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F4F7E59F-CEE8-294C-AEBC-335C5A512A12}" xr6:coauthVersionLast="47" xr6:coauthVersionMax="47" xr10:uidLastSave="{00000000-0000-0000-0000-000000000000}"/>
  <bookViews>
    <workbookView xWindow="6880" yWindow="-21140" windowWidth="45560" windowHeight="2114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sp_combos!$A$1:$K$96</definedName>
    <definedName name="_xlnm._FilterDatabase" localSheetId="9" hidden="1">sps!$A$1:$AB$111</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111" i="7" l="1"/>
  <c r="AB111" i="7"/>
  <c r="AA111" i="7"/>
  <c r="Y111" i="7"/>
  <c r="L111" i="7"/>
  <c r="G111" i="7"/>
  <c r="AB110" i="7"/>
  <c r="L110" i="7"/>
  <c r="G110" i="7"/>
  <c r="K97" i="8"/>
  <c r="C97" i="8"/>
  <c r="AB109" i="7"/>
  <c r="L109" i="7"/>
  <c r="G109" i="7"/>
  <c r="AB108" i="7"/>
  <c r="L108" i="7"/>
  <c r="G108" i="7"/>
  <c r="AB107" i="7"/>
  <c r="L107" i="7"/>
  <c r="G107" i="7"/>
  <c r="AB106" i="7"/>
  <c r="L106" i="7"/>
  <c r="G106" i="7"/>
  <c r="AB105" i="7"/>
  <c r="L105" i="7"/>
  <c r="G105" i="7"/>
  <c r="AB104" i="7"/>
  <c r="AA104" i="7"/>
  <c r="Z104" i="7"/>
  <c r="Y104" i="7"/>
  <c r="L104" i="7"/>
  <c r="G104" i="7"/>
  <c r="AB103" i="7"/>
  <c r="L103" i="7"/>
  <c r="G103" i="7"/>
  <c r="K96" i="8"/>
  <c r="K95" i="8"/>
  <c r="K93" i="8"/>
  <c r="K94" i="8"/>
  <c r="K92" i="8"/>
  <c r="Z84" i="7"/>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<sst xmlns="http://schemas.openxmlformats.org/spreadsheetml/2006/main" count="2398" uniqueCount="638">
  <si>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</si>
  <si>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</si>
  <si>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</si>
  <si>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</si>
  <si>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</si>
  <si>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</si>
  <si>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</si>
  <si>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</si>
  <si>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</si>
  <si>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</si>
  <si>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</si>
  <si>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</si>
  <si>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</si>
  <si>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</si>
  <si>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</si>
  <si>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</si>
  <si>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</si>
  <si>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</si>
  <si>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</si>
  <si>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</si>
  <si>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</si>
  <si>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</si>
  <si>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</si>
  <si>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</si>
  <si>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</si>
  <si>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</si>
  <si>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</si>
  <si>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</si>
  <si>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</si>
  <si>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</si>
  <si>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</si>
  <si>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</si>
  <si>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</si>
  <si>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</si>
  <si>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</si>
  <si>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</si>
  <si>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</si>
  <si>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</si>
  <si>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</si>
  <si>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</si>
  <si>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</si>
  <si>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</si>
  <si>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</si>
  <si>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</si>
  <si>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</si>
  <si>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</si>
  <si>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</si>
  <si>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</si>
  <si>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</si>
  <si>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</si>
  <si>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</si>
  <si>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</si>
  <si>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</si>
  <si>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</si>
  <si>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</si>
  <si>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</si>
  <si>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</si>
  <si>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</si>
  <si>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</si>
  <si>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</si>
  <si>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</si>
  <si>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</si>
  <si>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</si>
  <si>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</si>
  <si>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</si>
  <si>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</si>
  <si>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</si>
  <si>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</si>
  <si>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</si>
  <si>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</si>
  <si>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</si>
  <si>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</si>
  <si>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</si>
  <si>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</si>
  <si>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</si>
  <si>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</si>
  <si>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</si>
  <si>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</si>
  <si>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</si>
  <si>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</si>
  <si>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</si>
  <si>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</si>
  <si>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</si>
  <si>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</si>
  <si>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</si>
  <si>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</si>
  <si>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</si>
  <si>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</si>
  <si>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</si>
  <si>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</si>
  <si>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</si>
  <si>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</si>
  <si>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</si>
  <si>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</si>
  <si>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</si>
  <si>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</si>
  <si>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</si>
  <si>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</si>
  <si>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</si>
  <si>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</si>
  <si>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</si>
  <si>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</si>
  <si>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</si>
  <si>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</si>
  <si>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</si>
  <si>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</si>
  <si>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</si>
  <si>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</si>
  <si>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</si>
  <si>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</si>
  <si>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</si>
  <si>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</si>
  <si>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</si>
  <si>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</si>
  <si>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</si>
  <si>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</si>
  <si>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</si>
  <si>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</si>
  <si>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</si>
  <si>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</si>
  <si>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</si>
  <si>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</si>
  <si>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</si>
  <si>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</si>
  <si>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</si>
  <si>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</si>
  <si>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</si>
  <si>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</si>
  <si>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</si>
  <si>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</si>
  <si>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</si>
  <si>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</si>
  <si>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</si>
  <si>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</si>
  <si>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</si>
  <si>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</si>
  <si>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</si>
  <si>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</si>
  <si>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</si>
  <si>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</si>
  <si>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</si>
  <si>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</si>
  <si>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</si>
  <si>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</si>
  <si>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</si>
  <si>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</si>
  <si>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</si>
  <si>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</si>
  <si>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</si>
  <si>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</si>
  <si>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</si>
  <si>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</si>
  <si>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</si>
  <si>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</si>
  <si>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</si>
  <si>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</si>
  <si>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</si>
  <si>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</si>
  <si>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</si>
  <si>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</si>
  <si>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</si>
  <si>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</si>
  <si>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</si>
  <si>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</si>
  <si>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</si>
  <si>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</si>
  <si>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</si>
  <si>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</si>
  <si>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</si>
  <si>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</si>
  <si>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</si>
  <si>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</si>
  <si>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</si>
  <si>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</si>
  <si>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</si>
  <si>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</si>
  <si>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</si>
  <si>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</si>
  <si>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</si>
  <si>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</si>
  <si>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</si>
  <si>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</si>
  <si>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</si>
  <si>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</si>
  <si>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</si>
  <si>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</si>
  <si>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</si>
  <si>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</si>
  <si>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</si>
  <si>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</si>
  <si>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</si>
  <si>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</si>
  <si>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</si>
  <si>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</si>
  <si>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</si>
  <si>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</si>
  <si>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</si>
  <si>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</si>
  <si>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</si>
  <si>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</si>
  <si>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</si>
  <si>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</si>
  <si>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</si>
  <si>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</si>
  <si>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</si>
  <si>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</si>
  <si>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</si>
  <si>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</si>
  <si>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</si>
  <si>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</si>
  <si>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</si>
  <si>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</si>
  <si>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</si>
  <si>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</si>
  <si>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</si>
  <si>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</si>
  <si>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</si>
  <si>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</si>
  <si>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</si>
  <si>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</si>
  <si>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</si>
  <si>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</si>
  <si>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</si>
  <si>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</si>
  <si>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</si>
  <si>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</si>
  <si>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</si>
  <si>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</si>
  <si>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</si>
  <si>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</si>
  <si>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</si>
  <si>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</si>
  <si>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</si>
  <si>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</si>
  <si>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</si>
  <si>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</si>
  <si>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</si>
  <si>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</si>
  <si>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</si>
  <si>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</si>
  <si>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</si>
  <si>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</si>
  <si>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</si>
  <si>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</si>
  <si>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</si>
  <si>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</si>
  <si>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</si>
  <si>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</si>
  <si>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</si>
  <si>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</si>
  <si>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</si>
  <si>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</si>
  <si>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</si>
  <si>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</si>
  <si>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</si>
  <si>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</si>
  <si>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</si>
  <si>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</si>
  <si>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</si>
  <si>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</si>
  <si>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</si>
  <si>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</si>
  <si>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</si>
  <si>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</si>
  <si>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</si>
  <si>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</si>
  <si>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</si>
  <si>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</si>
  <si>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</si>
  <si>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</si>
  <si>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</si>
  <si>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</si>
  <si>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</si>
  <si>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</si>
  <si>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</si>
  <si>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</si>
  <si>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</si>
  <si>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</si>
  <si>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</si>
  <si>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</si>
  <si>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</si>
  <si>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</si>
  <si>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</si>
  <si>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</si>
  <si>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</si>
  <si>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</si>
  <si>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</si>
  <si>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</si>
  <si>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</si>
  <si>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</si>
  <si>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</si>
  <si>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</si>
  <si>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</si>
  <si>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</si>
  <si>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</si>
  <si>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</si>
  <si>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</si>
  <si>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</si>
  <si>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</si>
  <si>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</si>
  <si>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</si>
  <si>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</si>
  <si>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</si>
  <si>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</si>
  <si>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</si>
  <si>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</si>
  <si>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</si>
  <si>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</si>
  <si>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</si>
  <si>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</si>
  <si>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</si>
  <si>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</si>
  <si>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</si>
  <si>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</si>
  <si>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</si>
  <si>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</si>
  <si>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</si>
  <si>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</si>
  <si>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</si>
  <si>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</si>
  <si>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</si>
  <si>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</si>
  <si>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</si>
  <si>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</si>
  <si>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</si>
  <si>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</si>
  <si>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</si>
  <si>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</si>
  <si>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</si>
  <si>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</si>
  <si>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</si>
  <si>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</si>
  <si>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</si>
  <si>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</si>
  <si>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</si>
  <si>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</si>
  <si>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</si>
  <si>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</si>
  <si>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</si>
  <si>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</si>
  <si>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</si>
  <si>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</si>
  <si>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</si>
  <si>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</si>
  <si>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</si>
  <si>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</si>
  <si>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</si>
  <si>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</si>
  <si>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</si>
  <si>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</si>
  <si>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</si>
  <si>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</si>
  <si>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</si>
  <si>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</si>
  <si>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</si>
  <si>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</si>
  <si>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</si>
  <si>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</si>
  <si>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</si>
  <si>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</si>
  <si>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</si>
  <si>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</si>
  <si>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</si>
  <si>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</si>
  <si>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</si>
  <si>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</si>
  <si>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</si>
  <si>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</si>
  <si>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</si>
  <si>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</si>
  <si>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</si>
  <si>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</si>
  <si>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</si>
  <si>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</si>
  <si>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</si>
  <si>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</si>
  <si>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</si>
  <si>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</si>
  <si>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</si>
  <si>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</si>
  <si>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</si>
  <si>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</si>
  <si>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</si>
  <si>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</si>
  <si>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</si>
  <si>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</si>
  <si>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</si>
  <si>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</si>
  <si>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</si>
  <si>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</si>
  <si>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</si>
  <si>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</si>
  <si>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</si>
  <si>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</si>
  <si>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</si>
  <si>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</si>
  <si>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</si>
  <si>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</si>
  <si>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</si>
  <si>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</si>
  <si>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</si>
  <si>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</si>
  <si>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</si>
  <si>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</si>
  <si>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</si>
  <si>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</si>
  <si>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</si>
  <si>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</si>
  <si>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</si>
  <si>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</si>
  <si>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</si>
  <si>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</si>
  <si>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</si>
  <si>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</si>
  <si>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</si>
  <si>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</si>
  <si>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</si>
  <si>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</si>
  <si>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</si>
  <si>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</si>
  <si>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</si>
  <si>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</si>
  <si>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</si>
  <si>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</si>
  <si>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</si>
  <si>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</si>
  <si>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</si>
  <si>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</si>
  <si>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</si>
  <si>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</si>
  <si>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</si>
  <si>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</si>
  <si>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</si>
  <si>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</si>
  <si>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</si>
  <si>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</si>
  <si>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</si>
  <si>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</si>
  <si>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</si>
  <si>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</si>
  <si>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</si>
  <si>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</si>
  <si>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</si>
  <si>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</si>
  <si>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</si>
  <si>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</si>
  <si>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</si>
  <si>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</si>
  <si>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</si>
  <si>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</si>
  <si>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</si>
  <si>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</si>
  <si>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</si>
  <si>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</si>
  <si>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</si>
  <si>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</si>
  <si>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</si>
  <si>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</si>
  <si>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</si>
  <si>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</si>
  <si>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</si>
  <si>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</si>
  <si>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</si>
  <si>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</si>
  <si>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</si>
  <si>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</si>
  <si>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</si>
  <si>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</si>
  <si>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</si>
  <si>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</si>
  <si>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</si>
  <si>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</si>
  <si>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</si>
  <si>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</si>
  <si>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</si>
  <si>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</si>
  <si>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</si>
  <si>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</si>
  <si>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</si>
  <si>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</si>
  <si>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</si>
  <si>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</si>
  <si>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</si>
  <si>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</si>
  <si>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</si>
  <si>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</si>
  <si>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</si>
  <si>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</si>
  <si>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</si>
  <si>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</si>
  <si>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</si>
  <si>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</si>
  <si>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</si>
  <si>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</si>
  <si>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</si>
  <si>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</si>
  <si>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</si>
  <si>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</si>
  <si>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</si>
  <si>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</si>
  <si>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</si>
  <si>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</si>
  <si>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</si>
  <si>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</si>
  <si>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</si>
  <si>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</si>
  <si>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</si>
  <si>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</si>
  <si>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</si>
  <si>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</si>
  <si>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</si>
  <si>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</si>
  <si>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</si>
  <si>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</si>
  <si>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</si>
  <si>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</si>
  <si>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</si>
  <si>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</si>
  <si>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</si>
  <si>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</si>
  <si>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</si>
  <si>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</si>
  <si>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</si>
  <si>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</si>
  <si>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</si>
  <si>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</si>
  <si>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</si>
  <si>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</si>
  <si>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</si>
  <si>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</si>
  <si>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</si>
  <si>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</si>
  <si>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</si>
  <si>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</si>
  <si>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</si>
  <si>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</si>
  <si>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</si>
  <si>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</si>
  <si>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</si>
  <si>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</si>
  <si>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</si>
  <si>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</si>
  <si>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</si>
  <si>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</si>
  <si>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</si>
  <si>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</si>
  <si>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</si>
  <si>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</si>
  <si>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</si>
  <si>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</si>
  <si>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</si>
  <si>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</si>
  <si>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</si>
  <si>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</si>
  <si>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</si>
  <si>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</si>
  <si>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</si>
  <si>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</si>
  <si>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</si>
  <si>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</si>
  <si>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</si>
  <si>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</si>
  <si>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</si>
  <si>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</si>
  <si>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</si>
  <si>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</si>
  <si>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</si>
  <si>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</si>
  <si>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</si>
  <si>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</si>
  <si>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</si>
  <si>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</si>
  <si>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</si>
  <si>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</si>
  <si>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</si>
  <si>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</si>
  <si>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</si>
  <si>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</si>
  <si>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</si>
  <si>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</si>
  <si>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</si>
  <si>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</si>
  <si>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</si>
  <si>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</si>
  <si>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</si>
  <si>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</si>
  <si>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</si>
  <si>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</si>
  <si>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</si>
  <si>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</si>
  <si>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</si>
  <si>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</si>
  <si>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</si>
  <si>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</si>
  <si>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</si>
  <si>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</si>
  <si>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</si>
  <si>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 xml:space="preserve">	US Core Sexual Orientation Observation Profile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</si>
  <si>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</si>
  <si>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</si>
  <si>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</si>
  <si>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</si>
  <si>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</si>
  <si>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</si>
  <si>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</si>
  <si>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</si>
  <si>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</si>
  <si>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</si>
  <si>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</si>
  <si>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</si>
  <si>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</si>
  <si>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</si>
  <si>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</si>
  <si>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</si>
  <si>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</si>
  <si>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</si>
  <si>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5.0.0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</si>
  <si>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2 July 2021](https://www.healthit.gov/isa/sites/isa/files/2021-07/USCDI-Version-2-July-2021-Final.pdf).  US Core Clients have the option of choosing from this list to access necessary data based on their local use cases and other contextual requirements.</t>
  </si>
  <si>
    <t>http://hl7.org/fhir/smart-app-launch/ImplementationGuide/hl7.fhir.uv.smart-app-launch</t>
  </si>
  <si>
    <t>US Core Clinical Test Result Observation Profile</t>
  </si>
  <si>
    <t>US Core RelatedPerson Profile</t>
  </si>
  <si>
    <t>US Core Screening Response Observation Profile</t>
  </si>
  <si>
    <t>US Core ServiceRequest Profile</t>
  </si>
  <si>
    <t>US Core Social History Assessment Observation Profile</t>
  </si>
  <si>
    <t>http://hl7.org/fhir/us/core/StructureDefinition/us-core-relatedperson</t>
  </si>
  <si>
    <t>US Core Diagnostic Imaging Result Observation Profile</t>
  </si>
  <si>
    <t>http://hl7.org/fhir/us/core/StructureDefinition/us-core-observation-clinical-test</t>
  </si>
  <si>
    <t>http://hl7.org/fhir/us/core/StructureDefinition/us-core-observation-social-history-assessment</t>
  </si>
  <si>
    <t>http://hl7.org/fhir/us/core/StructureDefinition/us-core-observation-screening-response</t>
  </si>
  <si>
    <t>http://hl7.org/fhir/us/core/StructureDefinition/us-core-observation-imaging</t>
  </si>
  <si>
    <t>RelatedPerson</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</si>
  <si>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An example of how to access the practitioner name and identifier is shown in the quick start section below.
  * Servers that supports only US Core Practitioner Profile **SHALL** provide implementation specific guidance how to access a provider's location and contact information using only the Practitioner resource.</t>
  </si>
  <si>
    <t>SHOULD,SHOULD,SHOULD,SHOULD</t>
  </si>
  <si>
    <t>conf_RelatedPerson</t>
  </si>
  <si>
    <t>conf_ServiceRequest</t>
  </si>
  <si>
    <t>support fetching a RelatedPerson</t>
  </si>
  <si>
    <t>GET [base]/RelatedPerson/shaw-niece~GET [base]/RelatedPerson?_id=shaw-niece</t>
  </si>
  <si>
    <t>*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</si>
</sst>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476</v>
      </c>
      <c r="B2" t="s">
        <v>557</v>
      </c>
    </row>
    <row r="3" spans="1:2" x14ac:dyDescent="0.2">
      <c r="A3" t="s">
        <v>477</v>
      </c>
      <c r="B3" t="s">
        <v>504</v>
      </c>
    </row>
    <row r="4" spans="1:2" x14ac:dyDescent="0.2">
      <c r="A4" t="s">
        <v>470</v>
      </c>
      <c r="B4" t="s">
        <v>471</v>
      </c>
    </row>
    <row r="5" spans="1:2" x14ac:dyDescent="0.2">
      <c r="A5" t="s">
        <v>472</v>
      </c>
      <c r="B5" t="s">
        <v>473</v>
      </c>
    </row>
    <row r="6" spans="1:2" x14ac:dyDescent="0.2">
      <c r="A6" t="s">
        <v>68</v>
      </c>
      <c r="B6" s="14" t="s">
        <v>474</v>
      </c>
    </row>
    <row r="7" spans="1:2" x14ac:dyDescent="0.2">
      <c r="A7" t="s">
        <v>478</v>
      </c>
      <c r="B7" t="s">
        <v>60</v>
      </c>
    </row>
    <row r="8" spans="1:2" x14ac:dyDescent="0.2">
      <c r="A8" t="s">
        <v>479</v>
      </c>
      <c r="B8" t="s">
        <v>475</v>
      </c>
    </row>
    <row r="9" spans="1:2" x14ac:dyDescent="0.2">
      <c r="A9" t="s">
        <v>554</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B111"/>
  <sheetViews>
    <sheetView zoomScale="130" zoomScaleNormal="130" workbookViewId="0">
      <pane xSplit="2" ySplit="1" topLeftCell="U23" activePane="bottomRight" state="frozen"/>
      <selection pane="topRight" activeCell="C1" sqref="C1"/>
      <selection pane="bottomLeft" activeCell="A2" sqref="A2"/>
      <selection pane="bottomRight" activeCell="Z113" sqref="Z113"/>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customWidth="1"/>
    <col min="25" max="25" width="27.8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579</v>
      </c>
      <c r="J1" s="4" t="s">
        <v>32</v>
      </c>
      <c r="K1" s="4" t="s">
        <v>13</v>
      </c>
      <c r="L1" s="4" t="s">
        <v>42</v>
      </c>
      <c r="M1" s="4" t="s">
        <v>43</v>
      </c>
      <c r="N1" s="4" t="s">
        <v>44</v>
      </c>
      <c r="O1" s="4" t="s">
        <v>45</v>
      </c>
      <c r="P1" s="4" t="s">
        <v>46</v>
      </c>
      <c r="Q1" s="4" t="s">
        <v>47</v>
      </c>
      <c r="R1" s="4" t="s">
        <v>48</v>
      </c>
      <c r="S1" s="4" t="s">
        <v>49</v>
      </c>
      <c r="T1" s="4" t="s">
        <v>50</v>
      </c>
      <c r="U1" s="4" t="s">
        <v>51</v>
      </c>
      <c r="V1" s="4" t="s">
        <v>52</v>
      </c>
      <c r="W1" s="4" t="s">
        <v>319</v>
      </c>
      <c r="X1" s="4" t="s">
        <v>320</v>
      </c>
      <c r="Y1" s="4" t="s">
        <v>3</v>
      </c>
      <c r="Z1" s="4" t="s">
        <v>53</v>
      </c>
      <c r="AA1" s="13" t="s">
        <v>54</v>
      </c>
      <c r="AB1" s="8" t="s">
        <v>165</v>
      </c>
    </row>
    <row r="2" spans="1:28" s="1" customFormat="1" ht="19" hidden="1"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hidden="1" customHeight="1" x14ac:dyDescent="0.2">
      <c r="A3" s="1">
        <v>2</v>
      </c>
      <c r="B3" s="1" t="s">
        <v>192</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hidden="1" customHeight="1" x14ac:dyDescent="0.2">
      <c r="A4" s="1">
        <v>3</v>
      </c>
      <c r="B4" s="1" t="s">
        <v>193</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hidden="1" customHeight="1" x14ac:dyDescent="0.2">
      <c r="A5" s="1">
        <v>4</v>
      </c>
      <c r="B5" s="1" t="s">
        <v>166</v>
      </c>
      <c r="C5" s="1" t="s">
        <v>90</v>
      </c>
      <c r="D5" s="1" t="s">
        <v>30</v>
      </c>
      <c r="E5" s="1" t="b">
        <v>0</v>
      </c>
      <c r="F5" s="2" t="s">
        <v>518</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hidden="1" customHeight="1" x14ac:dyDescent="0.2">
      <c r="A6" s="1">
        <v>5</v>
      </c>
      <c r="B6" s="1" t="s">
        <v>236</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hidden="1"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210</v>
      </c>
      <c r="Z7" s="5" t="s">
        <v>87</v>
      </c>
      <c r="AA7" s="12"/>
      <c r="AB7" t="str">
        <f>"SearchParameter-us-core-"&amp;LOWER((B7)&amp;"-"&amp;C7&amp;".html")</f>
        <v>SearchParameter-us-core-!patient-address.html</v>
      </c>
    </row>
    <row r="8" spans="1:28" ht="19" hidden="1"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211</v>
      </c>
      <c r="Z8" s="1" t="s">
        <v>89</v>
      </c>
      <c r="AA8" s="12"/>
      <c r="AB8" s="1" t="str">
        <f t="shared" ref="AB8:AB45" si="5">"SearchParameter-us-core-"&amp;LOWER((B8)&amp;"-"&amp;C8&amp;".html")</f>
        <v>SearchParameter-us-core-!patient-telecom.html</v>
      </c>
    </row>
    <row r="9" spans="1:28" ht="19" hidden="1" customHeight="1" x14ac:dyDescent="0.2">
      <c r="A9" s="1">
        <v>8</v>
      </c>
      <c r="B9" t="s">
        <v>20</v>
      </c>
      <c r="C9" t="s">
        <v>139</v>
      </c>
      <c r="D9" s="1" t="s">
        <v>30</v>
      </c>
      <c r="E9" t="b">
        <v>0</v>
      </c>
      <c r="F9" s="2" t="s">
        <v>521</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hidden="1" customHeight="1" x14ac:dyDescent="0.2">
      <c r="A10" s="1">
        <v>9</v>
      </c>
      <c r="B10" t="s">
        <v>20</v>
      </c>
      <c r="C10" s="1" t="s">
        <v>90</v>
      </c>
      <c r="D10" t="s">
        <v>12</v>
      </c>
      <c r="E10" t="b">
        <v>1</v>
      </c>
      <c r="F10" s="2" t="s">
        <v>518</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hidden="1" customHeight="1" x14ac:dyDescent="0.2">
      <c r="A11" s="1">
        <v>10</v>
      </c>
      <c r="B11" t="s">
        <v>138</v>
      </c>
      <c r="C11" t="s">
        <v>140</v>
      </c>
      <c r="D11" s="1" t="s">
        <v>30</v>
      </c>
      <c r="E11" t="b">
        <v>0</v>
      </c>
      <c r="F11" s="2" t="s">
        <v>521</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hidden="1" customHeight="1" x14ac:dyDescent="0.2">
      <c r="A12" s="1">
        <v>11</v>
      </c>
      <c r="B12" t="s">
        <v>138</v>
      </c>
      <c r="C12" t="s">
        <v>139</v>
      </c>
      <c r="D12" s="1" t="s">
        <v>30</v>
      </c>
      <c r="E12" t="b">
        <v>0</v>
      </c>
      <c r="F12" s="2" t="s">
        <v>521</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hidden="1" customHeight="1" x14ac:dyDescent="0.2">
      <c r="A13" s="1">
        <v>12</v>
      </c>
      <c r="B13" t="s">
        <v>138</v>
      </c>
      <c r="C13" t="s">
        <v>90</v>
      </c>
      <c r="D13" t="s">
        <v>12</v>
      </c>
      <c r="E13" t="b">
        <v>1</v>
      </c>
      <c r="F13" s="2" t="s">
        <v>518</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hidden="1"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212</v>
      </c>
      <c r="Z14" s="5" t="s">
        <v>335</v>
      </c>
      <c r="AA14" s="2" t="s">
        <v>171</v>
      </c>
      <c r="AB14" s="1" t="str">
        <f t="shared" si="6"/>
        <v>SearchParameter-us-core-encounter-id.html</v>
      </c>
    </row>
    <row r="15" spans="1:28" s="1" customFormat="1" ht="19" hidden="1" customHeight="1" x14ac:dyDescent="0.2">
      <c r="A15" s="1">
        <v>14</v>
      </c>
      <c r="B15" s="1" t="s">
        <v>22</v>
      </c>
      <c r="C15" s="1" t="s">
        <v>95</v>
      </c>
      <c r="D15" s="1" t="s">
        <v>30</v>
      </c>
      <c r="E15" s="1" t="b">
        <v>0</v>
      </c>
      <c r="F15" s="2" t="s">
        <v>521</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hidden="1" customHeight="1" x14ac:dyDescent="0.2">
      <c r="A16" s="1">
        <v>15</v>
      </c>
      <c r="B16" t="s">
        <v>22</v>
      </c>
      <c r="C16" t="s">
        <v>79</v>
      </c>
      <c r="D16" s="1" t="s">
        <v>30</v>
      </c>
      <c r="E16" t="b">
        <v>0</v>
      </c>
      <c r="F16" s="2" t="s">
        <v>519</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hidden="1" customHeight="1" x14ac:dyDescent="0.2">
      <c r="A17" s="1">
        <v>16</v>
      </c>
      <c r="B17" t="s">
        <v>22</v>
      </c>
      <c r="C17" t="s">
        <v>77</v>
      </c>
      <c r="D17" t="s">
        <v>70</v>
      </c>
      <c r="E17" t="b">
        <v>1</v>
      </c>
      <c r="F17" s="2" t="s">
        <v>521</v>
      </c>
      <c r="G17" s="1" t="str">
        <f t="shared" si="1"/>
        <v>http://hl7.org/fhir/us/core/StructureDefinition/us-core-encounter</v>
      </c>
      <c r="H17" t="s">
        <v>56</v>
      </c>
      <c r="J17" t="s">
        <v>56</v>
      </c>
      <c r="K17" t="s">
        <v>57</v>
      </c>
      <c r="L17" t="str">
        <f t="shared" si="4"/>
        <v>Encounter.identifier</v>
      </c>
      <c r="M17" s="1" t="s">
        <v>56</v>
      </c>
      <c r="O17" s="1" t="s">
        <v>56</v>
      </c>
      <c r="Y17" s="5" t="s">
        <v>213</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hidden="1" customHeight="1" x14ac:dyDescent="0.2">
      <c r="A18" s="1">
        <v>17</v>
      </c>
      <c r="B18" t="s">
        <v>22</v>
      </c>
      <c r="C18" t="s">
        <v>90</v>
      </c>
      <c r="D18" t="s">
        <v>12</v>
      </c>
      <c r="E18" t="b">
        <v>1</v>
      </c>
      <c r="F18" s="2" t="s">
        <v>518</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hidden="1" customHeight="1" x14ac:dyDescent="0.2">
      <c r="A19" s="1">
        <v>17</v>
      </c>
      <c r="B19" s="1" t="s">
        <v>22</v>
      </c>
      <c r="C19" s="1" t="s">
        <v>580</v>
      </c>
      <c r="D19" s="1" t="s">
        <v>30</v>
      </c>
      <c r="E19" s="1" t="b">
        <v>0</v>
      </c>
      <c r="F19" s="2" t="s">
        <v>518</v>
      </c>
      <c r="G19" s="1" t="str">
        <f t="shared" ref="G19" si="8">"http://hl7.org/fhir/us/core/StructureDefinition/us-core-"&amp;LOWER(B19)</f>
        <v>http://hl7.org/fhir/us/core/StructureDefinition/us-core-encounter</v>
      </c>
      <c r="H19" s="1" t="s">
        <v>56</v>
      </c>
      <c r="I19" s="1" t="b">
        <v>1</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hidden="1" customHeight="1" x14ac:dyDescent="0.2">
      <c r="A20" s="1">
        <v>18</v>
      </c>
      <c r="B20" t="s">
        <v>22</v>
      </c>
      <c r="C20" t="s">
        <v>62</v>
      </c>
      <c r="D20" s="1" t="s">
        <v>30</v>
      </c>
      <c r="E20" s="1" t="b">
        <v>0</v>
      </c>
      <c r="F20" s="2" t="s">
        <v>521</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hidden="1" customHeight="1" x14ac:dyDescent="0.2">
      <c r="A21" s="1">
        <v>19</v>
      </c>
      <c r="B21" s="1" t="s">
        <v>22</v>
      </c>
      <c r="C21" s="1" t="s">
        <v>13</v>
      </c>
      <c r="D21" s="1" t="s">
        <v>30</v>
      </c>
      <c r="E21" s="1" t="b">
        <v>0</v>
      </c>
      <c r="F21" s="2" t="s">
        <v>521</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hidden="1" customHeight="1" x14ac:dyDescent="0.2">
      <c r="A22" s="1">
        <v>19</v>
      </c>
      <c r="B22" t="s">
        <v>22</v>
      </c>
      <c r="C22" t="s">
        <v>581</v>
      </c>
      <c r="D22" s="1" t="s">
        <v>30</v>
      </c>
      <c r="E22" s="1" t="b">
        <v>0</v>
      </c>
      <c r="F22" s="2" t="s">
        <v>521</v>
      </c>
      <c r="G22" s="1" t="str">
        <f t="shared" si="1"/>
        <v>http://hl7.org/fhir/us/core/StructureDefinition/us-core-encounter</v>
      </c>
      <c r="H22" t="s">
        <v>56</v>
      </c>
      <c r="I22" s="1" t="b">
        <v>1</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customHeight="1" thickTop="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336</v>
      </c>
      <c r="AB23" s="1" t="str">
        <f>"SearchParameter-us-core-"&amp;LOWER((B23)&amp;"-"&amp;SUBSTITUTE(C23,"_","")&amp;".html")</f>
        <v>SearchParameter-us-core-patient-id.html</v>
      </c>
    </row>
    <row r="24" spans="1:28" ht="19" customHeight="1" x14ac:dyDescent="0.2">
      <c r="A24" s="1">
        <v>21</v>
      </c>
      <c r="B24" t="s">
        <v>21</v>
      </c>
      <c r="C24" t="s">
        <v>78</v>
      </c>
      <c r="D24" s="1" t="s">
        <v>30</v>
      </c>
      <c r="E24" t="b">
        <v>0</v>
      </c>
      <c r="F24" s="2" t="s">
        <v>520</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customHeight="1" x14ac:dyDescent="0.2">
      <c r="A25" s="1">
        <v>22</v>
      </c>
      <c r="B25" t="s">
        <v>21</v>
      </c>
      <c r="C25" s="1" t="s">
        <v>80</v>
      </c>
      <c r="D25" s="1" t="s">
        <v>30</v>
      </c>
      <c r="E25" t="b">
        <v>0</v>
      </c>
      <c r="F25" s="1" t="s">
        <v>555</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customHeight="1" x14ac:dyDescent="0.2">
      <c r="A26" s="1">
        <v>23</v>
      </c>
      <c r="B26" t="s">
        <v>21</v>
      </c>
      <c r="C26" t="s">
        <v>81</v>
      </c>
      <c r="D26" s="1" t="s">
        <v>30</v>
      </c>
      <c r="E26" t="b">
        <v>0</v>
      </c>
      <c r="F26" s="2" t="s">
        <v>521</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customHeight="1" x14ac:dyDescent="0.2">
      <c r="A28" s="1">
        <v>25</v>
      </c>
      <c r="B28" t="s">
        <v>21</v>
      </c>
      <c r="C28" t="s">
        <v>77</v>
      </c>
      <c r="D28" t="s">
        <v>12</v>
      </c>
      <c r="E28" t="b">
        <v>1</v>
      </c>
      <c r="F28" s="2" t="s">
        <v>521</v>
      </c>
      <c r="G28" s="1" t="str">
        <f t="shared" si="1"/>
        <v>http://hl7.org/fhir/us/core/StructureDefinition/us-core-patient</v>
      </c>
      <c r="H28" t="s">
        <v>56</v>
      </c>
      <c r="J28" t="s">
        <v>56</v>
      </c>
      <c r="K28" t="s">
        <v>57</v>
      </c>
      <c r="L28" t="str">
        <f>B28&amp;"."&amp;C28</f>
        <v>Patient.identifier</v>
      </c>
      <c r="M28" s="1" t="s">
        <v>56</v>
      </c>
      <c r="O28" s="1" t="s">
        <v>56</v>
      </c>
      <c r="Y28" s="5" t="s">
        <v>214</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481</v>
      </c>
      <c r="Z29" s="1" t="s">
        <v>173</v>
      </c>
      <c r="AA29" s="12" t="str">
        <f>"Fetches a bundle of all "&amp;B29&amp;" resources matching the name"</f>
        <v>Fetches a bundle of all Patient resources matching the name</v>
      </c>
      <c r="AB29" s="1" t="str">
        <f t="shared" si="14"/>
        <v>SearchParameter-us-core-patient-name.html</v>
      </c>
    </row>
    <row r="30" spans="1:28" ht="19" hidden="1"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hidden="1"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hidden="1"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hidden="1"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hidden="1"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hidden="1"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hidden="1"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hidden="1" customHeight="1" x14ac:dyDescent="0.2">
      <c r="A37" s="1">
        <v>34</v>
      </c>
      <c r="B37" s="1" t="s">
        <v>138</v>
      </c>
      <c r="C37" s="1" t="s">
        <v>154</v>
      </c>
      <c r="D37" s="1" t="s">
        <v>30</v>
      </c>
      <c r="E37" s="1" t="b">
        <v>0</v>
      </c>
      <c r="F37" s="2" t="s">
        <v>519</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hidden="1" customHeight="1" x14ac:dyDescent="0.2">
      <c r="A38" s="1">
        <v>35</v>
      </c>
      <c r="B38" s="1" t="s">
        <v>138</v>
      </c>
      <c r="C38" s="1" t="s">
        <v>565</v>
      </c>
      <c r="D38" s="1" t="s">
        <v>30</v>
      </c>
      <c r="E38" s="1" t="b">
        <v>0</v>
      </c>
      <c r="F38" s="2" t="s">
        <v>519</v>
      </c>
      <c r="G38" s="1" t="str">
        <f t="shared" ref="G38:G40" si="16">"http://hl7.org/fhir/us/core/StructureDefinition/us-core-"&amp;LOWER(B38)</f>
        <v>http://hl7.org/fhir/us/core/StructureDefinition/us-core-condition</v>
      </c>
      <c r="H38" s="1" t="s">
        <v>59</v>
      </c>
      <c r="I38" s="1" t="b">
        <v>1</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hidden="1" customHeight="1" x14ac:dyDescent="0.2">
      <c r="A39" s="1">
        <v>36</v>
      </c>
      <c r="B39" s="1" t="s">
        <v>138</v>
      </c>
      <c r="C39" s="1" t="s">
        <v>566</v>
      </c>
      <c r="D39" s="1" t="s">
        <v>30</v>
      </c>
      <c r="E39" s="1" t="b">
        <v>0</v>
      </c>
      <c r="F39" s="2" t="s">
        <v>519</v>
      </c>
      <c r="G39" s="1" t="str">
        <f t="shared" si="16"/>
        <v>http://hl7.org/fhir/us/core/StructureDefinition/us-core-condition</v>
      </c>
      <c r="H39" s="1" t="s">
        <v>56</v>
      </c>
      <c r="I39" s="1" t="b">
        <v>1</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hidden="1" customHeight="1" x14ac:dyDescent="0.2">
      <c r="A40" s="1">
        <v>37</v>
      </c>
      <c r="B40" s="1" t="s">
        <v>138</v>
      </c>
      <c r="C40" s="1" t="s">
        <v>567</v>
      </c>
      <c r="D40" s="1" t="s">
        <v>30</v>
      </c>
      <c r="E40" s="1" t="b">
        <v>0</v>
      </c>
      <c r="F40" s="2" t="s">
        <v>519</v>
      </c>
      <c r="G40" s="1" t="str">
        <f t="shared" si="16"/>
        <v>http://hl7.org/fhir/us/core/StructureDefinition/us-core-condition</v>
      </c>
      <c r="H40" s="1" t="s">
        <v>56</v>
      </c>
      <c r="I40" s="1" t="b">
        <v>1</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hidden="1" customHeight="1" x14ac:dyDescent="0.2">
      <c r="A41" s="1">
        <v>38</v>
      </c>
      <c r="B41" s="1" t="s">
        <v>138</v>
      </c>
      <c r="C41" s="1" t="s">
        <v>26</v>
      </c>
      <c r="D41" s="1" t="s">
        <v>30</v>
      </c>
      <c r="E41" s="1" t="b">
        <v>0</v>
      </c>
      <c r="F41" s="2" t="s">
        <v>521</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hidden="1" customHeight="1" x14ac:dyDescent="0.2">
      <c r="A42" s="1">
        <v>12</v>
      </c>
      <c r="B42" s="1" t="s">
        <v>138</v>
      </c>
      <c r="C42" s="1" t="s">
        <v>436</v>
      </c>
      <c r="D42" s="1" t="s">
        <v>30</v>
      </c>
      <c r="E42" s="1" t="b">
        <v>0</v>
      </c>
      <c r="F42" s="2" t="s">
        <v>518</v>
      </c>
      <c r="G42" s="1" t="str">
        <f t="shared" ref="G42" si="19">"http://hl7.org/fhir/us/core/StructureDefinition/us-core-"&amp;LOWER(B42)</f>
        <v>http://hl7.org/fhir/us/core/StructureDefinition/us-core-condition</v>
      </c>
      <c r="H42" s="1" t="s">
        <v>56</v>
      </c>
      <c r="I42" s="1" t="b">
        <v>1</v>
      </c>
      <c r="J42" s="1" t="s">
        <v>56</v>
      </c>
      <c r="K42" s="1" t="s">
        <v>91</v>
      </c>
      <c r="L42" s="1" t="str">
        <f t="shared" si="15"/>
        <v>Condition.encounter</v>
      </c>
      <c r="M42" s="1" t="s">
        <v>56</v>
      </c>
      <c r="O42" s="1" t="s">
        <v>56</v>
      </c>
      <c r="Y42" s="1" t="s">
        <v>568</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hidden="1" customHeight="1" x14ac:dyDescent="0.2">
      <c r="A43" s="1">
        <v>39</v>
      </c>
      <c r="B43" s="1" t="s">
        <v>161</v>
      </c>
      <c r="C43" s="1" t="s">
        <v>90</v>
      </c>
      <c r="D43" s="1" t="s">
        <v>12</v>
      </c>
      <c r="E43" s="1" t="b">
        <v>1</v>
      </c>
      <c r="F43" s="2" t="s">
        <v>518</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hidden="1" customHeight="1" x14ac:dyDescent="0.2">
      <c r="A44" s="1">
        <v>40</v>
      </c>
      <c r="B44" s="1" t="s">
        <v>161</v>
      </c>
      <c r="C44" s="1" t="s">
        <v>62</v>
      </c>
      <c r="D44" s="1" t="s">
        <v>30</v>
      </c>
      <c r="E44" s="1" t="b">
        <v>0</v>
      </c>
      <c r="F44" s="2" t="s">
        <v>521</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hidden="1" customHeight="1" x14ac:dyDescent="0.2">
      <c r="A45" s="1">
        <v>41</v>
      </c>
      <c r="B45" s="1" t="s">
        <v>161</v>
      </c>
      <c r="C45" s="1" t="s">
        <v>79</v>
      </c>
      <c r="D45" s="1" t="s">
        <v>30</v>
      </c>
      <c r="E45" s="1" t="b">
        <v>0</v>
      </c>
      <c r="F45" s="2" t="s">
        <v>519</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hidden="1"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287</v>
      </c>
      <c r="Z46" s="5" t="s">
        <v>337</v>
      </c>
      <c r="AA46" s="2" t="s">
        <v>288</v>
      </c>
      <c r="AB46" s="1" t="str">
        <f t="shared" ref="AB46" si="21">"SearchParameter-us-core-"&amp;LOWER((B46)&amp;"-"&amp;C46&amp;".html")</f>
        <v>SearchParameter-us-core-documentreference-_id.html</v>
      </c>
    </row>
    <row r="47" spans="1:28" s="1" customFormat="1" ht="19" hidden="1" customHeight="1" x14ac:dyDescent="0.2">
      <c r="A47" s="1">
        <v>43</v>
      </c>
      <c r="B47" s="1" t="s">
        <v>178</v>
      </c>
      <c r="C47" s="1" t="s">
        <v>62</v>
      </c>
      <c r="D47" s="1" t="s">
        <v>30</v>
      </c>
      <c r="E47" s="1" t="b">
        <v>0</v>
      </c>
      <c r="F47" s="2" t="s">
        <v>521</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hidden="1" customHeight="1" x14ac:dyDescent="0.2">
      <c r="A48" s="1">
        <v>44</v>
      </c>
      <c r="B48" s="1" t="s">
        <v>178</v>
      </c>
      <c r="C48" s="1" t="s">
        <v>90</v>
      </c>
      <c r="D48" s="1" t="s">
        <v>12</v>
      </c>
      <c r="E48" s="1" t="b">
        <v>1</v>
      </c>
      <c r="F48" s="2" t="s">
        <v>518</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hidden="1" customHeight="1" x14ac:dyDescent="0.2">
      <c r="A49" s="1">
        <v>45</v>
      </c>
      <c r="B49" s="1" t="s">
        <v>178</v>
      </c>
      <c r="C49" s="1" t="s">
        <v>140</v>
      </c>
      <c r="D49" s="1" t="s">
        <v>30</v>
      </c>
      <c r="E49" s="1" t="b">
        <v>0</v>
      </c>
      <c r="F49" s="2" t="s">
        <v>521</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hidden="1" customHeight="1" x14ac:dyDescent="0.2">
      <c r="A50" s="1">
        <v>46</v>
      </c>
      <c r="B50" s="1" t="s">
        <v>178</v>
      </c>
      <c r="C50" s="1" t="s">
        <v>13</v>
      </c>
      <c r="D50" s="1" t="s">
        <v>30</v>
      </c>
      <c r="E50" s="1" t="b">
        <v>0</v>
      </c>
      <c r="F50" s="2" t="s">
        <v>521</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hidden="1" customHeight="1" x14ac:dyDescent="0.2">
      <c r="A51" s="1">
        <v>47</v>
      </c>
      <c r="B51" s="1" t="s">
        <v>178</v>
      </c>
      <c r="C51" s="1" t="s">
        <v>79</v>
      </c>
      <c r="D51" s="1" t="s">
        <v>30</v>
      </c>
      <c r="E51" s="1" t="b">
        <v>0</v>
      </c>
      <c r="F51" s="2" t="s">
        <v>519</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hidden="1" customHeight="1" x14ac:dyDescent="0.2">
      <c r="A52" s="1">
        <v>48</v>
      </c>
      <c r="B52" s="1" t="s">
        <v>178</v>
      </c>
      <c r="C52" s="1" t="s">
        <v>286</v>
      </c>
      <c r="D52" s="1" t="s">
        <v>30</v>
      </c>
      <c r="E52" s="1" t="b">
        <v>0</v>
      </c>
      <c r="F52" s="2" t="s">
        <v>519</v>
      </c>
      <c r="G52" s="1" t="str">
        <f t="shared" si="1"/>
        <v>http://hl7.org/fhir/us/core/StructureDefinition/us-core-documentreference</v>
      </c>
      <c r="H52" s="1" t="s">
        <v>56</v>
      </c>
      <c r="J52" s="1" t="s">
        <v>56</v>
      </c>
      <c r="K52" s="1" t="s">
        <v>79</v>
      </c>
      <c r="L52" s="1" t="s">
        <v>289</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hidden="1" customHeight="1" x14ac:dyDescent="0.2">
      <c r="A53" s="1">
        <v>49</v>
      </c>
      <c r="B53" s="1" t="s">
        <v>179</v>
      </c>
      <c r="C53" s="1" t="s">
        <v>62</v>
      </c>
      <c r="D53" s="1" t="s">
        <v>30</v>
      </c>
      <c r="E53" s="1" t="b">
        <v>0</v>
      </c>
      <c r="F53" s="2" t="s">
        <v>521</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hidden="1" customHeight="1" x14ac:dyDescent="0.2">
      <c r="A54" s="1">
        <v>50</v>
      </c>
      <c r="B54" s="1" t="s">
        <v>179</v>
      </c>
      <c r="C54" s="1" t="s">
        <v>90</v>
      </c>
      <c r="D54" s="1" t="s">
        <v>12</v>
      </c>
      <c r="E54" s="1" t="b">
        <v>1</v>
      </c>
      <c r="F54" s="2" t="s">
        <v>518</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hidden="1" customHeight="1" x14ac:dyDescent="0.2">
      <c r="A55" s="1">
        <v>51</v>
      </c>
      <c r="B55" s="1" t="s">
        <v>179</v>
      </c>
      <c r="C55" s="1" t="s">
        <v>140</v>
      </c>
      <c r="D55" s="1" t="s">
        <v>30</v>
      </c>
      <c r="E55" s="1" t="b">
        <v>0</v>
      </c>
      <c r="F55" s="2" t="s">
        <v>521</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hidden="1" customHeight="1" x14ac:dyDescent="0.2">
      <c r="A56" s="1">
        <v>52</v>
      </c>
      <c r="B56" s="1" t="s">
        <v>179</v>
      </c>
      <c r="C56" s="1" t="s">
        <v>26</v>
      </c>
      <c r="D56" s="1" t="s">
        <v>30</v>
      </c>
      <c r="E56" s="1" t="b">
        <v>0</v>
      </c>
      <c r="F56" s="2" t="s">
        <v>521</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hidden="1" customHeight="1" x14ac:dyDescent="0.2">
      <c r="A57" s="1">
        <v>53</v>
      </c>
      <c r="B57" s="1" t="s">
        <v>179</v>
      </c>
      <c r="C57" s="1" t="s">
        <v>79</v>
      </c>
      <c r="D57" s="1" t="s">
        <v>30</v>
      </c>
      <c r="E57" s="1" t="b">
        <v>0</v>
      </c>
      <c r="F57" s="2" t="s">
        <v>519</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hidden="1" customHeight="1" x14ac:dyDescent="0.2">
      <c r="A58" s="1">
        <v>54</v>
      </c>
      <c r="B58" s="1" t="s">
        <v>180</v>
      </c>
      <c r="C58" s="1" t="s">
        <v>314</v>
      </c>
      <c r="D58" s="1" t="s">
        <v>30</v>
      </c>
      <c r="E58" s="1" t="b">
        <v>0</v>
      </c>
      <c r="F58" s="2" t="s">
        <v>521</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hidden="1" customHeight="1" x14ac:dyDescent="0.2">
      <c r="A59" s="1">
        <v>55</v>
      </c>
      <c r="B59" s="1" t="s">
        <v>180</v>
      </c>
      <c r="C59" s="1" t="s">
        <v>90</v>
      </c>
      <c r="D59" s="1" t="s">
        <v>12</v>
      </c>
      <c r="E59" s="1" t="b">
        <v>1</v>
      </c>
      <c r="F59" s="2" t="s">
        <v>518</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hidden="1" customHeight="1" x14ac:dyDescent="0.2">
      <c r="A60" s="1">
        <v>56</v>
      </c>
      <c r="B60" s="1" t="s">
        <v>180</v>
      </c>
      <c r="C60" s="1" t="s">
        <v>415</v>
      </c>
      <c r="D60" s="1" t="s">
        <v>30</v>
      </c>
      <c r="E60" s="1" t="b">
        <v>0</v>
      </c>
      <c r="F60" s="2" t="s">
        <v>520</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hidden="1" customHeight="1" x14ac:dyDescent="0.2">
      <c r="A61" s="1">
        <v>57</v>
      </c>
      <c r="B61" s="1" t="s">
        <v>181</v>
      </c>
      <c r="C61" s="1" t="s">
        <v>62</v>
      </c>
      <c r="D61" s="1" t="s">
        <v>30</v>
      </c>
      <c r="E61" s="1" t="b">
        <v>0</v>
      </c>
      <c r="F61" s="2" t="s">
        <v>521</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hidden="1" customHeight="1" x14ac:dyDescent="0.2">
      <c r="A62" s="1">
        <v>58</v>
      </c>
      <c r="B62" s="1" t="s">
        <v>181</v>
      </c>
      <c r="C62" s="1" t="s">
        <v>430</v>
      </c>
      <c r="D62" s="1" t="s">
        <v>30</v>
      </c>
      <c r="E62" s="1" t="b">
        <v>0</v>
      </c>
      <c r="F62" s="2" t="s">
        <v>521</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hidden="1" customHeight="1" x14ac:dyDescent="0.2">
      <c r="A63" s="1">
        <v>59</v>
      </c>
      <c r="B63" s="1" t="s">
        <v>181</v>
      </c>
      <c r="C63" s="1" t="s">
        <v>90</v>
      </c>
      <c r="D63" s="1" t="s">
        <v>30</v>
      </c>
      <c r="E63" s="1" t="b">
        <v>0</v>
      </c>
      <c r="F63" s="2" t="s">
        <v>518</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hidden="1" customHeight="1" x14ac:dyDescent="0.2">
      <c r="A64" s="1">
        <v>60</v>
      </c>
      <c r="B64" s="1" t="s">
        <v>181</v>
      </c>
      <c r="C64" s="1" t="s">
        <v>436</v>
      </c>
      <c r="D64" s="1" t="s">
        <v>30</v>
      </c>
      <c r="E64" s="1" t="b">
        <v>0</v>
      </c>
      <c r="F64" s="2" t="s">
        <v>518</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hidden="1" customHeight="1" x14ac:dyDescent="0.2">
      <c r="A65" s="1">
        <v>61</v>
      </c>
      <c r="B65" s="1" t="s">
        <v>181</v>
      </c>
      <c r="C65" s="1" t="s">
        <v>230</v>
      </c>
      <c r="D65" s="1" t="s">
        <v>30</v>
      </c>
      <c r="E65" s="1" t="b">
        <v>0</v>
      </c>
      <c r="F65" s="2" t="s">
        <v>519</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hidden="1" customHeight="1" x14ac:dyDescent="0.2">
      <c r="A66" s="1">
        <v>62</v>
      </c>
      <c r="B66" s="1" t="s">
        <v>443</v>
      </c>
      <c r="C66" s="1" t="s">
        <v>62</v>
      </c>
      <c r="D66" s="1" t="s">
        <v>30</v>
      </c>
      <c r="E66" s="1" t="b">
        <v>0</v>
      </c>
      <c r="F66" s="2" t="s">
        <v>521</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hidden="1" customHeight="1" x14ac:dyDescent="0.2">
      <c r="A67" s="1">
        <v>63</v>
      </c>
      <c r="B67" s="1" t="s">
        <v>443</v>
      </c>
      <c r="C67" s="1" t="s">
        <v>90</v>
      </c>
      <c r="D67" s="1" t="s">
        <v>12</v>
      </c>
      <c r="E67" s="1" t="b">
        <v>1</v>
      </c>
      <c r="F67" s="2" t="s">
        <v>518</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215</v>
      </c>
      <c r="Z67" s="12" t="s">
        <v>338</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hidden="1" customHeight="1" x14ac:dyDescent="0.2">
      <c r="A68" s="1">
        <v>64</v>
      </c>
      <c r="B68" s="1" t="s">
        <v>443</v>
      </c>
      <c r="C68" s="1" t="s">
        <v>229</v>
      </c>
      <c r="D68" s="1" t="s">
        <v>30</v>
      </c>
      <c r="E68" s="1" t="b">
        <v>0</v>
      </c>
      <c r="F68" s="2" t="s">
        <v>519</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hidden="1" customHeight="1" x14ac:dyDescent="0.2">
      <c r="A69" s="1">
        <v>65</v>
      </c>
      <c r="B69" s="1" t="s">
        <v>182</v>
      </c>
      <c r="C69" s="1" t="s">
        <v>62</v>
      </c>
      <c r="D69" s="1" t="s">
        <v>30</v>
      </c>
      <c r="E69" s="1" t="b">
        <v>0</v>
      </c>
      <c r="F69" s="2" t="s">
        <v>521</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hidden="1" customHeight="1" x14ac:dyDescent="0.2">
      <c r="A70" s="1">
        <v>66</v>
      </c>
      <c r="B70" s="1" t="s">
        <v>182</v>
      </c>
      <c r="C70" s="1" t="s">
        <v>90</v>
      </c>
      <c r="D70" s="1" t="s">
        <v>12</v>
      </c>
      <c r="E70" s="1" t="b">
        <v>1</v>
      </c>
      <c r="F70" s="2" t="s">
        <v>518</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216</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hidden="1" customHeight="1" x14ac:dyDescent="0.2">
      <c r="A71" s="1">
        <v>67</v>
      </c>
      <c r="B71" s="1" t="s">
        <v>182</v>
      </c>
      <c r="C71" s="1" t="s">
        <v>79</v>
      </c>
      <c r="D71" s="1" t="s">
        <v>30</v>
      </c>
      <c r="E71" s="1" t="b">
        <v>0</v>
      </c>
      <c r="F71" s="2" t="s">
        <v>519</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hidden="1" customHeight="1" x14ac:dyDescent="0.2">
      <c r="A72" s="1">
        <v>68</v>
      </c>
      <c r="B72" s="1" t="s">
        <v>182</v>
      </c>
      <c r="C72" s="1" t="s">
        <v>26</v>
      </c>
      <c r="D72" s="1" t="s">
        <v>30</v>
      </c>
      <c r="E72" s="1" t="b">
        <v>0</v>
      </c>
      <c r="F72" s="2" t="s">
        <v>521</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hidden="1" customHeight="1" x14ac:dyDescent="0.2">
      <c r="A73" s="1">
        <v>69</v>
      </c>
      <c r="B73" s="1" t="s">
        <v>183</v>
      </c>
      <c r="C73" s="1" t="s">
        <v>62</v>
      </c>
      <c r="D73" s="1" t="s">
        <v>30</v>
      </c>
      <c r="E73" s="1" t="b">
        <v>0</v>
      </c>
      <c r="F73" s="2" t="s">
        <v>521</v>
      </c>
      <c r="G73" s="1" t="str">
        <f t="shared" ref="G73:G103"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hidden="1" customHeight="1" x14ac:dyDescent="0.2">
      <c r="A74" s="1">
        <v>70</v>
      </c>
      <c r="B74" s="1" t="s">
        <v>183</v>
      </c>
      <c r="C74" s="1" t="s">
        <v>140</v>
      </c>
      <c r="D74" s="1" t="s">
        <v>30</v>
      </c>
      <c r="E74" s="1" t="b">
        <v>0</v>
      </c>
      <c r="F74" s="2" t="s">
        <v>521</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hidden="1" customHeight="1" x14ac:dyDescent="0.2">
      <c r="A75" s="1">
        <v>71</v>
      </c>
      <c r="B75" s="1" t="s">
        <v>183</v>
      </c>
      <c r="C75" s="1" t="s">
        <v>26</v>
      </c>
      <c r="D75" s="1" t="s">
        <v>30</v>
      </c>
      <c r="E75" s="1" t="b">
        <v>0</v>
      </c>
      <c r="F75" s="2" t="s">
        <v>521</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hidden="1" customHeight="1" x14ac:dyDescent="0.2">
      <c r="A76" s="1">
        <v>72</v>
      </c>
      <c r="B76" s="1" t="s">
        <v>183</v>
      </c>
      <c r="C76" s="1" t="s">
        <v>79</v>
      </c>
      <c r="D76" s="1" t="s">
        <v>30</v>
      </c>
      <c r="E76" s="1" t="b">
        <v>0</v>
      </c>
      <c r="F76" s="2" t="s">
        <v>519</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hidden="1" customHeight="1" x14ac:dyDescent="0.2">
      <c r="A77" s="1">
        <v>73</v>
      </c>
      <c r="B77" s="1" t="s">
        <v>183</v>
      </c>
      <c r="C77" s="1" t="s">
        <v>90</v>
      </c>
      <c r="D77" s="1" t="s">
        <v>30</v>
      </c>
      <c r="E77" s="1" t="b">
        <v>0</v>
      </c>
      <c r="F77" s="2" t="s">
        <v>518</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hidden="1" customHeight="1" x14ac:dyDescent="0.2">
      <c r="A78" s="1">
        <v>74</v>
      </c>
      <c r="B78" s="1" t="s">
        <v>235</v>
      </c>
      <c r="C78" s="1" t="s">
        <v>140</v>
      </c>
      <c r="D78" s="1" t="s">
        <v>30</v>
      </c>
      <c r="E78" s="1" t="b">
        <v>0</v>
      </c>
      <c r="F78" s="2" t="s">
        <v>521</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hidden="1" customHeight="1" x14ac:dyDescent="0.2">
      <c r="A79" s="1">
        <v>75</v>
      </c>
      <c r="B79" s="1" t="s">
        <v>315</v>
      </c>
      <c r="C79" s="1" t="s">
        <v>26</v>
      </c>
      <c r="D79" s="1" t="s">
        <v>30</v>
      </c>
      <c r="E79" s="1" t="b">
        <v>0</v>
      </c>
      <c r="F79" s="2" t="s">
        <v>521</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hidden="1" customHeight="1" x14ac:dyDescent="0.2">
      <c r="A80" s="1">
        <v>76</v>
      </c>
      <c r="B80" s="1" t="s">
        <v>235</v>
      </c>
      <c r="C80" s="1" t="s">
        <v>79</v>
      </c>
      <c r="D80" s="1" t="s">
        <v>30</v>
      </c>
      <c r="E80" s="1" t="b">
        <v>0</v>
      </c>
      <c r="F80" s="2" t="s">
        <v>519</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hidden="1" customHeight="1" x14ac:dyDescent="0.2">
      <c r="A81" s="1">
        <v>77</v>
      </c>
      <c r="B81" s="1" t="s">
        <v>235</v>
      </c>
      <c r="C81" s="1" t="s">
        <v>90</v>
      </c>
      <c r="D81" s="1" t="s">
        <v>30</v>
      </c>
      <c r="E81" s="1" t="b">
        <v>0</v>
      </c>
      <c r="F81" s="2" t="s">
        <v>518</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hidden="1" customHeight="1" x14ac:dyDescent="0.2">
      <c r="A82" s="1">
        <v>78</v>
      </c>
      <c r="B82" s="1" t="s">
        <v>235</v>
      </c>
      <c r="C82" s="1" t="s">
        <v>62</v>
      </c>
      <c r="D82" s="1" t="s">
        <v>30</v>
      </c>
      <c r="E82" s="1" t="b">
        <v>0</v>
      </c>
      <c r="F82" s="2" t="s">
        <v>521</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customHeight="1" x14ac:dyDescent="0.2">
      <c r="A83" s="1">
        <v>79</v>
      </c>
      <c r="B83" s="1" t="s">
        <v>249</v>
      </c>
      <c r="C83" s="1" t="s">
        <v>90</v>
      </c>
      <c r="D83" s="1" t="s">
        <v>30</v>
      </c>
      <c r="E83" s="1" t="b">
        <v>0</v>
      </c>
      <c r="F83" s="2" t="s">
        <v>518</v>
      </c>
      <c r="G83" s="1" t="str">
        <f t="shared" si="40"/>
        <v>http://hl7.org/fhir/us/core/StructureDefinition/us-core-careteam</v>
      </c>
      <c r="H83" s="1" t="s">
        <v>56</v>
      </c>
      <c r="J83" s="1" t="s">
        <v>56</v>
      </c>
      <c r="K83" s="1" t="s">
        <v>91</v>
      </c>
      <c r="L83" s="1" t="str">
        <f>B83&amp;"."&amp;C83</f>
        <v>CareTeam.patient</v>
      </c>
      <c r="M83" s="1" t="s">
        <v>56</v>
      </c>
      <c r="O83" s="1" t="s">
        <v>56</v>
      </c>
      <c r="X83" s="1" t="s">
        <v>594</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hidden="1" customHeight="1" x14ac:dyDescent="0.2">
      <c r="A84" s="1">
        <v>20</v>
      </c>
      <c r="B84" s="1" t="s">
        <v>268</v>
      </c>
      <c r="C84" s="1" t="s">
        <v>55</v>
      </c>
      <c r="D84" s="1" t="s">
        <v>70</v>
      </c>
      <c r="E84" s="1" t="b">
        <v>1</v>
      </c>
      <c r="G84" s="1" t="str">
        <f t="shared" si="40"/>
        <v>http://hl7.org/fhir/us/core/StructureDefinition/us-core-practitioner</v>
      </c>
      <c r="H84" s="1" t="s">
        <v>56</v>
      </c>
      <c r="I84" s="1" t="b">
        <v>1</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588</v>
      </c>
      <c r="AB84" s="1" t="str">
        <f>"SearchParameter-us-core-"&amp;LOWER((B84)&amp;"-"&amp;SUBSTITUTE(C84,"_","")&amp;".html")</f>
        <v>SearchParameter-us-core-practitioner-id.html</v>
      </c>
    </row>
    <row r="85" spans="1:28" s="1" customFormat="1" ht="19" customHeight="1" x14ac:dyDescent="0.2">
      <c r="A85" s="1">
        <v>80</v>
      </c>
      <c r="B85" s="1" t="s">
        <v>249</v>
      </c>
      <c r="C85" s="1" t="s">
        <v>62</v>
      </c>
      <c r="D85" s="1" t="s">
        <v>30</v>
      </c>
      <c r="E85" s="1" t="b">
        <v>0</v>
      </c>
      <c r="F85" s="2" t="s">
        <v>521</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customHeight="1" x14ac:dyDescent="0.2">
      <c r="A86" s="1">
        <v>80</v>
      </c>
      <c r="B86" s="1" t="s">
        <v>249</v>
      </c>
      <c r="C86" s="1" t="s">
        <v>586</v>
      </c>
      <c r="D86" s="1" t="s">
        <v>70</v>
      </c>
      <c r="E86" s="1" t="b">
        <v>0</v>
      </c>
      <c r="F86" s="2" t="s">
        <v>521</v>
      </c>
      <c r="G86" s="1" t="str">
        <f t="shared" si="40"/>
        <v>http://hl7.org/fhir/us/core/StructureDefinition/us-core-careteam</v>
      </c>
      <c r="H86" s="1" t="s">
        <v>59</v>
      </c>
      <c r="I86" s="1" t="b">
        <v>1</v>
      </c>
      <c r="J86" s="1" t="s">
        <v>56</v>
      </c>
      <c r="K86" s="1" t="s">
        <v>57</v>
      </c>
      <c r="L86" s="1" t="str">
        <f t="shared" ref="L86" si="49">B86&amp;"."&amp;C86</f>
        <v>CareTeam.role</v>
      </c>
      <c r="M86" s="1" t="s">
        <v>56</v>
      </c>
      <c r="N86" s="1" t="s">
        <v>70</v>
      </c>
      <c r="O86" s="1" t="s">
        <v>56</v>
      </c>
      <c r="Y86" s="5" t="s">
        <v>587</v>
      </c>
      <c r="Z86" s="5" t="str">
        <f>"GET [base]/"&amp;B86&amp;"?"&amp;C86&amp;"=http://snomed.info/sct\|17561000"</f>
        <v>GET [base]/CareTeam?role=http://snomed.info/sct\|17561000</v>
      </c>
      <c r="AA86" s="12"/>
      <c r="AB86" s="1" t="str">
        <f t="shared" ref="AB86" si="50">"SearchParameter-us-core-"&amp;LOWER((B86)&amp;"-"&amp;C86&amp;".html")</f>
        <v>SearchParameter-us-core-careteam-role.html</v>
      </c>
    </row>
    <row r="87" spans="1:28" s="1" customFormat="1" ht="19" hidden="1" customHeight="1" x14ac:dyDescent="0.2">
      <c r="A87" s="1">
        <v>81</v>
      </c>
      <c r="B87" s="1" t="s">
        <v>250</v>
      </c>
      <c r="C87" s="1" t="s">
        <v>90</v>
      </c>
      <c r="D87" s="1" t="s">
        <v>12</v>
      </c>
      <c r="E87" s="1" t="b">
        <v>1</v>
      </c>
      <c r="F87" s="2" t="s">
        <v>518</v>
      </c>
      <c r="G87" s="1" t="str">
        <f>"http://hl7.org/fhir/us/core/StructureDefinition/us-core-implantable-"&amp;LOWER(B87)</f>
        <v>http://hl7.org/fhir/us/core/StructureDefinition/us-core-implantable-device</v>
      </c>
      <c r="H87" s="1" t="s">
        <v>56</v>
      </c>
      <c r="J87" s="1" t="s">
        <v>56</v>
      </c>
      <c r="K87" s="1" t="s">
        <v>91</v>
      </c>
      <c r="L87" s="1" t="str">
        <f t="shared" ref="L87:L110"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hidden="1" customHeight="1" x14ac:dyDescent="0.2">
      <c r="A88" s="1">
        <v>82</v>
      </c>
      <c r="B88" s="1" t="s">
        <v>250</v>
      </c>
      <c r="C88" s="1" t="s">
        <v>13</v>
      </c>
      <c r="D88" s="1" t="s">
        <v>30</v>
      </c>
      <c r="E88" s="1" t="b">
        <v>0</v>
      </c>
      <c r="F88" s="2" t="s">
        <v>521</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hidden="1" customHeight="1" x14ac:dyDescent="0.2">
      <c r="A89" s="1">
        <v>83</v>
      </c>
      <c r="B89" s="1" t="s">
        <v>251</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255</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hidden="1" customHeight="1" x14ac:dyDescent="0.2">
      <c r="A90" s="1">
        <v>84</v>
      </c>
      <c r="B90" s="1" t="s">
        <v>251</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256</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hidden="1" customHeight="1" x14ac:dyDescent="0.2">
      <c r="A91" s="1">
        <v>85</v>
      </c>
      <c r="B91" s="1" t="s">
        <v>251</v>
      </c>
      <c r="C91" s="1" t="s">
        <v>252</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257</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hidden="1" customHeight="1" x14ac:dyDescent="0.2">
      <c r="A92" s="1">
        <v>86</v>
      </c>
      <c r="B92" s="1" t="s">
        <v>251</v>
      </c>
      <c r="C92" s="1" t="s">
        <v>316</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258</v>
      </c>
      <c r="Z92" s="5" t="s">
        <v>260</v>
      </c>
      <c r="AA92" s="12" t="str">
        <f>"Fetches a bundle of all "&amp;B92&amp; " resources for the state"</f>
        <v>Fetches a bundle of all Location resources for the state</v>
      </c>
      <c r="AB92" t="str">
        <f t="shared" si="52"/>
        <v>SearchParameter-us-core-location-address-state.html</v>
      </c>
    </row>
    <row r="93" spans="1:28" ht="19" hidden="1" customHeight="1" x14ac:dyDescent="0.2">
      <c r="A93" s="1">
        <v>87</v>
      </c>
      <c r="B93" s="1" t="s">
        <v>251</v>
      </c>
      <c r="C93" s="1" t="s">
        <v>254</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259</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hidden="1" customHeight="1" x14ac:dyDescent="0.2">
      <c r="A94" s="1">
        <v>88</v>
      </c>
      <c r="B94" s="1" t="s">
        <v>261</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262</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hidden="1" customHeight="1" x14ac:dyDescent="0.2">
      <c r="A95" s="1">
        <v>89</v>
      </c>
      <c r="B95" s="1" t="s">
        <v>261</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263</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hidden="1" customHeight="1" x14ac:dyDescent="0.2">
      <c r="A96" s="1">
        <v>90</v>
      </c>
      <c r="B96" s="1" t="s">
        <v>267</v>
      </c>
      <c r="C96" s="1" t="s">
        <v>252</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264</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hidden="1" customHeight="1" x14ac:dyDescent="0.2">
      <c r="A97" s="1">
        <v>91</v>
      </c>
      <c r="B97" s="1" t="s">
        <v>267</v>
      </c>
      <c r="C97" s="1" t="s">
        <v>253</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265</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hidden="1" customHeight="1" x14ac:dyDescent="0.2">
      <c r="A98" s="1">
        <v>92</v>
      </c>
      <c r="B98" s="1" t="s">
        <v>267</v>
      </c>
      <c r="C98" s="1" t="s">
        <v>254</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266</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hidden="1" customHeight="1" x14ac:dyDescent="0.2">
      <c r="A99" s="1">
        <v>93</v>
      </c>
      <c r="B99" s="1" t="s">
        <v>268</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269</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hidden="1" customHeight="1" x14ac:dyDescent="0.2">
      <c r="A100" s="1">
        <v>94</v>
      </c>
      <c r="B100" s="1" t="s">
        <v>268</v>
      </c>
      <c r="C100" s="1" t="s">
        <v>77</v>
      </c>
      <c r="D100" s="1" t="s">
        <v>12</v>
      </c>
      <c r="E100" s="1" t="b">
        <v>1</v>
      </c>
      <c r="F100" s="2" t="s">
        <v>521</v>
      </c>
      <c r="G100" s="1" t="str">
        <f t="shared" si="40"/>
        <v>http://hl7.org/fhir/us/core/StructureDefinition/us-core-practitioner</v>
      </c>
      <c r="H100" s="1" t="s">
        <v>56</v>
      </c>
      <c r="J100" s="1" t="s">
        <v>56</v>
      </c>
      <c r="K100" s="1" t="s">
        <v>57</v>
      </c>
      <c r="L100" s="1" t="str">
        <f t="shared" si="51"/>
        <v>Practitioner.identifier</v>
      </c>
      <c r="M100" s="1" t="s">
        <v>56</v>
      </c>
      <c r="O100" s="1" t="s">
        <v>56</v>
      </c>
      <c r="Y100" s="5" t="s">
        <v>324</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hidden="1" customHeight="1" x14ac:dyDescent="0.2">
      <c r="A101" s="1">
        <v>95</v>
      </c>
      <c r="B101" s="1" t="s">
        <v>270</v>
      </c>
      <c r="C101" s="1" t="s">
        <v>271</v>
      </c>
      <c r="D101" s="1" t="s">
        <v>12</v>
      </c>
      <c r="E101" s="1" t="b">
        <v>1</v>
      </c>
      <c r="F101" s="2" t="s">
        <v>521</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274</v>
      </c>
      <c r="Y101" s="5" t="s">
        <v>325</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hidden="1" customHeight="1" x14ac:dyDescent="0.2">
      <c r="A102" s="1">
        <v>96</v>
      </c>
      <c r="B102" s="1" t="s">
        <v>270</v>
      </c>
      <c r="C102" s="1" t="s">
        <v>272</v>
      </c>
      <c r="D102" s="1" t="s">
        <v>12</v>
      </c>
      <c r="E102" s="1" t="b">
        <v>1</v>
      </c>
      <c r="F102" s="2" t="s">
        <v>518</v>
      </c>
      <c r="G102" s="1" t="str">
        <f t="shared" si="40"/>
        <v>http://hl7.org/fhir/us/core/StructureDefinition/us-core-practitionerrole</v>
      </c>
      <c r="H102" t="s">
        <v>56</v>
      </c>
      <c r="J102" t="s">
        <v>56</v>
      </c>
      <c r="K102" t="s">
        <v>91</v>
      </c>
      <c r="L102" s="1" t="str">
        <f t="shared" si="51"/>
        <v>PractitionerRole.practitioner</v>
      </c>
      <c r="M102" s="1" t="s">
        <v>56</v>
      </c>
      <c r="O102" s="1" t="s">
        <v>56</v>
      </c>
      <c r="U102" s="1" t="s">
        <v>273</v>
      </c>
      <c r="X102" s="1" t="s">
        <v>274</v>
      </c>
      <c r="Y102" s="5" t="s">
        <v>275</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s="1" customFormat="1" ht="19" hidden="1" customHeight="1" x14ac:dyDescent="0.2">
      <c r="A103" s="1">
        <v>49</v>
      </c>
      <c r="B103" s="1" t="s">
        <v>599</v>
      </c>
      <c r="C103" s="1" t="s">
        <v>62</v>
      </c>
      <c r="D103" s="1" t="s">
        <v>30</v>
      </c>
      <c r="E103" s="1" t="b">
        <v>0</v>
      </c>
      <c r="F103" s="2" t="s">
        <v>521</v>
      </c>
      <c r="G103" s="1" t="str">
        <f t="shared" si="40"/>
        <v>http://hl7.org/fhir/us/core/StructureDefinition/us-core-servicerequest</v>
      </c>
      <c r="H103" s="1" t="s">
        <v>56</v>
      </c>
      <c r="I103" s="1" t="b">
        <v>1</v>
      </c>
      <c r="J103" s="1" t="s">
        <v>56</v>
      </c>
      <c r="K103" s="1" t="s">
        <v>57</v>
      </c>
      <c r="L103" s="1" t="str">
        <f t="shared" si="51"/>
        <v>ServiceRequest.status</v>
      </c>
      <c r="M103" s="1" t="s">
        <v>56</v>
      </c>
      <c r="N103" s="1" t="s">
        <v>12</v>
      </c>
      <c r="O103" s="1" t="s">
        <v>56</v>
      </c>
      <c r="Y103" s="5"/>
      <c r="Z103" s="5"/>
      <c r="AA103" s="12"/>
      <c r="AB103" s="1" t="str">
        <f>"SearchParameter-us-core-"&amp;LOWER((B103)&amp;"-"&amp;C103&amp;".html")</f>
        <v>SearchParameter-us-core-servicerequest-status.html</v>
      </c>
    </row>
    <row r="104" spans="1:28" s="1" customFormat="1" ht="19" hidden="1" customHeight="1" x14ac:dyDescent="0.2">
      <c r="A104" s="1">
        <v>50</v>
      </c>
      <c r="B104" s="1" t="s">
        <v>599</v>
      </c>
      <c r="C104" s="1" t="s">
        <v>90</v>
      </c>
      <c r="D104" s="1" t="s">
        <v>12</v>
      </c>
      <c r="E104" s="1" t="b">
        <v>1</v>
      </c>
      <c r="F104" s="2" t="s">
        <v>518</v>
      </c>
      <c r="G104" s="1" t="str">
        <f>"http://hl7.org/fhir/us/core/StructureDefinition/us-core-"&amp;LOWER(B104)</f>
        <v>http://hl7.org/fhir/us/core/StructureDefinition/us-core-servicerequest</v>
      </c>
      <c r="H104" s="1" t="s">
        <v>56</v>
      </c>
      <c r="I104" s="1" t="b">
        <v>1</v>
      </c>
      <c r="J104" s="1" t="s">
        <v>56</v>
      </c>
      <c r="K104" s="1" t="s">
        <v>91</v>
      </c>
      <c r="L104" s="1" t="str">
        <f t="shared" si="51"/>
        <v>ServiceRequest.patient</v>
      </c>
      <c r="M104" s="1" t="s">
        <v>56</v>
      </c>
      <c r="O104" s="1" t="s">
        <v>56</v>
      </c>
      <c r="Y104" s="1" t="str">
        <f>"support searching for all "&amp;LOWER(B104)&amp;"s for a patient"</f>
        <v>support searching for all servicerequests for a patient</v>
      </c>
      <c r="Z104" s="5" t="str">
        <f>"GET [base]/"&amp;B104&amp;"?patient=1137192"</f>
        <v>GET [base]/ServiceRequest?patient=1137192</v>
      </c>
      <c r="AA104" s="12"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s="1" customFormat="1" ht="19" hidden="1" customHeight="1" x14ac:dyDescent="0.2">
      <c r="A105" s="1">
        <v>51</v>
      </c>
      <c r="B105" s="1" t="s">
        <v>599</v>
      </c>
      <c r="C105" s="1" t="s">
        <v>140</v>
      </c>
      <c r="D105" s="1" t="s">
        <v>30</v>
      </c>
      <c r="E105" s="1" t="b">
        <v>0</v>
      </c>
      <c r="F105" s="2" t="s">
        <v>521</v>
      </c>
      <c r="G105" s="1" t="str">
        <f t="shared" ref="G105:G111" si="56">"http://hl7.org/fhir/us/core/StructureDefinition/us-core-"&amp;LOWER(B105)</f>
        <v>http://hl7.org/fhir/us/core/StructureDefinition/us-core-servicerequest</v>
      </c>
      <c r="H105" s="1" t="s">
        <v>56</v>
      </c>
      <c r="I105" s="1" t="b">
        <v>1</v>
      </c>
      <c r="J105" s="1" t="s">
        <v>56</v>
      </c>
      <c r="K105" s="1" t="s">
        <v>57</v>
      </c>
      <c r="L105" s="1" t="str">
        <f t="shared" si="51"/>
        <v>ServiceRequest.category</v>
      </c>
      <c r="M105" s="1" t="s">
        <v>56</v>
      </c>
      <c r="O105" s="1" t="s">
        <v>56</v>
      </c>
      <c r="Y105" s="5"/>
      <c r="Z105" s="5"/>
      <c r="AA105" s="12"/>
      <c r="AB105" s="1" t="str">
        <f>"SearchParameter-us-core-"&amp;LOWER((B105)&amp;"-"&amp;C105&amp;".html")</f>
        <v>SearchParameter-us-core-servicerequest-category.html</v>
      </c>
    </row>
    <row r="106" spans="1:28" s="1" customFormat="1" ht="19" hidden="1" customHeight="1" x14ac:dyDescent="0.2">
      <c r="A106" s="1">
        <v>52</v>
      </c>
      <c r="B106" s="1" t="s">
        <v>599</v>
      </c>
      <c r="C106" s="1" t="s">
        <v>26</v>
      </c>
      <c r="D106" s="1" t="s">
        <v>30</v>
      </c>
      <c r="E106" s="1" t="b">
        <v>0</v>
      </c>
      <c r="F106" s="2" t="s">
        <v>521</v>
      </c>
      <c r="G106" s="1" t="str">
        <f t="shared" si="56"/>
        <v>http://hl7.org/fhir/us/core/StructureDefinition/us-core-servicerequest</v>
      </c>
      <c r="H106" s="1" t="s">
        <v>56</v>
      </c>
      <c r="I106" s="1" t="b">
        <v>1</v>
      </c>
      <c r="J106" s="1" t="s">
        <v>56</v>
      </c>
      <c r="K106" s="1" t="s">
        <v>57</v>
      </c>
      <c r="L106" s="1" t="str">
        <f t="shared" si="51"/>
        <v>ServiceRequest.code</v>
      </c>
      <c r="M106" s="1" t="s">
        <v>56</v>
      </c>
      <c r="N106" s="1" t="s">
        <v>70</v>
      </c>
      <c r="O106" s="1" t="s">
        <v>56</v>
      </c>
      <c r="Y106" s="5"/>
      <c r="Z106" s="5"/>
      <c r="AA106" s="12"/>
      <c r="AB106" s="1" t="str">
        <f>"SearchParameter-us-core-"&amp;LOWER((B106)&amp;"-"&amp;C106&amp;".html")</f>
        <v>SearchParameter-us-core-servicerequest-code.html</v>
      </c>
    </row>
    <row r="107" spans="1:28" s="1" customFormat="1" ht="19" hidden="1" customHeight="1" x14ac:dyDescent="0.2">
      <c r="A107" s="1">
        <v>53</v>
      </c>
      <c r="B107" s="1" t="s">
        <v>599</v>
      </c>
      <c r="C107" s="1" t="s">
        <v>606</v>
      </c>
      <c r="D107" s="1" t="s">
        <v>30</v>
      </c>
      <c r="E107" s="1" t="b">
        <v>0</v>
      </c>
      <c r="F107" s="2" t="s">
        <v>519</v>
      </c>
      <c r="G107" s="1" t="str">
        <f t="shared" si="56"/>
        <v>http://hl7.org/fhir/us/core/StructureDefinition/us-core-servicerequest</v>
      </c>
      <c r="H107" s="1" t="s">
        <v>56</v>
      </c>
      <c r="I107" s="1" t="b">
        <v>1</v>
      </c>
      <c r="J107" s="1" t="s">
        <v>56</v>
      </c>
      <c r="K107" s="1" t="s">
        <v>79</v>
      </c>
      <c r="L107" s="1" t="str">
        <f t="shared" si="51"/>
        <v>ServiceRequest.authored</v>
      </c>
      <c r="M107" s="1" t="s">
        <v>56</v>
      </c>
      <c r="O107" s="1" t="s">
        <v>56</v>
      </c>
      <c r="P107" s="14" t="s">
        <v>70</v>
      </c>
      <c r="S107" s="1" t="s">
        <v>93</v>
      </c>
      <c r="AA107" s="12"/>
      <c r="AB107" s="1" t="str">
        <f>"SearchParameter-us-core-"&amp;LOWER((B107)&amp;"-"&amp;C107&amp;".html")</f>
        <v>SearchParameter-us-core-servicerequest-authored.html</v>
      </c>
    </row>
    <row r="108" spans="1:28" s="1" customFormat="1" ht="19" hidden="1" customHeight="1" x14ac:dyDescent="0.2">
      <c r="A108" s="1">
        <v>20</v>
      </c>
      <c r="B108" s="1" t="s">
        <v>599</v>
      </c>
      <c r="C108" s="1" t="s">
        <v>55</v>
      </c>
      <c r="D108" s="1" t="s">
        <v>12</v>
      </c>
      <c r="E108" s="1" t="b">
        <v>1</v>
      </c>
      <c r="G108" s="1" t="str">
        <f t="shared" si="56"/>
        <v>http://hl7.org/fhir/us/core/StructureDefinition/us-core-servicerequest</v>
      </c>
      <c r="H108" s="1" t="s">
        <v>56</v>
      </c>
      <c r="I108" s="1" t="b">
        <v>1</v>
      </c>
      <c r="J108" s="1" t="s">
        <v>56</v>
      </c>
      <c r="K108" s="1" t="s">
        <v>57</v>
      </c>
      <c r="L108" s="1" t="str">
        <f t="shared" si="51"/>
        <v>ServiceRequest._id</v>
      </c>
      <c r="M108" s="1" t="s">
        <v>56</v>
      </c>
      <c r="O108" s="1" t="s">
        <v>56</v>
      </c>
      <c r="Y108" s="5" t="s">
        <v>604</v>
      </c>
      <c r="Z108" s="5" t="s">
        <v>605</v>
      </c>
      <c r="AA108" s="2"/>
      <c r="AB108" s="1" t="str">
        <f>"SearchParameter-us-core-"&amp;LOWER((B108)&amp;"-"&amp;SUBSTITUTE(C108,"_","")&amp;".html")</f>
        <v>SearchParameter-us-core-servicerequest-id.html</v>
      </c>
    </row>
    <row r="109" spans="1:28" s="1" customFormat="1" ht="19" hidden="1" customHeight="1" x14ac:dyDescent="0.2">
      <c r="A109" s="1">
        <v>56</v>
      </c>
      <c r="B109" s="1" t="s">
        <v>180</v>
      </c>
      <c r="C109" s="1" t="s">
        <v>3</v>
      </c>
      <c r="D109" s="1" t="s">
        <v>30</v>
      </c>
      <c r="E109" s="1" t="b">
        <v>0</v>
      </c>
      <c r="F109" s="2"/>
      <c r="G109" s="1" t="str">
        <f t="shared" si="56"/>
        <v>http://hl7.org/fhir/us/core/StructureDefinition/us-core-goal</v>
      </c>
      <c r="H109" s="1" t="s">
        <v>56</v>
      </c>
      <c r="I109" s="1" t="b">
        <v>1</v>
      </c>
      <c r="J109" s="1" t="s">
        <v>56</v>
      </c>
      <c r="K109" s="1" t="s">
        <v>57</v>
      </c>
      <c r="L109" s="1" t="str">
        <f t="shared" si="51"/>
        <v>Goal.description</v>
      </c>
      <c r="M109" s="1" t="s">
        <v>56</v>
      </c>
      <c r="O109" s="1" t="s">
        <v>56</v>
      </c>
      <c r="AA109" s="12"/>
      <c r="AB109" s="1" t="str">
        <f t="shared" ref="AB109" si="57">"SearchParameter-us-core-"&amp;LOWER((B109)&amp;"-"&amp;C109&amp;".html")</f>
        <v>SearchParameter-us-core-goal-description.html</v>
      </c>
    </row>
    <row r="110" spans="1:28" s="1" customFormat="1" ht="19" customHeight="1" x14ac:dyDescent="0.2">
      <c r="A110" s="1">
        <v>20</v>
      </c>
      <c r="B110" s="1" t="s">
        <v>630</v>
      </c>
      <c r="C110" s="1" t="s">
        <v>55</v>
      </c>
      <c r="D110" s="1" t="s">
        <v>12</v>
      </c>
      <c r="E110" s="1" t="b">
        <v>1</v>
      </c>
      <c r="G110" s="1" t="str">
        <f t="shared" si="56"/>
        <v>http://hl7.org/fhir/us/core/StructureDefinition/us-core-relatedperson</v>
      </c>
      <c r="H110" s="1" t="s">
        <v>56</v>
      </c>
      <c r="I110" s="1" t="b">
        <v>1</v>
      </c>
      <c r="J110" s="1" t="s">
        <v>56</v>
      </c>
      <c r="K110" s="1" t="s">
        <v>57</v>
      </c>
      <c r="L110" s="1" t="str">
        <f t="shared" si="51"/>
        <v>RelatedPerson._id</v>
      </c>
      <c r="M110" s="1" t="s">
        <v>56</v>
      </c>
      <c r="O110" s="1" t="s">
        <v>56</v>
      </c>
      <c r="Y110" s="5" t="s">
        <v>635</v>
      </c>
      <c r="Z110" s="5" t="s">
        <v>636</v>
      </c>
      <c r="AA110" s="12"/>
      <c r="AB110" s="1" t="str">
        <f>"SearchParameter-us-core-"&amp;LOWER((B110)&amp;"-"&amp;SUBSTITUTE(C110,"_","")&amp;".html")</f>
        <v>SearchParameter-us-core-relatedperson-id.html</v>
      </c>
    </row>
    <row r="111" spans="1:28" s="1" customFormat="1" ht="19" customHeight="1" x14ac:dyDescent="0.2">
      <c r="A111" s="1">
        <v>79</v>
      </c>
      <c r="B111" s="1" t="s">
        <v>630</v>
      </c>
      <c r="C111" s="1" t="s">
        <v>90</v>
      </c>
      <c r="D111" s="1" t="s">
        <v>70</v>
      </c>
      <c r="E111" s="1" t="b">
        <v>1</v>
      </c>
      <c r="F111" s="2" t="s">
        <v>518</v>
      </c>
      <c r="G111" s="1" t="str">
        <f t="shared" si="56"/>
        <v>http://hl7.org/fhir/us/core/StructureDefinition/us-core-relatedperson</v>
      </c>
      <c r="H111" s="1" t="s">
        <v>56</v>
      </c>
      <c r="I111" s="1" t="b">
        <v>1</v>
      </c>
      <c r="J111" s="1" t="s">
        <v>56</v>
      </c>
      <c r="K111" s="1" t="s">
        <v>91</v>
      </c>
      <c r="L111" s="1" t="str">
        <f>B111&amp;"."&amp;C111</f>
        <v>RelatedPerson.patient</v>
      </c>
      <c r="M111" s="1" t="s">
        <v>56</v>
      </c>
      <c r="O111" s="1" t="s">
        <v>56</v>
      </c>
      <c r="Y111" s="1" t="str">
        <f>"support searching for all "&amp;LOWER(B111)&amp;"s for a patient"</f>
        <v>support searching for all relatedpersons for a patient</v>
      </c>
      <c r="Z111" s="5" t="str">
        <f>"GET [base]/"&amp;B111&amp;"?patient=1032702"</f>
        <v>GET [base]/RelatedPerson?patient=1032702</v>
      </c>
      <c r="AA111" s="12"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sheetData>
  <autoFilter ref="A1:AB111" xr:uid="{1CF5B17E-E72E-48B2-A597-9C21C12723F0}">
    <filterColumn colId="1">
      <filters>
        <filter val="CareTeam"/>
        <filter val="Patient"/>
        <filter val="RelatedPerson"/>
      </filters>
    </filterColumn>
  </autoFilter>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Q97"/>
  <sheetViews>
    <sheetView topLeftCell="J1" zoomScale="140" zoomScaleNormal="140" workbookViewId="0">
      <selection activeCell="J102" sqref="A1:Q97"/>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579</v>
      </c>
      <c r="F1" s="4" t="s">
        <v>97</v>
      </c>
      <c r="G1" s="4" t="s">
        <v>98</v>
      </c>
      <c r="H1" s="4" t="s">
        <v>303</v>
      </c>
      <c r="I1" s="4" t="s">
        <v>3</v>
      </c>
      <c r="J1" s="4" t="s">
        <v>53</v>
      </c>
      <c r="K1" s="4" t="s">
        <v>54</v>
      </c>
    </row>
    <row r="2" spans="1:11" ht="16" hidden="1"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ht="16" hidden="1" thickTop="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ht="16" hidden="1" thickTop="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ht="16" hidden="1" thickTop="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ht="16" hidden="1" thickTop="1" x14ac:dyDescent="0.2">
      <c r="A6" s="1">
        <v>5</v>
      </c>
      <c r="B6" s="1" t="s">
        <v>22</v>
      </c>
      <c r="C6" s="1" t="str">
        <f t="shared" si="0"/>
        <v>http://hl7.org/fhir/us/core/StructureDefinition/us-core-encounter</v>
      </c>
      <c r="D6" t="s">
        <v>105</v>
      </c>
      <c r="F6" t="s">
        <v>70</v>
      </c>
      <c r="G6" t="s">
        <v>106</v>
      </c>
      <c r="I6" s="1" t="s">
        <v>307</v>
      </c>
      <c r="J6" s="1" t="s">
        <v>308</v>
      </c>
      <c r="K6" s="5" t="str">
        <f t="shared" si="1"/>
        <v>Fetches a bundle of all Encounter resources matching the specified class and patient</v>
      </c>
    </row>
    <row r="7" spans="1:11" ht="16" hidden="1" thickTop="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ht="16" hidden="1" thickTop="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ht="16" hidden="1" thickTop="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ht="16" hidden="1" thickTop="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ht="16" hidden="1" thickTop="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ht="16" hidden="1" thickTop="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ht="16" hidden="1" thickTop="1" x14ac:dyDescent="0.2">
      <c r="A13" s="1">
        <v>12</v>
      </c>
      <c r="B13" t="s">
        <v>22</v>
      </c>
      <c r="C13" s="1" t="str">
        <f t="shared" si="0"/>
        <v>http://hl7.org/fhir/us/core/StructureDefinition/us-core-encounter</v>
      </c>
      <c r="D13" t="s">
        <v>112</v>
      </c>
      <c r="F13" t="s">
        <v>12</v>
      </c>
      <c r="G13" t="s">
        <v>113</v>
      </c>
      <c r="I13" s="5" t="s">
        <v>305</v>
      </c>
      <c r="J13" s="1" t="s">
        <v>522</v>
      </c>
      <c r="K13" s="5" t="str">
        <f t="shared" si="1"/>
        <v>Fetches a bundle of all Encounter resources matching the specified date and patient</v>
      </c>
    </row>
    <row r="14" spans="1:11" s="1" customFormat="1" ht="16" hidden="1" thickTop="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ht="16" hidden="1" thickTop="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ht="16" hidden="1" thickTop="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306</v>
      </c>
      <c r="J16" s="1" t="s">
        <v>309</v>
      </c>
      <c r="K16" s="5" t="str">
        <f t="shared" ref="K16" si="3">"Fetches a bundle of all "&amp;B16&amp;" resources matching the specified "&amp;SUBSTITUTE(D16,","," and ")</f>
        <v>Fetches a bundle of all Encounter resources matching the specified patient and type</v>
      </c>
    </row>
    <row r="17" spans="1:11" ht="16" hidden="1" thickTop="1" x14ac:dyDescent="0.2">
      <c r="A17" s="1">
        <v>15</v>
      </c>
      <c r="B17" s="1" t="s">
        <v>22</v>
      </c>
      <c r="C17" s="1" t="str">
        <f t="shared" si="0"/>
        <v>http://hl7.org/fhir/us/core/StructureDefinition/us-core-encounter</v>
      </c>
      <c r="D17" s="1" t="s">
        <v>582</v>
      </c>
      <c r="E17" s="1" t="b">
        <v>1</v>
      </c>
      <c r="F17" s="1" t="s">
        <v>70</v>
      </c>
      <c r="G17" s="1" t="s">
        <v>91</v>
      </c>
      <c r="I17" s="1" t="s">
        <v>306</v>
      </c>
      <c r="J17" s="1" t="s">
        <v>583</v>
      </c>
      <c r="K17" s="5" t="str">
        <f t="shared" si="1"/>
        <v>Fetches a bundle of all Encounter resources matching the specified patient and location</v>
      </c>
    </row>
    <row r="18" spans="1:11" ht="16" hidden="1" thickTop="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ht="16" hidden="1" thickTop="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311</v>
      </c>
      <c r="J19" s="1" t="s">
        <v>310</v>
      </c>
      <c r="K19" s="5" t="str">
        <f t="shared" ref="K19" si="5">"Fetches a bundle of all "&amp;B19&amp;" resources matching the specified "&amp;SUBSTITUTE(D19,","," and ")</f>
        <v>Fetches a bundle of all Encounter resources matching the specified patient and status</v>
      </c>
    </row>
    <row r="20" spans="1:11" ht="16" hidden="1" thickTop="1" x14ac:dyDescent="0.2">
      <c r="A20" s="1">
        <v>17</v>
      </c>
      <c r="B20" s="1" t="s">
        <v>22</v>
      </c>
      <c r="C20" s="1" t="str">
        <f t="shared" si="0"/>
        <v>http://hl7.org/fhir/us/core/StructureDefinition/us-core-encounter</v>
      </c>
      <c r="D20" s="1" t="s">
        <v>584</v>
      </c>
      <c r="E20" s="1" t="b">
        <v>1</v>
      </c>
      <c r="F20" s="1" t="s">
        <v>70</v>
      </c>
      <c r="G20" s="1" t="s">
        <v>106</v>
      </c>
      <c r="I20" s="1" t="s">
        <v>311</v>
      </c>
      <c r="J20" s="1" t="s">
        <v>585</v>
      </c>
      <c r="K20" s="5" t="str">
        <f t="shared" si="1"/>
        <v>Fetches a bundle of all Encounter resources matching the specified patient and discharge-disposition</v>
      </c>
    </row>
    <row r="21" spans="1:11" s="1" customFormat="1" ht="16" hidden="1" thickTop="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ht="16" hidden="1" thickTop="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ht="16" hidden="1" thickTop="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ht="16" hidden="1" thickTop="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ht="16" hidden="1" thickTop="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ht="16" hidden="1" thickTop="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ht="16" hidden="1" thickTop="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ht="16" hidden="1" thickTop="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ht="16" hidden="1" thickTop="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ht="16" hidden="1" thickTop="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ht="16" hidden="1" thickTop="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ht="16" hidden="1" thickTop="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ht="16" hidden="1" thickTop="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ht="16" hidden="1" thickTop="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ht="16" hidden="1" thickTop="1" x14ac:dyDescent="0.2">
      <c r="A35" s="1">
        <v>36</v>
      </c>
      <c r="B35" s="1" t="s">
        <v>138</v>
      </c>
      <c r="C35" s="1" t="str">
        <f t="shared" si="0"/>
        <v>http://hl7.org/fhir/us/core/StructureDefinition/us-core-condition</v>
      </c>
      <c r="D35" s="1" t="s">
        <v>144</v>
      </c>
      <c r="F35" s="1" t="s">
        <v>70</v>
      </c>
      <c r="G35" s="1" t="s">
        <v>106</v>
      </c>
      <c r="H35" s="1" t="s">
        <v>331</v>
      </c>
      <c r="I35" s="5" t="s">
        <v>155</v>
      </c>
      <c r="J35" s="5" t="s">
        <v>332</v>
      </c>
      <c r="K35" s="5" t="s">
        <v>323</v>
      </c>
    </row>
    <row r="36" spans="1:11" s="1" customFormat="1" ht="16" hidden="1" thickTop="1" x14ac:dyDescent="0.2">
      <c r="A36" s="1">
        <v>37</v>
      </c>
      <c r="B36" s="1" t="s">
        <v>138</v>
      </c>
      <c r="C36" s="1" t="str">
        <f t="shared" si="0"/>
        <v>http://hl7.org/fhir/us/core/StructureDefinition/us-core-condition</v>
      </c>
      <c r="D36" s="1" t="s">
        <v>145</v>
      </c>
      <c r="F36" s="1" t="s">
        <v>70</v>
      </c>
      <c r="G36" s="1" t="s">
        <v>106</v>
      </c>
      <c r="I36" s="5" t="s">
        <v>150</v>
      </c>
      <c r="J36" s="5" t="s">
        <v>459</v>
      </c>
      <c r="K36" s="5" t="s">
        <v>146</v>
      </c>
    </row>
    <row r="37" spans="1:11" s="1" customFormat="1" ht="16" hidden="1" thickTop="1" x14ac:dyDescent="0.2">
      <c r="A37" s="1">
        <v>37</v>
      </c>
      <c r="B37" s="1" t="s">
        <v>138</v>
      </c>
      <c r="C37" s="1" t="str">
        <f t="shared" ref="C37" si="6">"http://hl7.org/fhir/us/core/StructureDefinition/us-core-"&amp;LOWER(B37)</f>
        <v>http://hl7.org/fhir/us/core/StructureDefinition/us-core-condition</v>
      </c>
      <c r="D37" s="1" t="s">
        <v>572</v>
      </c>
      <c r="E37" s="1" t="b">
        <v>1</v>
      </c>
      <c r="F37" s="1" t="s">
        <v>70</v>
      </c>
      <c r="G37" s="1" t="s">
        <v>106</v>
      </c>
      <c r="I37" s="5" t="s">
        <v>150</v>
      </c>
      <c r="J37" s="5" t="s">
        <v>577</v>
      </c>
      <c r="K37" s="5" t="s">
        <v>578</v>
      </c>
    </row>
    <row r="38" spans="1:11" s="1" customFormat="1" ht="16" hidden="1" thickTop="1" x14ac:dyDescent="0.2">
      <c r="A38" s="1">
        <v>38</v>
      </c>
      <c r="B38" s="1" t="s">
        <v>138</v>
      </c>
      <c r="C38" s="1" t="str">
        <f t="shared" si="0"/>
        <v>http://hl7.org/fhir/us/core/StructureDefinition/us-core-condition</v>
      </c>
      <c r="D38" s="1" t="s">
        <v>147</v>
      </c>
      <c r="F38" s="1" t="s">
        <v>70</v>
      </c>
      <c r="G38" s="1" t="s">
        <v>106</v>
      </c>
      <c r="I38" s="5" t="s">
        <v>151</v>
      </c>
      <c r="J38" s="5" t="s">
        <v>333</v>
      </c>
      <c r="K38" s="5" t="s">
        <v>152</v>
      </c>
    </row>
    <row r="39" spans="1:11" s="1" customFormat="1" ht="16" hidden="1" thickTop="1" x14ac:dyDescent="0.2">
      <c r="A39" s="1">
        <v>39</v>
      </c>
      <c r="B39" s="1" t="s">
        <v>138</v>
      </c>
      <c r="C39" s="1" t="str">
        <f t="shared" si="0"/>
        <v>http://hl7.org/fhir/us/core/StructureDefinition/us-core-condition</v>
      </c>
      <c r="D39" s="1" t="s">
        <v>148</v>
      </c>
      <c r="F39" s="1" t="s">
        <v>70</v>
      </c>
      <c r="G39" s="1" t="s">
        <v>149</v>
      </c>
      <c r="I39" s="5" t="s">
        <v>153</v>
      </c>
      <c r="J39" s="5" t="s">
        <v>573</v>
      </c>
      <c r="K39" s="5" t="s">
        <v>156</v>
      </c>
    </row>
    <row r="40" spans="1:11" s="1" customFormat="1" ht="16" hidden="1" thickTop="1" x14ac:dyDescent="0.2">
      <c r="A40" s="1">
        <v>39</v>
      </c>
      <c r="B40" s="1" t="s">
        <v>138</v>
      </c>
      <c r="C40" s="1" t="str">
        <f t="shared" ref="C40:C42" si="7">"http://hl7.org/fhir/us/core/StructureDefinition/us-core-"&amp;LOWER(B40)</f>
        <v>http://hl7.org/fhir/us/core/StructureDefinition/us-core-condition</v>
      </c>
      <c r="D40" s="1" t="s">
        <v>569</v>
      </c>
      <c r="E40" s="1" t="b">
        <v>1</v>
      </c>
      <c r="F40" s="1" t="s">
        <v>70</v>
      </c>
      <c r="G40" s="1" t="s">
        <v>149</v>
      </c>
      <c r="I40" s="5" t="s">
        <v>153</v>
      </c>
      <c r="J40" s="5" t="s">
        <v>574</v>
      </c>
      <c r="K40" s="5" t="s">
        <v>156</v>
      </c>
    </row>
    <row r="41" spans="1:11" s="1" customFormat="1" ht="16" hidden="1" thickTop="1" x14ac:dyDescent="0.2">
      <c r="A41" s="1">
        <v>39</v>
      </c>
      <c r="B41" s="1" t="s">
        <v>138</v>
      </c>
      <c r="C41" s="1" t="str">
        <f t="shared" si="7"/>
        <v>http://hl7.org/fhir/us/core/StructureDefinition/us-core-condition</v>
      </c>
      <c r="D41" s="1" t="s">
        <v>570</v>
      </c>
      <c r="E41" s="1" t="b">
        <v>1</v>
      </c>
      <c r="F41" s="1" t="s">
        <v>70</v>
      </c>
      <c r="G41" s="1" t="s">
        <v>149</v>
      </c>
      <c r="I41" s="5" t="s">
        <v>153</v>
      </c>
      <c r="J41" s="5" t="s">
        <v>575</v>
      </c>
      <c r="K41" s="5" t="s">
        <v>156</v>
      </c>
    </row>
    <row r="42" spans="1:11" s="1" customFormat="1" ht="16" hidden="1" thickTop="1" x14ac:dyDescent="0.2">
      <c r="A42" s="1">
        <v>39</v>
      </c>
      <c r="B42" s="1" t="s">
        <v>138</v>
      </c>
      <c r="C42" s="1" t="str">
        <f t="shared" si="7"/>
        <v>http://hl7.org/fhir/us/core/StructureDefinition/us-core-condition</v>
      </c>
      <c r="D42" s="1" t="s">
        <v>571</v>
      </c>
      <c r="E42" s="1" t="b">
        <v>1</v>
      </c>
      <c r="F42" s="1" t="s">
        <v>70</v>
      </c>
      <c r="G42" s="1" t="s">
        <v>149</v>
      </c>
      <c r="I42" s="5" t="s">
        <v>153</v>
      </c>
      <c r="J42" s="5" t="s">
        <v>576</v>
      </c>
      <c r="K42" s="5" t="s">
        <v>156</v>
      </c>
    </row>
    <row r="43" spans="1:11" s="1" customFormat="1" ht="16" hidden="1" thickTop="1" x14ac:dyDescent="0.2">
      <c r="A43" s="1">
        <v>42</v>
      </c>
      <c r="B43" s="1" t="s">
        <v>20</v>
      </c>
      <c r="C43" s="1" t="str">
        <f t="shared" si="0"/>
        <v>http://hl7.org/fhir/us/core/StructureDefinition/us-core-allergyintolerance</v>
      </c>
      <c r="D43" s="1" t="s">
        <v>144</v>
      </c>
      <c r="F43" s="1" t="s">
        <v>70</v>
      </c>
      <c r="G43" s="1" t="s">
        <v>106</v>
      </c>
      <c r="I43" s="5" t="s">
        <v>162</v>
      </c>
      <c r="J43" s="5" t="s">
        <v>326</v>
      </c>
      <c r="K43" s="5" t="s">
        <v>450</v>
      </c>
    </row>
    <row r="44" spans="1:11" s="1" customFormat="1" ht="16" hidden="1" thickTop="1" x14ac:dyDescent="0.2">
      <c r="A44" s="1">
        <v>45</v>
      </c>
      <c r="B44" s="1" t="s">
        <v>161</v>
      </c>
      <c r="C44" s="1" t="str">
        <f t="shared" si="0"/>
        <v>http://hl7.org/fhir/us/core/StructureDefinition/us-core-immunization</v>
      </c>
      <c r="D44" s="1" t="s">
        <v>164</v>
      </c>
      <c r="F44" s="1" t="s">
        <v>70</v>
      </c>
      <c r="G44" s="1" t="s">
        <v>113</v>
      </c>
      <c r="I44" s="5" t="s">
        <v>167</v>
      </c>
      <c r="J44" s="5" t="s">
        <v>523</v>
      </c>
      <c r="K44" s="5" t="str">
        <f>"Fetches a bundle of all "&amp;B44&amp;" resources for the specified "&amp;SUBSTITUTE(D44,","," and ")</f>
        <v>Fetches a bundle of all Immunization resources for the specified patient and date</v>
      </c>
    </row>
    <row r="45" spans="1:11" s="1" customFormat="1" ht="16" hidden="1" thickTop="1" x14ac:dyDescent="0.2">
      <c r="A45" s="1">
        <v>46</v>
      </c>
      <c r="B45" s="1" t="s">
        <v>161</v>
      </c>
      <c r="C45" s="1" t="str">
        <f t="shared" si="0"/>
        <v>http://hl7.org/fhir/us/core/StructureDefinition/us-core-immunization</v>
      </c>
      <c r="D45" s="1" t="s">
        <v>116</v>
      </c>
      <c r="F45" s="1" t="s">
        <v>70</v>
      </c>
      <c r="G45" s="1" t="s">
        <v>149</v>
      </c>
      <c r="I45" s="5" t="s">
        <v>313</v>
      </c>
      <c r="J45" s="5" t="s">
        <v>163</v>
      </c>
      <c r="K45" s="5" t="str">
        <f>"Fetches a bundle of all "&amp;B45&amp;" resources for the specified "&amp;SUBSTITUTE(D45,","," and ")</f>
        <v>Fetches a bundle of all Immunization resources for the specified patient and status</v>
      </c>
    </row>
    <row r="46" spans="1:11" s="1" customFormat="1" ht="16" hidden="1" thickTop="1" x14ac:dyDescent="0.2">
      <c r="A46" s="1">
        <v>49</v>
      </c>
      <c r="B46" s="1" t="s">
        <v>179</v>
      </c>
      <c r="C46" s="1" t="s">
        <v>189</v>
      </c>
      <c r="D46" s="1" t="s">
        <v>116</v>
      </c>
      <c r="F46" s="1" t="s">
        <v>70</v>
      </c>
      <c r="G46" s="1" t="s">
        <v>106</v>
      </c>
      <c r="I46" s="5" t="s">
        <v>201</v>
      </c>
      <c r="J46" s="5" t="s">
        <v>185</v>
      </c>
      <c r="K46" s="5" t="str">
        <f>"Fetches a bundle of all "&amp;B46&amp;" resources for the specified "&amp;SUBSTITUTE(D46,","," and ")</f>
        <v>Fetches a bundle of all DiagnosticReport resources for the specified patient and status</v>
      </c>
    </row>
    <row r="47" spans="1:11" s="1" customFormat="1" ht="17" hidden="1" thickTop="1" x14ac:dyDescent="0.2">
      <c r="A47" s="1">
        <v>50</v>
      </c>
      <c r="B47" s="1" t="s">
        <v>179</v>
      </c>
      <c r="C47" s="1" t="s">
        <v>189</v>
      </c>
      <c r="D47" s="1" t="s">
        <v>145</v>
      </c>
      <c r="F47" s="1" t="s">
        <v>12</v>
      </c>
      <c r="G47" s="1" t="s">
        <v>106</v>
      </c>
      <c r="H47" s="1" t="s">
        <v>327</v>
      </c>
      <c r="I47" s="5" t="s">
        <v>194</v>
      </c>
      <c r="J47" s="9" t="s">
        <v>197</v>
      </c>
      <c r="K47" s="5" t="str">
        <f>"Fetches a bundle of all "&amp;B47&amp;" resources for the specified patient and  a category code = `LAB`"</f>
        <v>Fetches a bundle of all DiagnosticReport resources for the specified patient and  a category code = `LAB`</v>
      </c>
    </row>
    <row r="48" spans="1:11" s="1" customFormat="1" ht="17" hidden="1" thickTop="1" x14ac:dyDescent="0.2">
      <c r="A48" s="1">
        <v>51</v>
      </c>
      <c r="B48" s="1" t="s">
        <v>179</v>
      </c>
      <c r="C48" s="1" t="s">
        <v>189</v>
      </c>
      <c r="D48" s="1" t="s">
        <v>147</v>
      </c>
      <c r="F48" s="1" t="s">
        <v>12</v>
      </c>
      <c r="G48" s="1" t="s">
        <v>106</v>
      </c>
      <c r="I48" s="5" t="s">
        <v>223</v>
      </c>
      <c r="J48" s="9" t="s">
        <v>198</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7" hidden="1" thickTop="1" x14ac:dyDescent="0.2">
      <c r="A49" s="1">
        <v>52</v>
      </c>
      <c r="B49" s="1" t="s">
        <v>179</v>
      </c>
      <c r="C49" s="1" t="s">
        <v>189</v>
      </c>
      <c r="D49" s="1" t="s">
        <v>195</v>
      </c>
      <c r="F49" s="1" t="s">
        <v>12</v>
      </c>
      <c r="G49" s="1" t="s">
        <v>219</v>
      </c>
      <c r="H49" s="1" t="s">
        <v>327</v>
      </c>
      <c r="I49" s="5" t="s">
        <v>196</v>
      </c>
      <c r="J49" s="9" t="s">
        <v>524</v>
      </c>
      <c r="K49" s="5" t="str">
        <f>"Fetches a bundle of all "&amp;B49&amp;" resources for the specified patient and date and a category code = `LAB`"</f>
        <v>Fetches a bundle of all DiagnosticReport resources for the specified patient and date and a category code = `LAB`</v>
      </c>
    </row>
    <row r="50" spans="1:11" s="1" customFormat="1" ht="16" hidden="1" thickTop="1" x14ac:dyDescent="0.2">
      <c r="A50" s="1">
        <v>53</v>
      </c>
      <c r="B50" s="1" t="s">
        <v>179</v>
      </c>
      <c r="C50" s="1" t="s">
        <v>189</v>
      </c>
      <c r="D50" s="1" t="s">
        <v>220</v>
      </c>
      <c r="F50" s="1" t="s">
        <v>70</v>
      </c>
      <c r="G50" s="1" t="s">
        <v>219</v>
      </c>
      <c r="I50" s="5" t="s">
        <v>227</v>
      </c>
      <c r="J50" s="5" t="s">
        <v>525</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ht="16" hidden="1" thickTop="1" x14ac:dyDescent="0.2">
      <c r="A51" s="1">
        <v>56</v>
      </c>
      <c r="B51" s="1" t="s">
        <v>179</v>
      </c>
      <c r="C51" s="11" t="s">
        <v>190</v>
      </c>
      <c r="D51" s="1" t="s">
        <v>116</v>
      </c>
      <c r="F51" s="1" t="s">
        <v>70</v>
      </c>
      <c r="G51" s="1" t="s">
        <v>106</v>
      </c>
      <c r="I51" s="5" t="s">
        <v>304</v>
      </c>
      <c r="J51" s="5" t="s">
        <v>185</v>
      </c>
      <c r="K51" s="5" t="str">
        <f>"Fetches a bundle of all "&amp;B51&amp;" resources for the specified "&amp;SUBSTITUTE(D51,","," and ")</f>
        <v>Fetches a bundle of all DiagnosticReport resources for the specified patient and status</v>
      </c>
    </row>
    <row r="52" spans="1:11" s="1" customFormat="1" ht="16" hidden="1" thickTop="1" x14ac:dyDescent="0.2">
      <c r="A52" s="1">
        <v>57</v>
      </c>
      <c r="B52" s="1" t="s">
        <v>179</v>
      </c>
      <c r="C52" s="11" t="s">
        <v>190</v>
      </c>
      <c r="D52" s="1" t="s">
        <v>145</v>
      </c>
      <c r="F52" s="1" t="s">
        <v>12</v>
      </c>
      <c r="G52" s="1" t="s">
        <v>106</v>
      </c>
      <c r="I52" s="5" t="s">
        <v>199</v>
      </c>
      <c r="J52" s="5" t="s">
        <v>203</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ht="16" hidden="1" thickTop="1" x14ac:dyDescent="0.2">
      <c r="A53" s="1">
        <v>58</v>
      </c>
      <c r="B53" s="1" t="s">
        <v>179</v>
      </c>
      <c r="C53" s="11" t="s">
        <v>190</v>
      </c>
      <c r="D53" s="1" t="s">
        <v>147</v>
      </c>
      <c r="F53" s="1" t="s">
        <v>12</v>
      </c>
      <c r="G53" s="1" t="s">
        <v>106</v>
      </c>
      <c r="I53" s="5" t="s">
        <v>200</v>
      </c>
      <c r="J53" s="5" t="s">
        <v>198</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ht="16" hidden="1" thickTop="1" x14ac:dyDescent="0.2">
      <c r="A54" s="1">
        <v>59</v>
      </c>
      <c r="B54" s="1" t="s">
        <v>179</v>
      </c>
      <c r="C54" s="11" t="s">
        <v>190</v>
      </c>
      <c r="D54" s="1" t="s">
        <v>195</v>
      </c>
      <c r="F54" s="1" t="s">
        <v>12</v>
      </c>
      <c r="G54" s="1" t="s">
        <v>219</v>
      </c>
      <c r="I54" s="5" t="s">
        <v>202</v>
      </c>
      <c r="J54" s="5" t="s">
        <v>526</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ht="16" hidden="1" thickTop="1" x14ac:dyDescent="0.2">
      <c r="A55" s="1">
        <v>60</v>
      </c>
      <c r="B55" s="1" t="s">
        <v>179</v>
      </c>
      <c r="C55" s="11" t="s">
        <v>190</v>
      </c>
      <c r="D55" s="1" t="s">
        <v>220</v>
      </c>
      <c r="F55" s="1" t="s">
        <v>70</v>
      </c>
      <c r="G55" s="1" t="s">
        <v>219</v>
      </c>
      <c r="I55" s="5" t="s">
        <v>221</v>
      </c>
      <c r="J55" s="5" t="s">
        <v>525</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ht="16" thickTop="1" x14ac:dyDescent="0.2">
      <c r="A56" s="1">
        <v>63</v>
      </c>
      <c r="B56" s="1" t="s">
        <v>180</v>
      </c>
      <c r="C56" s="1" t="str">
        <f t="shared" ref="C56:C66" si="8">"http://hl7.org/fhir/us/core/StructureDefinition/us-core-"&amp;LOWER(B56)</f>
        <v>http://hl7.org/fhir/us/core/StructureDefinition/us-core-goal</v>
      </c>
      <c r="D56" s="1" t="s">
        <v>317</v>
      </c>
      <c r="F56" s="1" t="s">
        <v>70</v>
      </c>
      <c r="G56" s="1" t="s">
        <v>106</v>
      </c>
      <c r="I56" s="5" t="s">
        <v>187</v>
      </c>
      <c r="J56" s="5" t="s">
        <v>318</v>
      </c>
      <c r="K56" s="5" t="str">
        <f>"Fetches a bundle of all "&amp;B56&amp;" resources for the specified "&amp;SUBSTITUTE(D56,","," and ")</f>
        <v>Fetches a bundle of all Goal resources for the specified patient and lifecycle-status</v>
      </c>
    </row>
    <row r="57" spans="1:11" s="1" customFormat="1" x14ac:dyDescent="0.2">
      <c r="A57" s="1">
        <v>64</v>
      </c>
      <c r="B57" s="1" t="s">
        <v>180</v>
      </c>
      <c r="C57" s="1" t="str">
        <f t="shared" si="8"/>
        <v>http://hl7.org/fhir/us/core/StructureDefinition/us-core-goal</v>
      </c>
      <c r="D57" s="1" t="s">
        <v>416</v>
      </c>
      <c r="F57" s="1" t="s">
        <v>70</v>
      </c>
      <c r="G57" s="1" t="s">
        <v>149</v>
      </c>
      <c r="I57" s="5" t="s">
        <v>208</v>
      </c>
      <c r="J57" s="5" t="s">
        <v>417</v>
      </c>
      <c r="K57" s="5" t="str">
        <f>"Fetches a bundle of all "&amp;B57&amp;" resources for the specified "&amp;SUBSTITUTE(D57,","," and ")</f>
        <v>Fetches a bundle of all Goal resources for the specified patient and target-date</v>
      </c>
    </row>
    <row r="58" spans="1:11" s="1" customFormat="1" hidden="1" x14ac:dyDescent="0.2">
      <c r="A58" s="1">
        <v>67</v>
      </c>
      <c r="B58" s="1" t="s">
        <v>181</v>
      </c>
      <c r="C58" s="1" t="str">
        <f t="shared" si="8"/>
        <v>http://hl7.org/fhir/us/core/StructureDefinition/us-core-medicationrequest</v>
      </c>
      <c r="D58" s="1" t="s">
        <v>431</v>
      </c>
      <c r="F58" s="1" t="s">
        <v>12</v>
      </c>
      <c r="G58" s="1" t="s">
        <v>106</v>
      </c>
      <c r="H58" s="1" t="s">
        <v>461</v>
      </c>
      <c r="I58" s="5" t="s">
        <v>435</v>
      </c>
      <c r="J58" s="5" t="s">
        <v>462</v>
      </c>
      <c r="K58" s="5" t="s">
        <v>465</v>
      </c>
    </row>
    <row r="59" spans="1:11" s="1" customFormat="1" hidden="1" x14ac:dyDescent="0.2">
      <c r="A59" s="1">
        <v>68</v>
      </c>
      <c r="B59" s="1" t="s">
        <v>181</v>
      </c>
      <c r="C59" s="1" t="str">
        <f t="shared" si="8"/>
        <v>http://hl7.org/fhir/us/core/StructureDefinition/us-core-medicationrequest</v>
      </c>
      <c r="D59" s="1" t="s">
        <v>432</v>
      </c>
      <c r="F59" s="1" t="s">
        <v>12</v>
      </c>
      <c r="G59" s="1" t="s">
        <v>106</v>
      </c>
      <c r="H59" s="1" t="s">
        <v>461</v>
      </c>
      <c r="I59" s="5" t="s">
        <v>186</v>
      </c>
      <c r="J59" s="5" t="s">
        <v>463</v>
      </c>
      <c r="K59" s="5" t="s">
        <v>466</v>
      </c>
    </row>
    <row r="60" spans="1:11" s="1" customFormat="1" hidden="1" x14ac:dyDescent="0.2">
      <c r="A60" s="1">
        <v>69</v>
      </c>
      <c r="B60" s="1" t="s">
        <v>181</v>
      </c>
      <c r="C60" s="1" t="str">
        <f t="shared" si="8"/>
        <v>http://hl7.org/fhir/us/core/StructureDefinition/us-core-medicationrequest</v>
      </c>
      <c r="D60" s="1" t="s">
        <v>434</v>
      </c>
      <c r="F60" s="1" t="s">
        <v>70</v>
      </c>
      <c r="G60" s="1" t="s">
        <v>106</v>
      </c>
      <c r="H60" s="1" t="s">
        <v>461</v>
      </c>
      <c r="I60" s="5" t="s">
        <v>186</v>
      </c>
      <c r="J60" s="5" t="s">
        <v>464</v>
      </c>
      <c r="K60" s="5" t="s">
        <v>467</v>
      </c>
    </row>
    <row r="61" spans="1:11" s="1" customFormat="1" hidden="1" x14ac:dyDescent="0.2">
      <c r="A61" s="1">
        <v>70</v>
      </c>
      <c r="B61" s="1" t="s">
        <v>181</v>
      </c>
      <c r="C61" s="1" t="str">
        <f t="shared" si="8"/>
        <v>http://hl7.org/fhir/us/core/StructureDefinition/us-core-medicationrequest</v>
      </c>
      <c r="D61" s="1" t="s">
        <v>433</v>
      </c>
      <c r="F61" s="1" t="s">
        <v>70</v>
      </c>
      <c r="G61" s="1" t="s">
        <v>219</v>
      </c>
      <c r="H61" s="1" t="s">
        <v>461</v>
      </c>
      <c r="I61" s="5" t="s">
        <v>231</v>
      </c>
      <c r="J61" s="5" t="s">
        <v>527</v>
      </c>
      <c r="K61" s="5" t="s">
        <v>468</v>
      </c>
    </row>
    <row r="62" spans="1:11" s="1" customFormat="1" hidden="1" x14ac:dyDescent="0.2">
      <c r="A62" s="1">
        <v>73</v>
      </c>
      <c r="B62" s="1" t="s">
        <v>443</v>
      </c>
      <c r="C62" s="1" t="str">
        <f t="shared" si="8"/>
        <v>http://hl7.org/fhir/us/core/StructureDefinition/us-core-!medicationstatement</v>
      </c>
      <c r="D62" s="1" t="s">
        <v>116</v>
      </c>
      <c r="F62" s="1" t="s">
        <v>70</v>
      </c>
      <c r="G62" s="1" t="s">
        <v>106</v>
      </c>
      <c r="I62" s="5" t="s">
        <v>188</v>
      </c>
      <c r="J62" s="5" t="s">
        <v>413</v>
      </c>
      <c r="K62" s="5" t="str">
        <f>"Fetches a bundle of all "&amp;B62&amp;" resources for the specified "&amp;SUBSTITUTE(D62,","," and ")</f>
        <v>Fetches a bundle of all !MedicationStatement resources for the specified patient and status</v>
      </c>
    </row>
    <row r="63" spans="1:11" s="1" customFormat="1" hidden="1" x14ac:dyDescent="0.2">
      <c r="A63" s="1">
        <f>SUBTOTAL(9,M103)</f>
        <v>0</v>
      </c>
      <c r="B63" s="1" t="s">
        <v>443</v>
      </c>
      <c r="C63" s="1" t="str">
        <f t="shared" si="8"/>
        <v>http://hl7.org/fhir/us/core/StructureDefinition/us-core-!medicationstatement</v>
      </c>
      <c r="D63" s="1" t="s">
        <v>233</v>
      </c>
      <c r="F63" s="1" t="s">
        <v>70</v>
      </c>
      <c r="G63" s="1" t="s">
        <v>149</v>
      </c>
      <c r="I63" s="5" t="s">
        <v>232</v>
      </c>
      <c r="J63" s="5" t="s">
        <v>414</v>
      </c>
      <c r="K63" s="5" t="s">
        <v>234</v>
      </c>
    </row>
    <row r="64" spans="1:11" s="1" customFormat="1" hidden="1" x14ac:dyDescent="0.2">
      <c r="A64" s="1">
        <v>75</v>
      </c>
      <c r="B64" s="1" t="s">
        <v>182</v>
      </c>
      <c r="C64" s="1" t="str">
        <f t="shared" si="8"/>
        <v>http://hl7.org/fhir/us/core/StructureDefinition/us-core-procedure</v>
      </c>
      <c r="D64" s="1" t="s">
        <v>116</v>
      </c>
      <c r="F64" s="1" t="s">
        <v>70</v>
      </c>
      <c r="G64" s="1" t="s">
        <v>106</v>
      </c>
      <c r="I64" s="5" t="s">
        <v>205</v>
      </c>
      <c r="J64" s="5" t="s">
        <v>204</v>
      </c>
      <c r="K64" s="5" t="str">
        <f>"Fetches a bundle of all "&amp;B64&amp;" resources for the specified "&amp;SUBSTITUTE(D64,","," and ")</f>
        <v>Fetches a bundle of all Procedure resources for the specified patient and status</v>
      </c>
    </row>
    <row r="65" spans="1:11" s="1" customFormat="1" hidden="1" x14ac:dyDescent="0.2">
      <c r="A65" s="1">
        <v>76</v>
      </c>
      <c r="B65" s="1" t="s">
        <v>182</v>
      </c>
      <c r="C65" s="1" t="str">
        <f t="shared" si="8"/>
        <v>http://hl7.org/fhir/us/core/StructureDefinition/us-core-procedure</v>
      </c>
      <c r="D65" s="1" t="s">
        <v>164</v>
      </c>
      <c r="F65" s="1" t="s">
        <v>12</v>
      </c>
      <c r="G65" s="1" t="s">
        <v>106</v>
      </c>
      <c r="I65" s="5" t="s">
        <v>217</v>
      </c>
      <c r="J65" s="5" t="s">
        <v>218</v>
      </c>
      <c r="K65" s="5" t="str">
        <f>"Fetches a bundle of all "&amp;B65&amp;" resources for the specified "&amp;SUBSTITUTE(D65,","," and ")</f>
        <v>Fetches a bundle of all Procedure resources for the specified patient and date</v>
      </c>
    </row>
    <row r="66" spans="1:11" s="1" customFormat="1" hidden="1" x14ac:dyDescent="0.2">
      <c r="A66" s="1">
        <v>77</v>
      </c>
      <c r="B66" s="1" t="s">
        <v>182</v>
      </c>
      <c r="C66" s="1" t="str">
        <f t="shared" si="8"/>
        <v>http://hl7.org/fhir/us/core/StructureDefinition/us-core-procedure</v>
      </c>
      <c r="D66" s="1" t="s">
        <v>220</v>
      </c>
      <c r="F66" s="1" t="s">
        <v>70</v>
      </c>
      <c r="G66" s="1" t="s">
        <v>219</v>
      </c>
      <c r="I66" s="5" t="s">
        <v>228</v>
      </c>
      <c r="J66" s="5" t="s">
        <v>528</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hidden="1" x14ac:dyDescent="0.2">
      <c r="A67" s="1">
        <v>80</v>
      </c>
      <c r="B67" s="1" t="s">
        <v>183</v>
      </c>
      <c r="C67" s="1" t="s">
        <v>420</v>
      </c>
      <c r="D67" s="1" t="s">
        <v>238</v>
      </c>
      <c r="F67" s="1" t="s">
        <v>70</v>
      </c>
      <c r="G67" s="1" t="s">
        <v>106</v>
      </c>
      <c r="H67" s="1" t="s">
        <v>422</v>
      </c>
      <c r="I67" s="5" t="s">
        <v>281</v>
      </c>
      <c r="J67" s="5" t="s">
        <v>423</v>
      </c>
      <c r="K67" s="5" t="s">
        <v>322</v>
      </c>
    </row>
    <row r="68" spans="1:11" s="1" customFormat="1" hidden="1" x14ac:dyDescent="0.2">
      <c r="A68" s="1">
        <v>81</v>
      </c>
      <c r="B68" s="1" t="s">
        <v>183</v>
      </c>
      <c r="C68" s="1" t="s">
        <v>420</v>
      </c>
      <c r="D68" s="1" t="s">
        <v>145</v>
      </c>
      <c r="F68" s="1" t="s">
        <v>12</v>
      </c>
      <c r="G68" s="1" t="s">
        <v>106</v>
      </c>
      <c r="H68" s="1" t="s">
        <v>422</v>
      </c>
      <c r="I68" s="5" t="s">
        <v>222</v>
      </c>
      <c r="J68" s="5" t="s">
        <v>424</v>
      </c>
      <c r="K68" s="5" t="str">
        <f>"Fetches a bundle of all "&amp;B68&amp;" resources for the specified patient and a category code = `laboratory`"</f>
        <v>Fetches a bundle of all Observation resources for the specified patient and a category code = `laboratory`</v>
      </c>
    </row>
    <row r="69" spans="1:11" s="1" customFormat="1" hidden="1" x14ac:dyDescent="0.2">
      <c r="A69" s="1">
        <v>82</v>
      </c>
      <c r="B69" s="1" t="s">
        <v>183</v>
      </c>
      <c r="C69" s="1" t="s">
        <v>420</v>
      </c>
      <c r="D69" s="1" t="s">
        <v>147</v>
      </c>
      <c r="F69" s="1" t="s">
        <v>12</v>
      </c>
      <c r="G69" s="1" t="s">
        <v>106</v>
      </c>
      <c r="I69" s="5" t="s">
        <v>225</v>
      </c>
      <c r="J69" s="5" t="s">
        <v>334</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hidden="1" x14ac:dyDescent="0.2">
      <c r="A70" s="1">
        <v>83</v>
      </c>
      <c r="B70" s="1" t="s">
        <v>183</v>
      </c>
      <c r="C70" s="11" t="s">
        <v>420</v>
      </c>
      <c r="D70" s="1" t="s">
        <v>195</v>
      </c>
      <c r="F70" s="1" t="s">
        <v>12</v>
      </c>
      <c r="G70" s="1" t="s">
        <v>219</v>
      </c>
      <c r="H70" s="1" t="s">
        <v>422</v>
      </c>
      <c r="I70" s="5" t="s">
        <v>226</v>
      </c>
      <c r="J70" s="5" t="s">
        <v>529</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hidden="1" x14ac:dyDescent="0.2">
      <c r="A71" s="1">
        <v>84</v>
      </c>
      <c r="B71" s="1" t="s">
        <v>183</v>
      </c>
      <c r="C71" s="11" t="s">
        <v>420</v>
      </c>
      <c r="D71" s="1" t="s">
        <v>220</v>
      </c>
      <c r="F71" s="1" t="s">
        <v>70</v>
      </c>
      <c r="G71" s="1" t="s">
        <v>219</v>
      </c>
      <c r="I71" s="5" t="s">
        <v>224</v>
      </c>
      <c r="J71" s="5" t="s">
        <v>530</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hidden="1" x14ac:dyDescent="0.2">
      <c r="A72" s="1">
        <v>85</v>
      </c>
      <c r="B72" s="1" t="s">
        <v>321</v>
      </c>
      <c r="C72" s="1" t="s">
        <v>420</v>
      </c>
      <c r="D72" s="1" t="s">
        <v>116</v>
      </c>
      <c r="F72" s="1" t="s">
        <v>70</v>
      </c>
      <c r="G72" s="1" t="s">
        <v>106</v>
      </c>
      <c r="I72" s="5" t="s">
        <v>207</v>
      </c>
      <c r="J72" s="5" t="s">
        <v>206</v>
      </c>
      <c r="K72" s="5" t="str">
        <f>"Fetches a bundle of all "&amp;B72&amp;" resources for the specified "&amp;SUBSTITUTE(D72,","," and ")</f>
        <v>Fetches a bundle of all !Observation resources for the specified patient and status</v>
      </c>
    </row>
    <row r="73" spans="1:11" s="1" customFormat="1" hidden="1" x14ac:dyDescent="0.2">
      <c r="A73" s="1">
        <v>88</v>
      </c>
      <c r="B73" s="1" t="s">
        <v>235</v>
      </c>
      <c r="C73" s="11" t="s">
        <v>237</v>
      </c>
      <c r="D73" s="1" t="s">
        <v>145</v>
      </c>
      <c r="F73" s="1" t="s">
        <v>12</v>
      </c>
      <c r="G73" s="1" t="s">
        <v>106</v>
      </c>
      <c r="H73" s="1" t="s">
        <v>328</v>
      </c>
      <c r="I73" s="5" t="s">
        <v>243</v>
      </c>
      <c r="J73" s="5" t="s">
        <v>244</v>
      </c>
      <c r="K73" s="5" t="str">
        <f>"Fetches a bundle of all "&amp;B73&amp;" resources for the specified "&amp;SUBSTITUTE(D73,","," and ")&amp;"=`assess-plan`"</f>
        <v>Fetches a bundle of all CarePlan resources for the specified patient and category=`assess-plan`</v>
      </c>
    </row>
    <row r="74" spans="1:11" s="1" customFormat="1" hidden="1" x14ac:dyDescent="0.2">
      <c r="A74" s="1">
        <v>89</v>
      </c>
      <c r="B74" s="1" t="s">
        <v>235</v>
      </c>
      <c r="C74" s="11" t="s">
        <v>237</v>
      </c>
      <c r="D74" s="1" t="s">
        <v>195</v>
      </c>
      <c r="F74" s="1" t="s">
        <v>70</v>
      </c>
      <c r="G74" s="1" t="s">
        <v>219</v>
      </c>
      <c r="H74" s="1" t="s">
        <v>328</v>
      </c>
      <c r="I74" s="5" t="s">
        <v>242</v>
      </c>
      <c r="J74" s="5" t="s">
        <v>532</v>
      </c>
      <c r="K74" s="5" t="s">
        <v>246</v>
      </c>
    </row>
    <row r="75" spans="1:11" s="1" customFormat="1" hidden="1" x14ac:dyDescent="0.2">
      <c r="A75" s="1">
        <v>90</v>
      </c>
      <c r="B75" s="1" t="s">
        <v>235</v>
      </c>
      <c r="C75" s="11" t="s">
        <v>237</v>
      </c>
      <c r="D75" s="1" t="s">
        <v>238</v>
      </c>
      <c r="F75" s="1" t="s">
        <v>70</v>
      </c>
      <c r="G75" s="1" t="s">
        <v>106</v>
      </c>
      <c r="H75" s="1" t="s">
        <v>328</v>
      </c>
      <c r="I75" s="5" t="s">
        <v>240</v>
      </c>
      <c r="J75" s="5" t="s">
        <v>245</v>
      </c>
      <c r="K75" s="5" t="s">
        <v>247</v>
      </c>
    </row>
    <row r="76" spans="1:11" s="1" customFormat="1" hidden="1" x14ac:dyDescent="0.2">
      <c r="A76" s="1">
        <v>91</v>
      </c>
      <c r="B76" s="1" t="s">
        <v>235</v>
      </c>
      <c r="C76" s="11" t="s">
        <v>237</v>
      </c>
      <c r="D76" s="1" t="s">
        <v>239</v>
      </c>
      <c r="F76" s="1" t="s">
        <v>70</v>
      </c>
      <c r="G76" s="1" t="s">
        <v>219</v>
      </c>
      <c r="H76" s="1" t="s">
        <v>328</v>
      </c>
      <c r="I76" s="5" t="s">
        <v>241</v>
      </c>
      <c r="J76" s="5" t="s">
        <v>531</v>
      </c>
      <c r="K76" s="5" t="s">
        <v>248</v>
      </c>
    </row>
    <row r="77" spans="1:11" s="1" customFormat="1" ht="136" hidden="1" x14ac:dyDescent="0.2">
      <c r="A77" s="1">
        <v>94</v>
      </c>
      <c r="B77" s="1" t="s">
        <v>249</v>
      </c>
      <c r="C77" s="1" t="str">
        <f>"http://hl7.org/fhir/us/core/StructureDefinition/us-core-"&amp;LOWER(B77)</f>
        <v>http://hl7.org/fhir/us/core/StructureDefinition/us-core-careteam</v>
      </c>
      <c r="D77" s="1" t="s">
        <v>116</v>
      </c>
      <c r="E77" s="1" t="b">
        <v>1</v>
      </c>
      <c r="F77" s="1" t="s">
        <v>12</v>
      </c>
      <c r="G77" s="1" t="s">
        <v>106</v>
      </c>
      <c r="H77" s="1" t="s">
        <v>312</v>
      </c>
      <c r="I77" s="5" t="s">
        <v>589</v>
      </c>
      <c r="J77" s="5" t="s">
        <v>595</v>
      </c>
      <c r="K77" s="12" t="s">
        <v>598</v>
      </c>
    </row>
    <row r="78" spans="1:11" s="1" customFormat="1" ht="16" hidden="1" x14ac:dyDescent="0.2">
      <c r="A78" s="1">
        <v>97</v>
      </c>
      <c r="B78" s="1" t="s">
        <v>183</v>
      </c>
      <c r="C78" s="10" t="s">
        <v>276</v>
      </c>
      <c r="D78" s="1" t="s">
        <v>147</v>
      </c>
      <c r="F78" s="1" t="s">
        <v>12</v>
      </c>
      <c r="G78" s="1" t="s">
        <v>106</v>
      </c>
      <c r="H78" s="1" t="s">
        <v>329</v>
      </c>
      <c r="I78" s="5" t="s">
        <v>278</v>
      </c>
      <c r="J78" s="5" t="s">
        <v>277</v>
      </c>
      <c r="K78" s="5" t="str">
        <f>"Fetches a bundle of all "&amp;B78&amp;" resources for the specified patient and observation code."</f>
        <v>Fetches a bundle of all Observation resources for the specified patient and observation code.</v>
      </c>
    </row>
    <row r="79" spans="1:11" s="1" customFormat="1" hidden="1" x14ac:dyDescent="0.2">
      <c r="A79" s="1">
        <v>100</v>
      </c>
      <c r="B79" s="1" t="s">
        <v>183</v>
      </c>
      <c r="C79" s="1" t="s">
        <v>495</v>
      </c>
      <c r="D79" s="1" t="s">
        <v>238</v>
      </c>
      <c r="F79" s="1" t="s">
        <v>70</v>
      </c>
      <c r="G79" s="1" t="s">
        <v>106</v>
      </c>
      <c r="H79" s="1" t="s">
        <v>425</v>
      </c>
      <c r="I79" s="5" t="s">
        <v>280</v>
      </c>
      <c r="J79" s="5" t="s">
        <v>426</v>
      </c>
      <c r="K79" s="5" t="str">
        <f>"Fetches a bundle of all "&amp;B79&amp;" resources for the specified "&amp;SUBSTITUTE(D79,","," and ")</f>
        <v>Fetches a bundle of all Observation resources for the specified patient and category and status</v>
      </c>
    </row>
    <row r="80" spans="1:11" s="1" customFormat="1" hidden="1" x14ac:dyDescent="0.2">
      <c r="A80" s="1">
        <v>101</v>
      </c>
      <c r="B80" s="1" t="s">
        <v>183</v>
      </c>
      <c r="C80" s="1" t="s">
        <v>495</v>
      </c>
      <c r="D80" s="1" t="s">
        <v>145</v>
      </c>
      <c r="F80" s="1" t="s">
        <v>12</v>
      </c>
      <c r="G80" s="1" t="s">
        <v>106</v>
      </c>
      <c r="H80" s="1" t="s">
        <v>425</v>
      </c>
      <c r="I80" s="5" t="s">
        <v>279</v>
      </c>
      <c r="J80" s="5" t="s">
        <v>427</v>
      </c>
      <c r="K80" s="5" t="str">
        <f>"Fetches a bundle of all "&amp;B80&amp;" resources for the specified patient and a category code = `vital-signs`"</f>
        <v>Fetches a bundle of all Observation resources for the specified patient and a category code = `vital-signs`</v>
      </c>
    </row>
    <row r="81" spans="1:17" s="1" customFormat="1" hidden="1" x14ac:dyDescent="0.2">
      <c r="A81" s="1">
        <v>102</v>
      </c>
      <c r="B81" s="1" t="s">
        <v>183</v>
      </c>
      <c r="C81" s="1" t="s">
        <v>495</v>
      </c>
      <c r="D81" s="1" t="s">
        <v>147</v>
      </c>
      <c r="F81" s="1" t="s">
        <v>12</v>
      </c>
      <c r="G81" s="1" t="s">
        <v>106</v>
      </c>
      <c r="H81" s="1" t="s">
        <v>425</v>
      </c>
      <c r="I81" s="5" t="s">
        <v>282</v>
      </c>
      <c r="J81" s="5" t="s">
        <v>283</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hidden="1" x14ac:dyDescent="0.2">
      <c r="A82" s="1">
        <v>103</v>
      </c>
      <c r="B82" s="1" t="s">
        <v>183</v>
      </c>
      <c r="C82" s="1" t="s">
        <v>495</v>
      </c>
      <c r="D82" s="1" t="s">
        <v>195</v>
      </c>
      <c r="F82" s="1" t="s">
        <v>12</v>
      </c>
      <c r="G82" s="1" t="s">
        <v>219</v>
      </c>
      <c r="H82" s="1" t="s">
        <v>425</v>
      </c>
      <c r="I82" s="5" t="s">
        <v>284</v>
      </c>
      <c r="J82" s="5" t="s">
        <v>533</v>
      </c>
      <c r="K82" s="5" t="str">
        <f>"Fetches a bundle of all "&amp;B82&amp;" resources for the specified patient and date and a category code = `vital-signs`"</f>
        <v>Fetches a bundle of all Observation resources for the specified patient and date and a category code = `vital-signs`</v>
      </c>
    </row>
    <row r="83" spans="1:17" hidden="1" x14ac:dyDescent="0.2">
      <c r="A83" s="1">
        <v>104</v>
      </c>
      <c r="B83" s="1" t="s">
        <v>183</v>
      </c>
      <c r="C83" s="1" t="s">
        <v>495</v>
      </c>
      <c r="D83" s="1" t="s">
        <v>220</v>
      </c>
      <c r="F83" s="1" t="s">
        <v>70</v>
      </c>
      <c r="G83" s="1" t="s">
        <v>219</v>
      </c>
      <c r="I83" s="5" t="s">
        <v>285</v>
      </c>
      <c r="J83" s="5" t="s">
        <v>534</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hidden="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292</v>
      </c>
      <c r="J84" s="5" t="s">
        <v>294</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hidden="1" customHeight="1" x14ac:dyDescent="0.2">
      <c r="A85" s="1">
        <v>108</v>
      </c>
      <c r="B85" s="1" t="s">
        <v>291</v>
      </c>
      <c r="C85" s="1" t="str">
        <f t="shared" si="9"/>
        <v>http://hl7.org/fhir/us/core/StructureDefinition/us-core-!documentreference</v>
      </c>
      <c r="D85" s="1" t="s">
        <v>290</v>
      </c>
      <c r="F85" s="1" t="s">
        <v>70</v>
      </c>
      <c r="G85" s="1" t="s">
        <v>149</v>
      </c>
      <c r="I85" s="5" t="s">
        <v>292</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hidden="1" x14ac:dyDescent="0.2">
      <c r="A86" s="1">
        <v>109</v>
      </c>
      <c r="B86" s="1" t="s">
        <v>178</v>
      </c>
      <c r="C86" s="1" t="str">
        <f t="shared" si="9"/>
        <v>http://hl7.org/fhir/us/core/StructureDefinition/us-core-documentreference</v>
      </c>
      <c r="D86" s="1" t="s">
        <v>145</v>
      </c>
      <c r="F86" s="1" t="s">
        <v>12</v>
      </c>
      <c r="G86" s="1" t="s">
        <v>106</v>
      </c>
      <c r="H86" s="1" t="s">
        <v>330</v>
      </c>
      <c r="I86" s="5" t="s">
        <v>296</v>
      </c>
      <c r="J86" s="5" t="s">
        <v>293</v>
      </c>
      <c r="K86" s="5" t="s">
        <v>295</v>
      </c>
    </row>
    <row r="87" spans="1:17" s="1" customFormat="1" ht="20.25" hidden="1" customHeight="1" x14ac:dyDescent="0.2">
      <c r="A87" s="1">
        <v>110</v>
      </c>
      <c r="B87" s="1" t="s">
        <v>178</v>
      </c>
      <c r="C87" s="1" t="str">
        <f t="shared" si="9"/>
        <v>http://hl7.org/fhir/us/core/StructureDefinition/us-core-documentreference</v>
      </c>
      <c r="D87" s="1" t="s">
        <v>195</v>
      </c>
      <c r="F87" s="1" t="s">
        <v>12</v>
      </c>
      <c r="G87" s="1" t="s">
        <v>219</v>
      </c>
      <c r="H87" s="1" t="s">
        <v>330</v>
      </c>
      <c r="I87" s="5" t="s">
        <v>297</v>
      </c>
      <c r="J87" s="9" t="s">
        <v>535</v>
      </c>
      <c r="K87" s="5" t="s">
        <v>299</v>
      </c>
    </row>
    <row r="88" spans="1:17" s="1" customFormat="1" hidden="1" x14ac:dyDescent="0.2">
      <c r="A88" s="1">
        <v>111</v>
      </c>
      <c r="B88" s="1" t="s">
        <v>178</v>
      </c>
      <c r="C88" s="1" t="str">
        <f t="shared" si="9"/>
        <v>http://hl7.org/fhir/us/core/StructureDefinition/us-core-documentreference</v>
      </c>
      <c r="D88" s="1" t="s">
        <v>118</v>
      </c>
      <c r="F88" s="1" t="s">
        <v>12</v>
      </c>
      <c r="G88" s="1" t="s">
        <v>106</v>
      </c>
      <c r="I88" s="5" t="s">
        <v>301</v>
      </c>
      <c r="J88" s="5" t="s">
        <v>396</v>
      </c>
      <c r="K88" s="5" t="s">
        <v>298</v>
      </c>
    </row>
    <row r="89" spans="1:17" s="1" customFormat="1" ht="20.25" hidden="1" customHeight="1" x14ac:dyDescent="0.2">
      <c r="A89" s="1">
        <v>112</v>
      </c>
      <c r="B89" s="1" t="s">
        <v>178</v>
      </c>
      <c r="C89" s="1" t="str">
        <f t="shared" si="9"/>
        <v>http://hl7.org/fhir/us/core/StructureDefinition/us-core-documentreference</v>
      </c>
      <c r="D89" s="1" t="s">
        <v>300</v>
      </c>
      <c r="F89" s="1" t="s">
        <v>70</v>
      </c>
      <c r="G89" s="1" t="s">
        <v>219</v>
      </c>
      <c r="I89" s="5" t="s">
        <v>302</v>
      </c>
      <c r="J89" s="5" t="s">
        <v>536</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hidden="1" x14ac:dyDescent="0.2">
      <c r="A90" s="1">
        <v>115</v>
      </c>
      <c r="B90" s="1" t="s">
        <v>250</v>
      </c>
      <c r="C90" s="1" t="s">
        <v>437</v>
      </c>
      <c r="D90" s="1" t="s">
        <v>118</v>
      </c>
      <c r="F90" s="1" t="s">
        <v>70</v>
      </c>
      <c r="G90" s="1" t="s">
        <v>106</v>
      </c>
      <c r="I90" s="5" t="s">
        <v>395</v>
      </c>
      <c r="J90" s="5" t="s">
        <v>397</v>
      </c>
      <c r="K90" s="5" t="s">
        <v>398</v>
      </c>
    </row>
    <row r="91" spans="1:17" s="1" customFormat="1" hidden="1" x14ac:dyDescent="0.2">
      <c r="A91" s="1">
        <v>94</v>
      </c>
      <c r="B91" s="1" t="s">
        <v>249</v>
      </c>
      <c r="C91" s="1" t="str">
        <f>"http://hl7.org/fhir/us/core/StructureDefinition/us-core-"&amp;LOWER(B91)</f>
        <v>http://hl7.org/fhir/us/core/StructureDefinition/us-core-careteam</v>
      </c>
      <c r="D91" s="1" t="s">
        <v>590</v>
      </c>
      <c r="E91" s="1" t="b">
        <v>1</v>
      </c>
      <c r="F91" s="1" t="s">
        <v>70</v>
      </c>
      <c r="G91" s="1" t="s">
        <v>106</v>
      </c>
      <c r="I91" s="5" t="s">
        <v>591</v>
      </c>
      <c r="J91" s="5" t="s">
        <v>592</v>
      </c>
      <c r="K91" s="5" t="s">
        <v>593</v>
      </c>
    </row>
    <row r="92" spans="1:17" s="1" customFormat="1" hidden="1" x14ac:dyDescent="0.2">
      <c r="A92" s="1">
        <v>56</v>
      </c>
      <c r="B92" s="1" t="s">
        <v>599</v>
      </c>
      <c r="C92" s="11" t="s">
        <v>609</v>
      </c>
      <c r="D92" s="1" t="s">
        <v>116</v>
      </c>
      <c r="E92" s="1" t="b">
        <v>1</v>
      </c>
      <c r="F92" s="1" t="s">
        <v>70</v>
      </c>
      <c r="G92" s="1" t="s">
        <v>106</v>
      </c>
      <c r="I92" s="5" t="s">
        <v>304</v>
      </c>
      <c r="J92" s="5" t="s">
        <v>601</v>
      </c>
      <c r="K92" s="5" t="str">
        <f>"Fetches a bundle of all "&amp;B92&amp;" resources for the specified "&amp;SUBSTITUTE(D92,","," and ")</f>
        <v>Fetches a bundle of all ServiceRequest resources for the specified patient and status</v>
      </c>
    </row>
    <row r="93" spans="1:17" s="1" customFormat="1" hidden="1" x14ac:dyDescent="0.2">
      <c r="A93" s="1">
        <v>57</v>
      </c>
      <c r="B93" s="1" t="s">
        <v>599</v>
      </c>
      <c r="C93" s="11" t="s">
        <v>609</v>
      </c>
      <c r="D93" s="1" t="s">
        <v>145</v>
      </c>
      <c r="E93" s="1" t="b">
        <v>1</v>
      </c>
      <c r="F93" s="1" t="s">
        <v>12</v>
      </c>
      <c r="G93" s="1" t="s">
        <v>106</v>
      </c>
      <c r="I93" s="5" t="s">
        <v>199</v>
      </c>
      <c r="J93" s="5" t="s">
        <v>603</v>
      </c>
      <c r="K93" s="5" t="str">
        <f>"Fetches a bundle of all "&amp;B93&amp;" resources for the specified patient and  a category code"</f>
        <v>Fetches a bundle of all ServiceRequest resources for the specified patient and  a category code</v>
      </c>
    </row>
    <row r="94" spans="1:17" s="1" customFormat="1" hidden="1" x14ac:dyDescent="0.2">
      <c r="A94" s="1">
        <v>58</v>
      </c>
      <c r="B94" s="1" t="s">
        <v>599</v>
      </c>
      <c r="C94" s="11" t="s">
        <v>609</v>
      </c>
      <c r="D94" s="1" t="s">
        <v>147</v>
      </c>
      <c r="E94" s="1" t="b">
        <v>1</v>
      </c>
      <c r="F94" s="1" t="s">
        <v>12</v>
      </c>
      <c r="G94" s="1" t="s">
        <v>106</v>
      </c>
      <c r="I94" s="5" t="s">
        <v>200</v>
      </c>
      <c r="J94" s="5" t="s">
        <v>611</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7" s="1" customFormat="1" hidden="1" x14ac:dyDescent="0.2">
      <c r="A95" s="1">
        <v>59</v>
      </c>
      <c r="B95" s="1" t="s">
        <v>599</v>
      </c>
      <c r="C95" s="11" t="s">
        <v>609</v>
      </c>
      <c r="D95" s="1" t="s">
        <v>607</v>
      </c>
      <c r="E95" s="1" t="b">
        <v>1</v>
      </c>
      <c r="F95" s="1" t="s">
        <v>12</v>
      </c>
      <c r="G95" s="1" t="s">
        <v>219</v>
      </c>
      <c r="I95" s="5" t="s">
        <v>202</v>
      </c>
      <c r="J95" s="5" t="s">
        <v>602</v>
      </c>
      <c r="K95" s="5" t="str">
        <f>"Fetches a bundle of all "&amp;B95&amp;" resources for the specified patient and date and a category code"</f>
        <v>Fetches a bundle of all ServiceRequest resources for the specified patient and date and a category code</v>
      </c>
    </row>
    <row r="96" spans="1:17" s="1" customFormat="1" hidden="1" x14ac:dyDescent="0.2">
      <c r="A96" s="1">
        <v>60</v>
      </c>
      <c r="B96" s="1" t="s">
        <v>599</v>
      </c>
      <c r="C96" s="11" t="s">
        <v>609</v>
      </c>
      <c r="D96" s="1" t="s">
        <v>608</v>
      </c>
      <c r="E96" s="1" t="b">
        <v>1</v>
      </c>
      <c r="F96" s="1" t="s">
        <v>70</v>
      </c>
      <c r="G96" s="1" t="s">
        <v>219</v>
      </c>
      <c r="I96" s="5" t="s">
        <v>600</v>
      </c>
      <c r="J96" s="5" t="s">
        <v>610</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s="1" customFormat="1" x14ac:dyDescent="0.2">
      <c r="A97" s="1">
        <v>64</v>
      </c>
      <c r="B97" s="1" t="s">
        <v>180</v>
      </c>
      <c r="C97" s="1" t="str">
        <f t="shared" ref="C97" si="10">"http://hl7.org/fhir/us/core/StructureDefinition/us-core-"&amp;LOWER(B97)</f>
        <v>http://hl7.org/fhir/us/core/StructureDefinition/us-core-goal</v>
      </c>
      <c r="D97" s="1" t="s">
        <v>612</v>
      </c>
      <c r="E97" s="1" t="b">
        <v>1</v>
      </c>
      <c r="F97" s="1" t="s">
        <v>12</v>
      </c>
      <c r="G97" s="1" t="s">
        <v>106</v>
      </c>
      <c r="I97" s="5" t="s">
        <v>613</v>
      </c>
      <c r="J97" s="5" t="s">
        <v>614</v>
      </c>
      <c r="K97" s="5" t="str">
        <f>"Fetches a bundle of all "&amp;B97&amp;" resources for the specified "&amp;SUBSTITUTE(D97,","," and ")</f>
        <v>Fetches a bundle of all Goal resources for the specified patient and description</v>
      </c>
    </row>
  </sheetData>
  <autoFilter ref="A1:K96" xr:uid="{331E0B16-168F-459B-8951-3DF614BF0371}">
    <filterColumn colId="1">
      <filters>
        <filter val="Goal"/>
      </filters>
    </filterColumn>
  </autoFilter>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8" zoomScale="160" zoomScaleNormal="160" workbookViewId="0">
      <selection activeCell="B12" sqref="B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404</v>
      </c>
    </row>
    <row r="3" spans="1:2" s="1" customFormat="1" x14ac:dyDescent="0.2">
      <c r="A3" s="1" t="s">
        <v>67</v>
      </c>
      <c r="B3" s="1" t="s">
        <v>616</v>
      </c>
    </row>
    <row r="4" spans="1:2" s="1" customFormat="1" x14ac:dyDescent="0.2">
      <c r="A4" s="1" t="s">
        <v>460</v>
      </c>
      <c r="B4" s="1" t="s">
        <v>469</v>
      </c>
    </row>
    <row r="5" spans="1:2" ht="139.5" customHeight="1" x14ac:dyDescent="0.2">
      <c r="A5" t="s">
        <v>3</v>
      </c>
      <c r="B5" s="2" t="s">
        <v>617</v>
      </c>
    </row>
    <row r="6" spans="1:2" x14ac:dyDescent="0.2">
      <c r="A6" t="s">
        <v>4</v>
      </c>
      <c r="B6" t="s">
        <v>5</v>
      </c>
    </row>
    <row r="7" spans="1:2" ht="351.75" customHeight="1" x14ac:dyDescent="0.2">
      <c r="A7" t="s">
        <v>6</v>
      </c>
      <c r="B7" s="2" t="s">
        <v>559</v>
      </c>
    </row>
    <row r="8" spans="1:2" ht="103.5" customHeight="1" x14ac:dyDescent="0.2">
      <c r="A8" t="s">
        <v>7</v>
      </c>
      <c r="B8" s="3" t="s">
        <v>615</v>
      </c>
    </row>
    <row r="9" spans="1:2" x14ac:dyDescent="0.2">
      <c r="A9" s="1" t="s">
        <v>537</v>
      </c>
      <c r="B9" s="1" t="s">
        <v>539</v>
      </c>
    </row>
    <row r="10" spans="1:2" x14ac:dyDescent="0.2">
      <c r="A10" s="1" t="s">
        <v>538</v>
      </c>
      <c r="B10" s="1" t="s">
        <v>540</v>
      </c>
    </row>
    <row r="11" spans="1:2" x14ac:dyDescent="0.2">
      <c r="A11" s="1" t="s">
        <v>549</v>
      </c>
      <c r="B11" s="18" t="s">
        <v>551</v>
      </c>
    </row>
    <row r="12" spans="1:2" x14ac:dyDescent="0.2">
      <c r="A12" s="1" t="s">
        <v>550</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A12" sqref="A1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548</v>
      </c>
      <c r="C1" t="s">
        <v>60</v>
      </c>
      <c r="D1" t="s">
        <v>14</v>
      </c>
    </row>
    <row r="2" spans="1:4" x14ac:dyDescent="0.2">
      <c r="A2" s="11" t="s">
        <v>553</v>
      </c>
      <c r="B2" s="1" t="s">
        <v>618</v>
      </c>
      <c r="C2" s="1" t="s">
        <v>562</v>
      </c>
      <c r="D2" t="s">
        <v>70</v>
      </c>
    </row>
    <row r="3" spans="1:4" ht="16" x14ac:dyDescent="0.2">
      <c r="A3" s="11" t="s">
        <v>552</v>
      </c>
      <c r="B3" s="1" t="s">
        <v>561</v>
      </c>
      <c r="C3" s="19" t="s">
        <v>563</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541</v>
      </c>
      <c r="B1" s="1" t="s">
        <v>542</v>
      </c>
      <c r="C1" s="1" t="s">
        <v>23</v>
      </c>
      <c r="D1" s="1" t="s">
        <v>548</v>
      </c>
      <c r="E1" s="1" t="s">
        <v>60</v>
      </c>
      <c r="F1" s="1" t="s">
        <v>14</v>
      </c>
    </row>
    <row r="2" spans="1:6" ht="16" x14ac:dyDescent="0.2">
      <c r="B2" s="20" t="b">
        <v>1</v>
      </c>
      <c r="C2" s="1" t="s">
        <v>558</v>
      </c>
      <c r="D2" s="19" t="s">
        <v>556</v>
      </c>
      <c r="E2" s="19" t="s">
        <v>564</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4"/>
  <sheetViews>
    <sheetView topLeftCell="A15" zoomScale="160" zoomScaleNormal="160" workbookViewId="0">
      <selection activeCell="A37" sqref="A37"/>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372</v>
      </c>
      <c r="D2" t="s">
        <v>12</v>
      </c>
      <c r="E2" t="s">
        <v>20</v>
      </c>
      <c r="G2" s="1"/>
    </row>
    <row r="3" spans="1:7" x14ac:dyDescent="0.2">
      <c r="A3" s="1" t="s">
        <v>237</v>
      </c>
      <c r="B3" t="s">
        <v>364</v>
      </c>
      <c r="D3" t="s">
        <v>12</v>
      </c>
      <c r="E3" t="s">
        <v>235</v>
      </c>
      <c r="G3" s="1"/>
    </row>
    <row r="4" spans="1:7" x14ac:dyDescent="0.2">
      <c r="A4" s="1" t="s">
        <v>339</v>
      </c>
      <c r="B4" s="1" t="s">
        <v>340</v>
      </c>
      <c r="D4" s="1" t="s">
        <v>12</v>
      </c>
      <c r="E4" s="1" t="s">
        <v>249</v>
      </c>
      <c r="G4" s="1"/>
    </row>
    <row r="5" spans="1:7" x14ac:dyDescent="0.2">
      <c r="A5" s="1" t="s">
        <v>351</v>
      </c>
      <c r="B5" s="1" t="s">
        <v>352</v>
      </c>
      <c r="D5" s="1" t="s">
        <v>12</v>
      </c>
      <c r="E5" s="1" t="s">
        <v>138</v>
      </c>
      <c r="G5" s="1"/>
    </row>
    <row r="6" spans="1:7" x14ac:dyDescent="0.2">
      <c r="A6" s="1" t="s">
        <v>437</v>
      </c>
      <c r="B6" s="1" t="s">
        <v>451</v>
      </c>
      <c r="D6" s="1" t="s">
        <v>12</v>
      </c>
      <c r="E6" s="1" t="s">
        <v>250</v>
      </c>
      <c r="G6" s="1"/>
    </row>
    <row r="7" spans="1:7" x14ac:dyDescent="0.2">
      <c r="A7" s="1" t="s">
        <v>189</v>
      </c>
      <c r="B7" s="1" t="s">
        <v>369</v>
      </c>
      <c r="D7" s="1" t="s">
        <v>12</v>
      </c>
      <c r="E7" s="1" t="s">
        <v>179</v>
      </c>
      <c r="G7" s="1"/>
    </row>
    <row r="8" spans="1:7" x14ac:dyDescent="0.2">
      <c r="A8" s="1" t="s">
        <v>190</v>
      </c>
      <c r="B8" s="1" t="s">
        <v>361</v>
      </c>
      <c r="D8" s="1" t="s">
        <v>12</v>
      </c>
      <c r="E8" s="1" t="s">
        <v>179</v>
      </c>
      <c r="G8" s="1"/>
    </row>
    <row r="9" spans="1:7" x14ac:dyDescent="0.2">
      <c r="A9" s="1" t="s">
        <v>347</v>
      </c>
      <c r="B9" s="1" t="s">
        <v>348</v>
      </c>
      <c r="D9" s="1" t="s">
        <v>12</v>
      </c>
      <c r="E9" s="1" t="s">
        <v>178</v>
      </c>
      <c r="G9" s="1"/>
    </row>
    <row r="10" spans="1:7" x14ac:dyDescent="0.2">
      <c r="A10" s="1" t="s">
        <v>353</v>
      </c>
      <c r="B10" s="1" t="s">
        <v>371</v>
      </c>
      <c r="D10" s="1" t="s">
        <v>12</v>
      </c>
      <c r="E10" s="1" t="s">
        <v>22</v>
      </c>
      <c r="G10" s="1"/>
    </row>
    <row r="11" spans="1:7" x14ac:dyDescent="0.2">
      <c r="A11" s="1" t="s">
        <v>365</v>
      </c>
      <c r="B11" s="1" t="s">
        <v>366</v>
      </c>
      <c r="D11" s="1" t="s">
        <v>12</v>
      </c>
      <c r="E11" s="1" t="s">
        <v>180</v>
      </c>
      <c r="G11" s="1"/>
    </row>
    <row r="12" spans="1:7" x14ac:dyDescent="0.2">
      <c r="A12" s="1" t="s">
        <v>344</v>
      </c>
      <c r="B12" s="1" t="s">
        <v>345</v>
      </c>
      <c r="D12" s="1" t="s">
        <v>12</v>
      </c>
      <c r="E12" s="1" t="s">
        <v>161</v>
      </c>
      <c r="G12" s="1"/>
    </row>
    <row r="13" spans="1:7" x14ac:dyDescent="0.2">
      <c r="A13" s="1" t="s">
        <v>367</v>
      </c>
      <c r="B13" s="1" t="s">
        <v>368</v>
      </c>
      <c r="D13" s="1" t="s">
        <v>12</v>
      </c>
      <c r="E13" s="1" t="s">
        <v>251</v>
      </c>
      <c r="G13" s="1"/>
    </row>
    <row r="14" spans="1:7" x14ac:dyDescent="0.2">
      <c r="A14" s="1" t="s">
        <v>358</v>
      </c>
      <c r="B14" s="1" t="s">
        <v>359</v>
      </c>
      <c r="D14" s="1" t="s">
        <v>12</v>
      </c>
      <c r="E14" s="1" t="s">
        <v>360</v>
      </c>
      <c r="G14" s="1"/>
    </row>
    <row r="15" spans="1:7" x14ac:dyDescent="0.2">
      <c r="A15" s="1" t="s">
        <v>349</v>
      </c>
      <c r="B15" s="1" t="s">
        <v>350</v>
      </c>
      <c r="D15" s="1" t="s">
        <v>12</v>
      </c>
      <c r="E15" s="1" t="s">
        <v>181</v>
      </c>
      <c r="G15" s="1"/>
    </row>
    <row r="16" spans="1:7" x14ac:dyDescent="0.2">
      <c r="A16" s="1" t="s">
        <v>480</v>
      </c>
      <c r="B16" s="1" t="s">
        <v>341</v>
      </c>
      <c r="D16" s="1" t="s">
        <v>12</v>
      </c>
      <c r="E16" s="1" t="s">
        <v>184</v>
      </c>
      <c r="G16" s="1"/>
    </row>
    <row r="17" spans="1:7" x14ac:dyDescent="0.2">
      <c r="A17" s="1" t="s">
        <v>420</v>
      </c>
      <c r="B17" s="1" t="s">
        <v>419</v>
      </c>
      <c r="D17" s="1" t="s">
        <v>12</v>
      </c>
      <c r="E17" s="1" t="s">
        <v>183</v>
      </c>
      <c r="G17" s="1"/>
    </row>
    <row r="18" spans="1:7" x14ac:dyDescent="0.2">
      <c r="A18" s="1" t="s">
        <v>495</v>
      </c>
      <c r="B18" s="1" t="s">
        <v>486</v>
      </c>
      <c r="D18" s="1" t="s">
        <v>12</v>
      </c>
      <c r="E18" s="1" t="s">
        <v>183</v>
      </c>
      <c r="G18" s="1"/>
    </row>
    <row r="19" spans="1:7" x14ac:dyDescent="0.2">
      <c r="A19" s="1" t="s">
        <v>496</v>
      </c>
      <c r="B19" s="1" t="s">
        <v>487</v>
      </c>
      <c r="D19" s="1" t="s">
        <v>12</v>
      </c>
      <c r="E19" s="1" t="s">
        <v>183</v>
      </c>
      <c r="G19" s="1"/>
    </row>
    <row r="20" spans="1:7" x14ac:dyDescent="0.2">
      <c r="A20" s="1" t="s">
        <v>497</v>
      </c>
      <c r="B20" s="1" t="s">
        <v>488</v>
      </c>
      <c r="D20" s="1" t="s">
        <v>12</v>
      </c>
      <c r="E20" s="1" t="s">
        <v>183</v>
      </c>
      <c r="G20" s="1"/>
    </row>
    <row r="21" spans="1:7" x14ac:dyDescent="0.2">
      <c r="A21" s="1" t="s">
        <v>498</v>
      </c>
      <c r="B21" s="1" t="s">
        <v>489</v>
      </c>
      <c r="D21" s="1" t="s">
        <v>12</v>
      </c>
      <c r="E21" s="1" t="s">
        <v>183</v>
      </c>
      <c r="G21" s="1"/>
    </row>
    <row r="22" spans="1:7" s="1" customFormat="1" x14ac:dyDescent="0.2">
      <c r="A22" s="1" t="s">
        <v>499</v>
      </c>
      <c r="B22" s="1" t="s">
        <v>490</v>
      </c>
      <c r="D22" s="1" t="s">
        <v>12</v>
      </c>
      <c r="E22" s="1" t="s">
        <v>183</v>
      </c>
    </row>
    <row r="23" spans="1:7" s="1" customFormat="1" x14ac:dyDescent="0.2">
      <c r="A23" s="1" t="s">
        <v>500</v>
      </c>
      <c r="B23" s="1" t="s">
        <v>491</v>
      </c>
      <c r="D23" s="1" t="s">
        <v>12</v>
      </c>
      <c r="E23" s="1" t="s">
        <v>183</v>
      </c>
    </row>
    <row r="24" spans="1:7" s="1" customFormat="1" x14ac:dyDescent="0.2">
      <c r="A24" s="1" t="s">
        <v>501</v>
      </c>
      <c r="B24" s="1" t="s">
        <v>492</v>
      </c>
      <c r="D24" s="1" t="s">
        <v>12</v>
      </c>
      <c r="E24" s="1" t="s">
        <v>183</v>
      </c>
    </row>
    <row r="25" spans="1:7" s="1" customFormat="1" x14ac:dyDescent="0.2">
      <c r="A25" s="1" t="s">
        <v>502</v>
      </c>
      <c r="B25" s="1" t="s">
        <v>493</v>
      </c>
      <c r="D25" s="1" t="s">
        <v>12</v>
      </c>
      <c r="E25" s="1" t="s">
        <v>183</v>
      </c>
    </row>
    <row r="26" spans="1:7" s="1" customFormat="1" x14ac:dyDescent="0.2">
      <c r="A26" s="1" t="s">
        <v>514</v>
      </c>
      <c r="B26" s="1" t="s">
        <v>513</v>
      </c>
      <c r="D26" s="1" t="s">
        <v>12</v>
      </c>
      <c r="E26" s="1" t="s">
        <v>183</v>
      </c>
    </row>
    <row r="27" spans="1:7" s="1" customFormat="1" x14ac:dyDescent="0.2">
      <c r="A27" s="1" t="s">
        <v>512</v>
      </c>
      <c r="B27" s="1" t="s">
        <v>515</v>
      </c>
      <c r="D27" s="1" t="s">
        <v>12</v>
      </c>
      <c r="E27" s="1" t="s">
        <v>183</v>
      </c>
    </row>
    <row r="28" spans="1:7" s="1" customFormat="1" x14ac:dyDescent="0.2">
      <c r="A28" s="1" t="s">
        <v>517</v>
      </c>
      <c r="B28" s="1" t="s">
        <v>516</v>
      </c>
      <c r="D28" s="1" t="s">
        <v>12</v>
      </c>
      <c r="E28" s="1" t="s">
        <v>183</v>
      </c>
    </row>
    <row r="29" spans="1:7" s="1" customFormat="1" x14ac:dyDescent="0.2">
      <c r="A29" s="1" t="s">
        <v>449</v>
      </c>
      <c r="B29" s="1" t="s">
        <v>448</v>
      </c>
      <c r="D29" s="1" t="s">
        <v>12</v>
      </c>
      <c r="E29" s="1" t="s">
        <v>183</v>
      </c>
    </row>
    <row r="30" spans="1:7" s="1" customFormat="1" x14ac:dyDescent="0.2">
      <c r="A30" s="1" t="s">
        <v>503</v>
      </c>
      <c r="B30" s="1" t="s">
        <v>494</v>
      </c>
      <c r="D30" s="1" t="s">
        <v>12</v>
      </c>
      <c r="E30" s="1" t="s">
        <v>183</v>
      </c>
    </row>
    <row r="31" spans="1:7" s="1" customFormat="1" x14ac:dyDescent="0.2">
      <c r="A31" s="11" t="s">
        <v>596</v>
      </c>
      <c r="B31" s="1" t="s">
        <v>597</v>
      </c>
      <c r="D31" s="1" t="s">
        <v>12</v>
      </c>
      <c r="E31" s="1" t="s">
        <v>183</v>
      </c>
    </row>
    <row r="32" spans="1:7" x14ac:dyDescent="0.2">
      <c r="A32" s="1" t="s">
        <v>276</v>
      </c>
      <c r="B32" s="1" t="s">
        <v>346</v>
      </c>
      <c r="D32" s="1" t="s">
        <v>12</v>
      </c>
      <c r="E32" s="1" t="s">
        <v>183</v>
      </c>
      <c r="G32" s="1"/>
    </row>
    <row r="33" spans="1:7" x14ac:dyDescent="0.2">
      <c r="A33" s="1" t="s">
        <v>354</v>
      </c>
      <c r="B33" s="1" t="s">
        <v>355</v>
      </c>
      <c r="D33" s="1" t="s">
        <v>12</v>
      </c>
      <c r="E33" s="1" t="s">
        <v>261</v>
      </c>
      <c r="G33" s="1"/>
    </row>
    <row r="34" spans="1:7" s="1" customFormat="1" x14ac:dyDescent="0.2">
      <c r="A34" s="1" t="s">
        <v>75</v>
      </c>
      <c r="B34" s="1" t="s">
        <v>370</v>
      </c>
      <c r="D34" s="1" t="s">
        <v>12</v>
      </c>
      <c r="E34" s="1" t="s">
        <v>21</v>
      </c>
    </row>
    <row r="35" spans="1:7" x14ac:dyDescent="0.2">
      <c r="A35" s="1" t="s">
        <v>342</v>
      </c>
      <c r="B35" s="1" t="s">
        <v>343</v>
      </c>
      <c r="D35" s="1" t="s">
        <v>12</v>
      </c>
      <c r="E35" s="1" t="s">
        <v>268</v>
      </c>
      <c r="G35" s="1"/>
    </row>
    <row r="36" spans="1:7" x14ac:dyDescent="0.2">
      <c r="A36" s="1" t="s">
        <v>362</v>
      </c>
      <c r="B36" s="1" t="s">
        <v>363</v>
      </c>
      <c r="D36" s="1" t="s">
        <v>12</v>
      </c>
      <c r="E36" s="1" t="s">
        <v>270</v>
      </c>
      <c r="G36" s="1"/>
    </row>
    <row r="37" spans="1:7" x14ac:dyDescent="0.2">
      <c r="A37" s="1" t="s">
        <v>356</v>
      </c>
      <c r="B37" s="1" t="s">
        <v>357</v>
      </c>
      <c r="D37" s="1" t="s">
        <v>12</v>
      </c>
      <c r="E37" s="1" t="s">
        <v>182</v>
      </c>
    </row>
    <row r="38" spans="1:7" x14ac:dyDescent="0.2">
      <c r="A38" s="1" t="s">
        <v>445</v>
      </c>
      <c r="B38" s="1" t="s">
        <v>446</v>
      </c>
      <c r="D38" s="1" t="s">
        <v>12</v>
      </c>
      <c r="E38" s="1" t="s">
        <v>444</v>
      </c>
    </row>
    <row r="39" spans="1:7" x14ac:dyDescent="0.2">
      <c r="A39" s="11" t="s">
        <v>626</v>
      </c>
      <c r="B39" s="11" t="s">
        <v>619</v>
      </c>
      <c r="D39" s="1" t="s">
        <v>12</v>
      </c>
      <c r="E39" s="1" t="s">
        <v>183</v>
      </c>
    </row>
    <row r="40" spans="1:7" x14ac:dyDescent="0.2">
      <c r="A40" s="1" t="s">
        <v>624</v>
      </c>
      <c r="B40" s="11" t="s">
        <v>620</v>
      </c>
      <c r="D40" s="1" t="s">
        <v>12</v>
      </c>
      <c r="E40" s="1" t="s">
        <v>630</v>
      </c>
    </row>
    <row r="41" spans="1:7" x14ac:dyDescent="0.2">
      <c r="A41" s="11" t="s">
        <v>628</v>
      </c>
      <c r="B41" s="11" t="s">
        <v>621</v>
      </c>
      <c r="D41" s="1" t="s">
        <v>12</v>
      </c>
      <c r="E41" s="1" t="s">
        <v>183</v>
      </c>
    </row>
    <row r="42" spans="1:7" x14ac:dyDescent="0.2">
      <c r="A42" s="1" t="s">
        <v>609</v>
      </c>
      <c r="B42" s="11" t="s">
        <v>622</v>
      </c>
      <c r="D42" s="1" t="s">
        <v>12</v>
      </c>
      <c r="E42" s="1" t="s">
        <v>599</v>
      </c>
    </row>
    <row r="43" spans="1:7" x14ac:dyDescent="0.2">
      <c r="A43" s="11" t="s">
        <v>627</v>
      </c>
      <c r="B43" s="11" t="s">
        <v>623</v>
      </c>
      <c r="D43" s="1" t="s">
        <v>12</v>
      </c>
      <c r="E43" s="1" t="s">
        <v>183</v>
      </c>
    </row>
    <row r="44" spans="1:7" x14ac:dyDescent="0.2">
      <c r="A44" s="11" t="s">
        <v>629</v>
      </c>
      <c r="B44" s="11" t="s">
        <v>625</v>
      </c>
      <c r="D44" s="1" t="s">
        <v>12</v>
      </c>
      <c r="E44" s="1" t="s">
        <v>183</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1"/>
  <sheetViews>
    <sheetView tabSelected="1" zoomScale="120" zoomScaleNormal="120" workbookViewId="0">
      <pane xSplit="1" ySplit="1" topLeftCell="B6" activePane="bottomRight" state="frozen"/>
      <selection pane="topRight" activeCell="B1" sqref="B1"/>
      <selection pane="bottomLeft" activeCell="A2" sqref="A2"/>
      <selection pane="bottomRight" activeCell="C16" sqref="C16"/>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482</v>
      </c>
      <c r="F1" t="s">
        <v>15</v>
      </c>
      <c r="G1" s="1" t="s">
        <v>405</v>
      </c>
      <c r="H1" t="s">
        <v>16</v>
      </c>
      <c r="I1" s="1" t="s">
        <v>406</v>
      </c>
      <c r="J1" t="s">
        <v>17</v>
      </c>
      <c r="K1" s="1" t="s">
        <v>407</v>
      </c>
      <c r="L1" s="1" t="s">
        <v>399</v>
      </c>
      <c r="M1" s="1" t="s">
        <v>408</v>
      </c>
      <c r="N1" s="1" t="s">
        <v>400</v>
      </c>
      <c r="O1" s="1" t="s">
        <v>409</v>
      </c>
      <c r="P1" s="1" t="s">
        <v>402</v>
      </c>
      <c r="Q1" s="1" t="s">
        <v>410</v>
      </c>
      <c r="R1" s="1" t="s">
        <v>403</v>
      </c>
      <c r="S1" s="1" t="s">
        <v>411</v>
      </c>
      <c r="T1" t="s">
        <v>18</v>
      </c>
      <c r="U1" s="1" t="s">
        <v>412</v>
      </c>
      <c r="V1" s="4" t="s">
        <v>544</v>
      </c>
      <c r="W1" s="4" t="s">
        <v>543</v>
      </c>
      <c r="X1" s="4" t="s">
        <v>545</v>
      </c>
      <c r="Y1" s="4" t="s">
        <v>546</v>
      </c>
    </row>
    <row r="2" spans="1:25" ht="25.5" customHeight="1" thickTop="1" x14ac:dyDescent="0.25">
      <c r="A2" s="1" t="s">
        <v>20</v>
      </c>
      <c r="B2" t="s">
        <v>12</v>
      </c>
      <c r="C2" s="3"/>
      <c r="D2" s="3"/>
      <c r="E2" s="3"/>
      <c r="F2"/>
      <c r="H2"/>
      <c r="T2" t="s">
        <v>19</v>
      </c>
      <c r="U2" s="1" t="s">
        <v>70</v>
      </c>
      <c r="X2" s="17" t="s">
        <v>457</v>
      </c>
      <c r="Y2" s="17" t="s">
        <v>12</v>
      </c>
    </row>
    <row r="3" spans="1:25" ht="163" customHeight="1" x14ac:dyDescent="0.25">
      <c r="A3" s="1" t="s">
        <v>235</v>
      </c>
      <c r="B3" s="1" t="s">
        <v>12</v>
      </c>
      <c r="C3" s="2" t="s">
        <v>507</v>
      </c>
      <c r="T3" s="1" t="s">
        <v>19</v>
      </c>
      <c r="U3" s="1" t="s">
        <v>70</v>
      </c>
      <c r="X3" s="17" t="s">
        <v>457</v>
      </c>
      <c r="Y3" s="17" t="s">
        <v>12</v>
      </c>
    </row>
    <row r="4" spans="1:25" ht="279" customHeight="1" x14ac:dyDescent="0.25">
      <c r="A4" s="1" t="s">
        <v>249</v>
      </c>
      <c r="B4" s="1" t="s">
        <v>12</v>
      </c>
      <c r="C4" s="2" t="s">
        <v>631</v>
      </c>
      <c r="T4" s="1" t="s">
        <v>19</v>
      </c>
      <c r="U4" s="1" t="s">
        <v>70</v>
      </c>
      <c r="V4" s="1" t="s">
        <v>632</v>
      </c>
      <c r="W4" s="1" t="s">
        <v>594</v>
      </c>
      <c r="X4" s="17" t="s">
        <v>457</v>
      </c>
      <c r="Y4" s="17" t="s">
        <v>12</v>
      </c>
    </row>
    <row r="5" spans="1:25" ht="25.5" customHeight="1" x14ac:dyDescent="0.25">
      <c r="A5" s="1" t="s">
        <v>138</v>
      </c>
      <c r="B5" s="1" t="s">
        <v>12</v>
      </c>
      <c r="T5" s="1" t="s">
        <v>19</v>
      </c>
      <c r="U5" s="1" t="s">
        <v>70</v>
      </c>
      <c r="X5" s="17" t="s">
        <v>457</v>
      </c>
      <c r="Y5" s="17" t="s">
        <v>12</v>
      </c>
    </row>
    <row r="6" spans="1:25" ht="25.5" customHeight="1" x14ac:dyDescent="0.25">
      <c r="A6" s="1" t="s">
        <v>250</v>
      </c>
      <c r="B6" s="1" t="s">
        <v>12</v>
      </c>
      <c r="C6" s="2" t="s">
        <v>560</v>
      </c>
      <c r="T6" s="1" t="s">
        <v>19</v>
      </c>
      <c r="U6" s="1" t="s">
        <v>70</v>
      </c>
      <c r="X6" s="17" t="s">
        <v>457</v>
      </c>
      <c r="Y6" s="17" t="s">
        <v>12</v>
      </c>
    </row>
    <row r="7" spans="1:25" ht="25.5" customHeight="1" x14ac:dyDescent="0.25">
      <c r="A7" s="1" t="s">
        <v>179</v>
      </c>
      <c r="B7" s="1" t="s">
        <v>12</v>
      </c>
      <c r="T7" s="1" t="s">
        <v>19</v>
      </c>
      <c r="U7" s="1" t="s">
        <v>70</v>
      </c>
      <c r="X7" s="17" t="s">
        <v>457</v>
      </c>
      <c r="Y7" s="17" t="s">
        <v>12</v>
      </c>
    </row>
    <row r="8" spans="1:25" ht="25.5" customHeight="1" x14ac:dyDescent="0.25">
      <c r="A8" s="1" t="s">
        <v>178</v>
      </c>
      <c r="B8" s="1" t="s">
        <v>12</v>
      </c>
      <c r="C8" s="2" t="s">
        <v>418</v>
      </c>
      <c r="T8" s="1" t="s">
        <v>19</v>
      </c>
      <c r="U8" s="1" t="s">
        <v>70</v>
      </c>
      <c r="X8" s="17" t="s">
        <v>457</v>
      </c>
      <c r="Y8" s="17" t="s">
        <v>12</v>
      </c>
    </row>
    <row r="9" spans="1:25" ht="25.5" customHeight="1" x14ac:dyDescent="0.25">
      <c r="A9" s="1" t="s">
        <v>22</v>
      </c>
      <c r="B9" s="1" t="s">
        <v>12</v>
      </c>
      <c r="C9" s="2" t="s">
        <v>505</v>
      </c>
      <c r="T9" s="1" t="s">
        <v>19</v>
      </c>
      <c r="U9" s="1" t="s">
        <v>70</v>
      </c>
      <c r="X9" s="17" t="s">
        <v>457</v>
      </c>
      <c r="Y9" s="17" t="s">
        <v>12</v>
      </c>
    </row>
    <row r="10" spans="1:25" ht="25.5" customHeight="1" x14ac:dyDescent="0.25">
      <c r="A10" s="1" t="s">
        <v>180</v>
      </c>
      <c r="B10" s="1" t="s">
        <v>12</v>
      </c>
      <c r="T10" s="1" t="s">
        <v>19</v>
      </c>
      <c r="U10" s="1" t="s">
        <v>70</v>
      </c>
      <c r="X10" s="17" t="s">
        <v>457</v>
      </c>
      <c r="Y10" s="17" t="s">
        <v>12</v>
      </c>
    </row>
    <row r="11" spans="1:25" ht="25.5" customHeight="1" x14ac:dyDescent="0.25">
      <c r="A11" s="1" t="s">
        <v>161</v>
      </c>
      <c r="B11" s="1" t="s">
        <v>12</v>
      </c>
      <c r="C11" s="2" t="s">
        <v>506</v>
      </c>
      <c r="T11" s="1" t="s">
        <v>19</v>
      </c>
      <c r="U11" s="1" t="s">
        <v>70</v>
      </c>
      <c r="X11" s="17" t="s">
        <v>457</v>
      </c>
      <c r="Y11" s="17" t="s">
        <v>12</v>
      </c>
    </row>
    <row r="12" spans="1:25" ht="25.5" customHeight="1" x14ac:dyDescent="0.25">
      <c r="A12" s="1" t="s">
        <v>251</v>
      </c>
      <c r="B12" s="1" t="s">
        <v>12</v>
      </c>
      <c r="C12" s="2" t="s">
        <v>508</v>
      </c>
      <c r="T12" s="1" t="s">
        <v>19</v>
      </c>
      <c r="U12" s="1" t="s">
        <v>70</v>
      </c>
      <c r="X12" s="17"/>
      <c r="Y12" s="17"/>
    </row>
    <row r="13" spans="1:25" ht="25.5" customHeight="1" x14ac:dyDescent="0.25">
      <c r="A13" s="1" t="s">
        <v>360</v>
      </c>
      <c r="B13" s="1" t="s">
        <v>12</v>
      </c>
      <c r="C13" s="2" t="s">
        <v>483</v>
      </c>
      <c r="T13" s="1" t="s">
        <v>19</v>
      </c>
      <c r="U13" s="1" t="s">
        <v>70</v>
      </c>
      <c r="X13" s="17"/>
      <c r="Y13" s="17"/>
    </row>
    <row r="14" spans="1:25" ht="25.5" customHeight="1" x14ac:dyDescent="0.25">
      <c r="A14" s="1" t="s">
        <v>181</v>
      </c>
      <c r="B14" s="1" t="s">
        <v>12</v>
      </c>
      <c r="C14" s="2" t="s">
        <v>485</v>
      </c>
      <c r="T14" s="1" t="s">
        <v>19</v>
      </c>
      <c r="U14" s="1" t="s">
        <v>70</v>
      </c>
      <c r="V14" s="1" t="s">
        <v>70</v>
      </c>
      <c r="W14" s="7" t="s">
        <v>209</v>
      </c>
      <c r="X14" s="17" t="s">
        <v>457</v>
      </c>
      <c r="Y14" s="17" t="s">
        <v>12</v>
      </c>
    </row>
    <row r="15" spans="1:25" ht="25.5" customHeight="1" x14ac:dyDescent="0.25">
      <c r="A15" s="1" t="s">
        <v>443</v>
      </c>
      <c r="B15" s="1" t="s">
        <v>12</v>
      </c>
      <c r="C15" s="2" t="s">
        <v>484</v>
      </c>
      <c r="T15" s="1" t="s">
        <v>19</v>
      </c>
      <c r="U15" s="1" t="s">
        <v>70</v>
      </c>
      <c r="V15" s="1" t="s">
        <v>70</v>
      </c>
      <c r="W15" s="7" t="s">
        <v>401</v>
      </c>
      <c r="X15" s="17" t="s">
        <v>457</v>
      </c>
      <c r="Y15" s="17" t="s">
        <v>12</v>
      </c>
    </row>
    <row r="16" spans="1:25" ht="25.5" customHeight="1" x14ac:dyDescent="0.25">
      <c r="A16" s="1" t="s">
        <v>183</v>
      </c>
      <c r="B16" s="1" t="s">
        <v>12</v>
      </c>
      <c r="C16" s="2" t="s">
        <v>637</v>
      </c>
      <c r="T16" s="1" t="s">
        <v>19</v>
      </c>
      <c r="U16" s="1" t="s">
        <v>70</v>
      </c>
      <c r="X16" s="17" t="s">
        <v>457</v>
      </c>
      <c r="Y16" s="17" t="s">
        <v>12</v>
      </c>
    </row>
    <row r="17" spans="1:25" ht="25.5" customHeight="1" x14ac:dyDescent="0.25">
      <c r="A17" s="1" t="s">
        <v>261</v>
      </c>
      <c r="B17" s="1" t="s">
        <v>12</v>
      </c>
      <c r="T17" s="1" t="s">
        <v>19</v>
      </c>
      <c r="U17" s="1" t="s">
        <v>70</v>
      </c>
      <c r="X17" s="17"/>
      <c r="Y17" s="17"/>
    </row>
    <row r="18" spans="1:25" ht="25.5" customHeight="1" x14ac:dyDescent="0.25">
      <c r="A18" s="1" t="s">
        <v>21</v>
      </c>
      <c r="B18" s="1" t="s">
        <v>12</v>
      </c>
      <c r="C18" s="2" t="s">
        <v>509</v>
      </c>
      <c r="T18" s="1" t="s">
        <v>19</v>
      </c>
      <c r="U18" s="1" t="s">
        <v>70</v>
      </c>
      <c r="X18" s="17" t="s">
        <v>457</v>
      </c>
      <c r="Y18" s="17" t="s">
        <v>12</v>
      </c>
    </row>
    <row r="19" spans="1:25" ht="25.5" customHeight="1" x14ac:dyDescent="0.25">
      <c r="A19" s="1" t="s">
        <v>268</v>
      </c>
      <c r="B19" s="1" t="s">
        <v>12</v>
      </c>
      <c r="T19" s="1" t="s">
        <v>19</v>
      </c>
      <c r="U19" s="1" t="s">
        <v>70</v>
      </c>
      <c r="X19" s="17"/>
      <c r="Y19" s="17"/>
    </row>
    <row r="20" spans="1:25" ht="25.5" customHeight="1" x14ac:dyDescent="0.25">
      <c r="A20" s="1" t="s">
        <v>270</v>
      </c>
      <c r="B20" s="1" t="s">
        <v>12</v>
      </c>
      <c r="C20" s="2" t="s">
        <v>508</v>
      </c>
      <c r="T20" s="1" t="s">
        <v>19</v>
      </c>
      <c r="U20" s="1" t="s">
        <v>70</v>
      </c>
      <c r="V20" s="1" t="s">
        <v>547</v>
      </c>
      <c r="W20" s="1" t="s">
        <v>274</v>
      </c>
      <c r="X20" s="17"/>
      <c r="Y20" s="17"/>
    </row>
    <row r="21" spans="1:25" ht="25.5" customHeight="1" x14ac:dyDescent="0.25">
      <c r="A21" s="1" t="s">
        <v>182</v>
      </c>
      <c r="B21" s="1" t="s">
        <v>12</v>
      </c>
      <c r="C21" s="2" t="s">
        <v>510</v>
      </c>
      <c r="T21" s="1" t="s">
        <v>19</v>
      </c>
      <c r="U21" s="1" t="s">
        <v>70</v>
      </c>
      <c r="X21" s="17" t="s">
        <v>457</v>
      </c>
      <c r="Y21" s="17" t="s">
        <v>12</v>
      </c>
    </row>
    <row r="22" spans="1:25" ht="25.5" customHeight="1" x14ac:dyDescent="0.2">
      <c r="A22" t="s">
        <v>444</v>
      </c>
      <c r="B22" s="1" t="s">
        <v>12</v>
      </c>
      <c r="C22" s="2" t="s">
        <v>511</v>
      </c>
      <c r="T22" s="1" t="s">
        <v>19</v>
      </c>
      <c r="U22" s="1" t="s">
        <v>70</v>
      </c>
    </row>
    <row r="23" spans="1:25" s="1" customFormat="1" ht="25.5" customHeight="1" x14ac:dyDescent="0.25">
      <c r="A23" s="1" t="s">
        <v>630</v>
      </c>
      <c r="B23" s="1" t="s">
        <v>12</v>
      </c>
      <c r="C23" s="2"/>
      <c r="D23" s="2"/>
      <c r="E23" s="2"/>
      <c r="T23" s="1" t="s">
        <v>19</v>
      </c>
      <c r="U23" s="1" t="s">
        <v>70</v>
      </c>
      <c r="X23" s="17" t="s">
        <v>457</v>
      </c>
      <c r="Y23" s="17" t="s">
        <v>12</v>
      </c>
    </row>
    <row r="24" spans="1:25" s="1" customFormat="1" ht="25.5" customHeight="1" x14ac:dyDescent="0.25">
      <c r="A24" s="1" t="s">
        <v>599</v>
      </c>
      <c r="B24" s="1" t="s">
        <v>12</v>
      </c>
      <c r="C24" s="2"/>
      <c r="D24" s="2"/>
      <c r="E24" s="2"/>
      <c r="T24" s="1" t="s">
        <v>19</v>
      </c>
      <c r="U24" s="1" t="s">
        <v>70</v>
      </c>
      <c r="X24" s="17" t="s">
        <v>457</v>
      </c>
      <c r="Y24" s="17" t="s">
        <v>12</v>
      </c>
    </row>
    <row r="25" spans="1:25" ht="25.5" customHeight="1" x14ac:dyDescent="0.2">
      <c r="A25" t="s">
        <v>454</v>
      </c>
      <c r="B25" s="1" t="s">
        <v>70</v>
      </c>
    </row>
    <row r="26" spans="1:25" ht="25.5" customHeight="1" x14ac:dyDescent="0.2">
      <c r="A26"/>
    </row>
    <row r="27" spans="1:25" ht="25.5" customHeight="1" x14ac:dyDescent="0.2">
      <c r="A27"/>
    </row>
    <row r="58" spans="22:25" ht="25.5" customHeight="1" x14ac:dyDescent="0.2">
      <c r="V58" s="7"/>
      <c r="X58" s="7"/>
      <c r="Y58" s="7"/>
    </row>
    <row r="61" spans="22:25" ht="25.5" customHeight="1" x14ac:dyDescent="0.2">
      <c r="Y61"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373</v>
      </c>
      <c r="B2" t="s">
        <v>394</v>
      </c>
      <c r="C2" s="16" t="s">
        <v>178</v>
      </c>
      <c r="D2" t="s">
        <v>12</v>
      </c>
      <c r="E2" s="2" t="s">
        <v>421</v>
      </c>
    </row>
    <row r="3" spans="1:5" ht="64" x14ac:dyDescent="0.2">
      <c r="A3" t="s">
        <v>452</v>
      </c>
      <c r="B3" t="s">
        <v>453</v>
      </c>
      <c r="C3" t="s">
        <v>454</v>
      </c>
      <c r="D3" t="s">
        <v>70</v>
      </c>
      <c r="E3" s="2" t="s">
        <v>455</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
  <sheetViews>
    <sheetView workbookViewId="0">
      <pane xSplit="1" ySplit="1" topLeftCell="I2" activePane="bottomRight" state="frozen"/>
      <selection pane="topRight" activeCell="B1" sqref="B1"/>
      <selection pane="bottomLeft" activeCell="A2" sqref="A2"/>
      <selection pane="bottomRight" activeCell="T27" sqref="T27:T28"/>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1" max="21" width="22.6640625" customWidth="1"/>
    <col min="22" max="22" width="38.33203125" customWidth="1"/>
    <col min="23" max="23" width="23" customWidth="1"/>
    <col min="24" max="26" width="36.5" style="1" customWidth="1"/>
  </cols>
  <sheetData>
    <row r="1" spans="1:27" ht="16" x14ac:dyDescent="0.2">
      <c r="A1" t="s">
        <v>26</v>
      </c>
      <c r="B1" s="1" t="s">
        <v>374</v>
      </c>
      <c r="C1" s="1" t="s">
        <v>375</v>
      </c>
      <c r="D1" s="1" t="s">
        <v>376</v>
      </c>
      <c r="E1" s="1" t="s">
        <v>377</v>
      </c>
      <c r="F1" s="1" t="s">
        <v>378</v>
      </c>
      <c r="G1" s="2" t="s">
        <v>428</v>
      </c>
      <c r="H1" s="1" t="s">
        <v>379</v>
      </c>
      <c r="I1" s="1" t="s">
        <v>380</v>
      </c>
      <c r="J1" s="1" t="s">
        <v>381</v>
      </c>
      <c r="K1" s="1" t="s">
        <v>382</v>
      </c>
      <c r="L1" s="1" t="s">
        <v>383</v>
      </c>
      <c r="M1" s="1" t="s">
        <v>384</v>
      </c>
      <c r="N1" s="1" t="s">
        <v>385</v>
      </c>
      <c r="O1" s="1" t="s">
        <v>386</v>
      </c>
      <c r="P1" s="1" t="s">
        <v>387</v>
      </c>
      <c r="Q1" s="1" t="s">
        <v>388</v>
      </c>
      <c r="R1" s="1" t="s">
        <v>458</v>
      </c>
      <c r="S1" s="1" t="s">
        <v>389</v>
      </c>
      <c r="T1" s="1" t="s">
        <v>390</v>
      </c>
      <c r="U1" s="1" t="s">
        <v>391</v>
      </c>
      <c r="V1" s="1" t="s">
        <v>392</v>
      </c>
      <c r="W1" t="s">
        <v>393</v>
      </c>
      <c r="X1" s="1" t="s">
        <v>447</v>
      </c>
      <c r="Y1" s="1" t="s">
        <v>633</v>
      </c>
      <c r="Z1" s="1" t="s">
        <v>634</v>
      </c>
      <c r="AA1" s="1" t="s">
        <v>456</v>
      </c>
    </row>
    <row r="2" spans="1:27" ht="64" x14ac:dyDescent="0.2">
      <c r="A2" t="s">
        <v>27</v>
      </c>
      <c r="B2" t="s">
        <v>30</v>
      </c>
      <c r="C2" s="1" t="s">
        <v>30</v>
      </c>
      <c r="D2" t="s">
        <v>30</v>
      </c>
      <c r="E2" t="s">
        <v>30</v>
      </c>
      <c r="F2" t="s">
        <v>30</v>
      </c>
      <c r="G2" s="2" t="s">
        <v>429</v>
      </c>
      <c r="H2" t="s">
        <v>12</v>
      </c>
      <c r="I2" t="s">
        <v>12</v>
      </c>
      <c r="J2" t="s">
        <v>30</v>
      </c>
      <c r="K2" t="s">
        <v>30</v>
      </c>
      <c r="L2" t="s">
        <v>30</v>
      </c>
      <c r="M2" t="s">
        <v>30</v>
      </c>
      <c r="N2" t="s">
        <v>30</v>
      </c>
      <c r="O2" t="s">
        <v>30</v>
      </c>
      <c r="P2" t="s">
        <v>30</v>
      </c>
      <c r="Q2" t="s">
        <v>30</v>
      </c>
      <c r="S2" t="s">
        <v>30</v>
      </c>
      <c r="T2" t="s">
        <v>30</v>
      </c>
      <c r="U2" t="s">
        <v>30</v>
      </c>
      <c r="V2" t="s">
        <v>30</v>
      </c>
      <c r="W2" t="s">
        <v>30</v>
      </c>
      <c r="X2" s="1" t="s">
        <v>30</v>
      </c>
      <c r="Y2" s="1" t="s">
        <v>30</v>
      </c>
      <c r="Z2" s="1" t="s">
        <v>30</v>
      </c>
    </row>
    <row r="3" spans="1:27"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c r="Y3" s="1" t="s">
        <v>12</v>
      </c>
      <c r="Z3" s="1" t="s">
        <v>30</v>
      </c>
    </row>
    <row r="4" spans="1:27"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c r="Y4" s="1" t="s">
        <v>12</v>
      </c>
      <c r="Z4" s="1" t="s">
        <v>12</v>
      </c>
    </row>
    <row r="5" spans="1:27"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c r="Y5" s="1" t="s">
        <v>70</v>
      </c>
      <c r="Z5" s="1" t="s">
        <v>70</v>
      </c>
    </row>
    <row r="6" spans="1:27"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c r="Y6" s="1" t="s">
        <v>30</v>
      </c>
      <c r="Z6" s="1" t="s">
        <v>30</v>
      </c>
    </row>
    <row r="7" spans="1:27"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c r="Y7" s="1" t="s">
        <v>30</v>
      </c>
      <c r="Z7" s="1" t="s">
        <v>30</v>
      </c>
    </row>
    <row r="8" spans="1:27"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c r="Y8" s="1" t="s">
        <v>30</v>
      </c>
      <c r="Z8" s="1" t="s">
        <v>30</v>
      </c>
    </row>
    <row r="9" spans="1:27"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c r="Y9" s="1" t="s">
        <v>70</v>
      </c>
      <c r="Z9" s="1" t="s">
        <v>70</v>
      </c>
    </row>
    <row r="10" spans="1:27"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c r="Y10" s="1" t="s">
        <v>30</v>
      </c>
      <c r="Z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3" sqref="A3"/>
    </sheetView>
  </sheetViews>
  <sheetFormatPr baseColWidth="10" defaultColWidth="8.83203125" defaultRowHeight="15" x14ac:dyDescent="0.2"/>
  <cols>
    <col min="3" max="3" width="51.1640625" customWidth="1"/>
  </cols>
  <sheetData>
    <row r="1" spans="1:3" ht="16" x14ac:dyDescent="0.2">
      <c r="A1" s="1" t="s">
        <v>26</v>
      </c>
      <c r="B1" s="1" t="s">
        <v>25</v>
      </c>
      <c r="C1" s="2" t="s">
        <v>438</v>
      </c>
    </row>
    <row r="2" spans="1:3" ht="59.25" customHeight="1" x14ac:dyDescent="0.2">
      <c r="A2" s="1" t="s">
        <v>439</v>
      </c>
      <c r="B2" s="1" t="s">
        <v>30</v>
      </c>
      <c r="C2" s="2"/>
    </row>
    <row r="3" spans="1:3" x14ac:dyDescent="0.2">
      <c r="A3" s="1" t="s">
        <v>440</v>
      </c>
      <c r="B3" s="1" t="s">
        <v>30</v>
      </c>
      <c r="C3" s="2"/>
    </row>
    <row r="4" spans="1:3" x14ac:dyDescent="0.2">
      <c r="A4" s="1" t="s">
        <v>441</v>
      </c>
      <c r="B4" s="1" t="s">
        <v>30</v>
      </c>
      <c r="C4" s="2"/>
    </row>
    <row r="5" spans="1:3" x14ac:dyDescent="0.2">
      <c r="A5" s="1" t="s">
        <v>442</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2021-11-16T21:25:53Z</dcterms:modified>
</cp:coreProperties>
</file>