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AA59F2E-0F24-E64B-B220-1B0C07C00C77}" xr6:coauthVersionLast="47" xr6:coauthVersionMax="47" xr10:uidLastSave="{00000000-0000-0000-0000-000000000000}"/>
  <bookViews>
    <workbookView xWindow="0" yWindow="500" windowWidth="51200" windowHeight="2830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sp_combos!$A$1:$K$107</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91" i="7" l="1"/>
  <c r="L91" i="7"/>
  <c r="G91" i="7"/>
  <c r="Z115" i="7" l="1"/>
  <c r="Z114" i="7"/>
  <c r="AB115" i="7"/>
  <c r="AA115" i="7"/>
  <c r="L115" i="7"/>
  <c r="G115" i="7"/>
  <c r="AA31" i="7"/>
  <c r="AB31" i="7"/>
  <c r="G31" i="7"/>
  <c r="K32" i="8"/>
  <c r="C32" i="8"/>
  <c r="AB25" i="7"/>
  <c r="L25" i="7"/>
  <c r="G25" i="7"/>
  <c r="AA69" i="7"/>
  <c r="AA125" i="7"/>
  <c r="C107" i="8"/>
  <c r="C106" i="8"/>
  <c r="C105" i="8"/>
  <c r="C104" i="8"/>
  <c r="C103" i="8"/>
  <c r="C102" i="8"/>
  <c r="C101" i="8"/>
  <c r="C100" i="8"/>
  <c r="C99" i="8"/>
  <c r="C98" i="8"/>
  <c r="C97" i="8"/>
  <c r="C96" i="8"/>
  <c r="C95" i="8"/>
  <c r="C94" i="8"/>
  <c r="K105" i="8"/>
  <c r="K106" i="8"/>
  <c r="AB126" i="7"/>
  <c r="L126" i="7"/>
  <c r="G126" i="7"/>
  <c r="K107" i="8"/>
  <c r="C59" i="8"/>
  <c r="C60" i="8"/>
  <c r="C61" i="8"/>
  <c r="AB125" i="7"/>
  <c r="L125" i="7"/>
  <c r="G125" i="7"/>
  <c r="AB124" i="7"/>
  <c r="L124" i="7"/>
  <c r="G124" i="7"/>
  <c r="AB123" i="7"/>
  <c r="L123" i="7"/>
  <c r="G123" i="7"/>
  <c r="AB122" i="7"/>
  <c r="AA122" i="7"/>
  <c r="Z122" i="7"/>
  <c r="L122" i="7"/>
  <c r="G122" i="7"/>
  <c r="Y117" i="7" l="1"/>
  <c r="K104" i="8"/>
  <c r="K103" i="8"/>
  <c r="K102" i="8"/>
  <c r="K101" i="8"/>
  <c r="K100" i="8"/>
  <c r="AB121" i="7"/>
  <c r="AB120" i="7"/>
  <c r="AB119" i="7"/>
  <c r="AB118" i="7"/>
  <c r="AB117" i="7"/>
  <c r="AB116" i="7"/>
  <c r="AA117" i="7"/>
  <c r="Z117" i="7"/>
  <c r="Y116" i="7"/>
  <c r="L121" i="7"/>
  <c r="L120" i="7"/>
  <c r="L118" i="7"/>
  <c r="L117" i="7"/>
  <c r="L116" i="7"/>
  <c r="L114" i="7"/>
  <c r="G121" i="7"/>
  <c r="G120" i="7"/>
  <c r="G119" i="7"/>
  <c r="G118" i="7"/>
  <c r="G117" i="7"/>
  <c r="G116" i="7"/>
  <c r="AB114" i="7"/>
  <c r="AA114" i="7"/>
  <c r="Y114" i="7"/>
  <c r="G114" i="7"/>
  <c r="AB113" i="7"/>
  <c r="L113" i="7"/>
  <c r="G113" i="7"/>
  <c r="K99" i="8"/>
  <c r="AB112" i="7"/>
  <c r="L112" i="7"/>
  <c r="G112" i="7"/>
  <c r="AB111" i="7"/>
  <c r="L111" i="7"/>
  <c r="G111" i="7"/>
  <c r="AB110" i="7"/>
  <c r="L110" i="7"/>
  <c r="G110" i="7"/>
  <c r="AB109" i="7"/>
  <c r="L109" i="7"/>
  <c r="G109" i="7"/>
  <c r="AB108" i="7"/>
  <c r="L108" i="7"/>
  <c r="G108" i="7"/>
  <c r="AB107" i="7"/>
  <c r="AA107" i="7"/>
  <c r="Z107" i="7"/>
  <c r="Y107" i="7"/>
  <c r="L107" i="7"/>
  <c r="G107" i="7"/>
  <c r="AB106" i="7"/>
  <c r="L106" i="7"/>
  <c r="G106" i="7"/>
  <c r="K98" i="8"/>
  <c r="K97" i="8"/>
  <c r="K95" i="8"/>
  <c r="K96" i="8"/>
  <c r="K94" i="8"/>
  <c r="Z86" i="7"/>
  <c r="Y86" i="7"/>
  <c r="C93"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Z105" i="7" l="1"/>
  <c r="Z104" i="7"/>
  <c r="Z103" i="7"/>
  <c r="Z102" i="7"/>
  <c r="Z101" i="7"/>
  <c r="Z100" i="7"/>
  <c r="Z99" i="7"/>
  <c r="Z98" i="7"/>
  <c r="Z97" i="7"/>
  <c r="Z96" i="7"/>
  <c r="Z94" i="7"/>
  <c r="Z93" i="7"/>
  <c r="Z92" i="7"/>
  <c r="G56" i="7" l="1"/>
  <c r="AB90" i="7" l="1"/>
  <c r="AB89" i="7"/>
  <c r="G90" i="7"/>
  <c r="G89" i="7"/>
  <c r="G105" i="7" l="1"/>
  <c r="G104" i="7"/>
  <c r="G103" i="7"/>
  <c r="G102" i="7"/>
  <c r="G101" i="7"/>
  <c r="G100" i="7"/>
  <c r="G99" i="7"/>
  <c r="G98" i="7"/>
  <c r="G97" i="7"/>
  <c r="G96" i="7"/>
  <c r="G95" i="7"/>
  <c r="G94" i="7"/>
  <c r="G93" i="7"/>
  <c r="G92"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5" i="7"/>
  <c r="AB105" i="7"/>
  <c r="L105" i="7"/>
  <c r="AA104" i="7"/>
  <c r="AB104" i="7"/>
  <c r="L104" i="7"/>
  <c r="AB103" i="7"/>
  <c r="AA103" i="7"/>
  <c r="L103" i="7"/>
  <c r="AB102" i="7"/>
  <c r="AA102" i="7"/>
  <c r="L102" i="7"/>
  <c r="AB101" i="7"/>
  <c r="AA101" i="7"/>
  <c r="L101" i="7"/>
  <c r="AB100" i="7"/>
  <c r="AA100" i="7"/>
  <c r="L100" i="7"/>
  <c r="AB99" i="7"/>
  <c r="AA99" i="7"/>
  <c r="L99" i="7"/>
  <c r="AB98" i="7"/>
  <c r="AA98" i="7"/>
  <c r="L98" i="7"/>
  <c r="AB97" i="7"/>
  <c r="AA97" i="7"/>
  <c r="L97" i="7"/>
  <c r="AA96" i="7"/>
  <c r="AA95" i="7"/>
  <c r="AA94" i="7"/>
  <c r="AA93" i="7"/>
  <c r="AA92" i="7"/>
  <c r="L96" i="7"/>
  <c r="AB96" i="7"/>
  <c r="L95" i="7"/>
  <c r="AB95" i="7"/>
  <c r="L94" i="7"/>
  <c r="AB94" i="7"/>
  <c r="L93" i="7"/>
  <c r="AB93" i="7"/>
  <c r="L92" i="7"/>
  <c r="AB92"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<sst xmlns="http://schemas.openxmlformats.org/spreadsheetml/2006/main" count="2755" uniqueCount="720">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</sst>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4" fillId="2" borderId="0" applyNumberFormat="0" applyBorder="0" applyAlignment="0" applyProtection="0"/>
    <xf numFmtId="0" fontId="15"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49" fontId="15" fillId="0" borderId="0" xfId="3" applyNumberFormat="1"/>
    <xf numFmtId="49" fontId="14" fillId="2" borderId="0" xfId="2" applyNumberFormat="1"/>
    <xf numFmtId="0" fontId="0" fillId="0" borderId="0" xfId="0" applyFill="1"/>
    <xf numFmtId="0" fontId="14"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go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654</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604</v>
      </c>
    </row>
    <row r="7" spans="1:2" x14ac:dyDescent="0.2">
      <c r="A7" t="s">
        <v>468</v>
      </c>
      <c r="B7" t="s">
        <v>60</v>
      </c>
    </row>
    <row r="8" spans="1:2" x14ac:dyDescent="0.2">
      <c r="A8" t="s">
        <v>469</v>
      </c>
      <c r="B8" t="s">
        <v>605</v>
      </c>
    </row>
    <row r="9" spans="1:2" x14ac:dyDescent="0.2">
      <c r="A9" t="s">
        <v>535</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6"/>
  <sheetViews>
    <sheetView zoomScale="130" zoomScaleNormal="130" workbookViewId="0">
      <pane xSplit="2" ySplit="1" topLeftCell="C2" activePane="bottomRight" state="frozen"/>
      <selection pane="topRight" activeCell="C1" sqref="C1"/>
      <selection pane="bottomLeft" activeCell="A2" sqref="A2"/>
      <selection pane="bottomRight" activeCell="B17" sqref="B1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556</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18</v>
      </c>
      <c r="B19" t="s">
        <v>22</v>
      </c>
      <c r="C19" t="s">
        <v>557</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19</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20</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21</v>
      </c>
      <c r="B22" t="s">
        <v>22</v>
      </c>
      <c r="C22" t="s">
        <v>558</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22</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23</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24</v>
      </c>
      <c r="B25" t="s">
        <v>21</v>
      </c>
      <c r="C25" t="s">
        <v>708</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25</v>
      </c>
      <c r="B26" t="s">
        <v>21</v>
      </c>
      <c r="C26" t="s">
        <v>80</v>
      </c>
      <c r="D26" t="s">
        <v>30</v>
      </c>
      <c r="E26" t="b">
        <v>0</v>
      </c>
      <c r="F26" t="s">
        <v>536</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26</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27</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28</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29</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715</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30</v>
      </c>
      <c r="B31" t="s">
        <v>85</v>
      </c>
      <c r="C31" t="s">
        <v>704</v>
      </c>
      <c r="D31" t="s">
        <v>30</v>
      </c>
      <c r="E31" t="b">
        <v>0</v>
      </c>
      <c r="G31" t="str">
        <f t="shared" ref="G31" si="18">"http://hl7.org/fhir/us/core/StructureDefinition/us-core-"&amp;LOWER(B31)</f>
        <v>http://hl7.org/fhir/us/core/StructureDefinition/us-core-!patient</v>
      </c>
      <c r="H31" t="s">
        <v>59</v>
      </c>
      <c r="I31" t="s">
        <v>56</v>
      </c>
      <c r="J31" t="s">
        <v>56</v>
      </c>
      <c r="K31" t="s">
        <v>57</v>
      </c>
      <c r="L31" t="s">
        <v>705</v>
      </c>
      <c r="M31" t="s">
        <v>56</v>
      </c>
      <c r="O31" t="s">
        <v>56</v>
      </c>
      <c r="Y31" s="4" t="s">
        <v>706</v>
      </c>
      <c r="Z31" t="s">
        <v>707</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31</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32</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33</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34</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35</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36</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37</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38</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39</v>
      </c>
      <c r="B40" t="s">
        <v>138</v>
      </c>
      <c r="C40" t="s">
        <v>543</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40</v>
      </c>
      <c r="B41" t="s">
        <v>138</v>
      </c>
      <c r="C41" t="s">
        <v>544</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41</v>
      </c>
      <c r="B42" t="s">
        <v>138</v>
      </c>
      <c r="C42" t="s">
        <v>545</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42</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43</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546</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44</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46</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47</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48</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49</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50</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51</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52</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53</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54</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55</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57</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58</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59</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60</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61</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62</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63</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64</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65</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66</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67</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68</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69</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70</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71</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72</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73</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74</v>
      </c>
      <c r="B75" t="s">
        <v>183</v>
      </c>
      <c r="C75" t="s">
        <v>62</v>
      </c>
      <c r="D75" t="s">
        <v>30</v>
      </c>
      <c r="E75" t="b">
        <v>0</v>
      </c>
      <c r="F75" s="1" t="s">
        <v>503</v>
      </c>
      <c r="G75" t="str">
        <f t="shared" ref="G75:G106"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75</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76</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77</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78</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80</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81</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82</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84</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570</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86</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87</v>
      </c>
      <c r="B88" t="s">
        <v>248</v>
      </c>
      <c r="C88" t="s">
        <v>563</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564</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88</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3"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1" si="57">"SearchParameter-us-core-"&amp;LOWER((B89)&amp;"-"&amp;C89&amp;".html")</f>
        <v>SearchParameter-us-core-device-patient.html</v>
      </c>
    </row>
    <row r="90" spans="1:28" ht="19" customHeight="1" x14ac:dyDescent="0.2">
      <c r="A90">
        <v>89</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90</v>
      </c>
      <c r="B91" t="s">
        <v>249</v>
      </c>
      <c r="C91" t="s">
        <v>62</v>
      </c>
      <c r="D91" t="s">
        <v>30</v>
      </c>
      <c r="E91" t="b">
        <v>0</v>
      </c>
      <c r="F91" s="1" t="s">
        <v>503</v>
      </c>
      <c r="G91" t="str">
        <f>"http://hl7.org/fhir/us/core/StructureDefinition/us-core-implantable-"&amp;LOWER(B91)</f>
        <v>http://hl7.org/fhir/us/core/StructureDefinition/us-core-implantable-device</v>
      </c>
      <c r="H91" t="s">
        <v>56</v>
      </c>
      <c r="J91" t="s">
        <v>56</v>
      </c>
      <c r="K91" t="s">
        <v>57</v>
      </c>
      <c r="L91" t="str">
        <f t="shared" ref="L91" si="59">B91&amp;"."&amp;C91</f>
        <v>Device.status</v>
      </c>
      <c r="M91" t="s">
        <v>56</v>
      </c>
      <c r="N91" t="s">
        <v>12</v>
      </c>
      <c r="O91" t="s">
        <v>56</v>
      </c>
      <c r="Z91" s="4"/>
      <c r="AA91" s="10"/>
      <c r="AB91" t="str">
        <f t="shared" ref="AB91" si="60">"SearchParameter-us-core-"&amp;LOWER((B91)&amp;"-"&amp;C91&amp;".html")</f>
        <v>SearchParameter-us-core-device-status.html</v>
      </c>
    </row>
    <row r="92" spans="1:28" ht="19" customHeight="1" x14ac:dyDescent="0.2">
      <c r="A92">
        <v>91</v>
      </c>
      <c r="B92" t="s">
        <v>250</v>
      </c>
      <c r="C92" t="s">
        <v>23</v>
      </c>
      <c r="D92" t="s">
        <v>12</v>
      </c>
      <c r="E92" t="b">
        <v>1</v>
      </c>
      <c r="G92" t="str">
        <f t="shared" si="45"/>
        <v>http://hl7.org/fhir/us/core/StructureDefinition/us-core-location</v>
      </c>
      <c r="H92" t="s">
        <v>56</v>
      </c>
      <c r="J92" t="s">
        <v>56</v>
      </c>
      <c r="K92" t="s">
        <v>64</v>
      </c>
      <c r="L92" t="str">
        <f t="shared" si="56"/>
        <v>Location.name</v>
      </c>
      <c r="M92" t="s">
        <v>56</v>
      </c>
      <c r="O92" t="s">
        <v>56</v>
      </c>
      <c r="Y92" t="s">
        <v>254</v>
      </c>
      <c r="Z92" s="4" t="str">
        <f>"GET [base]/"&amp;B92&amp;"?name=Health"</f>
        <v>GET [base]/Location?name=Health</v>
      </c>
      <c r="AA92" s="10" t="str">
        <f>"Fetches a bundle of all "&amp;B92&amp; " resources that match the name"</f>
        <v>Fetches a bundle of all Location resources that match the name</v>
      </c>
      <c r="AB92" t="str">
        <f t="shared" si="57"/>
        <v>SearchParameter-us-core-location-name.html</v>
      </c>
    </row>
    <row r="93" spans="1:28" ht="19" customHeight="1" x14ac:dyDescent="0.2">
      <c r="A93">
        <v>92</v>
      </c>
      <c r="B93" t="s">
        <v>250</v>
      </c>
      <c r="C93" t="s">
        <v>86</v>
      </c>
      <c r="D93" t="s">
        <v>12</v>
      </c>
      <c r="E93" t="b">
        <v>1</v>
      </c>
      <c r="G93" t="str">
        <f t="shared" si="45"/>
        <v>http://hl7.org/fhir/us/core/StructureDefinition/us-core-location</v>
      </c>
      <c r="H93" t="s">
        <v>56</v>
      </c>
      <c r="J93" t="s">
        <v>56</v>
      </c>
      <c r="K93" t="s">
        <v>64</v>
      </c>
      <c r="L93" t="str">
        <f t="shared" si="56"/>
        <v>Location.address</v>
      </c>
      <c r="M93" t="s">
        <v>56</v>
      </c>
      <c r="O93" t="s">
        <v>56</v>
      </c>
      <c r="Y93" t="s">
        <v>255</v>
      </c>
      <c r="Z93" s="4" t="str">
        <f>"GET [base]/"&amp;B93&amp;"?address=Arbor"</f>
        <v>GET [base]/Location?address=Arbor</v>
      </c>
      <c r="AA93" s="10" t="str">
        <f>"Fetches a bundle of all "&amp;B93&amp; " resources that match the address string"</f>
        <v>Fetches a bundle of all Location resources that match the address string</v>
      </c>
      <c r="AB93" t="str">
        <f t="shared" si="57"/>
        <v>SearchParameter-us-core-location-address.html</v>
      </c>
    </row>
    <row r="94" spans="1:28" ht="19" customHeight="1" x14ac:dyDescent="0.2">
      <c r="A94">
        <v>93</v>
      </c>
      <c r="B94" t="s">
        <v>250</v>
      </c>
      <c r="C94" t="s">
        <v>251</v>
      </c>
      <c r="D94" t="s">
        <v>70</v>
      </c>
      <c r="E94" t="b">
        <v>1</v>
      </c>
      <c r="G94" t="str">
        <f t="shared" si="45"/>
        <v>http://hl7.org/fhir/us/core/StructureDefinition/us-core-location</v>
      </c>
      <c r="H94" t="s">
        <v>56</v>
      </c>
      <c r="J94" t="s">
        <v>56</v>
      </c>
      <c r="K94" t="s">
        <v>64</v>
      </c>
      <c r="L94" t="str">
        <f t="shared" si="56"/>
        <v>Location.address-city</v>
      </c>
      <c r="M94" t="s">
        <v>56</v>
      </c>
      <c r="O94" t="s">
        <v>56</v>
      </c>
      <c r="Y94" t="s">
        <v>256</v>
      </c>
      <c r="Z94" s="4" t="str">
        <f>"GET [base]/"&amp;B94&amp;"?address-city=Ann Arbor"</f>
        <v>GET [base]/Location?address-city=Ann Arbor</v>
      </c>
      <c r="AA94" s="10" t="str">
        <f>"Fetches a bundle of all "&amp;B94&amp; " resources for the city"</f>
        <v>Fetches a bundle of all Location resources for the city</v>
      </c>
      <c r="AB94" t="str">
        <f t="shared" si="57"/>
        <v>SearchParameter-us-core-location-address-city.html</v>
      </c>
    </row>
    <row r="95" spans="1:28" ht="19" customHeight="1" x14ac:dyDescent="0.2">
      <c r="A95">
        <v>94</v>
      </c>
      <c r="B95" t="s">
        <v>250</v>
      </c>
      <c r="C95" t="s">
        <v>315</v>
      </c>
      <c r="D95" t="s">
        <v>70</v>
      </c>
      <c r="E95" t="b">
        <v>1</v>
      </c>
      <c r="G95" t="str">
        <f t="shared" si="45"/>
        <v>http://hl7.org/fhir/us/core/StructureDefinition/us-core-location</v>
      </c>
      <c r="H95" t="s">
        <v>56</v>
      </c>
      <c r="J95" t="s">
        <v>56</v>
      </c>
      <c r="K95" t="s">
        <v>64</v>
      </c>
      <c r="L95" t="str">
        <f t="shared" si="56"/>
        <v>Location.address-state</v>
      </c>
      <c r="M95" t="s">
        <v>56</v>
      </c>
      <c r="O95" t="s">
        <v>56</v>
      </c>
      <c r="Y95" t="s">
        <v>257</v>
      </c>
      <c r="Z95" s="4" t="s">
        <v>259</v>
      </c>
      <c r="AA95" s="10" t="str">
        <f>"Fetches a bundle of all "&amp;B95&amp; " resources for the state"</f>
        <v>Fetches a bundle of all Location resources for the state</v>
      </c>
      <c r="AB95" t="str">
        <f t="shared" si="57"/>
        <v>SearchParameter-us-core-location-address-state.html</v>
      </c>
    </row>
    <row r="96" spans="1:28" ht="19" customHeight="1" x14ac:dyDescent="0.2">
      <c r="A96">
        <v>95</v>
      </c>
      <c r="B96" t="s">
        <v>250</v>
      </c>
      <c r="C96" t="s">
        <v>253</v>
      </c>
      <c r="D96" t="s">
        <v>70</v>
      </c>
      <c r="E96" t="b">
        <v>1</v>
      </c>
      <c r="G96" t="str">
        <f t="shared" si="45"/>
        <v>http://hl7.org/fhir/us/core/StructureDefinition/us-core-location</v>
      </c>
      <c r="H96" t="s">
        <v>56</v>
      </c>
      <c r="J96" t="s">
        <v>56</v>
      </c>
      <c r="K96" t="s">
        <v>64</v>
      </c>
      <c r="L96" t="str">
        <f t="shared" si="56"/>
        <v>Location.address-postalcode</v>
      </c>
      <c r="M96" t="s">
        <v>56</v>
      </c>
      <c r="O96" t="s">
        <v>56</v>
      </c>
      <c r="Y96" t="s">
        <v>258</v>
      </c>
      <c r="Z96" s="4" t="str">
        <f>"GET [base]/"&amp;B96&amp;"?address-postalcode=48104"</f>
        <v>GET [base]/Location?address-postalcode=48104</v>
      </c>
      <c r="AA96" s="10" t="str">
        <f>"Fetches a bundle of all "&amp;B96&amp; " resources for the ZIP code"</f>
        <v>Fetches a bundle of all Location resources for the ZIP code</v>
      </c>
      <c r="AB96" t="str">
        <f t="shared" si="57"/>
        <v>SearchParameter-us-core-location-address-postalcode.html</v>
      </c>
    </row>
    <row r="97" spans="1:28" ht="19" customHeight="1" x14ac:dyDescent="0.2">
      <c r="A97">
        <v>96</v>
      </c>
      <c r="B97" t="s">
        <v>260</v>
      </c>
      <c r="C97" t="s">
        <v>23</v>
      </c>
      <c r="D97" t="s">
        <v>12</v>
      </c>
      <c r="E97" t="b">
        <v>1</v>
      </c>
      <c r="G97" t="str">
        <f t="shared" si="45"/>
        <v>http://hl7.org/fhir/us/core/StructureDefinition/us-core-organization</v>
      </c>
      <c r="H97" t="s">
        <v>56</v>
      </c>
      <c r="J97" t="s">
        <v>56</v>
      </c>
      <c r="K97" t="s">
        <v>64</v>
      </c>
      <c r="L97" t="str">
        <f t="shared" si="56"/>
        <v>Organization.name</v>
      </c>
      <c r="M97" t="s">
        <v>56</v>
      </c>
      <c r="O97" t="s">
        <v>56</v>
      </c>
      <c r="Y97" t="s">
        <v>261</v>
      </c>
      <c r="Z97" s="4" t="str">
        <f>"GET [base]/"&amp;B97&amp;"?name=Health"</f>
        <v>GET [base]/Organization?name=Health</v>
      </c>
      <c r="AA97" s="10" t="str">
        <f>"Fetches a bundle of all "&amp;B97&amp; " resources that match the name"</f>
        <v>Fetches a bundle of all Organization resources that match the name</v>
      </c>
      <c r="AB97" t="str">
        <f t="shared" si="57"/>
        <v>SearchParameter-us-core-organization-name.html</v>
      </c>
    </row>
    <row r="98" spans="1:28" ht="19" customHeight="1" x14ac:dyDescent="0.2">
      <c r="A98">
        <v>97</v>
      </c>
      <c r="B98" t="s">
        <v>260</v>
      </c>
      <c r="C98" t="s">
        <v>86</v>
      </c>
      <c r="D98" t="s">
        <v>12</v>
      </c>
      <c r="E98" t="b">
        <v>1</v>
      </c>
      <c r="G98" t="str">
        <f t="shared" si="45"/>
        <v>http://hl7.org/fhir/us/core/StructureDefinition/us-core-organization</v>
      </c>
      <c r="H98" t="s">
        <v>56</v>
      </c>
      <c r="J98" t="s">
        <v>56</v>
      </c>
      <c r="K98" t="s">
        <v>64</v>
      </c>
      <c r="L98" t="str">
        <f t="shared" si="56"/>
        <v>Organization.address</v>
      </c>
      <c r="M98" t="s">
        <v>56</v>
      </c>
      <c r="O98" t="s">
        <v>56</v>
      </c>
      <c r="Y98" t="s">
        <v>262</v>
      </c>
      <c r="Z98" s="4" t="str">
        <f>"GET [base]/"&amp;B98&amp;"?address=Arbor"</f>
        <v>GET [base]/Organization?address=Arbor</v>
      </c>
      <c r="AA98" s="10" t="str">
        <f>"Fetches a bundle of all "&amp;B98&amp; " resources that match the address string"</f>
        <v>Fetches a bundle of all Organization resources that match the address string</v>
      </c>
      <c r="AB98" t="str">
        <f t="shared" si="57"/>
        <v>SearchParameter-us-core-organization-address.html</v>
      </c>
    </row>
    <row r="99" spans="1:28" ht="19" customHeight="1" x14ac:dyDescent="0.2">
      <c r="A99">
        <v>98</v>
      </c>
      <c r="B99" t="s">
        <v>266</v>
      </c>
      <c r="C99" t="s">
        <v>251</v>
      </c>
      <c r="D99" t="s">
        <v>70</v>
      </c>
      <c r="E99" t="b">
        <v>1</v>
      </c>
      <c r="G99" t="str">
        <f t="shared" si="45"/>
        <v>http://hl7.org/fhir/us/core/StructureDefinition/us-core-!organization</v>
      </c>
      <c r="H99" t="s">
        <v>56</v>
      </c>
      <c r="J99" t="s">
        <v>56</v>
      </c>
      <c r="K99" t="s">
        <v>64</v>
      </c>
      <c r="L99" t="str">
        <f t="shared" si="56"/>
        <v>!Organization.address-city</v>
      </c>
      <c r="M99" t="s">
        <v>56</v>
      </c>
      <c r="O99" t="s">
        <v>56</v>
      </c>
      <c r="Y99" t="s">
        <v>263</v>
      </c>
      <c r="Z99" s="4" t="str">
        <f>"GET [base]/"&amp;B99&amp;"?address-city=Ann Arbor"</f>
        <v>GET [base]/!Organization?address-city=Ann Arbor</v>
      </c>
      <c r="AA99" s="10" t="str">
        <f>"Fetches a bundle of all "&amp;B99&amp; " resources for the city"</f>
        <v>Fetches a bundle of all !Organization resources for the city</v>
      </c>
      <c r="AB99" t="str">
        <f t="shared" si="57"/>
        <v>SearchParameter-us-core-!organization-address-city.html</v>
      </c>
    </row>
    <row r="100" spans="1:28" ht="19" customHeight="1" x14ac:dyDescent="0.2">
      <c r="A100">
        <v>99</v>
      </c>
      <c r="B100" t="s">
        <v>266</v>
      </c>
      <c r="C100" t="s">
        <v>252</v>
      </c>
      <c r="D100" t="s">
        <v>70</v>
      </c>
      <c r="E100" t="b">
        <v>1</v>
      </c>
      <c r="G100" t="str">
        <f t="shared" si="45"/>
        <v>http://hl7.org/fhir/us/core/StructureDefinition/us-core-!organization</v>
      </c>
      <c r="H100" t="s">
        <v>56</v>
      </c>
      <c r="J100" t="s">
        <v>56</v>
      </c>
      <c r="K100" t="s">
        <v>64</v>
      </c>
      <c r="L100" t="str">
        <f t="shared" si="56"/>
        <v>!Organization.adress-state</v>
      </c>
      <c r="M100" t="s">
        <v>56</v>
      </c>
      <c r="O100" t="s">
        <v>56</v>
      </c>
      <c r="Y100" t="s">
        <v>264</v>
      </c>
      <c r="Z100" s="4" t="str">
        <f>"GET [base]/"&amp;B100&amp;"?address-state=MI"</f>
        <v>GET [base]/!Organization?address-state=MI</v>
      </c>
      <c r="AA100" s="10" t="str">
        <f>"Fetches a bundle of all "&amp;B100&amp; " resources for the state"</f>
        <v>Fetches a bundle of all !Organization resources for the state</v>
      </c>
      <c r="AB100" t="str">
        <f t="shared" si="57"/>
        <v>SearchParameter-us-core-!organization-adress-state.html</v>
      </c>
    </row>
    <row r="101" spans="1:28" ht="19" customHeight="1" x14ac:dyDescent="0.2">
      <c r="A101">
        <v>100</v>
      </c>
      <c r="B101" t="s">
        <v>266</v>
      </c>
      <c r="C101" t="s">
        <v>253</v>
      </c>
      <c r="D101" t="s">
        <v>70</v>
      </c>
      <c r="E101" t="b">
        <v>1</v>
      </c>
      <c r="G101" t="str">
        <f t="shared" si="45"/>
        <v>http://hl7.org/fhir/us/core/StructureDefinition/us-core-!organization</v>
      </c>
      <c r="H101" t="s">
        <v>56</v>
      </c>
      <c r="J101" t="s">
        <v>56</v>
      </c>
      <c r="K101" t="s">
        <v>64</v>
      </c>
      <c r="L101" t="str">
        <f t="shared" si="56"/>
        <v>!Organization.address-postalcode</v>
      </c>
      <c r="M101" t="s">
        <v>56</v>
      </c>
      <c r="O101" t="s">
        <v>56</v>
      </c>
      <c r="Y101" t="s">
        <v>265</v>
      </c>
      <c r="Z101" s="4" t="str">
        <f>"GET [base]/"&amp;B101&amp;"?address-postalcode=48104"</f>
        <v>GET [base]/!Organization?address-postalcode=48104</v>
      </c>
      <c r="AA101" s="10" t="str">
        <f>"Fetches a bundle of all "&amp;B101&amp; " resources for the ZIP code"</f>
        <v>Fetches a bundle of all !Organization resources for the ZIP code</v>
      </c>
      <c r="AB101" t="str">
        <f t="shared" si="57"/>
        <v>SearchParameter-us-core-!organization-address-postalcode.html</v>
      </c>
    </row>
    <row r="102" spans="1:28" ht="19" customHeight="1" x14ac:dyDescent="0.2">
      <c r="A102">
        <v>101</v>
      </c>
      <c r="B102" t="s">
        <v>267</v>
      </c>
      <c r="C102" t="s">
        <v>23</v>
      </c>
      <c r="D102" t="s">
        <v>12</v>
      </c>
      <c r="E102" t="b">
        <v>1</v>
      </c>
      <c r="G102" t="str">
        <f t="shared" si="45"/>
        <v>http://hl7.org/fhir/us/core/StructureDefinition/us-core-practitioner</v>
      </c>
      <c r="H102" t="s">
        <v>56</v>
      </c>
      <c r="J102" t="s">
        <v>56</v>
      </c>
      <c r="K102" t="s">
        <v>64</v>
      </c>
      <c r="L102" t="str">
        <f t="shared" si="56"/>
        <v>Practitioner.name</v>
      </c>
      <c r="M102" t="s">
        <v>56</v>
      </c>
      <c r="O102" t="s">
        <v>56</v>
      </c>
      <c r="Y102" s="4" t="s">
        <v>268</v>
      </c>
      <c r="Z102" s="4" t="str">
        <f>"GET [base]/"&amp;B102&amp;"?name=Smith"</f>
        <v>GET [base]/Practitioner?name=Smith</v>
      </c>
      <c r="AA102" s="10" t="str">
        <f>"Fetches a bundle of all "&amp;B102&amp;" resources matching the name"</f>
        <v>Fetches a bundle of all Practitioner resources matching the name</v>
      </c>
      <c r="AB102" t="str">
        <f t="shared" ref="AB102:AB103" si="61">"SearchParameter-us-core-"&amp;LOWER((B102)&amp;"-"&amp;SUBSTITUTE(C102,"_","")&amp;".html")</f>
        <v>SearchParameter-us-core-practitioner-name.html</v>
      </c>
    </row>
    <row r="103" spans="1:28" ht="19" customHeight="1" x14ac:dyDescent="0.2">
      <c r="A103">
        <v>102</v>
      </c>
      <c r="B103" t="s">
        <v>267</v>
      </c>
      <c r="C103" t="s">
        <v>77</v>
      </c>
      <c r="D103" t="s">
        <v>12</v>
      </c>
      <c r="E103" t="b">
        <v>1</v>
      </c>
      <c r="F103" s="1" t="s">
        <v>503</v>
      </c>
      <c r="G103" t="str">
        <f t="shared" si="45"/>
        <v>http://hl7.org/fhir/us/core/StructureDefinition/us-core-practitioner</v>
      </c>
      <c r="H103" t="s">
        <v>56</v>
      </c>
      <c r="J103" t="s">
        <v>56</v>
      </c>
      <c r="K103" t="s">
        <v>57</v>
      </c>
      <c r="L103" t="str">
        <f t="shared" si="56"/>
        <v>Practitioner.identifier</v>
      </c>
      <c r="M103" t="s">
        <v>56</v>
      </c>
      <c r="O103" t="s">
        <v>56</v>
      </c>
      <c r="Y103" s="4" t="s">
        <v>322</v>
      </c>
      <c r="Z103" s="4" t="str">
        <f>"GET [base]/"&amp;B103&amp;"?dentifier=http://hl7.org/fhir/sid/us-npi\|97860456"</f>
        <v>GET [base]/Practitioner?dentifier=http://hl7.org/fhir/sid/us-npi\|97860456</v>
      </c>
      <c r="AA103" s="10" t="str">
        <f>"Fetches a bundle containing any "&amp;B103&amp;" resources matching the identifier"</f>
        <v>Fetches a bundle containing any Practitioner resources matching the identifier</v>
      </c>
      <c r="AB103" t="str">
        <f t="shared" si="61"/>
        <v>SearchParameter-us-core-practitioner-identifier.html</v>
      </c>
    </row>
    <row r="104" spans="1:28" ht="19" customHeight="1" x14ac:dyDescent="0.2">
      <c r="A104">
        <v>103</v>
      </c>
      <c r="B104" t="s">
        <v>269</v>
      </c>
      <c r="C104" t="s">
        <v>270</v>
      </c>
      <c r="D104" t="s">
        <v>12</v>
      </c>
      <c r="E104" t="b">
        <v>1</v>
      </c>
      <c r="F104" s="1" t="s">
        <v>503</v>
      </c>
      <c r="G104" t="str">
        <f t="shared" si="45"/>
        <v>http://hl7.org/fhir/us/core/StructureDefinition/us-core-practitionerrole</v>
      </c>
      <c r="H104" t="s">
        <v>56</v>
      </c>
      <c r="J104" t="s">
        <v>56</v>
      </c>
      <c r="K104" t="s">
        <v>57</v>
      </c>
      <c r="L104" t="str">
        <f t="shared" si="56"/>
        <v>PractitionerRole.specialty</v>
      </c>
      <c r="M104" t="s">
        <v>56</v>
      </c>
      <c r="O104" t="s">
        <v>56</v>
      </c>
      <c r="X104" t="s">
        <v>273</v>
      </c>
      <c r="Y104" s="4" t="s">
        <v>323</v>
      </c>
      <c r="Z104" s="4" t="str">
        <f>"GET [base]/"&amp;B104&amp;"?specialty=http://nucc.org/provider-taxonomy\|208D0000X"</f>
        <v>GET [base]/PractitionerRole?specialty=http://nucc.org/provider-taxonomy\|208D0000X</v>
      </c>
      <c r="AA104" s="10" t="str">
        <f>"Fetches a bundle containing  "&amp;B104&amp;" resources matching the specialty"</f>
        <v>Fetches a bundle containing  PractitionerRole resources matching the specialty</v>
      </c>
      <c r="AB104" t="str">
        <f t="shared" ref="AB104" si="62">"SearchParameter-us-core-"&amp;LOWER((B104)&amp;"-"&amp;SUBSTITUTE(C104,"_","")&amp;".html")</f>
        <v>SearchParameter-us-core-practitionerrole-specialty.html</v>
      </c>
    </row>
    <row r="105" spans="1:28" ht="19" customHeight="1" x14ac:dyDescent="0.2">
      <c r="A105">
        <v>104</v>
      </c>
      <c r="B105" t="s">
        <v>269</v>
      </c>
      <c r="C105" t="s">
        <v>271</v>
      </c>
      <c r="D105" t="s">
        <v>12</v>
      </c>
      <c r="E105" t="b">
        <v>1</v>
      </c>
      <c r="F105" s="1" t="s">
        <v>500</v>
      </c>
      <c r="G105" t="str">
        <f t="shared" si="45"/>
        <v>http://hl7.org/fhir/us/core/StructureDefinition/us-core-practitionerrole</v>
      </c>
      <c r="H105" t="s">
        <v>56</v>
      </c>
      <c r="J105" t="s">
        <v>56</v>
      </c>
      <c r="K105" t="s">
        <v>91</v>
      </c>
      <c r="L105" t="str">
        <f t="shared" si="56"/>
        <v>PractitionerRole.practitioner</v>
      </c>
      <c r="M105" t="s">
        <v>56</v>
      </c>
      <c r="O105" t="s">
        <v>56</v>
      </c>
      <c r="U105" t="s">
        <v>272</v>
      </c>
      <c r="X105" t="s">
        <v>273</v>
      </c>
      <c r="Y105" s="4" t="s">
        <v>274</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10"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574</v>
      </c>
      <c r="C106" t="s">
        <v>62</v>
      </c>
      <c r="D106" t="s">
        <v>30</v>
      </c>
      <c r="E106" t="b">
        <v>0</v>
      </c>
      <c r="F106" s="1" t="s">
        <v>503</v>
      </c>
      <c r="G106" t="str">
        <f t="shared" si="45"/>
        <v>http://hl7.org/fhir/us/core/StructureDefinition/us-core-servicerequest</v>
      </c>
      <c r="H106" t="s">
        <v>56</v>
      </c>
      <c r="J106" t="s">
        <v>56</v>
      </c>
      <c r="K106" t="s">
        <v>57</v>
      </c>
      <c r="L106" t="str">
        <f t="shared" si="56"/>
        <v>ServiceRequest.status</v>
      </c>
      <c r="M106" t="s">
        <v>56</v>
      </c>
      <c r="N106" t="s">
        <v>12</v>
      </c>
      <c r="O106" t="s">
        <v>56</v>
      </c>
      <c r="Y106" s="4"/>
      <c r="Z106" s="4"/>
      <c r="AA106" s="10"/>
      <c r="AB106" t="str">
        <f>"SearchParameter-us-core-"&amp;LOWER((B106)&amp;"-"&amp;C106&amp;".html")</f>
        <v>SearchParameter-us-core-servicerequest-status.html</v>
      </c>
    </row>
    <row r="107" spans="1:28" ht="19" customHeight="1" x14ac:dyDescent="0.2">
      <c r="A107">
        <v>106</v>
      </c>
      <c r="B107" t="s">
        <v>574</v>
      </c>
      <c r="C107" t="s">
        <v>90</v>
      </c>
      <c r="D107" t="s">
        <v>12</v>
      </c>
      <c r="E107" t="b">
        <v>1</v>
      </c>
      <c r="F107" s="1" t="s">
        <v>500</v>
      </c>
      <c r="G107" t="str">
        <f>"http://hl7.org/fhir/us/core/StructureDefinition/us-core-"&amp;LOWER(B107)</f>
        <v>http://hl7.org/fhir/us/core/StructureDefinition/us-core-servicerequest</v>
      </c>
      <c r="H107" t="s">
        <v>56</v>
      </c>
      <c r="J107" t="s">
        <v>56</v>
      </c>
      <c r="K107" t="s">
        <v>91</v>
      </c>
      <c r="L107" t="str">
        <f t="shared" si="56"/>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10"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574</v>
      </c>
      <c r="C108" t="s">
        <v>140</v>
      </c>
      <c r="D108" t="s">
        <v>30</v>
      </c>
      <c r="E108" t="b">
        <v>0</v>
      </c>
      <c r="F108" s="1" t="s">
        <v>503</v>
      </c>
      <c r="G108" t="str">
        <f t="shared" ref="G108:G126" si="63">"http://hl7.org/fhir/us/core/StructureDefinition/us-core-"&amp;LOWER(B108)</f>
        <v>http://hl7.org/fhir/us/core/StructureDefinition/us-core-servicerequest</v>
      </c>
      <c r="H108" t="s">
        <v>56</v>
      </c>
      <c r="J108" t="s">
        <v>56</v>
      </c>
      <c r="K108" t="s">
        <v>57</v>
      </c>
      <c r="L108" t="str">
        <f t="shared" si="56"/>
        <v>ServiceRequest.category</v>
      </c>
      <c r="M108" t="s">
        <v>56</v>
      </c>
      <c r="O108" t="s">
        <v>56</v>
      </c>
      <c r="Y108" s="4"/>
      <c r="Z108" s="4"/>
      <c r="AA108" s="10"/>
      <c r="AB108" t="str">
        <f>"SearchParameter-us-core-"&amp;LOWER((B108)&amp;"-"&amp;C108&amp;".html")</f>
        <v>SearchParameter-us-core-servicerequest-category.html</v>
      </c>
    </row>
    <row r="109" spans="1:28" ht="19" customHeight="1" x14ac:dyDescent="0.2">
      <c r="A109">
        <v>108</v>
      </c>
      <c r="B109" t="s">
        <v>574</v>
      </c>
      <c r="C109" t="s">
        <v>26</v>
      </c>
      <c r="D109" t="s">
        <v>30</v>
      </c>
      <c r="E109" t="b">
        <v>0</v>
      </c>
      <c r="F109" s="1" t="s">
        <v>503</v>
      </c>
      <c r="G109" t="str">
        <f t="shared" si="63"/>
        <v>http://hl7.org/fhir/us/core/StructureDefinition/us-core-servicerequest</v>
      </c>
      <c r="H109" t="s">
        <v>56</v>
      </c>
      <c r="J109" t="s">
        <v>56</v>
      </c>
      <c r="K109" t="s">
        <v>57</v>
      </c>
      <c r="L109" t="str">
        <f t="shared" si="56"/>
        <v>ServiceRequest.code</v>
      </c>
      <c r="M109" t="s">
        <v>56</v>
      </c>
      <c r="N109" t="s">
        <v>70</v>
      </c>
      <c r="O109" t="s">
        <v>56</v>
      </c>
      <c r="Y109" s="4"/>
      <c r="Z109" s="4"/>
      <c r="AA109" s="10"/>
      <c r="AB109" t="str">
        <f>"SearchParameter-us-core-"&amp;LOWER((B109)&amp;"-"&amp;C109&amp;".html")</f>
        <v>SearchParameter-us-core-servicerequest-code.html</v>
      </c>
    </row>
    <row r="110" spans="1:28" ht="19" customHeight="1" x14ac:dyDescent="0.2">
      <c r="A110">
        <v>109</v>
      </c>
      <c r="B110" t="s">
        <v>574</v>
      </c>
      <c r="C110" t="s">
        <v>581</v>
      </c>
      <c r="D110" t="s">
        <v>30</v>
      </c>
      <c r="E110" t="b">
        <v>0</v>
      </c>
      <c r="F110" s="1" t="s">
        <v>501</v>
      </c>
      <c r="G110" t="str">
        <f t="shared" si="63"/>
        <v>http://hl7.org/fhir/us/core/StructureDefinition/us-core-servicerequest</v>
      </c>
      <c r="H110" t="s">
        <v>56</v>
      </c>
      <c r="J110" t="s">
        <v>56</v>
      </c>
      <c r="K110" t="s">
        <v>79</v>
      </c>
      <c r="L110" t="str">
        <f t="shared" si="56"/>
        <v>ServiceRequest.authored</v>
      </c>
      <c r="M110" t="s">
        <v>56</v>
      </c>
      <c r="O110" t="s">
        <v>56</v>
      </c>
      <c r="P110" s="12" t="s">
        <v>70</v>
      </c>
      <c r="S110" t="s">
        <v>93</v>
      </c>
      <c r="AA110" s="10"/>
      <c r="AB110" t="str">
        <f>"SearchParameter-us-core-"&amp;LOWER((B110)&amp;"-"&amp;C110&amp;".html")</f>
        <v>SearchParameter-us-core-servicerequest-authored.html</v>
      </c>
    </row>
    <row r="111" spans="1:28" ht="19" customHeight="1" x14ac:dyDescent="0.2">
      <c r="A111">
        <v>110</v>
      </c>
      <c r="B111" t="s">
        <v>574</v>
      </c>
      <c r="C111" t="s">
        <v>55</v>
      </c>
      <c r="D111" t="s">
        <v>12</v>
      </c>
      <c r="E111" t="b">
        <v>1</v>
      </c>
      <c r="G111" t="str">
        <f t="shared" si="63"/>
        <v>http://hl7.org/fhir/us/core/StructureDefinition/us-core-servicerequest</v>
      </c>
      <c r="H111" t="s">
        <v>56</v>
      </c>
      <c r="J111" t="s">
        <v>56</v>
      </c>
      <c r="K111" t="s">
        <v>57</v>
      </c>
      <c r="L111" t="str">
        <f t="shared" si="56"/>
        <v>ServiceRequest._id</v>
      </c>
      <c r="M111" t="s">
        <v>56</v>
      </c>
      <c r="O111" t="s">
        <v>56</v>
      </c>
      <c r="Y111" s="4" t="s">
        <v>579</v>
      </c>
      <c r="Z111" s="4" t="s">
        <v>580</v>
      </c>
      <c r="AB111" t="str">
        <f>"SearchParameter-us-core-"&amp;LOWER((B111)&amp;"-"&amp;SUBSTITUTE(C111,"_","")&amp;".html")</f>
        <v>SearchParameter-us-core-servicerequest-id.html</v>
      </c>
    </row>
    <row r="112" spans="1:28" ht="19" customHeight="1" x14ac:dyDescent="0.2">
      <c r="A112">
        <v>111</v>
      </c>
      <c r="B112" t="s">
        <v>180</v>
      </c>
      <c r="C112" t="s">
        <v>3</v>
      </c>
      <c r="D112" t="s">
        <v>30</v>
      </c>
      <c r="E112" t="b">
        <v>0</v>
      </c>
      <c r="F112" s="1"/>
      <c r="G112" t="str">
        <f t="shared" si="63"/>
        <v>http://hl7.org/fhir/us/core/StructureDefinition/us-core-goal</v>
      </c>
      <c r="H112" t="s">
        <v>59</v>
      </c>
      <c r="J112" t="s">
        <v>56</v>
      </c>
      <c r="K112" t="s">
        <v>57</v>
      </c>
      <c r="L112" t="str">
        <f t="shared" si="56"/>
        <v>Goal.description</v>
      </c>
      <c r="M112" t="s">
        <v>56</v>
      </c>
      <c r="O112" t="s">
        <v>56</v>
      </c>
      <c r="AA112" s="10"/>
      <c r="AB112" t="str">
        <f t="shared" ref="AB112" si="64">"SearchParameter-us-core-"&amp;LOWER((B112)&amp;"-"&amp;C112&amp;".html")</f>
        <v>SearchParameter-us-core-goal-description.html</v>
      </c>
    </row>
    <row r="113" spans="1:28" ht="19" customHeight="1" x14ac:dyDescent="0.2">
      <c r="A113">
        <v>112</v>
      </c>
      <c r="B113" t="s">
        <v>597</v>
      </c>
      <c r="C113" t="s">
        <v>55</v>
      </c>
      <c r="D113" t="s">
        <v>12</v>
      </c>
      <c r="E113" t="b">
        <v>1</v>
      </c>
      <c r="G113" t="str">
        <f t="shared" si="63"/>
        <v>http://hl7.org/fhir/us/core/StructureDefinition/us-core-relatedperson</v>
      </c>
      <c r="H113" t="s">
        <v>56</v>
      </c>
      <c r="J113" t="s">
        <v>56</v>
      </c>
      <c r="K113" t="s">
        <v>57</v>
      </c>
      <c r="L113" t="str">
        <f t="shared" si="56"/>
        <v>RelatedPerson._id</v>
      </c>
      <c r="M113" t="s">
        <v>56</v>
      </c>
      <c r="O113" t="s">
        <v>56</v>
      </c>
      <c r="Y113" s="4" t="s">
        <v>601</v>
      </c>
      <c r="Z113" s="4" t="s">
        <v>602</v>
      </c>
      <c r="AA113" s="10"/>
      <c r="AB113" t="str">
        <f>"SearchParameter-us-core-"&amp;LOWER((B113)&amp;"-"&amp;SUBSTITUTE(C113,"_","")&amp;".html")</f>
        <v>SearchParameter-us-core-relatedperson-id.html</v>
      </c>
    </row>
    <row r="114" spans="1:28" ht="19" customHeight="1" x14ac:dyDescent="0.2">
      <c r="A114">
        <v>113</v>
      </c>
      <c r="B114" t="s">
        <v>597</v>
      </c>
      <c r="C114" t="s">
        <v>90</v>
      </c>
      <c r="D114" t="s">
        <v>70</v>
      </c>
      <c r="E114" t="b">
        <v>1</v>
      </c>
      <c r="F114" s="1" t="s">
        <v>500</v>
      </c>
      <c r="G114" t="str">
        <f t="shared" si="63"/>
        <v>http://hl7.org/fhir/us/core/StructureDefinition/us-core-relatedperson</v>
      </c>
      <c r="H114" t="s">
        <v>56</v>
      </c>
      <c r="J114" t="s">
        <v>56</v>
      </c>
      <c r="K114" t="s">
        <v>91</v>
      </c>
      <c r="L114" t="str">
        <f>B114&amp;"."&amp;C114</f>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10"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597</v>
      </c>
      <c r="C115" t="s">
        <v>23</v>
      </c>
      <c r="D115" t="s">
        <v>70</v>
      </c>
      <c r="E115" t="b">
        <v>1</v>
      </c>
      <c r="G115" t="str">
        <f t="shared" si="63"/>
        <v>http://hl7.org/fhir/us/core/StructureDefinition/us-core-relatedperson</v>
      </c>
      <c r="H115" t="s">
        <v>56</v>
      </c>
      <c r="I115" t="s">
        <v>56</v>
      </c>
      <c r="J115" t="s">
        <v>56</v>
      </c>
      <c r="K115" t="s">
        <v>64</v>
      </c>
      <c r="L115" t="str">
        <f>B115&amp;"."&amp;C115</f>
        <v>RelatedPerson.name</v>
      </c>
      <c r="M115" t="s">
        <v>56</v>
      </c>
      <c r="O115" t="s">
        <v>56</v>
      </c>
      <c r="Y115" s="4" t="s">
        <v>715</v>
      </c>
      <c r="Z115" s="4" t="str">
        <f>"GET [base]/"&amp;B115&amp;"?"&amp;C115&amp;"=Mary Shaw"</f>
        <v>GET [base]/RelatedPerson?name=Mary Shaw</v>
      </c>
      <c r="AA115" s="10" t="str">
        <f>"Fetches a bundle of all "&amp;B115&amp;" resources matching the name"</f>
        <v>Fetches a bundle of all RelatedPerson resources matching the name</v>
      </c>
      <c r="AB115" t="str">
        <f t="shared" ref="AB115" si="65">"SearchParameter-us-core-"&amp;LOWER((B115)&amp;"-"&amp;SUBSTITUTE(C115,"_","")&amp;".html")</f>
        <v>SearchParameter-us-core-relatedperson-name.html</v>
      </c>
    </row>
    <row r="116" spans="1:28" ht="19" customHeight="1" x14ac:dyDescent="0.2">
      <c r="A116">
        <v>115</v>
      </c>
      <c r="B116" t="s">
        <v>625</v>
      </c>
      <c r="C116" t="s">
        <v>55</v>
      </c>
      <c r="D116" t="s">
        <v>12</v>
      </c>
      <c r="E116" t="b">
        <v>1</v>
      </c>
      <c r="G116" t="str">
        <f t="shared" si="63"/>
        <v>http://hl7.org/fhir/us/core/StructureDefinition/us-core-questionnaireresponse</v>
      </c>
      <c r="H116" t="s">
        <v>56</v>
      </c>
      <c r="J116" t="s">
        <v>56</v>
      </c>
      <c r="K116" t="s">
        <v>57</v>
      </c>
      <c r="L116" t="str">
        <f t="shared" ref="L116:L126" si="66">B116&amp;"."&amp;C116</f>
        <v>QuestionnaireResponse._id</v>
      </c>
      <c r="M116" t="s">
        <v>56</v>
      </c>
      <c r="O116" t="s">
        <v>56</v>
      </c>
      <c r="Y116" s="4" t="str">
        <f>"support fetching a "&amp;B116</f>
        <v>support fetching a QuestionnaireResponse</v>
      </c>
      <c r="Z116" s="4" t="s">
        <v>642</v>
      </c>
      <c r="AB116" t="str">
        <f t="shared" ref="AB116:AB122" si="67">"SearchParameter-us-core-"&amp;LOWER((B116)&amp;"-"&amp;SUBSTITUTE(C116,"_","")&amp;".html")</f>
        <v>SearchParameter-us-core-questionnaireresponse-id.html</v>
      </c>
    </row>
    <row r="117" spans="1:28" ht="19" customHeight="1" x14ac:dyDescent="0.2">
      <c r="A117">
        <v>116</v>
      </c>
      <c r="B117" t="s">
        <v>625</v>
      </c>
      <c r="C117" t="s">
        <v>90</v>
      </c>
      <c r="D117" t="s">
        <v>12</v>
      </c>
      <c r="E117" t="b">
        <v>1</v>
      </c>
      <c r="F117" s="1" t="s">
        <v>500</v>
      </c>
      <c r="G117" t="str">
        <f t="shared" si="63"/>
        <v>http://hl7.org/fhir/us/core/StructureDefinition/us-core-questionnaireresponse</v>
      </c>
      <c r="H117" t="s">
        <v>56</v>
      </c>
      <c r="J117" t="s">
        <v>56</v>
      </c>
      <c r="K117" t="s">
        <v>91</v>
      </c>
      <c r="L117" t="str">
        <f t="shared" si="66"/>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10" t="str">
        <f>"Fetches a bundle of all "&amp;B117&amp; " resources for the specified patient"</f>
        <v>Fetches a bundle of all QuestionnaireResponse resources for the specified patient</v>
      </c>
      <c r="AB117" t="str">
        <f t="shared" si="67"/>
        <v>SearchParameter-us-core-questionnaireresponse-patient.html</v>
      </c>
    </row>
    <row r="118" spans="1:28" ht="19" customHeight="1" x14ac:dyDescent="0.2">
      <c r="A118">
        <v>117</v>
      </c>
      <c r="B118" t="s">
        <v>625</v>
      </c>
      <c r="C118" t="s">
        <v>62</v>
      </c>
      <c r="D118" t="s">
        <v>30</v>
      </c>
      <c r="E118" t="b">
        <v>0</v>
      </c>
      <c r="F118" s="1" t="s">
        <v>503</v>
      </c>
      <c r="G118" t="str">
        <f t="shared" si="63"/>
        <v>http://hl7.org/fhir/us/core/StructureDefinition/us-core-questionnaireresponse</v>
      </c>
      <c r="H118" t="s">
        <v>56</v>
      </c>
      <c r="J118" t="s">
        <v>56</v>
      </c>
      <c r="K118" t="s">
        <v>57</v>
      </c>
      <c r="L118" t="str">
        <f t="shared" si="66"/>
        <v>QuestionnaireResponse.status</v>
      </c>
      <c r="M118" t="s">
        <v>56</v>
      </c>
      <c r="N118" t="s">
        <v>12</v>
      </c>
      <c r="O118" t="s">
        <v>56</v>
      </c>
      <c r="Y118" s="20" t="s">
        <v>639</v>
      </c>
      <c r="AB118" t="str">
        <f t="shared" si="67"/>
        <v>SearchParameter-us-core-questionnaireresponse-status.html</v>
      </c>
    </row>
    <row r="119" spans="1:28" ht="19" customHeight="1" x14ac:dyDescent="0.2">
      <c r="A119">
        <v>118</v>
      </c>
      <c r="B119" t="s">
        <v>625</v>
      </c>
      <c r="C119" t="s">
        <v>635</v>
      </c>
      <c r="D119" t="s">
        <v>30</v>
      </c>
      <c r="E119" t="b">
        <v>0</v>
      </c>
      <c r="F119" s="1" t="s">
        <v>503</v>
      </c>
      <c r="G119" t="str">
        <f t="shared" si="63"/>
        <v>http://hl7.org/fhir/us/core/StructureDefinition/us-core-questionnaireresponse</v>
      </c>
      <c r="H119" t="s">
        <v>56</v>
      </c>
      <c r="J119" t="s">
        <v>56</v>
      </c>
      <c r="K119" t="s">
        <v>57</v>
      </c>
      <c r="L119" t="s">
        <v>637</v>
      </c>
      <c r="M119" t="s">
        <v>56</v>
      </c>
      <c r="O119" t="s">
        <v>56</v>
      </c>
      <c r="Y119" s="20" t="s">
        <v>638</v>
      </c>
      <c r="AB119" t="str">
        <f t="shared" si="67"/>
        <v>SearchParameter-us-core-questionnaireresponse-tag.html</v>
      </c>
    </row>
    <row r="120" spans="1:28" ht="19" customHeight="1" x14ac:dyDescent="0.2">
      <c r="A120">
        <v>119</v>
      </c>
      <c r="B120" t="s">
        <v>625</v>
      </c>
      <c r="C120" t="s">
        <v>581</v>
      </c>
      <c r="D120" t="s">
        <v>30</v>
      </c>
      <c r="E120" t="b">
        <v>0</v>
      </c>
      <c r="F120" s="1" t="s">
        <v>501</v>
      </c>
      <c r="G120" t="str">
        <f t="shared" si="63"/>
        <v>http://hl7.org/fhir/us/core/StructureDefinition/us-core-questionnaireresponse</v>
      </c>
      <c r="H120" t="s">
        <v>56</v>
      </c>
      <c r="J120" t="s">
        <v>56</v>
      </c>
      <c r="K120" t="s">
        <v>79</v>
      </c>
      <c r="L120" t="str">
        <f t="shared" si="66"/>
        <v>QuestionnaireResponse.authored</v>
      </c>
      <c r="M120" t="s">
        <v>56</v>
      </c>
      <c r="O120" t="s">
        <v>56</v>
      </c>
      <c r="P120" s="12" t="s">
        <v>70</v>
      </c>
      <c r="S120" t="s">
        <v>93</v>
      </c>
      <c r="Y120" s="20" t="s">
        <v>640</v>
      </c>
      <c r="AB120" t="str">
        <f t="shared" si="67"/>
        <v>SearchParameter-us-core-questionnaireresponse-authored.html</v>
      </c>
    </row>
    <row r="121" spans="1:28" ht="19" customHeight="1" x14ac:dyDescent="0.2">
      <c r="A121">
        <v>120</v>
      </c>
      <c r="B121" t="s">
        <v>625</v>
      </c>
      <c r="C121" t="s">
        <v>636</v>
      </c>
      <c r="D121" t="s">
        <v>30</v>
      </c>
      <c r="E121" t="b">
        <v>0</v>
      </c>
      <c r="F121" s="1" t="s">
        <v>500</v>
      </c>
      <c r="G121" t="str">
        <f t="shared" si="63"/>
        <v>http://hl7.org/fhir/us/core/StructureDefinition/us-core-questionnaireresponse</v>
      </c>
      <c r="H121" t="s">
        <v>56</v>
      </c>
      <c r="J121" t="s">
        <v>56</v>
      </c>
      <c r="K121" t="s">
        <v>91</v>
      </c>
      <c r="L121" t="str">
        <f t="shared" si="66"/>
        <v>QuestionnaireResponse.questionnaire</v>
      </c>
      <c r="M121" t="s">
        <v>56</v>
      </c>
      <c r="O121" t="s">
        <v>56</v>
      </c>
      <c r="Y121" s="20" t="s">
        <v>641</v>
      </c>
      <c r="AB121" t="str">
        <f t="shared" si="67"/>
        <v>SearchParameter-us-core-questionnaireresponse-questionnaire.html</v>
      </c>
    </row>
    <row r="122" spans="1:28" ht="19" customHeight="1" x14ac:dyDescent="0.2">
      <c r="A122">
        <v>121</v>
      </c>
      <c r="B122" t="s">
        <v>673</v>
      </c>
      <c r="C122" t="s">
        <v>90</v>
      </c>
      <c r="D122" t="s">
        <v>12</v>
      </c>
      <c r="E122" t="b">
        <v>1</v>
      </c>
      <c r="F122" s="1" t="s">
        <v>500</v>
      </c>
      <c r="G122" t="str">
        <f t="shared" si="63"/>
        <v>http://hl7.org/fhir/us/core/StructureDefinition/us-core-coverage</v>
      </c>
      <c r="H122" t="s">
        <v>56</v>
      </c>
      <c r="I122" t="s">
        <v>56</v>
      </c>
      <c r="J122" t="s">
        <v>56</v>
      </c>
      <c r="K122" t="s">
        <v>91</v>
      </c>
      <c r="L122" t="str">
        <f t="shared" si="66"/>
        <v>Coverage.patient</v>
      </c>
      <c r="M122" t="s">
        <v>56</v>
      </c>
      <c r="O122" t="s">
        <v>56</v>
      </c>
      <c r="Y122" t="s">
        <v>675</v>
      </c>
      <c r="Z122" s="4" t="str">
        <f>"GET [base]/"&amp;B122&amp;"?patient=1137192"</f>
        <v>GET [base]/Coverage?patient=1137192</v>
      </c>
      <c r="AA122" s="10" t="str">
        <f>"Fetches a bundle of all "&amp;B122&amp; " resources for the specified patient"</f>
        <v>Fetches a bundle of all Coverage resources for the specified patient</v>
      </c>
      <c r="AB122" t="str">
        <f t="shared" si="67"/>
        <v>SearchParameter-us-core-coverage-patient.html</v>
      </c>
    </row>
    <row r="123" spans="1:28" ht="19" customHeight="1" x14ac:dyDescent="0.2">
      <c r="A123">
        <v>122</v>
      </c>
      <c r="B123" t="s">
        <v>689</v>
      </c>
      <c r="C123" t="s">
        <v>62</v>
      </c>
      <c r="D123" t="s">
        <v>30</v>
      </c>
      <c r="E123" t="b">
        <v>0</v>
      </c>
      <c r="F123" s="1" t="s">
        <v>503</v>
      </c>
      <c r="G123" t="str">
        <f t="shared" si="63"/>
        <v>http://hl7.org/fhir/us/core/StructureDefinition/us-core-medicationdispense</v>
      </c>
      <c r="H123" t="s">
        <v>56</v>
      </c>
      <c r="I123" t="s">
        <v>56</v>
      </c>
      <c r="J123" t="s">
        <v>56</v>
      </c>
      <c r="K123" t="s">
        <v>57</v>
      </c>
      <c r="L123" t="str">
        <f t="shared" si="66"/>
        <v>MedicationDispense.status</v>
      </c>
      <c r="M123" t="s">
        <v>56</v>
      </c>
      <c r="N123" t="s">
        <v>12</v>
      </c>
      <c r="O123" t="s">
        <v>56</v>
      </c>
      <c r="Y123" s="4"/>
      <c r="Z123" s="4"/>
      <c r="AA123" s="10"/>
      <c r="AB123" t="str">
        <f t="shared" ref="AB123:AB126" si="68">"SearchParameter-us-core-"&amp;LOWER((B123)&amp;"-"&amp;C123&amp;".html")</f>
        <v>SearchParameter-us-core-medicationdispense-status.html</v>
      </c>
    </row>
    <row r="124" spans="1:28" ht="19" customHeight="1" x14ac:dyDescent="0.2">
      <c r="A124">
        <v>123</v>
      </c>
      <c r="B124" t="s">
        <v>689</v>
      </c>
      <c r="C124" t="s">
        <v>13</v>
      </c>
      <c r="D124" t="s">
        <v>30</v>
      </c>
      <c r="E124" t="b">
        <v>0</v>
      </c>
      <c r="F124" s="1" t="s">
        <v>503</v>
      </c>
      <c r="G124" t="str">
        <f t="shared" si="63"/>
        <v>http://hl7.org/fhir/us/core/StructureDefinition/us-core-medicationdispense</v>
      </c>
      <c r="H124" t="s">
        <v>56</v>
      </c>
      <c r="I124" t="s">
        <v>56</v>
      </c>
      <c r="J124" t="s">
        <v>56</v>
      </c>
      <c r="K124" t="s">
        <v>57</v>
      </c>
      <c r="L124" t="str">
        <f t="shared" si="66"/>
        <v>MedicationDispense.type</v>
      </c>
      <c r="M124" t="s">
        <v>56</v>
      </c>
      <c r="N124" t="s">
        <v>12</v>
      </c>
      <c r="O124" t="s">
        <v>56</v>
      </c>
      <c r="Y124" s="4"/>
      <c r="Z124" s="4"/>
      <c r="AA124" s="10"/>
      <c r="AB124" t="str">
        <f t="shared" si="68"/>
        <v>SearchParameter-us-core-medicationdispense-type.html</v>
      </c>
    </row>
    <row r="125" spans="1:28" ht="51" customHeight="1" x14ac:dyDescent="0.2">
      <c r="A125">
        <v>124</v>
      </c>
      <c r="B125" t="s">
        <v>689</v>
      </c>
      <c r="C125" t="s">
        <v>90</v>
      </c>
      <c r="D125" t="s">
        <v>12</v>
      </c>
      <c r="E125" t="b">
        <v>1</v>
      </c>
      <c r="F125" s="1" t="s">
        <v>500</v>
      </c>
      <c r="G125" t="str">
        <f t="shared" si="63"/>
        <v>http://hl7.org/fhir/us/core/StructureDefinition/us-core-medicationdispense</v>
      </c>
      <c r="H125" t="s">
        <v>56</v>
      </c>
      <c r="I125" t="s">
        <v>56</v>
      </c>
      <c r="J125" t="s">
        <v>56</v>
      </c>
      <c r="K125" t="s">
        <v>91</v>
      </c>
      <c r="L125" t="str">
        <f t="shared" si="66"/>
        <v>MedicationDispense.patient</v>
      </c>
      <c r="M125" t="s">
        <v>56</v>
      </c>
      <c r="O125" t="s">
        <v>56</v>
      </c>
      <c r="X125" s="6" t="s">
        <v>690</v>
      </c>
      <c r="Z125" s="10" t="s">
        <v>698</v>
      </c>
      <c r="AA125" s="10" t="str">
        <f>"Fetches a bundle of all "&amp;B125&amp; " resources for the specified patient."</f>
        <v>Fetches a bundle of all MedicationDispense resources for the specified patient.</v>
      </c>
      <c r="AB125" t="str">
        <f t="shared" si="68"/>
        <v>SearchParameter-us-core-medicationdispense-patient.html</v>
      </c>
    </row>
    <row r="126" spans="1:28" ht="19" customHeight="1" x14ac:dyDescent="0.2">
      <c r="A126">
        <v>125</v>
      </c>
      <c r="B126" t="s">
        <v>696</v>
      </c>
      <c r="C126" t="s">
        <v>697</v>
      </c>
      <c r="D126" t="s">
        <v>30</v>
      </c>
      <c r="E126" t="b">
        <v>0</v>
      </c>
      <c r="F126" s="1" t="s">
        <v>501</v>
      </c>
      <c r="G126" t="str">
        <f t="shared" si="63"/>
        <v>http://hl7.org/fhir/us/core/StructureDefinition/us-core-!medicationdispense</v>
      </c>
      <c r="H126" t="s">
        <v>56</v>
      </c>
      <c r="I126" t="s">
        <v>56</v>
      </c>
      <c r="J126" t="s">
        <v>56</v>
      </c>
      <c r="K126" t="s">
        <v>79</v>
      </c>
      <c r="L126" t="str">
        <f t="shared" si="66"/>
        <v>!MedicationDispense.whenHandedOver</v>
      </c>
      <c r="M126" t="s">
        <v>56</v>
      </c>
      <c r="O126" t="s">
        <v>56</v>
      </c>
      <c r="P126" t="s">
        <v>70</v>
      </c>
      <c r="S126" t="s">
        <v>93</v>
      </c>
      <c r="AA126" s="10"/>
      <c r="AB126" t="str">
        <f t="shared" si="68"/>
        <v>SearchParameter-us-core-!medicationdispense-whenhandedover.html</v>
      </c>
    </row>
  </sheetData>
  <autoFilter ref="A1:AB126"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K107"/>
  <sheetViews>
    <sheetView zoomScale="140" zoomScaleNormal="140" workbookViewId="0">
      <pane xSplit="2" ySplit="1" topLeftCell="G36" activePane="bottomRight" state="frozen"/>
      <selection pane="topRight" activeCell="C1" sqref="C1"/>
      <selection pane="bottomLeft" activeCell="A2" sqref="A2"/>
      <selection pane="bottomRight" activeCell="H114" sqref="H11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556</v>
      </c>
      <c r="F1" s="3" t="s">
        <v>97</v>
      </c>
      <c r="G1" s="3" t="s">
        <v>98</v>
      </c>
      <c r="H1" s="3" t="s">
        <v>302</v>
      </c>
      <c r="I1" s="3" t="s">
        <v>3</v>
      </c>
      <c r="J1" s="3" t="s">
        <v>53</v>
      </c>
      <c r="K1" s="3" t="s">
        <v>54</v>
      </c>
    </row>
    <row r="2" spans="1:11" ht="16" hidden="1"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ht="16" hidden="1" thickTop="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ht="16" hidden="1" thickTop="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ht="16" hidden="1" thickTop="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ht="16" hidden="1" thickTop="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ht="16" hidden="1" thickTop="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ht="16" hidden="1" thickTop="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ht="16" hidden="1" thickTop="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ht="16" hidden="1" thickTop="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ht="16" hidden="1" thickTop="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ht="16" hidden="1" thickTop="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ht="16" hidden="1" thickTop="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ht="16" hidden="1" thickTop="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ht="16" hidden="1" thickTop="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ht="16" hidden="1" thickTop="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ht="16" hidden="1" thickTop="1" x14ac:dyDescent="0.2">
      <c r="A17">
        <v>16</v>
      </c>
      <c r="B17" t="s">
        <v>22</v>
      </c>
      <c r="C17" t="str">
        <f t="shared" si="0"/>
        <v>http://hl7.org/fhir/us/core/StructureDefinition/us-core-encounter</v>
      </c>
      <c r="D17" t="s">
        <v>559</v>
      </c>
      <c r="F17" t="s">
        <v>70</v>
      </c>
      <c r="G17" t="s">
        <v>91</v>
      </c>
      <c r="I17" t="s">
        <v>305</v>
      </c>
      <c r="J17" t="s">
        <v>560</v>
      </c>
      <c r="K17" s="4" t="str">
        <f t="shared" si="1"/>
        <v>Fetches a bundle of all Encounter resources matching the specified patient and location</v>
      </c>
    </row>
    <row r="18" spans="1:11" ht="16" hidden="1" thickTop="1" x14ac:dyDescent="0.2">
      <c r="A18">
        <v>17</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ht="16" hidden="1" thickTop="1" x14ac:dyDescent="0.2">
      <c r="A19">
        <v>18</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ht="16" hidden="1" thickTop="1" x14ac:dyDescent="0.2">
      <c r="A20">
        <v>19</v>
      </c>
      <c r="B20" t="s">
        <v>22</v>
      </c>
      <c r="C20" t="str">
        <f t="shared" si="0"/>
        <v>http://hl7.org/fhir/us/core/StructureDefinition/us-core-encounter</v>
      </c>
      <c r="D20" t="s">
        <v>561</v>
      </c>
      <c r="F20" t="s">
        <v>70</v>
      </c>
      <c r="G20" t="s">
        <v>106</v>
      </c>
      <c r="I20" t="s">
        <v>310</v>
      </c>
      <c r="J20" t="s">
        <v>562</v>
      </c>
      <c r="K20" s="4" t="str">
        <f t="shared" si="1"/>
        <v>Fetches a bundle of all Encounter resources matching the specified patient and discharge-disposition</v>
      </c>
    </row>
    <row r="21" spans="1:11" ht="16" hidden="1" thickTop="1" x14ac:dyDescent="0.2">
      <c r="A21">
        <v>20</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ht="16" hidden="1" thickTop="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ht="16" hidden="1" thickTop="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ht="16" hidden="1" thickTop="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ht="16" hidden="1" thickTop="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ht="16" hidden="1" thickTop="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ht="16" hidden="1" thickTop="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ht="16" hidden="1" thickTop="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ht="16" hidden="1" thickTop="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ht="16" hidden="1" thickTop="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ht="16" hidden="1" thickTop="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ht="16" hidden="1" thickTop="1" x14ac:dyDescent="0.2">
      <c r="A32">
        <v>31</v>
      </c>
      <c r="B32" t="s">
        <v>21</v>
      </c>
      <c r="C32" t="str">
        <f t="shared" ref="C32" si="6">"http://hl7.org/fhir/us/core/StructureDefinition/us-core-"&amp;LOWER(B32)</f>
        <v>http://hl7.org/fhir/us/core/StructureDefinition/us-core-patient</v>
      </c>
      <c r="D32" t="s">
        <v>709</v>
      </c>
      <c r="F32" t="s">
        <v>70</v>
      </c>
      <c r="G32" t="s">
        <v>134</v>
      </c>
      <c r="I32" s="4" t="s">
        <v>703</v>
      </c>
      <c r="J32" s="4" t="s">
        <v>710</v>
      </c>
      <c r="K32" s="4" t="str">
        <f t="shared" ref="K32" si="7">"Fetches a bundle of all "&amp;B32&amp;" resources matching the specified "&amp;SUBSTITUTE(D32,","," and ")</f>
        <v>Fetches a bundle of all Patient resources matching the specified death-date and family</v>
      </c>
    </row>
    <row r="33" spans="1:11" ht="16" hidden="1" thickTop="1" x14ac:dyDescent="0.2">
      <c r="A33">
        <v>32</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ht="16" hidden="1" thickTop="1" x14ac:dyDescent="0.2">
      <c r="A34">
        <v>33</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ht="16" hidden="1" thickTop="1" x14ac:dyDescent="0.2">
      <c r="A35">
        <v>34</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ht="16" thickTop="1" x14ac:dyDescent="0.2">
      <c r="A36">
        <v>35</v>
      </c>
      <c r="B36" t="s">
        <v>138</v>
      </c>
      <c r="C36" t="str">
        <f t="shared" si="0"/>
        <v>http://hl7.org/fhir/us/core/StructureDefinition/us-core-condition</v>
      </c>
      <c r="D36" t="s">
        <v>144</v>
      </c>
      <c r="F36" t="s">
        <v>70</v>
      </c>
      <c r="G36" t="s">
        <v>106</v>
      </c>
      <c r="H36" t="s">
        <v>329</v>
      </c>
      <c r="I36" s="4" t="s">
        <v>155</v>
      </c>
      <c r="J36" s="4" t="s">
        <v>330</v>
      </c>
      <c r="K36" s="4" t="s">
        <v>603</v>
      </c>
    </row>
    <row r="37" spans="1:11" x14ac:dyDescent="0.2">
      <c r="A37">
        <v>36</v>
      </c>
      <c r="B37" t="s">
        <v>138</v>
      </c>
      <c r="C37" t="str">
        <f t="shared" si="0"/>
        <v>http://hl7.org/fhir/us/core/StructureDefinition/us-core-condition</v>
      </c>
      <c r="D37" t="s">
        <v>145</v>
      </c>
      <c r="F37" t="s">
        <v>12</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550</v>
      </c>
      <c r="F38" t="s">
        <v>70</v>
      </c>
      <c r="G38" t="s">
        <v>106</v>
      </c>
      <c r="I38" s="4" t="s">
        <v>150</v>
      </c>
      <c r="J38" s="4" t="s">
        <v>711</v>
      </c>
      <c r="K38" s="4" t="s">
        <v>555</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551</v>
      </c>
      <c r="K40" s="4" t="s">
        <v>156</v>
      </c>
    </row>
    <row r="41" spans="1:11" x14ac:dyDescent="0.2">
      <c r="A41">
        <v>40</v>
      </c>
      <c r="B41" t="s">
        <v>138</v>
      </c>
      <c r="C41" t="str">
        <f t="shared" ref="C41:C43" si="9">"http://hl7.org/fhir/us/core/StructureDefinition/us-core-"&amp;LOWER(B41)</f>
        <v>http://hl7.org/fhir/us/core/StructureDefinition/us-core-condition</v>
      </c>
      <c r="D41" t="s">
        <v>547</v>
      </c>
      <c r="F41" t="s">
        <v>70</v>
      </c>
      <c r="G41" t="s">
        <v>149</v>
      </c>
      <c r="I41" s="4" t="s">
        <v>153</v>
      </c>
      <c r="J41" s="4" t="s">
        <v>552</v>
      </c>
      <c r="K41" s="4" t="s">
        <v>156</v>
      </c>
    </row>
    <row r="42" spans="1:11" x14ac:dyDescent="0.2">
      <c r="A42">
        <v>41</v>
      </c>
      <c r="B42" t="s">
        <v>138</v>
      </c>
      <c r="C42" t="str">
        <f t="shared" si="9"/>
        <v>http://hl7.org/fhir/us/core/StructureDefinition/us-core-condition</v>
      </c>
      <c r="D42" t="s">
        <v>548</v>
      </c>
      <c r="F42" t="s">
        <v>70</v>
      </c>
      <c r="G42" t="s">
        <v>149</v>
      </c>
      <c r="I42" s="4" t="s">
        <v>153</v>
      </c>
      <c r="J42" s="4" t="s">
        <v>553</v>
      </c>
      <c r="K42" s="4" t="s">
        <v>156</v>
      </c>
    </row>
    <row r="43" spans="1:11" x14ac:dyDescent="0.2">
      <c r="A43">
        <v>42</v>
      </c>
      <c r="B43" t="s">
        <v>138</v>
      </c>
      <c r="C43" t="str">
        <f t="shared" si="9"/>
        <v>http://hl7.org/fhir/us/core/StructureDefinition/us-core-condition</v>
      </c>
      <c r="D43" t="s">
        <v>549</v>
      </c>
      <c r="F43" t="s">
        <v>70</v>
      </c>
      <c r="G43" t="s">
        <v>149</v>
      </c>
      <c r="I43" s="4" t="s">
        <v>153</v>
      </c>
      <c r="J43" s="4" t="s">
        <v>554</v>
      </c>
      <c r="K43" s="4" t="s">
        <v>156</v>
      </c>
    </row>
    <row r="44" spans="1:11" hidden="1" x14ac:dyDescent="0.2">
      <c r="A44">
        <v>43</v>
      </c>
      <c r="B44" t="s">
        <v>20</v>
      </c>
      <c r="C44" t="str">
        <f t="shared" si="0"/>
        <v>http://hl7.org/fhir/us/core/StructureDefinition/us-core-allergyintolerance</v>
      </c>
      <c r="D44" t="s">
        <v>144</v>
      </c>
      <c r="F44" t="s">
        <v>70</v>
      </c>
      <c r="G44" t="s">
        <v>106</v>
      </c>
      <c r="I44" s="4" t="s">
        <v>162</v>
      </c>
      <c r="J44" s="4" t="s">
        <v>324</v>
      </c>
      <c r="K44" s="4" t="s">
        <v>442</v>
      </c>
    </row>
    <row r="45" spans="1:11" hidden="1" x14ac:dyDescent="0.2">
      <c r="A45">
        <v>44</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hidden="1" x14ac:dyDescent="0.2">
      <c r="A46">
        <v>45</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hidden="1" x14ac:dyDescent="0.2">
      <c r="A47">
        <v>46</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hidden="1" x14ac:dyDescent="0.2">
      <c r="A48">
        <v>47</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hidden="1" x14ac:dyDescent="0.2">
      <c r="A49">
        <v>48</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hidden="1" x14ac:dyDescent="0.2">
      <c r="A50">
        <v>49</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hidden="1" x14ac:dyDescent="0.2">
      <c r="A51">
        <v>50</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hidden="1" x14ac:dyDescent="0.2">
      <c r="A52">
        <v>51</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hidden="1" x14ac:dyDescent="0.2">
      <c r="A53">
        <v>52</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hidden="1" x14ac:dyDescent="0.2">
      <c r="A54">
        <v>53</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hidden="1" x14ac:dyDescent="0.2">
      <c r="A55">
        <v>54</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hidden="1" x14ac:dyDescent="0.2">
      <c r="A56">
        <v>55</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hidden="1" x14ac:dyDescent="0.2">
      <c r="A57">
        <v>56</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hidden="1" x14ac:dyDescent="0.2">
      <c r="A58">
        <v>57</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hidden="1" x14ac:dyDescent="0.2">
      <c r="A59">
        <v>58</v>
      </c>
      <c r="B59" t="s">
        <v>181</v>
      </c>
      <c r="C59" t="str">
        <f t="shared" si="10"/>
        <v>http://hl7.org/fhir/us/core/StructureDefinition/us-core-medicationrequest</v>
      </c>
      <c r="D59" t="s">
        <v>423</v>
      </c>
      <c r="F59" t="s">
        <v>12</v>
      </c>
      <c r="G59" t="s">
        <v>106</v>
      </c>
      <c r="H59" t="s">
        <v>453</v>
      </c>
      <c r="I59" s="4" t="s">
        <v>427</v>
      </c>
      <c r="J59" s="4" t="s">
        <v>454</v>
      </c>
      <c r="K59" s="4" t="s">
        <v>457</v>
      </c>
    </row>
    <row r="60" spans="1:11" hidden="1" x14ac:dyDescent="0.2">
      <c r="A60">
        <v>59</v>
      </c>
      <c r="B60" t="s">
        <v>181</v>
      </c>
      <c r="C60" t="str">
        <f t="shared" si="10"/>
        <v>http://hl7.org/fhir/us/core/StructureDefinition/us-core-medicationrequest</v>
      </c>
      <c r="D60" t="s">
        <v>424</v>
      </c>
      <c r="F60" t="s">
        <v>12</v>
      </c>
      <c r="G60" t="s">
        <v>106</v>
      </c>
      <c r="H60" t="s">
        <v>453</v>
      </c>
      <c r="I60" s="4" t="s">
        <v>185</v>
      </c>
      <c r="J60" s="4" t="s">
        <v>455</v>
      </c>
      <c r="K60" s="4" t="s">
        <v>458</v>
      </c>
    </row>
    <row r="61" spans="1:11" hidden="1" x14ac:dyDescent="0.2">
      <c r="A61">
        <v>60</v>
      </c>
      <c r="B61" t="s">
        <v>181</v>
      </c>
      <c r="C61" t="str">
        <f t="shared" si="10"/>
        <v>http://hl7.org/fhir/us/core/StructureDefinition/us-core-medicationrequest</v>
      </c>
      <c r="D61" t="s">
        <v>426</v>
      </c>
      <c r="F61" t="s">
        <v>70</v>
      </c>
      <c r="G61" t="s">
        <v>106</v>
      </c>
      <c r="H61" t="s">
        <v>453</v>
      </c>
      <c r="I61" s="4" t="s">
        <v>185</v>
      </c>
      <c r="J61" s="4" t="s">
        <v>456</v>
      </c>
      <c r="K61" s="4" t="s">
        <v>459</v>
      </c>
    </row>
    <row r="62" spans="1:11" hidden="1" x14ac:dyDescent="0.2">
      <c r="A62">
        <v>61</v>
      </c>
      <c r="B62" t="s">
        <v>181</v>
      </c>
      <c r="C62" t="str">
        <f t="shared" si="10"/>
        <v>http://hl7.org/fhir/us/core/StructureDefinition/us-core-medicationrequest</v>
      </c>
      <c r="D62" t="s">
        <v>425</v>
      </c>
      <c r="F62" t="s">
        <v>70</v>
      </c>
      <c r="G62" t="s">
        <v>218</v>
      </c>
      <c r="H62" t="s">
        <v>453</v>
      </c>
      <c r="I62" s="4" t="s">
        <v>230</v>
      </c>
      <c r="J62" s="4" t="s">
        <v>509</v>
      </c>
      <c r="K62" s="4" t="s">
        <v>460</v>
      </c>
    </row>
    <row r="63" spans="1:11" hidden="1" x14ac:dyDescent="0.2">
      <c r="A63">
        <v>62</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hidden="1" x14ac:dyDescent="0.2">
      <c r="A64">
        <v>63</v>
      </c>
      <c r="B64" t="s">
        <v>435</v>
      </c>
      <c r="C64" t="str">
        <f t="shared" si="10"/>
        <v>http://hl7.org/fhir/us/core/StructureDefinition/us-core-!medicationstatement</v>
      </c>
      <c r="D64" t="s">
        <v>232</v>
      </c>
      <c r="F64" t="s">
        <v>70</v>
      </c>
      <c r="G64" t="s">
        <v>149</v>
      </c>
      <c r="I64" s="4" t="s">
        <v>231</v>
      </c>
      <c r="J64" s="4" t="s">
        <v>408</v>
      </c>
      <c r="K64" s="4" t="s">
        <v>233</v>
      </c>
    </row>
    <row r="65" spans="1:11" hidden="1" x14ac:dyDescent="0.2">
      <c r="A65">
        <v>64</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hidden="1" x14ac:dyDescent="0.2">
      <c r="A66">
        <v>65</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hidden="1" x14ac:dyDescent="0.2">
      <c r="A67">
        <v>66</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hidden="1" x14ac:dyDescent="0.2">
      <c r="A68">
        <v>67</v>
      </c>
      <c r="B68" t="s">
        <v>183</v>
      </c>
      <c r="C68" t="s">
        <v>413</v>
      </c>
      <c r="D68" t="s">
        <v>237</v>
      </c>
      <c r="F68" t="s">
        <v>70</v>
      </c>
      <c r="G68" t="s">
        <v>106</v>
      </c>
      <c r="H68" t="s">
        <v>414</v>
      </c>
      <c r="I68" s="4" t="s">
        <v>280</v>
      </c>
      <c r="J68" s="4" t="s">
        <v>415</v>
      </c>
      <c r="K68" s="4" t="s">
        <v>321</v>
      </c>
    </row>
    <row r="69" spans="1:11" hidden="1" x14ac:dyDescent="0.2">
      <c r="A69">
        <v>68</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hidden="1" x14ac:dyDescent="0.2">
      <c r="A70">
        <v>69</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hidden="1" x14ac:dyDescent="0.2">
      <c r="A71">
        <v>70</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hidden="1" x14ac:dyDescent="0.2">
      <c r="A72">
        <v>71</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hidden="1" x14ac:dyDescent="0.2">
      <c r="A73">
        <v>72</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hidden="1" x14ac:dyDescent="0.2">
      <c r="A74">
        <v>73</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hidden="1" x14ac:dyDescent="0.2">
      <c r="A75">
        <v>74</v>
      </c>
      <c r="B75" t="s">
        <v>234</v>
      </c>
      <c r="C75" t="s">
        <v>236</v>
      </c>
      <c r="D75" t="s">
        <v>194</v>
      </c>
      <c r="F75" t="s">
        <v>70</v>
      </c>
      <c r="G75" t="s">
        <v>218</v>
      </c>
      <c r="H75" t="s">
        <v>326</v>
      </c>
      <c r="I75" s="4" t="s">
        <v>241</v>
      </c>
      <c r="J75" s="4" t="s">
        <v>514</v>
      </c>
      <c r="K75" s="4" t="s">
        <v>245</v>
      </c>
    </row>
    <row r="76" spans="1:11" hidden="1" x14ac:dyDescent="0.2">
      <c r="A76">
        <v>75</v>
      </c>
      <c r="B76" t="s">
        <v>234</v>
      </c>
      <c r="C76" t="s">
        <v>236</v>
      </c>
      <c r="D76" t="s">
        <v>237</v>
      </c>
      <c r="F76" t="s">
        <v>70</v>
      </c>
      <c r="G76" t="s">
        <v>106</v>
      </c>
      <c r="H76" t="s">
        <v>326</v>
      </c>
      <c r="I76" s="4" t="s">
        <v>239</v>
      </c>
      <c r="J76" s="4" t="s">
        <v>244</v>
      </c>
      <c r="K76" s="4" t="s">
        <v>246</v>
      </c>
    </row>
    <row r="77" spans="1:11" hidden="1" x14ac:dyDescent="0.2">
      <c r="A77">
        <v>76</v>
      </c>
      <c r="B77" t="s">
        <v>234</v>
      </c>
      <c r="C77" t="s">
        <v>236</v>
      </c>
      <c r="D77" t="s">
        <v>238</v>
      </c>
      <c r="F77" t="s">
        <v>70</v>
      </c>
      <c r="G77" t="s">
        <v>218</v>
      </c>
      <c r="H77" t="s">
        <v>326</v>
      </c>
      <c r="I77" s="4" t="s">
        <v>240</v>
      </c>
      <c r="J77" s="4" t="s">
        <v>513</v>
      </c>
      <c r="K77" s="4" t="s">
        <v>247</v>
      </c>
    </row>
    <row r="78" spans="1:11" ht="136" hidden="1" x14ac:dyDescent="0.2">
      <c r="A78">
        <v>77</v>
      </c>
      <c r="B78" t="s">
        <v>248</v>
      </c>
      <c r="C78" t="str">
        <f>"http://hl7.org/fhir/us/core/StructureDefinition/us-core-"&amp;LOWER(B78)</f>
        <v>http://hl7.org/fhir/us/core/StructureDefinition/us-core-careteam</v>
      </c>
      <c r="D78" t="s">
        <v>116</v>
      </c>
      <c r="F78" t="s">
        <v>12</v>
      </c>
      <c r="G78" t="s">
        <v>106</v>
      </c>
      <c r="H78" t="s">
        <v>311</v>
      </c>
      <c r="I78" s="4" t="s">
        <v>565</v>
      </c>
      <c r="J78" s="4" t="s">
        <v>571</v>
      </c>
      <c r="K78" s="10" t="s">
        <v>573</v>
      </c>
    </row>
    <row r="79" spans="1:11" ht="16" hidden="1" x14ac:dyDescent="0.2">
      <c r="A79">
        <v>78</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hidden="1" x14ac:dyDescent="0.2">
      <c r="A80">
        <v>79</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hidden="1" x14ac:dyDescent="0.2">
      <c r="A81">
        <v>80</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hidden="1" x14ac:dyDescent="0.2">
      <c r="A82">
        <v>81</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hidden="1" x14ac:dyDescent="0.2">
      <c r="A83">
        <v>82</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hidden="1" x14ac:dyDescent="0.2">
      <c r="A84">
        <v>83</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hidden="1" x14ac:dyDescent="0.2">
      <c r="A85">
        <v>84</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hidden="1" customHeight="1" x14ac:dyDescent="0.2">
      <c r="A86">
        <v>85</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hidden="1" x14ac:dyDescent="0.2">
      <c r="A87">
        <v>86</v>
      </c>
      <c r="B87" t="s">
        <v>178</v>
      </c>
      <c r="C87" t="str">
        <f t="shared" si="11"/>
        <v>http://hl7.org/fhir/us/core/StructureDefinition/us-core-documentreference</v>
      </c>
      <c r="D87" t="s">
        <v>145</v>
      </c>
      <c r="F87" t="s">
        <v>12</v>
      </c>
      <c r="G87" t="s">
        <v>106</v>
      </c>
      <c r="H87" t="s">
        <v>328</v>
      </c>
      <c r="I87" s="4" t="s">
        <v>295</v>
      </c>
      <c r="J87" s="4" t="s">
        <v>292</v>
      </c>
      <c r="K87" s="4" t="s">
        <v>294</v>
      </c>
    </row>
    <row r="88" spans="1:11" ht="20.25" hidden="1" customHeight="1" x14ac:dyDescent="0.2">
      <c r="A88">
        <v>87</v>
      </c>
      <c r="B88" t="s">
        <v>178</v>
      </c>
      <c r="C88" t="str">
        <f t="shared" si="11"/>
        <v>http://hl7.org/fhir/us/core/StructureDefinition/us-core-documentreference</v>
      </c>
      <c r="D88" t="s">
        <v>194</v>
      </c>
      <c r="F88" t="s">
        <v>12</v>
      </c>
      <c r="G88" t="s">
        <v>218</v>
      </c>
      <c r="H88" t="s">
        <v>328</v>
      </c>
      <c r="I88" s="4" t="s">
        <v>296</v>
      </c>
      <c r="J88" s="8" t="s">
        <v>517</v>
      </c>
      <c r="K88" s="4" t="s">
        <v>298</v>
      </c>
    </row>
    <row r="89" spans="1:11" hidden="1" x14ac:dyDescent="0.2">
      <c r="A89">
        <v>88</v>
      </c>
      <c r="B89" t="s">
        <v>178</v>
      </c>
      <c r="C89" t="str">
        <f t="shared" si="11"/>
        <v>http://hl7.org/fhir/us/core/StructureDefinition/us-core-documentreference</v>
      </c>
      <c r="D89" t="s">
        <v>118</v>
      </c>
      <c r="F89" t="s">
        <v>12</v>
      </c>
      <c r="G89" t="s">
        <v>106</v>
      </c>
      <c r="I89" s="4" t="s">
        <v>300</v>
      </c>
      <c r="J89" s="4" t="s">
        <v>390</v>
      </c>
      <c r="K89" s="4" t="s">
        <v>297</v>
      </c>
    </row>
    <row r="90" spans="1:11" ht="20.25" hidden="1" customHeight="1" x14ac:dyDescent="0.2">
      <c r="A90">
        <v>89</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hidden="1" x14ac:dyDescent="0.2">
      <c r="A91">
        <v>90</v>
      </c>
      <c r="B91" t="s">
        <v>249</v>
      </c>
      <c r="C91" t="s">
        <v>429</v>
      </c>
      <c r="D91" t="s">
        <v>118</v>
      </c>
      <c r="F91" t="s">
        <v>70</v>
      </c>
      <c r="G91" t="s">
        <v>106</v>
      </c>
      <c r="I91" s="4" t="s">
        <v>389</v>
      </c>
      <c r="J91" s="4" t="s">
        <v>391</v>
      </c>
      <c r="K91" s="4" t="s">
        <v>392</v>
      </c>
    </row>
    <row r="92" spans="1:11" hidden="1" x14ac:dyDescent="0.2">
      <c r="A92">
        <v>91</v>
      </c>
      <c r="B92" t="s">
        <v>249</v>
      </c>
      <c r="C92" t="s">
        <v>429</v>
      </c>
      <c r="D92" t="s">
        <v>116</v>
      </c>
      <c r="F92" t="s">
        <v>70</v>
      </c>
      <c r="G92" t="s">
        <v>106</v>
      </c>
      <c r="I92" s="4" t="s">
        <v>716</v>
      </c>
      <c r="J92" s="4" t="s">
        <v>717</v>
      </c>
      <c r="K92" s="4" t="s">
        <v>718</v>
      </c>
    </row>
    <row r="93" spans="1:11" hidden="1" x14ac:dyDescent="0.2">
      <c r="A93">
        <v>92</v>
      </c>
      <c r="B93" t="s">
        <v>248</v>
      </c>
      <c r="C93" t="str">
        <f>"http://hl7.org/fhir/us/core/StructureDefinition/us-core-"&amp;LOWER(B93)</f>
        <v>http://hl7.org/fhir/us/core/StructureDefinition/us-core-careteam</v>
      </c>
      <c r="D93" t="s">
        <v>566</v>
      </c>
      <c r="F93" t="s">
        <v>70</v>
      </c>
      <c r="G93" t="s">
        <v>106</v>
      </c>
      <c r="I93" s="4" t="s">
        <v>567</v>
      </c>
      <c r="J93" s="4" t="s">
        <v>568</v>
      </c>
      <c r="K93" s="4" t="s">
        <v>569</v>
      </c>
    </row>
    <row r="94" spans="1:11" hidden="1" x14ac:dyDescent="0.2">
      <c r="A94">
        <v>93</v>
      </c>
      <c r="B94" t="s">
        <v>574</v>
      </c>
      <c r="C94" t="str">
        <f t="shared" ref="C94:C107" si="12">"http://hl7.org/fhir/us/core/StructureDefinition/us-core-"&amp;LOWER(B94)</f>
        <v>http://hl7.org/fhir/us/core/StructureDefinition/us-core-servicerequest</v>
      </c>
      <c r="D94" t="s">
        <v>116</v>
      </c>
      <c r="F94" t="s">
        <v>70</v>
      </c>
      <c r="G94" t="s">
        <v>106</v>
      </c>
      <c r="I94" s="4" t="s">
        <v>303</v>
      </c>
      <c r="J94" s="4" t="s">
        <v>576</v>
      </c>
      <c r="K94" s="4" t="str">
        <f>"Fetches a bundle of all "&amp;B94&amp;" resources for the specified "&amp;SUBSTITUTE(D94,","," and ")</f>
        <v>Fetches a bundle of all ServiceRequest resources for the specified patient and status</v>
      </c>
    </row>
    <row r="95" spans="1:11" hidden="1" x14ac:dyDescent="0.2">
      <c r="A95">
        <v>94</v>
      </c>
      <c r="B95" t="s">
        <v>574</v>
      </c>
      <c r="C95" t="str">
        <f t="shared" si="12"/>
        <v>http://hl7.org/fhir/us/core/StructureDefinition/us-core-servicerequest</v>
      </c>
      <c r="D95" t="s">
        <v>145</v>
      </c>
      <c r="F95" t="s">
        <v>12</v>
      </c>
      <c r="G95" t="s">
        <v>106</v>
      </c>
      <c r="I95" s="4" t="s">
        <v>198</v>
      </c>
      <c r="J95" s="4" t="s">
        <v>578</v>
      </c>
      <c r="K95" s="4" t="str">
        <f>"Fetches a bundle of all "&amp;B95&amp;" resources for the specified patient and  a category code"</f>
        <v>Fetches a bundle of all ServiceRequest resources for the specified patient and  a category code</v>
      </c>
    </row>
    <row r="96" spans="1:11" hidden="1" x14ac:dyDescent="0.2">
      <c r="A96">
        <v>95</v>
      </c>
      <c r="B96" t="s">
        <v>574</v>
      </c>
      <c r="C96" t="str">
        <f t="shared" si="12"/>
        <v>http://hl7.org/fhir/us/core/StructureDefinition/us-core-servicerequest</v>
      </c>
      <c r="D96" t="s">
        <v>147</v>
      </c>
      <c r="F96" t="s">
        <v>12</v>
      </c>
      <c r="G96" t="s">
        <v>106</v>
      </c>
      <c r="I96" s="4" t="s">
        <v>199</v>
      </c>
      <c r="J96" s="4" t="s">
        <v>586</v>
      </c>
      <c r="K96" s="4" t="str">
        <f>"Fetches a bundle of all "&amp;B96&amp;" resources for the specified patient and  report code(s).  SHOULD support search by multiple report codes."</f>
        <v>Fetches a bundle of all ServiceRequest resources for the specified patient and  report code(s).  SHOULD support search by multiple report codes.</v>
      </c>
    </row>
    <row r="97" spans="1:11" hidden="1" x14ac:dyDescent="0.2">
      <c r="A97">
        <v>96</v>
      </c>
      <c r="B97" t="s">
        <v>574</v>
      </c>
      <c r="C97" t="str">
        <f t="shared" si="12"/>
        <v>http://hl7.org/fhir/us/core/StructureDefinition/us-core-servicerequest</v>
      </c>
      <c r="D97" t="s">
        <v>582</v>
      </c>
      <c r="F97" t="s">
        <v>12</v>
      </c>
      <c r="G97" t="s">
        <v>218</v>
      </c>
      <c r="I97" s="4" t="s">
        <v>201</v>
      </c>
      <c r="J97" s="4" t="s">
        <v>577</v>
      </c>
      <c r="K97" s="4" t="str">
        <f>"Fetches a bundle of all "&amp;B97&amp;" resources for the specified patient and date and a category code"</f>
        <v>Fetches a bundle of all ServiceRequest resources for the specified patient and date and a category code</v>
      </c>
    </row>
    <row r="98" spans="1:11" hidden="1" x14ac:dyDescent="0.2">
      <c r="A98">
        <v>97</v>
      </c>
      <c r="B98" t="s">
        <v>574</v>
      </c>
      <c r="C98" t="str">
        <f t="shared" si="12"/>
        <v>http://hl7.org/fhir/us/core/StructureDefinition/us-core-servicerequest</v>
      </c>
      <c r="D98" t="s">
        <v>583</v>
      </c>
      <c r="F98" t="s">
        <v>70</v>
      </c>
      <c r="G98" t="s">
        <v>218</v>
      </c>
      <c r="I98" s="4" t="s">
        <v>575</v>
      </c>
      <c r="J98" s="4" t="s">
        <v>585</v>
      </c>
      <c r="K98" s="4" t="str">
        <f>"Fetches a bundle of all "&amp;B98&amp;" resources for the specified patient and date and service code(s).  SHOULD support search by multiple report codes."</f>
        <v>Fetches a bundle of all ServiceRequest resources for the specified patient and date and service code(s).  SHOULD support search by multiple report codes.</v>
      </c>
    </row>
    <row r="99" spans="1:11" hidden="1" x14ac:dyDescent="0.2">
      <c r="A99">
        <v>98</v>
      </c>
      <c r="B99" t="s">
        <v>180</v>
      </c>
      <c r="C99" t="str">
        <f t="shared" si="12"/>
        <v>http://hl7.org/fhir/us/core/StructureDefinition/us-core-goal</v>
      </c>
      <c r="D99" t="s">
        <v>587</v>
      </c>
      <c r="F99" t="s">
        <v>70</v>
      </c>
      <c r="G99" t="s">
        <v>106</v>
      </c>
      <c r="I99" s="4" t="s">
        <v>588</v>
      </c>
      <c r="J99" s="4" t="s">
        <v>589</v>
      </c>
      <c r="K99" s="4" t="str">
        <f>"Fetches a bundle of all "&amp;B99&amp;" resources for the specified "&amp;SUBSTITUTE(D99,","," and ")</f>
        <v>Fetches a bundle of all Goal resources for the specified patient and description</v>
      </c>
    </row>
    <row r="100" spans="1:11" hidden="1" x14ac:dyDescent="0.2">
      <c r="A100">
        <v>99</v>
      </c>
      <c r="B100" t="s">
        <v>625</v>
      </c>
      <c r="C100" t="str">
        <f t="shared" si="12"/>
        <v>http://hl7.org/fhir/us/core/StructureDefinition/us-core-questionnaireresponse</v>
      </c>
      <c r="D100" t="s">
        <v>116</v>
      </c>
      <c r="F100" t="s">
        <v>70</v>
      </c>
      <c r="G100" t="s">
        <v>106</v>
      </c>
      <c r="I100" t="s">
        <v>648</v>
      </c>
      <c r="J100" s="4" t="s">
        <v>649</v>
      </c>
      <c r="K100" s="4" t="str">
        <f>"Fetches a bundle of all "&amp;B100&amp;" resources for the specified "&amp;SUBSTITUTE(D100,","," and ")</f>
        <v>Fetches a bundle of all QuestionnaireResponse resources for the specified patient and status</v>
      </c>
    </row>
    <row r="101" spans="1:11" hidden="1" x14ac:dyDescent="0.2">
      <c r="A101">
        <v>100</v>
      </c>
      <c r="B101" t="s">
        <v>625</v>
      </c>
      <c r="C101" t="str">
        <f t="shared" si="12"/>
        <v>http://hl7.org/fhir/us/core/StructureDefinition/us-core-questionnaireresponse</v>
      </c>
      <c r="D101" t="s">
        <v>643</v>
      </c>
      <c r="F101" t="s">
        <v>70</v>
      </c>
      <c r="G101" t="s">
        <v>106</v>
      </c>
      <c r="H101" t="s">
        <v>647</v>
      </c>
      <c r="I101" t="s">
        <v>648</v>
      </c>
      <c r="J101" s="4" t="s">
        <v>650</v>
      </c>
      <c r="K101" t="str">
        <f>"Fetches a bundle of all "&amp;B101&amp;" resources for the specified "&amp;SUBSTITUTE(D101,","," and  ") &amp; "= 'sdoh'"</f>
        <v>Fetches a bundle of all QuestionnaireResponse resources for the specified patient and  _tag= 'sdoh'</v>
      </c>
    </row>
    <row r="102" spans="1:11" hidden="1" x14ac:dyDescent="0.2">
      <c r="A102">
        <v>101</v>
      </c>
      <c r="B102" t="s">
        <v>625</v>
      </c>
      <c r="C102" t="str">
        <f t="shared" si="12"/>
        <v>http://hl7.org/fhir/us/core/StructureDefinition/us-core-questionnaireresponse</v>
      </c>
      <c r="D102" t="s">
        <v>644</v>
      </c>
      <c r="F102" t="s">
        <v>70</v>
      </c>
      <c r="G102" t="s">
        <v>149</v>
      </c>
      <c r="I102" t="s">
        <v>648</v>
      </c>
      <c r="J102" s="4" t="s">
        <v>651</v>
      </c>
      <c r="K102" s="4" t="str">
        <f>"Fetches a bundle of all "&amp;B102&amp;" resources for the specified patient and date"</f>
        <v>Fetches a bundle of all QuestionnaireResponse resources for the specified patient and date</v>
      </c>
    </row>
    <row r="103" spans="1:11" hidden="1" x14ac:dyDescent="0.2">
      <c r="A103">
        <v>102</v>
      </c>
      <c r="B103" t="s">
        <v>625</v>
      </c>
      <c r="C103" t="str">
        <f t="shared" si="12"/>
        <v>http://hl7.org/fhir/us/core/StructureDefinition/us-core-questionnaireresponse</v>
      </c>
      <c r="D103" s="18" t="s">
        <v>645</v>
      </c>
      <c r="F103" t="s">
        <v>70</v>
      </c>
      <c r="G103" t="s">
        <v>218</v>
      </c>
      <c r="H103" t="s">
        <v>647</v>
      </c>
      <c r="I103" t="s">
        <v>648</v>
      </c>
      <c r="J103" s="4" t="s">
        <v>652</v>
      </c>
      <c r="K103" t="str">
        <f>"Fetches a bundle of all "&amp;B103&amp;" resources tagged as 'sdoh' for the specified patient and date"</f>
        <v>Fetches a bundle of all QuestionnaireResponse resources tagged as 'sdoh' for the specified patient and date</v>
      </c>
    </row>
    <row r="104" spans="1:11" hidden="1" x14ac:dyDescent="0.2">
      <c r="A104">
        <v>103</v>
      </c>
      <c r="B104" t="s">
        <v>625</v>
      </c>
      <c r="C104" t="str">
        <f t="shared" si="12"/>
        <v>http://hl7.org/fhir/us/core/StructureDefinition/us-core-questionnaireresponse</v>
      </c>
      <c r="D104" s="18" t="s">
        <v>646</v>
      </c>
      <c r="F104" t="s">
        <v>70</v>
      </c>
      <c r="G104" t="s">
        <v>91</v>
      </c>
      <c r="I104" t="s">
        <v>648</v>
      </c>
      <c r="J104" s="4" t="s">
        <v>653</v>
      </c>
      <c r="K104" t="str">
        <f>"Fetches a bundle of all "&amp;B104&amp;" resources for the specified patient that have been completed against a specified form."</f>
        <v>Fetches a bundle of all QuestionnaireResponse resources for the specified patient that have been completed against a specified form.</v>
      </c>
    </row>
    <row r="105" spans="1:11" ht="151" hidden="1" customHeight="1" x14ac:dyDescent="0.2">
      <c r="A105">
        <v>104</v>
      </c>
      <c r="B105" s="18" t="s">
        <v>689</v>
      </c>
      <c r="C105" t="str">
        <f t="shared" si="12"/>
        <v>http://hl7.org/fhir/us/core/StructureDefinition/us-core-medicationdispense</v>
      </c>
      <c r="D105" s="18" t="s">
        <v>116</v>
      </c>
      <c r="E105" s="18" t="s">
        <v>56</v>
      </c>
      <c r="F105" s="18" t="s">
        <v>70</v>
      </c>
      <c r="G105" s="18" t="s">
        <v>106</v>
      </c>
      <c r="H105" s="18"/>
      <c r="I105" s="4" t="s">
        <v>700</v>
      </c>
      <c r="J105" s="4" t="s">
        <v>699</v>
      </c>
      <c r="K105" t="str">
        <f>"Fetches a bundle of all "&amp;B105&amp;" resources for the specified patient that have a given dispense status (e.g., dispensed, not dispensed))."</f>
        <v>Fetches a bundle of all MedicationDispense resources for the specified patient that have a given dispense status (e.g., dispensed, not dispensed)).</v>
      </c>
    </row>
    <row r="106" spans="1:11" hidden="1" x14ac:dyDescent="0.2">
      <c r="A106">
        <v>105</v>
      </c>
      <c r="B106" s="18" t="s">
        <v>689</v>
      </c>
      <c r="C106" t="str">
        <f t="shared" si="12"/>
        <v>http://hl7.org/fhir/us/core/StructureDefinition/us-core-medicationdispense</v>
      </c>
      <c r="D106" s="18" t="s">
        <v>117</v>
      </c>
      <c r="E106" s="18" t="s">
        <v>56</v>
      </c>
      <c r="F106" s="18" t="s">
        <v>70</v>
      </c>
      <c r="G106" s="18" t="s">
        <v>106</v>
      </c>
      <c r="H106" s="18"/>
      <c r="I106" s="4" t="s">
        <v>701</v>
      </c>
      <c r="J106" s="4" t="s">
        <v>702</v>
      </c>
      <c r="K106" t="str">
        <f>"Fetches a bundle of all "&amp;B106&amp;"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7" spans="1:11" hidden="1" x14ac:dyDescent="0.2">
      <c r="A107">
        <v>106</v>
      </c>
      <c r="B107" s="18" t="s">
        <v>696</v>
      </c>
      <c r="C107" t="str">
        <f t="shared" si="12"/>
        <v>http://hl7.org/fhir/us/core/StructureDefinition/us-core-!medicationdispense</v>
      </c>
      <c r="D107" s="18" t="s">
        <v>694</v>
      </c>
      <c r="E107" s="18" t="s">
        <v>56</v>
      </c>
      <c r="F107" s="18" t="s">
        <v>70</v>
      </c>
      <c r="G107" s="18" t="s">
        <v>149</v>
      </c>
      <c r="H107" s="18"/>
      <c r="I107" s="4" t="s">
        <v>695</v>
      </c>
      <c r="J107" s="4" t="s">
        <v>693</v>
      </c>
      <c r="K107" t="str">
        <f>"Fetches a bundle of all "&amp;B106&amp;" resources for the specified patient for a given dispense and date or range"</f>
        <v>Fetches a bundle of all MedicationDispense resources for the specified patient for a given dispense and date or range</v>
      </c>
    </row>
  </sheetData>
  <autoFilter ref="A1:K107" xr:uid="{331E0B16-168F-459B-8951-3DF614BF0371}">
    <filterColumn colId="1">
      <filters>
        <filter val="Condition"/>
      </filters>
    </filterColumn>
  </autoFilter>
  <sortState xmlns:xlrd2="http://schemas.microsoft.com/office/spreadsheetml/2017/richdata2" ref="A2:K135">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669</v>
      </c>
    </row>
    <row r="4" spans="1:2" x14ac:dyDescent="0.2">
      <c r="A4" t="s">
        <v>452</v>
      </c>
      <c r="B4" t="s">
        <v>461</v>
      </c>
    </row>
    <row r="5" spans="1:2" ht="256" customHeight="1" x14ac:dyDescent="0.2">
      <c r="A5" t="s">
        <v>3</v>
      </c>
      <c r="B5" s="1" t="s">
        <v>670</v>
      </c>
    </row>
    <row r="6" spans="1:2" x14ac:dyDescent="0.2">
      <c r="A6" t="s">
        <v>4</v>
      </c>
      <c r="B6" t="s">
        <v>5</v>
      </c>
    </row>
    <row r="7" spans="1:2" ht="351.75" customHeight="1" x14ac:dyDescent="0.2">
      <c r="A7" t="s">
        <v>6</v>
      </c>
      <c r="B7" s="1" t="s">
        <v>656</v>
      </c>
    </row>
    <row r="8" spans="1:2" ht="103.5" customHeight="1" x14ac:dyDescent="0.2">
      <c r="A8" t="s">
        <v>7</v>
      </c>
      <c r="B8" s="2" t="s">
        <v>590</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534</v>
      </c>
      <c r="B2" t="s">
        <v>591</v>
      </c>
      <c r="C2" t="s">
        <v>540</v>
      </c>
      <c r="D2" t="s">
        <v>70</v>
      </c>
    </row>
    <row r="3" spans="1:4" ht="16" x14ac:dyDescent="0.2">
      <c r="A3" s="24" t="s">
        <v>719</v>
      </c>
      <c r="B3" s="24" t="s">
        <v>539</v>
      </c>
      <c r="C3" s="24" t="s">
        <v>541</v>
      </c>
      <c r="D3" s="24"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tabSelected="1"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538</v>
      </c>
      <c r="D2" s="17" t="s">
        <v>537</v>
      </c>
      <c r="E2" s="17" t="s">
        <v>542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zoomScale="140" zoomScaleNormal="140" workbookViewId="0">
      <selection activeCell="A19" sqref="A1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667</v>
      </c>
      <c r="B5" t="s">
        <v>613</v>
      </c>
      <c r="D5" t="s">
        <v>12</v>
      </c>
      <c r="E5" t="s">
        <v>138</v>
      </c>
    </row>
    <row r="6" spans="1:5" x14ac:dyDescent="0.2">
      <c r="A6" s="19" t="s">
        <v>668</v>
      </c>
      <c r="B6" t="s">
        <v>619</v>
      </c>
      <c r="D6" t="s">
        <v>12</v>
      </c>
      <c r="E6" t="s">
        <v>138</v>
      </c>
    </row>
    <row r="7" spans="1:5" x14ac:dyDescent="0.2">
      <c r="A7" t="s">
        <v>671</v>
      </c>
      <c r="B7" t="s">
        <v>672</v>
      </c>
      <c r="D7" t="s">
        <v>12</v>
      </c>
      <c r="E7" t="s">
        <v>673</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23" t="s">
        <v>713</v>
      </c>
      <c r="B12" t="s">
        <v>365</v>
      </c>
      <c r="D12" t="s">
        <v>12</v>
      </c>
      <c r="E12" t="s">
        <v>22</v>
      </c>
    </row>
    <row r="13" spans="1:5" ht="16" x14ac:dyDescent="0.2">
      <c r="A13" s="22" t="s">
        <v>627</v>
      </c>
      <c r="B13" t="s">
        <v>607</v>
      </c>
      <c r="D13" t="s">
        <v>12</v>
      </c>
      <c r="E13" t="s">
        <v>608</v>
      </c>
    </row>
    <row r="14" spans="1:5" ht="16" x14ac:dyDescent="0.2">
      <c r="A14" s="22" t="s">
        <v>628</v>
      </c>
      <c r="B14" t="s">
        <v>615</v>
      </c>
      <c r="D14" t="s">
        <v>12</v>
      </c>
      <c r="E14" t="s">
        <v>608</v>
      </c>
    </row>
    <row r="15" spans="1:5" ht="16" x14ac:dyDescent="0.2">
      <c r="A15" s="22" t="s">
        <v>629</v>
      </c>
      <c r="B15" t="s">
        <v>616</v>
      </c>
      <c r="D15" t="s">
        <v>12</v>
      </c>
      <c r="E15" t="s">
        <v>608</v>
      </c>
    </row>
    <row r="16" spans="1:5" ht="16" x14ac:dyDescent="0.2">
      <c r="A16" s="22" t="s">
        <v>630</v>
      </c>
      <c r="B16" t="s">
        <v>618</v>
      </c>
      <c r="D16" t="s">
        <v>12</v>
      </c>
      <c r="E16" t="s">
        <v>608</v>
      </c>
    </row>
    <row r="17" spans="1:5" ht="16" x14ac:dyDescent="0.2">
      <c r="A17" s="22" t="s">
        <v>631</v>
      </c>
      <c r="B17" t="s">
        <v>620</v>
      </c>
      <c r="D17" t="s">
        <v>12</v>
      </c>
      <c r="E17" t="s">
        <v>608</v>
      </c>
    </row>
    <row r="18" spans="1:5" ht="16" x14ac:dyDescent="0.2">
      <c r="A18" s="22" t="s">
        <v>632</v>
      </c>
      <c r="B18" t="s">
        <v>626</v>
      </c>
      <c r="D18" t="s">
        <v>12</v>
      </c>
      <c r="E18" t="s">
        <v>608</v>
      </c>
    </row>
    <row r="19" spans="1:5" x14ac:dyDescent="0.2">
      <c r="A19" s="21"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687</v>
      </c>
      <c r="B24" t="s">
        <v>688</v>
      </c>
      <c r="D24" t="s">
        <v>12</v>
      </c>
      <c r="E24" t="s">
        <v>689</v>
      </c>
    </row>
    <row r="25" spans="1:5" x14ac:dyDescent="0.2">
      <c r="A25" s="19" t="s">
        <v>413</v>
      </c>
      <c r="B25" t="s">
        <v>412</v>
      </c>
      <c r="D25" t="s">
        <v>12</v>
      </c>
      <c r="E25" t="s">
        <v>183</v>
      </c>
    </row>
    <row r="26" spans="1:5" x14ac:dyDescent="0.2">
      <c r="A26" t="s">
        <v>680</v>
      </c>
      <c r="B26" t="s">
        <v>676</v>
      </c>
      <c r="D26" t="s">
        <v>12</v>
      </c>
      <c r="E26" t="s">
        <v>183</v>
      </c>
    </row>
    <row r="27" spans="1:5" x14ac:dyDescent="0.2">
      <c r="A27" t="s">
        <v>679</v>
      </c>
      <c r="B27" t="s">
        <v>677</v>
      </c>
      <c r="D27" t="s">
        <v>12</v>
      </c>
      <c r="E27" t="s">
        <v>183</v>
      </c>
    </row>
    <row r="28" spans="1:5" x14ac:dyDescent="0.2">
      <c r="A28" t="s">
        <v>681</v>
      </c>
      <c r="B28" t="s">
        <v>678</v>
      </c>
      <c r="D28" t="s">
        <v>12</v>
      </c>
      <c r="E28" t="s">
        <v>183</v>
      </c>
    </row>
    <row r="29" spans="1:5" x14ac:dyDescent="0.2">
      <c r="A29" s="19" t="s">
        <v>609</v>
      </c>
      <c r="B29" t="s">
        <v>610</v>
      </c>
      <c r="D29" t="s">
        <v>12</v>
      </c>
      <c r="E29" t="s">
        <v>183</v>
      </c>
    </row>
    <row r="30" spans="1:5" x14ac:dyDescent="0.2">
      <c r="A30" s="19" t="s">
        <v>491</v>
      </c>
      <c r="B30" t="s">
        <v>482</v>
      </c>
      <c r="D30" t="s">
        <v>12</v>
      </c>
      <c r="E30" t="s">
        <v>183</v>
      </c>
    </row>
    <row r="31" spans="1:5" x14ac:dyDescent="0.2">
      <c r="A31" s="19" t="s">
        <v>611</v>
      </c>
      <c r="B31" t="s">
        <v>612</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572</v>
      </c>
      <c r="B37" t="s">
        <v>614</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617</v>
      </c>
      <c r="B41" t="s">
        <v>606</v>
      </c>
      <c r="D41" t="s">
        <v>12</v>
      </c>
      <c r="E41" t="s">
        <v>183</v>
      </c>
    </row>
    <row r="42" spans="1:5" x14ac:dyDescent="0.2">
      <c r="A42" s="19" t="s">
        <v>484</v>
      </c>
      <c r="B42" t="s">
        <v>475</v>
      </c>
      <c r="D42" t="s">
        <v>12</v>
      </c>
      <c r="E42" t="s">
        <v>183</v>
      </c>
    </row>
    <row r="43" spans="1:5" x14ac:dyDescent="0.2">
      <c r="A43" s="19" t="s">
        <v>596</v>
      </c>
      <c r="B43" t="s">
        <v>621</v>
      </c>
      <c r="D43" t="s">
        <v>12</v>
      </c>
      <c r="E43" t="s">
        <v>183</v>
      </c>
    </row>
    <row r="44" spans="1:5" x14ac:dyDescent="0.2">
      <c r="A44" s="19" t="s">
        <v>595</v>
      </c>
      <c r="B44" t="s">
        <v>622</v>
      </c>
      <c r="D44" t="s">
        <v>12</v>
      </c>
      <c r="E44" t="s">
        <v>183</v>
      </c>
    </row>
    <row r="45" spans="1:5" x14ac:dyDescent="0.2">
      <c r="A45" s="19" t="s">
        <v>497</v>
      </c>
      <c r="B45" t="s">
        <v>496</v>
      </c>
      <c r="D45" t="s">
        <v>12</v>
      </c>
      <c r="E45" t="s">
        <v>183</v>
      </c>
    </row>
    <row r="46" spans="1:5" x14ac:dyDescent="0.2">
      <c r="A46" s="19" t="s">
        <v>495</v>
      </c>
      <c r="B46" t="s">
        <v>712</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623</v>
      </c>
      <c r="B55" t="s">
        <v>624</v>
      </c>
      <c r="D55" t="s">
        <v>12</v>
      </c>
      <c r="E55" t="s">
        <v>625</v>
      </c>
    </row>
    <row r="56" spans="1:5" x14ac:dyDescent="0.2">
      <c r="A56" s="19" t="s">
        <v>594</v>
      </c>
      <c r="B56" t="s">
        <v>592</v>
      </c>
      <c r="D56" t="s">
        <v>12</v>
      </c>
      <c r="E56" t="s">
        <v>597</v>
      </c>
    </row>
    <row r="57" spans="1:5" x14ac:dyDescent="0.2">
      <c r="A57" s="19" t="s">
        <v>584</v>
      </c>
      <c r="B57" t="s">
        <v>593</v>
      </c>
      <c r="D57" t="s">
        <v>12</v>
      </c>
      <c r="E57" t="s">
        <v>574</v>
      </c>
    </row>
    <row r="58" spans="1:5" x14ac:dyDescent="0.2">
      <c r="A58" s="19" t="s">
        <v>682</v>
      </c>
      <c r="B58" t="s">
        <v>683</v>
      </c>
      <c r="D58" t="s">
        <v>12</v>
      </c>
      <c r="E58" t="s">
        <v>684</v>
      </c>
    </row>
  </sheetData>
  <sortState xmlns:xlrd2="http://schemas.microsoft.com/office/spreadsheetml/2017/richdata2" ref="A2:E43">
    <sortCondition ref="E2:E43"/>
    <sortCondition ref="B2:B43"/>
  </sortState>
  <hyperlinks>
    <hyperlink ref="A19" r:id="rId1" xr:uid="{989800B5-A1D9-4349-9DD7-B6144EA2265D}"/>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24"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664</v>
      </c>
      <c r="T4" t="s">
        <v>19</v>
      </c>
      <c r="U4" t="s">
        <v>70</v>
      </c>
      <c r="V4" t="s">
        <v>598</v>
      </c>
      <c r="W4" t="s">
        <v>570</v>
      </c>
      <c r="X4" s="15" t="s">
        <v>449</v>
      </c>
      <c r="Y4" s="15" t="s">
        <v>12</v>
      </c>
    </row>
    <row r="5" spans="1:25" ht="25.5" customHeight="1" x14ac:dyDescent="0.25">
      <c r="A5" t="s">
        <v>138</v>
      </c>
      <c r="B5" t="s">
        <v>12</v>
      </c>
      <c r="C5" s="1" t="s">
        <v>665</v>
      </c>
      <c r="T5" t="s">
        <v>19</v>
      </c>
      <c r="U5" t="s">
        <v>70</v>
      </c>
      <c r="X5" s="15" t="s">
        <v>449</v>
      </c>
      <c r="Y5" s="15" t="s">
        <v>12</v>
      </c>
    </row>
    <row r="6" spans="1:25" ht="25.5" customHeight="1" x14ac:dyDescent="0.25">
      <c r="A6" t="s">
        <v>673</v>
      </c>
      <c r="B6" t="s">
        <v>12</v>
      </c>
      <c r="T6" t="s">
        <v>19</v>
      </c>
      <c r="U6" t="s">
        <v>70</v>
      </c>
      <c r="X6" s="15" t="s">
        <v>449</v>
      </c>
      <c r="Y6" s="15" t="s">
        <v>12</v>
      </c>
    </row>
    <row r="7" spans="1:25" ht="25.5" customHeight="1" x14ac:dyDescent="0.25">
      <c r="A7" t="s">
        <v>249</v>
      </c>
      <c r="B7" t="s">
        <v>12</v>
      </c>
      <c r="C7" s="1" t="s">
        <v>663</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662</v>
      </c>
      <c r="T9" t="s">
        <v>19</v>
      </c>
      <c r="U9" t="s">
        <v>70</v>
      </c>
      <c r="X9" s="15" t="s">
        <v>449</v>
      </c>
      <c r="Y9" s="15" t="s">
        <v>12</v>
      </c>
    </row>
    <row r="10" spans="1:25" ht="25.5" customHeight="1" x14ac:dyDescent="0.25">
      <c r="A10" t="s">
        <v>22</v>
      </c>
      <c r="B10" t="s">
        <v>12</v>
      </c>
      <c r="C10" s="1" t="s">
        <v>666</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661</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689</v>
      </c>
      <c r="B16" t="s">
        <v>12</v>
      </c>
      <c r="C16" s="1" t="s">
        <v>691</v>
      </c>
      <c r="T16" t="s">
        <v>19</v>
      </c>
      <c r="U16" t="s">
        <v>70</v>
      </c>
      <c r="V16" t="s">
        <v>70</v>
      </c>
      <c r="W16" s="6" t="s">
        <v>690</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660</v>
      </c>
      <c r="T18" t="s">
        <v>19</v>
      </c>
      <c r="U18" t="s">
        <v>70</v>
      </c>
      <c r="X18" s="15" t="s">
        <v>449</v>
      </c>
      <c r="Y18" s="15" t="s">
        <v>12</v>
      </c>
    </row>
    <row r="19" spans="1:25" ht="25.5" customHeight="1" x14ac:dyDescent="0.25">
      <c r="A19" t="s">
        <v>260</v>
      </c>
      <c r="B19" t="s">
        <v>12</v>
      </c>
      <c r="C19" s="1" t="s">
        <v>659</v>
      </c>
      <c r="T19" t="s">
        <v>19</v>
      </c>
      <c r="U19" t="s">
        <v>70</v>
      </c>
      <c r="X19" s="15"/>
      <c r="Y19" s="15"/>
    </row>
    <row r="20" spans="1:25" ht="25.5" customHeight="1" x14ac:dyDescent="0.25">
      <c r="A20" t="s">
        <v>21</v>
      </c>
      <c r="B20" t="s">
        <v>12</v>
      </c>
      <c r="C20" s="1" t="s">
        <v>658</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657</v>
      </c>
      <c r="T23" t="s">
        <v>19</v>
      </c>
      <c r="U23" t="s">
        <v>70</v>
      </c>
      <c r="X23" s="15" t="s">
        <v>449</v>
      </c>
      <c r="Y23" s="15" t="s">
        <v>12</v>
      </c>
    </row>
    <row r="24" spans="1:25" ht="409.6" x14ac:dyDescent="0.2">
      <c r="A24" t="s">
        <v>436</v>
      </c>
      <c r="B24" t="s">
        <v>12</v>
      </c>
      <c r="C24" s="1" t="s">
        <v>714</v>
      </c>
      <c r="T24" t="s">
        <v>19</v>
      </c>
      <c r="U24" t="s">
        <v>70</v>
      </c>
    </row>
    <row r="25" spans="1:25" ht="25.5" customHeight="1" x14ac:dyDescent="0.25">
      <c r="A25" t="s">
        <v>625</v>
      </c>
      <c r="B25" t="s">
        <v>70</v>
      </c>
      <c r="C25" s="1" t="s">
        <v>633</v>
      </c>
      <c r="T25" t="s">
        <v>19</v>
      </c>
      <c r="U25" t="s">
        <v>70</v>
      </c>
      <c r="X25" s="15" t="s">
        <v>449</v>
      </c>
      <c r="Y25" s="15" t="s">
        <v>12</v>
      </c>
    </row>
    <row r="26" spans="1:25" ht="25.5" customHeight="1" x14ac:dyDescent="0.25">
      <c r="A26" t="s">
        <v>597</v>
      </c>
      <c r="B26" t="s">
        <v>12</v>
      </c>
      <c r="T26" t="s">
        <v>19</v>
      </c>
      <c r="U26" t="s">
        <v>70</v>
      </c>
      <c r="X26" s="15" t="s">
        <v>449</v>
      </c>
      <c r="Y26" s="15" t="s">
        <v>12</v>
      </c>
    </row>
    <row r="27" spans="1:25" ht="25.5" customHeight="1" x14ac:dyDescent="0.25">
      <c r="A27" t="s">
        <v>574</v>
      </c>
      <c r="B27" t="s">
        <v>12</v>
      </c>
      <c r="T27" t="s">
        <v>19</v>
      </c>
      <c r="U27" t="s">
        <v>70</v>
      </c>
      <c r="X27" s="15" t="s">
        <v>449</v>
      </c>
      <c r="Y27" s="15" t="s">
        <v>12</v>
      </c>
    </row>
    <row r="28" spans="1:25" ht="25.5" customHeight="1" x14ac:dyDescent="0.25">
      <c r="A28" t="s">
        <v>684</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655</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674</v>
      </c>
      <c r="G1" t="s">
        <v>372</v>
      </c>
      <c r="H1" s="1" t="s">
        <v>420</v>
      </c>
      <c r="I1" t="s">
        <v>373</v>
      </c>
      <c r="J1" t="s">
        <v>374</v>
      </c>
      <c r="K1" t="s">
        <v>375</v>
      </c>
      <c r="L1" t="s">
        <v>376</v>
      </c>
      <c r="M1" t="s">
        <v>377</v>
      </c>
      <c r="N1" t="s">
        <v>378</v>
      </c>
      <c r="O1" t="s">
        <v>379</v>
      </c>
      <c r="P1" t="s">
        <v>692</v>
      </c>
      <c r="Q1" t="s">
        <v>380</v>
      </c>
      <c r="R1" t="s">
        <v>381</v>
      </c>
      <c r="S1" t="s">
        <v>382</v>
      </c>
      <c r="T1" t="s">
        <v>450</v>
      </c>
      <c r="U1" t="s">
        <v>383</v>
      </c>
      <c r="V1" t="s">
        <v>384</v>
      </c>
      <c r="W1" t="s">
        <v>385</v>
      </c>
      <c r="X1" t="s">
        <v>386</v>
      </c>
      <c r="Y1" t="s">
        <v>387</v>
      </c>
      <c r="Z1" t="s">
        <v>439</v>
      </c>
      <c r="AA1" t="s">
        <v>634</v>
      </c>
      <c r="AB1" t="s">
        <v>599</v>
      </c>
      <c r="AC1" t="s">
        <v>600</v>
      </c>
      <c r="AD1" t="s">
        <v>685</v>
      </c>
      <c r="AE1" t="s">
        <v>686</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2022-11-17T21:24:56Z</dcterms:modified>
</cp:coreProperties>
</file>