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2"/>
  <workbookPr defaultThemeVersion="166925"/>
  <mc:AlternateContent xmlns:mc="http://schemas.openxmlformats.org/markup-compatibility/2006">
    <mc:Choice Requires="x15">
      <x15ac:absPath xmlns:x15ac="http://schemas.microsoft.com/office/spreadsheetml/2010/11/ac" url="/Users/ehaas/Documents/FHIR/US-Core/input/resources_spreadsheets/"/>
    </mc:Choice>
  </mc:AlternateContent>
  <xr:revisionPtr revIDLastSave="0" documentId="13_ncr:1_{2BC633FB-58FE-1349-9B8E-DC78F2A3B9E1}" xr6:coauthVersionLast="47" xr6:coauthVersionMax="47" xr10:uidLastSave="{00000000-0000-0000-0000-000000000000}"/>
  <bookViews>
    <workbookView xWindow="21200" yWindow="500" windowWidth="51200" windowHeight="28300" activeTab="10" xr2:uid="{00000000-000D-0000-FFFF-FFFF00000000}"/>
  </bookViews>
  <sheets>
    <sheet name="config" sheetId="12" r:id="rId1"/>
    <sheet name="meta" sheetId="1" r:id="rId2"/>
    <sheet name="igs" sheetId="10" r:id="rId3"/>
    <sheet name="capstatements" sheetId="13" r:id="rId4"/>
    <sheet name="profiles" sheetId="2" r:id="rId5"/>
    <sheet name="resources" sheetId="4" r:id="rId6"/>
    <sheet name="ops" sheetId="5" r:id="rId7"/>
    <sheet name="interactions" sheetId="6" r:id="rId8"/>
    <sheet name="rest_interactions" sheetId="11" r:id="rId9"/>
    <sheet name="sps" sheetId="14" r:id="rId10"/>
    <sheet name="sp_combos" sheetId="8" r:id="rId11"/>
  </sheets>
  <definedNames>
    <definedName name="_xlnm._FilterDatabase" localSheetId="10" hidden="1">sp_combos!$A$1:$K$96</definedName>
    <definedName name="_xlnm._FilterDatabase" localSheetId="9" hidden="1">sps!$A$1:$AB$126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A128" i="14" l="1"/>
  <c r="Z127" i="14"/>
  <c r="Z128" i="14"/>
  <c r="Y128" i="14"/>
  <c r="L128" i="14"/>
  <c r="AB128" i="14"/>
  <c r="L127" i="14"/>
  <c r="AB127" i="14"/>
  <c r="G128" i="14"/>
  <c r="G127" i="14"/>
  <c r="G2" i="14"/>
  <c r="L2" i="14"/>
  <c r="AB2" i="14"/>
  <c r="G3" i="14"/>
  <c r="L3" i="14"/>
  <c r="AB3" i="14"/>
  <c r="G4" i="14"/>
  <c r="L4" i="14"/>
  <c r="AB4" i="14"/>
  <c r="G5" i="14"/>
  <c r="L5" i="14"/>
  <c r="Y5" i="14"/>
  <c r="Z5" i="14"/>
  <c r="AA5" i="14"/>
  <c r="AB5" i="14"/>
  <c r="G6" i="14"/>
  <c r="L6" i="14"/>
  <c r="AB6" i="14"/>
  <c r="G7" i="14"/>
  <c r="L7" i="14"/>
  <c r="AB7" i="14"/>
  <c r="G8" i="14"/>
  <c r="L8" i="14"/>
  <c r="AB8" i="14"/>
  <c r="G9" i="14"/>
  <c r="L9" i="14"/>
  <c r="AB9" i="14"/>
  <c r="G10" i="14"/>
  <c r="L10" i="14"/>
  <c r="Z10" i="14"/>
  <c r="AA10" i="14"/>
  <c r="AB10" i="14"/>
  <c r="G11" i="14"/>
  <c r="L11" i="14"/>
  <c r="AB11" i="14"/>
  <c r="G12" i="14"/>
  <c r="L12" i="14"/>
  <c r="AB12" i="14"/>
  <c r="G13" i="14"/>
  <c r="L13" i="14"/>
  <c r="Z13" i="14"/>
  <c r="AA13" i="14"/>
  <c r="AB13" i="14"/>
  <c r="G14" i="14"/>
  <c r="L14" i="14"/>
  <c r="AB14" i="14"/>
  <c r="G15" i="14"/>
  <c r="L15" i="14"/>
  <c r="AB15" i="14"/>
  <c r="G16" i="14"/>
  <c r="L16" i="14"/>
  <c r="AB16" i="14"/>
  <c r="G17" i="14"/>
  <c r="L17" i="14"/>
  <c r="AA17" i="14"/>
  <c r="AB17" i="14"/>
  <c r="G18" i="14"/>
  <c r="L18" i="14"/>
  <c r="Z18" i="14"/>
  <c r="AA18" i="14"/>
  <c r="AB18" i="14"/>
  <c r="G19" i="14"/>
  <c r="L19" i="14"/>
  <c r="Z19" i="14"/>
  <c r="AA19" i="14"/>
  <c r="AB19" i="14"/>
  <c r="G20" i="14"/>
  <c r="L20" i="14"/>
  <c r="AB20" i="14"/>
  <c r="G21" i="14"/>
  <c r="L21" i="14"/>
  <c r="AB21" i="14"/>
  <c r="G22" i="14"/>
  <c r="L22" i="14"/>
  <c r="AB22" i="14"/>
  <c r="G23" i="14"/>
  <c r="L23" i="14"/>
  <c r="AB23" i="14"/>
  <c r="G24" i="14"/>
  <c r="L24" i="14"/>
  <c r="AB24" i="14"/>
  <c r="G25" i="14"/>
  <c r="L25" i="14"/>
  <c r="AB25" i="14"/>
  <c r="G26" i="14"/>
  <c r="AB26" i="14"/>
  <c r="G27" i="14"/>
  <c r="L27" i="14"/>
  <c r="AB27" i="14"/>
  <c r="G28" i="14"/>
  <c r="AB28" i="14"/>
  <c r="G29" i="14"/>
  <c r="L29" i="14"/>
  <c r="AA29" i="14"/>
  <c r="AB29" i="14"/>
  <c r="G30" i="14"/>
  <c r="L30" i="14"/>
  <c r="AA30" i="14"/>
  <c r="AB30" i="14"/>
  <c r="G31" i="14"/>
  <c r="AA31" i="14"/>
  <c r="AB31" i="14"/>
  <c r="G32" i="14"/>
  <c r="AB32" i="14"/>
  <c r="G33" i="14"/>
  <c r="L33" i="14"/>
  <c r="AB33" i="14"/>
  <c r="G34" i="14"/>
  <c r="L34" i="14"/>
  <c r="AB34" i="14"/>
  <c r="G35" i="14"/>
  <c r="L35" i="14"/>
  <c r="AB35" i="14"/>
  <c r="G36" i="14"/>
  <c r="L36" i="14"/>
  <c r="AB36" i="14"/>
  <c r="G37" i="14"/>
  <c r="L37" i="14"/>
  <c r="AB37" i="14"/>
  <c r="G38" i="14"/>
  <c r="L38" i="14"/>
  <c r="AB38" i="14"/>
  <c r="G39" i="14"/>
  <c r="L39" i="14"/>
  <c r="AB39" i="14"/>
  <c r="G40" i="14"/>
  <c r="L40" i="14"/>
  <c r="AB40" i="14"/>
  <c r="G41" i="14"/>
  <c r="L41" i="14"/>
  <c r="AB41" i="14"/>
  <c r="G42" i="14"/>
  <c r="L42" i="14"/>
  <c r="AB42" i="14"/>
  <c r="G43" i="14"/>
  <c r="L43" i="14"/>
  <c r="AB43" i="14"/>
  <c r="G44" i="14"/>
  <c r="L44" i="14"/>
  <c r="Z44" i="14"/>
  <c r="AA44" i="14"/>
  <c r="AB44" i="14"/>
  <c r="G45" i="14"/>
  <c r="L45" i="14"/>
  <c r="Y45" i="14"/>
  <c r="Z45" i="14"/>
  <c r="AA45" i="14"/>
  <c r="AB45" i="14"/>
  <c r="G46" i="14"/>
  <c r="L46" i="14"/>
  <c r="AB46" i="14"/>
  <c r="G47" i="14"/>
  <c r="L47" i="14"/>
  <c r="AB47" i="14"/>
  <c r="G48" i="14"/>
  <c r="L48" i="14"/>
  <c r="AB48" i="14"/>
  <c r="G49" i="14"/>
  <c r="L49" i="14"/>
  <c r="AB49" i="14"/>
  <c r="G50" i="14"/>
  <c r="L50" i="14"/>
  <c r="Y50" i="14"/>
  <c r="Z50" i="14"/>
  <c r="AA50" i="14"/>
  <c r="AB50" i="14"/>
  <c r="G51" i="14"/>
  <c r="L51" i="14"/>
  <c r="AB51" i="14"/>
  <c r="G52" i="14"/>
  <c r="L52" i="14"/>
  <c r="AB52" i="14"/>
  <c r="G53" i="14"/>
  <c r="L53" i="14"/>
  <c r="AB53" i="14"/>
  <c r="G54" i="14"/>
  <c r="AB54" i="14"/>
  <c r="G55" i="14"/>
  <c r="L55" i="14"/>
  <c r="AB55" i="14"/>
  <c r="G56" i="14"/>
  <c r="L56" i="14"/>
  <c r="Y56" i="14"/>
  <c r="Z56" i="14"/>
  <c r="AA56" i="14"/>
  <c r="AB56" i="14"/>
  <c r="G57" i="14"/>
  <c r="L57" i="14"/>
  <c r="AB57" i="14"/>
  <c r="G58" i="14"/>
  <c r="L58" i="14"/>
  <c r="AB58" i="14"/>
  <c r="G59" i="14"/>
  <c r="L59" i="14"/>
  <c r="AB59" i="14"/>
  <c r="G60" i="14"/>
  <c r="L60" i="14"/>
  <c r="AB60" i="14"/>
  <c r="G61" i="14"/>
  <c r="L61" i="14"/>
  <c r="Y61" i="14"/>
  <c r="Z61" i="14"/>
  <c r="AA61" i="14"/>
  <c r="AB61" i="14"/>
  <c r="G62" i="14"/>
  <c r="L62" i="14"/>
  <c r="AB62" i="14"/>
  <c r="G63" i="14"/>
  <c r="L63" i="14"/>
  <c r="AB63" i="14"/>
  <c r="G64" i="14"/>
  <c r="L64" i="14"/>
  <c r="AB64" i="14"/>
  <c r="G65" i="14"/>
  <c r="L65" i="14"/>
  <c r="AB65" i="14"/>
  <c r="G66" i="14"/>
  <c r="L66" i="14"/>
  <c r="AB66" i="14"/>
  <c r="G67" i="14"/>
  <c r="L67" i="14"/>
  <c r="AB67" i="14"/>
  <c r="G68" i="14"/>
  <c r="L68" i="14"/>
  <c r="AB68" i="14"/>
  <c r="G69" i="14"/>
  <c r="L69" i="14"/>
  <c r="AA69" i="14"/>
  <c r="AB69" i="14"/>
  <c r="G70" i="14"/>
  <c r="L70" i="14"/>
  <c r="AB70" i="14"/>
  <c r="G71" i="14"/>
  <c r="L71" i="14"/>
  <c r="AB71" i="14"/>
  <c r="G72" i="14"/>
  <c r="L72" i="14"/>
  <c r="Y72" i="14"/>
  <c r="AA72" i="14"/>
  <c r="AB72" i="14"/>
  <c r="G73" i="14"/>
  <c r="L73" i="14"/>
  <c r="AB73" i="14"/>
  <c r="G74" i="14"/>
  <c r="L74" i="14"/>
  <c r="AB74" i="14"/>
  <c r="G75" i="14"/>
  <c r="L75" i="14"/>
  <c r="AB75" i="14"/>
  <c r="G76" i="14"/>
  <c r="L76" i="14"/>
  <c r="AB76" i="14"/>
  <c r="G77" i="14"/>
  <c r="L77" i="14"/>
  <c r="AB77" i="14"/>
  <c r="G78" i="14"/>
  <c r="L78" i="14"/>
  <c r="AB78" i="14"/>
  <c r="G79" i="14"/>
  <c r="L79" i="14"/>
  <c r="Y79" i="14"/>
  <c r="Z79" i="14"/>
  <c r="AA79" i="14"/>
  <c r="AB79" i="14"/>
  <c r="G80" i="14"/>
  <c r="L80" i="14"/>
  <c r="AB80" i="14"/>
  <c r="G81" i="14"/>
  <c r="L81" i="14"/>
  <c r="AB81" i="14"/>
  <c r="G82" i="14"/>
  <c r="L82" i="14"/>
  <c r="AB82" i="14"/>
  <c r="G83" i="14"/>
  <c r="L83" i="14"/>
  <c r="Y83" i="14"/>
  <c r="Z83" i="14"/>
  <c r="AA83" i="14"/>
  <c r="AB83" i="14"/>
  <c r="G84" i="14"/>
  <c r="L84" i="14"/>
  <c r="AB84" i="14"/>
  <c r="G85" i="14"/>
  <c r="L85" i="14"/>
  <c r="Y85" i="14"/>
  <c r="Z85" i="14"/>
  <c r="AA85" i="14"/>
  <c r="AB85" i="14"/>
  <c r="G86" i="14"/>
  <c r="L86" i="14"/>
  <c r="Y86" i="14"/>
  <c r="Z86" i="14"/>
  <c r="AB86" i="14"/>
  <c r="G87" i="14"/>
  <c r="L87" i="14"/>
  <c r="AB87" i="14"/>
  <c r="G88" i="14"/>
  <c r="L88" i="14"/>
  <c r="Z88" i="14"/>
  <c r="AB88" i="14"/>
  <c r="G89" i="14"/>
  <c r="L89" i="14"/>
  <c r="Y89" i="14"/>
  <c r="Z89" i="14"/>
  <c r="AA89" i="14"/>
  <c r="AB89" i="14"/>
  <c r="G90" i="14"/>
  <c r="L90" i="14"/>
  <c r="AB90" i="14"/>
  <c r="G91" i="14"/>
  <c r="L91" i="14"/>
  <c r="AB91" i="14"/>
  <c r="G92" i="14"/>
  <c r="L92" i="14"/>
  <c r="Z92" i="14"/>
  <c r="AA92" i="14"/>
  <c r="AB92" i="14"/>
  <c r="G93" i="14"/>
  <c r="L93" i="14"/>
  <c r="Z93" i="14"/>
  <c r="AA93" i="14"/>
  <c r="AB93" i="14"/>
  <c r="G94" i="14"/>
  <c r="L94" i="14"/>
  <c r="Z94" i="14"/>
  <c r="AA94" i="14"/>
  <c r="AB94" i="14"/>
  <c r="G95" i="14"/>
  <c r="L95" i="14"/>
  <c r="AA95" i="14"/>
  <c r="AB95" i="14"/>
  <c r="G96" i="14"/>
  <c r="L96" i="14"/>
  <c r="Z96" i="14"/>
  <c r="AA96" i="14"/>
  <c r="AB96" i="14"/>
  <c r="G97" i="14"/>
  <c r="L97" i="14"/>
  <c r="Z97" i="14"/>
  <c r="AA97" i="14"/>
  <c r="AB97" i="14"/>
  <c r="G98" i="14"/>
  <c r="L98" i="14"/>
  <c r="Z98" i="14"/>
  <c r="AA98" i="14"/>
  <c r="AB98" i="14"/>
  <c r="G99" i="14"/>
  <c r="L99" i="14"/>
  <c r="Z99" i="14"/>
  <c r="AA99" i="14"/>
  <c r="AB99" i="14"/>
  <c r="G100" i="14"/>
  <c r="L100" i="14"/>
  <c r="Z100" i="14"/>
  <c r="AA100" i="14"/>
  <c r="AB100" i="14"/>
  <c r="G101" i="14"/>
  <c r="L101" i="14"/>
  <c r="Z101" i="14"/>
  <c r="AA101" i="14"/>
  <c r="AB101" i="14"/>
  <c r="G102" i="14"/>
  <c r="L102" i="14"/>
  <c r="Z102" i="14"/>
  <c r="AA102" i="14"/>
  <c r="AB102" i="14"/>
  <c r="G103" i="14"/>
  <c r="L103" i="14"/>
  <c r="Z103" i="14"/>
  <c r="AA103" i="14"/>
  <c r="AB103" i="14"/>
  <c r="G104" i="14"/>
  <c r="L104" i="14"/>
  <c r="Z104" i="14"/>
  <c r="AA104" i="14"/>
  <c r="AB104" i="14"/>
  <c r="G105" i="14"/>
  <c r="L105" i="14"/>
  <c r="Z105" i="14"/>
  <c r="AA105" i="14"/>
  <c r="AB105" i="14"/>
  <c r="G106" i="14"/>
  <c r="L106" i="14"/>
  <c r="AB106" i="14"/>
  <c r="G107" i="14"/>
  <c r="L107" i="14"/>
  <c r="Y107" i="14"/>
  <c r="Z107" i="14"/>
  <c r="AA107" i="14"/>
  <c r="AB107" i="14"/>
  <c r="G108" i="14"/>
  <c r="L108" i="14"/>
  <c r="AB108" i="14"/>
  <c r="G109" i="14"/>
  <c r="L109" i="14"/>
  <c r="AB109" i="14"/>
  <c r="G110" i="14"/>
  <c r="L110" i="14"/>
  <c r="AB110" i="14"/>
  <c r="G111" i="14"/>
  <c r="L111" i="14"/>
  <c r="AB111" i="14"/>
  <c r="G112" i="14"/>
  <c r="L112" i="14"/>
  <c r="AB112" i="14"/>
  <c r="G113" i="14"/>
  <c r="L113" i="14"/>
  <c r="AB113" i="14"/>
  <c r="G114" i="14"/>
  <c r="L114" i="14"/>
  <c r="Y114" i="14"/>
  <c r="Z114" i="14"/>
  <c r="AA114" i="14"/>
  <c r="AB114" i="14"/>
  <c r="G115" i="14"/>
  <c r="L115" i="14"/>
  <c r="Z115" i="14"/>
  <c r="AA115" i="14"/>
  <c r="AB115" i="14"/>
  <c r="G116" i="14"/>
  <c r="L116" i="14"/>
  <c r="Y116" i="14"/>
  <c r="AB116" i="14"/>
  <c r="G117" i="14"/>
  <c r="L117" i="14"/>
  <c r="Y117" i="14"/>
  <c r="Z117" i="14"/>
  <c r="AA117" i="14"/>
  <c r="AB117" i="14"/>
  <c r="G118" i="14"/>
  <c r="L118" i="14"/>
  <c r="AB118" i="14"/>
  <c r="G119" i="14"/>
  <c r="AB119" i="14"/>
  <c r="G120" i="14"/>
  <c r="L120" i="14"/>
  <c r="AB120" i="14"/>
  <c r="G121" i="14"/>
  <c r="L121" i="14"/>
  <c r="AB121" i="14"/>
  <c r="G122" i="14"/>
  <c r="L122" i="14"/>
  <c r="Z122" i="14"/>
  <c r="AA122" i="14"/>
  <c r="AB122" i="14"/>
  <c r="G123" i="14"/>
  <c r="L123" i="14"/>
  <c r="AB123" i="14"/>
  <c r="G124" i="14"/>
  <c r="L124" i="14"/>
  <c r="AB124" i="14"/>
  <c r="G125" i="14"/>
  <c r="L125" i="14"/>
  <c r="AA125" i="14"/>
  <c r="AB125" i="14"/>
  <c r="G126" i="14"/>
  <c r="L126" i="14"/>
  <c r="AB126" i="14"/>
  <c r="K32" i="8" l="1"/>
  <c r="C32" i="8"/>
  <c r="C96" i="8"/>
  <c r="C95" i="8"/>
  <c r="C94" i="8"/>
  <c r="C93" i="8"/>
  <c r="C92" i="8"/>
  <c r="C91" i="8"/>
  <c r="C90" i="8"/>
  <c r="C89" i="8"/>
  <c r="C88" i="8"/>
  <c r="C87" i="8"/>
  <c r="C86" i="8"/>
  <c r="C85" i="8"/>
  <c r="C84" i="8"/>
  <c r="C83" i="8"/>
  <c r="K94" i="8"/>
  <c r="K95" i="8"/>
  <c r="K96" i="8"/>
  <c r="C54" i="8"/>
  <c r="C55" i="8"/>
  <c r="C56" i="8"/>
  <c r="K93" i="8" l="1"/>
  <c r="K92" i="8"/>
  <c r="K91" i="8"/>
  <c r="K90" i="8"/>
  <c r="K89" i="8"/>
  <c r="K88" i="8"/>
  <c r="K87" i="8"/>
  <c r="K86" i="8"/>
  <c r="K84" i="8"/>
  <c r="K85" i="8"/>
  <c r="K83" i="8"/>
  <c r="C82" i="8"/>
  <c r="K19" i="8"/>
  <c r="C19" i="8"/>
  <c r="K16" i="8"/>
  <c r="C16" i="8"/>
  <c r="C38" i="8"/>
  <c r="C43" i="8"/>
  <c r="C42" i="8"/>
  <c r="C41" i="8"/>
  <c r="C57" i="8" l="1"/>
  <c r="C58" i="8"/>
  <c r="K58" i="8"/>
  <c r="K65" i="8" l="1"/>
  <c r="C23" i="8" l="1"/>
  <c r="K30" i="8"/>
  <c r="K29" i="8"/>
  <c r="K28" i="8"/>
  <c r="K27" i="8"/>
  <c r="K26" i="8"/>
  <c r="K25" i="8"/>
  <c r="K24" i="8"/>
  <c r="K23" i="8"/>
  <c r="K22" i="8"/>
  <c r="K21" i="8"/>
  <c r="K20" i="8"/>
  <c r="K18" i="8"/>
  <c r="K17" i="8"/>
  <c r="K15" i="8"/>
  <c r="K14" i="8"/>
  <c r="K13" i="8"/>
  <c r="K12" i="8"/>
  <c r="K11" i="8"/>
  <c r="K10" i="8"/>
  <c r="K9" i="8"/>
  <c r="K8" i="8"/>
  <c r="K7" i="8"/>
  <c r="K6" i="8"/>
  <c r="K5" i="8"/>
  <c r="K4" i="8"/>
  <c r="K3" i="8"/>
  <c r="K2" i="8"/>
  <c r="K75" i="8"/>
  <c r="K79" i="8"/>
  <c r="K74" i="8"/>
  <c r="C75" i="8"/>
  <c r="C79" i="8"/>
  <c r="C77" i="8"/>
  <c r="C78" i="8"/>
  <c r="C76" i="8"/>
  <c r="C74" i="8"/>
  <c r="K68" i="8" l="1"/>
  <c r="C73" i="8"/>
  <c r="K69" i="8"/>
  <c r="C59" i="8"/>
  <c r="K62" i="8"/>
  <c r="C62" i="8"/>
  <c r="K67" i="8"/>
  <c r="K51" i="8"/>
  <c r="K64" i="8"/>
  <c r="K66" i="8"/>
  <c r="K61" i="8"/>
  <c r="C61" i="8"/>
  <c r="K53" i="8"/>
  <c r="C53" i="8"/>
  <c r="K49" i="8"/>
  <c r="K50" i="8"/>
  <c r="K48" i="8"/>
  <c r="C60" i="8"/>
  <c r="C52" i="8"/>
  <c r="C46" i="8"/>
  <c r="C45" i="8"/>
  <c r="C44" i="8"/>
  <c r="C40" i="8"/>
  <c r="C39" i="8"/>
  <c r="C37" i="8"/>
  <c r="C36" i="8"/>
  <c r="C35" i="8"/>
  <c r="C34" i="8"/>
  <c r="C33" i="8"/>
  <c r="C31" i="8"/>
  <c r="C30" i="8"/>
  <c r="C29" i="8"/>
  <c r="C28" i="8"/>
  <c r="C27" i="8"/>
  <c r="C26" i="8"/>
  <c r="C25" i="8"/>
  <c r="C24" i="8"/>
  <c r="C22" i="8"/>
  <c r="C21" i="8"/>
  <c r="C20" i="8"/>
  <c r="C18" i="8"/>
  <c r="C17" i="8"/>
  <c r="C15" i="8"/>
  <c r="C14" i="8"/>
  <c r="C13" i="8"/>
  <c r="C12" i="8"/>
  <c r="C11" i="8"/>
  <c r="C10" i="8"/>
  <c r="C9" i="8"/>
  <c r="C8" i="8"/>
  <c r="C7" i="8"/>
  <c r="C5" i="8"/>
  <c r="C4" i="8"/>
  <c r="C3" i="8"/>
  <c r="C2" i="8"/>
  <c r="C6" i="8"/>
  <c r="K60" i="8"/>
  <c r="K52" i="8"/>
  <c r="K47" i="8"/>
  <c r="K35" i="8"/>
  <c r="K34" i="8"/>
  <c r="K33" i="8"/>
  <c r="K31" i="8"/>
  <c r="K46" i="8"/>
  <c r="K45"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tc={FB93E46D-3D13-4645-A003-7A1F153E1DB9}</author>
    <author>tc={738109A7-92A0-7248-ACDE-F9875EAC079A}</author>
    <author>tc={DCDC06BA-7148-9843-A6EA-EC4B7F1297F8}</author>
  </authors>
  <commentList>
    <comment ref="L40" authorId="0" shapeId="0" xr:uid="{FB93E46D-3D13-4645-A003-7A1F153E1DB9}">
      <text>
        <t>[Threaded comment]
Your version of Excel allows you to read this threaded comment; however, any edits to it will get removed if the file is opened in a newer version of Excel. Learn more: https://go.microsoft.com/fwlink/?linkid=870924
Comment:
    where does this show up?</t>
      </text>
    </comment>
    <comment ref="Z44" authorId="1" shapeId="0" xr:uid="{738109A7-92A0-7248-ACDE-F9875EAC079A}">
      <text>
        <t>[Threaded comment]
Your version of Excel allows you to read this threaded comment; however, any edits to it will get removed if the file is opened in a newer version of Excel. Learn more: https://go.microsoft.com/fwlink/?linkid=870924
Comment:
    do i need this?</t>
      </text>
    </comment>
    <comment ref="AA44" authorId="2" shapeId="0" xr:uid="{DCDC06BA-7148-9843-A6EA-EC4B7F1297F8}">
      <text>
        <t>[Threaded comment]
Your version of Excel allows you to read this threaded comment; however, any edits to it will get removed if the file is opened in a newer version of Excel. Learn more: https://go.microsoft.com/fwlink/?linkid=870924
Comment:
    do I need this?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tc={64123793-88FC-AA4D-9FF9-21C390EA52F3}</author>
    <author>tc={4C3DF362-0F09-CC4A-8C76-08E5FFBB7F41}</author>
    <author>tc={55554AA4-06E7-B947-A224-22F62EAAB8DA}</author>
  </authors>
  <commentList>
    <comment ref="C1" authorId="0" shapeId="0" xr:uid="{64123793-88FC-AA4D-9FF9-21C390EA52F3}">
      <text>
        <t>[Threaded comment]
Your version of Excel allows you to read this threaded comment; however, any edits to it will get removed if the file is opened in a newer version of Excel. Learn more: https://go.microsoft.com/fwlink/?linkid=870924
Comment:
    add column for include file
Reply:
    make this a comma separate list of profiles</t>
      </text>
    </comment>
    <comment ref="I1" authorId="1" shapeId="0" xr:uid="{4C3DF362-0F09-CC4A-8C76-08E5FFBB7F41}">
      <text>
        <t>[Threaded comment]
Your version of Excel allows you to read this threaded comment; however, any edits to it will get removed if the file is opened in a newer version of Excel. Learn more: https://go.microsoft.com/fwlink/?linkid=870924
Comment:
    does this do anything if not delete row</t>
      </text>
    </comment>
    <comment ref="I40" authorId="2" shapeId="0" xr:uid="{55554AA4-06E7-B947-A224-22F62EAAB8DA}">
      <text>
        <t>[Threaded comment]
Your version of Excel allows you to read this threaded comment; however, any edits to it will get removed if the file is opened in a newer version of Excel. Learn more: https://go.microsoft.com/fwlink/?linkid=870924
Comment:
    is column being used???</t>
      </text>
    </comment>
  </commentList>
</comments>
</file>

<file path=xl/sharedStrings.xml><?xml version="1.0" encoding="utf-8"?>
<sst xmlns="http://schemas.openxmlformats.org/spreadsheetml/2006/main" count="2703" uniqueCount="715">
  <si>
    <t>Element</t>
  </si>
  <si>
    <t>Value</t>
  </si>
  <si>
    <t>id</t>
  </si>
  <si>
    <t>description</t>
  </si>
  <si>
    <t>mode</t>
  </si>
  <si>
    <t>server</t>
  </si>
  <si>
    <t>documentation</t>
  </si>
  <si>
    <t>security</t>
  </si>
  <si>
    <t>Profile</t>
  </si>
  <si>
    <t>Name</t>
  </si>
  <si>
    <t>Conformance</t>
  </si>
  <si>
    <t>Type</t>
  </si>
  <si>
    <t>SHALL</t>
  </si>
  <si>
    <t>type</t>
  </si>
  <si>
    <t>conformance</t>
  </si>
  <si>
    <t>versioning</t>
  </si>
  <si>
    <t>readHistory</t>
  </si>
  <si>
    <t>updateCreate</t>
  </si>
  <si>
    <t>referencePolicy</t>
  </si>
  <si>
    <t>resolves</t>
  </si>
  <si>
    <t>AllergyIntolerance</t>
  </si>
  <si>
    <t>Patient</t>
  </si>
  <si>
    <t>Encounter</t>
  </si>
  <si>
    <t>name</t>
  </si>
  <si>
    <t>definition</t>
  </si>
  <si>
    <t>conf</t>
  </si>
  <si>
    <t>code</t>
  </si>
  <si>
    <t>create</t>
  </si>
  <si>
    <t>search-type</t>
  </si>
  <si>
    <t>read</t>
  </si>
  <si>
    <t>MAY</t>
  </si>
  <si>
    <t>vread</t>
  </si>
  <si>
    <t>update</t>
  </si>
  <si>
    <t>patch</t>
  </si>
  <si>
    <t>delete</t>
  </si>
  <si>
    <t>history-instance</t>
  </si>
  <si>
    <t>history-type</t>
  </si>
  <si>
    <t>base</t>
  </si>
  <si>
    <t>base_conf</t>
  </si>
  <si>
    <t>profile</t>
  </si>
  <si>
    <t>display</t>
  </si>
  <si>
    <t>exists</t>
  </si>
  <si>
    <t>expression</t>
  </si>
  <si>
    <t>multipleOr</t>
  </si>
  <si>
    <t>multipleOr_conf</t>
  </si>
  <si>
    <t>multipleAnd</t>
  </si>
  <si>
    <t>multipleAnd_conf</t>
  </si>
  <si>
    <t>shall_modifier</t>
  </si>
  <si>
    <t>should_modifier</t>
  </si>
  <si>
    <t>shall_comparator</t>
  </si>
  <si>
    <t>should_comparator</t>
  </si>
  <si>
    <t>shall_chain</t>
  </si>
  <si>
    <t>should_chain</t>
  </si>
  <si>
    <t>example</t>
  </si>
  <si>
    <t>imp_note</t>
  </si>
  <si>
    <t>_id</t>
  </si>
  <si>
    <t>Y</t>
  </si>
  <si>
    <t>token</t>
  </si>
  <si>
    <t>N</t>
  </si>
  <si>
    <t>url</t>
  </si>
  <si>
    <t>uri</t>
  </si>
  <si>
    <t>status</t>
  </si>
  <si>
    <t>title</t>
  </si>
  <si>
    <t>string</t>
  </si>
  <si>
    <t>foo,bar2</t>
  </si>
  <si>
    <t>contains,foo,bar</t>
  </si>
  <si>
    <t>version</t>
  </si>
  <si>
    <t>publisher</t>
  </si>
  <si>
    <t>contains</t>
  </si>
  <si>
    <t>SHOULD</t>
  </si>
  <si>
    <t>context-type-value</t>
  </si>
  <si>
    <t>composite</t>
  </si>
  <si>
    <t>http://hl7.org/fhir/us/core/StructureDefinition/us-core-allergyintolerance</t>
  </si>
  <si>
    <t>support searching for all allergies for a patient</t>
  </si>
  <si>
    <t>http://hl7.org/fhir/us/core/StructureDefinition/us-core-patient</t>
  </si>
  <si>
    <t>support fetching a Patient</t>
  </si>
  <si>
    <t>identifier</t>
  </si>
  <si>
    <t>birthdate</t>
  </si>
  <si>
    <t>date</t>
  </si>
  <si>
    <t>family</t>
  </si>
  <si>
    <t>gender</t>
  </si>
  <si>
    <t>Patient.name.family</t>
  </si>
  <si>
    <t>given</t>
  </si>
  <si>
    <t>Patient.name.given</t>
  </si>
  <si>
    <t>!Patient</t>
  </si>
  <si>
    <t>address</t>
  </si>
  <si>
    <t>GET [base]/Organization?address=1183 Mountain View C</t>
  </si>
  <si>
    <t>telecom</t>
  </si>
  <si>
    <t>GET [base]/Organization?telecom=(707)555-5555</t>
  </si>
  <si>
    <t>patient</t>
  </si>
  <si>
    <t>reference</t>
  </si>
  <si>
    <t>support searching for all encounters for a patient</t>
  </si>
  <si>
    <t>gt,lt,ge,le</t>
  </si>
  <si>
    <t>class,type</t>
  </si>
  <si>
    <t>class</t>
  </si>
  <si>
    <t>combo</t>
  </si>
  <si>
    <t>combo_conf</t>
  </si>
  <si>
    <t>types</t>
  </si>
  <si>
    <t>class,date</t>
  </si>
  <si>
    <t>date,token</t>
  </si>
  <si>
    <t>class,date,patient</t>
  </si>
  <si>
    <t>date,reference,token</t>
  </si>
  <si>
    <t>class,date,patient,type</t>
  </si>
  <si>
    <t>class,date,type</t>
  </si>
  <si>
    <t>class,patient</t>
  </si>
  <si>
    <t>reference,token</t>
  </si>
  <si>
    <t>class,patient,status</t>
  </si>
  <si>
    <t>class,patient,status,type</t>
  </si>
  <si>
    <t>class,patient,type</t>
  </si>
  <si>
    <t>class,status</t>
  </si>
  <si>
    <t>class,status,type</t>
  </si>
  <si>
    <t>date,patient</t>
  </si>
  <si>
    <t>date,reference</t>
  </si>
  <si>
    <t>date,patient,type</t>
  </si>
  <si>
    <t>date,type</t>
  </si>
  <si>
    <t>patient,status</t>
  </si>
  <si>
    <t>patient,status,type</t>
  </si>
  <si>
    <t>patient,type</t>
  </si>
  <si>
    <t>status,type</t>
  </si>
  <si>
    <t>context-type-value,publisher</t>
  </si>
  <si>
    <t>composite,string</t>
  </si>
  <si>
    <t>context-type-value,publisher,status</t>
  </si>
  <si>
    <t>composite,string,token</t>
  </si>
  <si>
    <t>context-type-value,status</t>
  </si>
  <si>
    <t>composite,token</t>
  </si>
  <si>
    <t>publisher,status</t>
  </si>
  <si>
    <t>string,token</t>
  </si>
  <si>
    <t>publisher,status,version</t>
  </si>
  <si>
    <t>publisher,version</t>
  </si>
  <si>
    <t>status,title,version</t>
  </si>
  <si>
    <t>status,version</t>
  </si>
  <si>
    <t>title,version</t>
  </si>
  <si>
    <t>birthdate,family</t>
  </si>
  <si>
    <t>date,string</t>
  </si>
  <si>
    <t>birthdate,name</t>
  </si>
  <si>
    <t>family,gender</t>
  </si>
  <si>
    <t>gender,name</t>
  </si>
  <si>
    <t>Condition</t>
  </si>
  <si>
    <t>clinical-status</t>
  </si>
  <si>
    <t>category</t>
  </si>
  <si>
    <t>Index</t>
  </si>
  <si>
    <t>support searching for all conditions including problems, health concerns, and encounter diagnosis for a patient</t>
  </si>
  <si>
    <t>index</t>
  </si>
  <si>
    <t>patient,clinical-status</t>
  </si>
  <si>
    <t>patient,category</t>
  </si>
  <si>
    <t>Fetches a bundle of all Condition resources for the specified patient and category.</t>
  </si>
  <si>
    <t>patient,code</t>
  </si>
  <si>
    <t>patient,onset-date</t>
  </si>
  <si>
    <t>reference,date</t>
  </si>
  <si>
    <t>support searching for all problems or health concerns or encounter diagnosis for a patient</t>
  </si>
  <si>
    <t>support searching for a particular condition for a patient</t>
  </si>
  <si>
    <t>Fetches a bundle of all Condition resources for the specified patient and code.</t>
  </si>
  <si>
    <t>support searching for all conditions for a patient for a specified time period</t>
  </si>
  <si>
    <t>onset-date</t>
  </si>
  <si>
    <t>support searching for all *active* conditions for a patient</t>
  </si>
  <si>
    <t xml:space="preserve">Fetches a bundle of all Condition resources for the specified patient and date. </t>
  </si>
  <si>
    <t>!Encounter</t>
  </si>
  <si>
    <t>!Questionnaire</t>
  </si>
  <si>
    <t>GET [base]/Patient?identifier=http://hospital.smarthealthit.org\|1032702</t>
  </si>
  <si>
    <t>GET [base]/Encounter?identifier=http://hospital.smarthealthit.org\|1032702</t>
  </si>
  <si>
    <t>Immunization</t>
  </si>
  <si>
    <t>support searching for all *active*  or *inactive* allergies for a patient</t>
  </si>
  <si>
    <t>GET [base]/Immunization?patient=1137192&amp;status=completed</t>
  </si>
  <si>
    <t>patient,date</t>
  </si>
  <si>
    <t>rel_url</t>
  </si>
  <si>
    <t>!EXAMPLE PATIENT SEARCH</t>
  </si>
  <si>
    <t>support searching for all immunizations for a patient for a specified time period</t>
  </si>
  <si>
    <t>support searching for a patient by birthdate and family name</t>
  </si>
  <si>
    <t>support searching for a patient by birthdate and a string match of any part of name</t>
  </si>
  <si>
    <t>support searching for a patient by family name and gender</t>
  </si>
  <si>
    <t>Fetches a single Encounter</t>
  </si>
  <si>
    <t>support searching for a patient by a string match of any part of name and gender</t>
  </si>
  <si>
    <t>GET [base]/Patient?name=Shaw</t>
  </si>
  <si>
    <t>GET [base]/Patient?name=Shaw&amp;birthdate=2007-03-20</t>
  </si>
  <si>
    <t>GET [base]/Patient?name=Shaw&amp;gender=female</t>
  </si>
  <si>
    <t>GET [base]/Patient?family=Shaw&amp;gender=female</t>
  </si>
  <si>
    <t>GET [base]/Patient?family=Shaw&amp;birthdate=2007-03-20</t>
  </si>
  <si>
    <t>DocumentReference</t>
  </si>
  <si>
    <t>DiagnosticReport</t>
  </si>
  <si>
    <t>Goal</t>
  </si>
  <si>
    <t>MedicationRequest</t>
  </si>
  <si>
    <t>Procedure</t>
  </si>
  <si>
    <t>Observation</t>
  </si>
  <si>
    <t>GET [base]/DiagnosticReport?patient=1137192&amp;status=completed</t>
  </si>
  <si>
    <t>support searching for all prescriptions for a patient for a given status (for example all active prescriptions)</t>
  </si>
  <si>
    <t>support searching for all goals for a patient for a given status (for example active goals)</t>
  </si>
  <si>
    <t>support searching for all medications for a patient for a given status (for example all active medications)</t>
  </si>
  <si>
    <t>http://hl7.org/fhir/us/core/StructureDefinition/us-core-diagnosticreport-lab</t>
  </si>
  <si>
    <t>http://hl7.org/fhir/us/core/StructureDefinition/us-core-diagnosticreport-note</t>
  </si>
  <si>
    <t>!EXAMPLE CATEGORY SEARCH</t>
  </si>
  <si>
    <t>!EXAMPLE CODE SEARCH</t>
  </si>
  <si>
    <t>!EXAMPLE DATE SEARCH</t>
  </si>
  <si>
    <t>support searching for all laboratory reports</t>
  </si>
  <si>
    <t>patient,category,date</t>
  </si>
  <si>
    <t>support searching for all laboratory reports by date</t>
  </si>
  <si>
    <t>GET [base]/DiagnosticReport?patient=f201&amp;category=http://terminology.hl7.org/CodeSystem/v2-0074\|LAB</t>
  </si>
  <si>
    <t>GET [base]/DiagnosticReport?patient=1032702&amp;code=http://loinc.org\|24323-8</t>
  </si>
  <si>
    <t>support searching for all reports by category codes specified in US Core DiagnosticReport Category Codes</t>
  </si>
  <si>
    <t>support searching for all  reports by code</t>
  </si>
  <si>
    <t>support searching for all laboratory reports for a patient for a given status (for example completed reports )</t>
  </si>
  <si>
    <t>support searching for all  reports by category codes specified in US Core DiagnosticReport Category Codes and date</t>
  </si>
  <si>
    <t>GET [base]/Procedure?patient=1137192&amp;status=completed</t>
  </si>
  <si>
    <t>support searching for all procedures for a patient for a given status (for example all completed procedures)</t>
  </si>
  <si>
    <t>GET [base]/Observation?patient=1137192&amp;status=final</t>
  </si>
  <si>
    <t>support searching for all observations for a patient for a given status (for example all observations marked as final)</t>
  </si>
  <si>
    <t>support searching for all goals for a patient by date</t>
  </si>
  <si>
    <t>MedicationRequest:medication</t>
  </si>
  <si>
    <t>support searching a patient based on text address</t>
  </si>
  <si>
    <t>support searching a patient based on contact information such as phone number or email address</t>
  </si>
  <si>
    <t>support fetching an encounter</t>
  </si>
  <si>
    <t>support searching for an encounter by an identifier</t>
  </si>
  <si>
    <t>support searching a patient by an identifier such as a MPI</t>
  </si>
  <si>
    <t>support searching for all medication statements for a patient. The server application represents the medication using either an inline code or a contained or external reference to the Medication resource.</t>
  </si>
  <si>
    <t>GET [base]/Procedure?patient=1291938</t>
  </si>
  <si>
    <t>support searching for all procedures for a patient by date</t>
  </si>
  <si>
    <t>GET [base]/Procedure?patient=1137192&amp;date=ge2019-01-14</t>
  </si>
  <si>
    <t>reference,token,date</t>
  </si>
  <si>
    <t>patient,code,date</t>
  </si>
  <si>
    <t>support searching for all laboratory results</t>
  </si>
  <si>
    <t>support searching for all laboratory reports by code  (for example, search for all metabolic panel reports for a patient, or search for all cbcs, metabolic panels, and urinalysis panels for a patient)</t>
  </si>
  <si>
    <t>support searching laboratory results by code and date (for example, search for all blood glucose lab results since 2019 for a patient)</t>
  </si>
  <si>
    <t>support searching for all laboratory results by code (for example, search for all blood glucose lab results for a patient,  or search for all  blood glucose, urine glucose and urine ketones for a patient)</t>
  </si>
  <si>
    <t>support searching for all laboratory results by date (for example, find all the laboratory results after 2018-03-14.)</t>
  </si>
  <si>
    <t>support searching for laboratory reports by code and date (for example, search for all metabolic panel reports since 2019 for a patient)</t>
  </si>
  <si>
    <t xml:space="preserve">support searching for procedures for a patient by code and date </t>
  </si>
  <si>
    <t>effective</t>
  </si>
  <si>
    <t>authoredon</t>
  </si>
  <si>
    <t>support searching for all prescriptions for a patient by date</t>
  </si>
  <si>
    <t>support searching for all medications for a patient by date</t>
  </si>
  <si>
    <t>patient,effective</t>
  </si>
  <si>
    <t>Fetches a bundle of all MedicationStatement resources for the specified patient and date</t>
  </si>
  <si>
    <t>CarePlan</t>
  </si>
  <si>
    <t>!EXAMPLE STATUS SEARCH</t>
  </si>
  <si>
    <t>http://hl7.org/fhir/us/core/StructureDefinition/us-core-careplan</t>
  </si>
  <si>
    <t>patient,category,status</t>
  </si>
  <si>
    <t>patient,category,status,date</t>
  </si>
  <si>
    <t>support searching for all *active* assessment and plan of treatment for a patient</t>
  </si>
  <si>
    <t>support searching for all *active* assessment and plan of treatment for a patient within a time period</t>
  </si>
  <si>
    <t>support searching for all assessment and plan of treatment for a patient within a time period</t>
  </si>
  <si>
    <t>support searching for all patient assessments and plans of treatment for a patient</t>
  </si>
  <si>
    <t>GET [base]/CarePlan?patient=1137192&amp;category=http://hl7.org/fhir/us/core/CodeSystem/careplan-category\|assess-plan</t>
  </si>
  <si>
    <t>GET [base]/CarePlan?patient=1137192&amp;category=http://hl7.org/fhir/us/core/CodeSystem/careplan-category\|assess-plan&amp;status=active</t>
  </si>
  <si>
    <t>Fetches a bundle of all CarePlan resources for the specified patient and category=`assess-plan` and date</t>
  </si>
  <si>
    <t>Fetches a bundle of all CarePlan resources for the specified patient and category=`assess-plan` and status=`active`</t>
  </si>
  <si>
    <t>Fetches a bundle of all CarePlan resources for the specified patient and category=`assess-plan` and status=`active` and date</t>
  </si>
  <si>
    <t>CareTeam</t>
  </si>
  <si>
    <t>Device</t>
  </si>
  <si>
    <t>Location</t>
  </si>
  <si>
    <t>address-city</t>
  </si>
  <si>
    <t>adress-state</t>
  </si>
  <si>
    <t>address-postalcode</t>
  </si>
  <si>
    <t>support searching by location name</t>
  </si>
  <si>
    <t>support searching location based on text address</t>
  </si>
  <si>
    <t>support searching location by city</t>
  </si>
  <si>
    <t>support searching location by state</t>
  </si>
  <si>
    <t>support searching location by ZIP code</t>
  </si>
  <si>
    <t>GET [base]/Location?address-state=MI</t>
  </si>
  <si>
    <t>Organization</t>
  </si>
  <si>
    <t>support searching by organization name</t>
  </si>
  <si>
    <t>support searching organization based on text address</t>
  </si>
  <si>
    <t>support searching organization by city</t>
  </si>
  <si>
    <t>support searching organization by state</t>
  </si>
  <si>
    <t>support searching organization by ZIP code</t>
  </si>
  <si>
    <t>!Organization</t>
  </si>
  <si>
    <t>Practitioner</t>
  </si>
  <si>
    <t>support searching for a practitioner by a string match of any part of name</t>
  </si>
  <si>
    <t>PractitionerRole</t>
  </si>
  <si>
    <t>specialty</t>
  </si>
  <si>
    <t>practitioner</t>
  </si>
  <si>
    <t>identifier,name</t>
  </si>
  <si>
    <t>PractitionerRole:endpoint,PractitionerRole:practitioner</t>
  </si>
  <si>
    <t>support searching practitioner role by practitioner name and identifier using chained parameters</t>
  </si>
  <si>
    <t>http://hl7.org/fhir/us/core/StructureDefinition/us-core-smokingstatus</t>
  </si>
  <si>
    <t>support searching for all laboratory results for a patient for a given status (for example all observations marked as final)</t>
  </si>
  <si>
    <t>period</t>
  </si>
  <si>
    <t>support fetching a DocumentReference</t>
  </si>
  <si>
    <t>Fetches a single DocumentReference. The document itself is represented as a base64 encoded binary data element or retrieved using the link provided by the resource. If the document is a  relative link to a [Binary] resource like a resource reference, it can be subsequently retrieved using: `GET [base]/Binary/[id]`.</t>
  </si>
  <si>
    <t>DocumentReference.context.period</t>
  </si>
  <si>
    <t>patient,period</t>
  </si>
  <si>
    <t>!DocumentReference</t>
  </si>
  <si>
    <t>support searching for all documents for a patient for a given status (for example completed reports )</t>
  </si>
  <si>
    <t>GET [base]/DocumentReference?patient=1235541&amp;category=http://hl7.org/fhir/us/core/CodeSystem/us-core-documentreference-category\|clinical-note</t>
  </si>
  <si>
    <t>GET [base]/DocumentReference?patient=1235541</t>
  </si>
  <si>
    <t>Fetches a bundle of all DocumentReference resources for the specified patient and category = `clinical-note`.  See the implementation notes above for how to access the actual document.</t>
  </si>
  <si>
    <t>support searching for all clinical notes for a given patient</t>
  </si>
  <si>
    <t>support searching for all clinical notes for a given patient by date (for example, since 2019)</t>
  </si>
  <si>
    <t>Fetches a bundle of all DocumentReference resources for the specified patient and type. See the implementation notes above for how to access the actual document.</t>
  </si>
  <si>
    <t>Fetches a bundle of all DocumentReference resources for the specified patient and category = `clinical=note` and date. See the implementation notes above for how to access the actual document.</t>
  </si>
  <si>
    <t>patient,type,period</t>
  </si>
  <si>
    <t>support searching for a specific note type for a patient</t>
  </si>
  <si>
    <t>support searching for a document for a patient by type and a clinically relevent date</t>
  </si>
  <si>
    <t>fixed_kv</t>
  </si>
  <si>
    <t>support searching for all reports for a patient for a given status (for example completed reports )</t>
  </si>
  <si>
    <t>support searching for all encounters for a patient by date</t>
  </si>
  <si>
    <t>support searching for all encounter for a patient by encounter type</t>
  </si>
  <si>
    <t>support searching for all encounter for a patient by encounter class</t>
  </si>
  <si>
    <t>GET [base]/Encounter?patient=example1&amp;class= http://terminology.hl7.org/CodeSystem/v3-ActCode code\|AMB</t>
  </si>
  <si>
    <t>GET [base]/Encounter?patient=1137192&amp;type=http://www.ama-assn.org/go/cpt code\|99201</t>
  </si>
  <si>
    <t>GET [base]/Encounter?patient=example1&amp;status=finished</t>
  </si>
  <si>
    <t>support searching for all encounter for a patient by status (for example, all finished encounters)</t>
  </si>
  <si>
    <t>status=active</t>
  </si>
  <si>
    <t>support searching for all administered immunizations for a patient</t>
  </si>
  <si>
    <t>lifecycle-status</t>
  </si>
  <si>
    <t>!CarePlan</t>
  </si>
  <si>
    <t>address-state</t>
  </si>
  <si>
    <t>patient,lifecycle-status</t>
  </si>
  <si>
    <t>GET [base]/Goal?patient=1137192&amp;lifecycle-status=active</t>
  </si>
  <si>
    <t>shall_include</t>
  </si>
  <si>
    <t>should_include</t>
  </si>
  <si>
    <t>!Observation</t>
  </si>
  <si>
    <t>Fetches a bundle of all Observation resources for the specified patient and category = `laboratory` and status</t>
  </si>
  <si>
    <t>support searching a practitioner by an identifier such as an NPI</t>
  </si>
  <si>
    <t>support searching practitioner role by specialty</t>
  </si>
  <si>
    <t>GET [base]/AllergyIntolerance?patient=[id]&amp;clinical-status=http://terminology.hl7.org/CodeSystem/allergyintolerance-clinical\|active</t>
  </si>
  <si>
    <t>category=http://terminology.hl7.org/CodeSystem/v2-0074|LAB</t>
  </si>
  <si>
    <t>category=http://hl7.org/fhir/us/core/CodeSystem/careplan-category|assess-plan</t>
  </si>
  <si>
    <t>category=http://hl7.org/fhir/us/core/CodeSystem/us-core-documentreference-category|clinical-note</t>
  </si>
  <si>
    <t>clinical-status=http://terminology.hl7.org/CodeSystem/condition-clinical|active,http://terminology.hl7.org/CodeSystem/condition-clinical|recurrance,http://terminology.hl7.org/CodeSystem/condition-clinical|remission</t>
  </si>
  <si>
    <t>GET [base/Condition?patient=1032702&amp;clinical-status=http://terminology.hl7.org/CodeSystem/condition-clinical\|active,http://terminology.hl7.org/CodeSystem/condition-clinical\|recurrance,http://terminology.hl7.org/CodeSystem/condition-clinical\|remission</t>
  </si>
  <si>
    <t>GET [base]/Condition?patient=1032702&amp;code=[http://snomed.info/sct\|442311008]</t>
  </si>
  <si>
    <t>GET [base]/Observation?patient=1134281&amp;code=http://loinc.org\|2339-0~GET [base]/Observation?patient=1134281&amp;code=http://loinc.org\|2339-0,http://loinc.org\|25428-4,2514-8</t>
  </si>
  <si>
    <t>GET [base]/Encounter/12354~GET [base]/Encounter?_id=12354</t>
  </si>
  <si>
    <t>GET [base]/Patient/1032702~GET [base]/Patient?_id=1032702</t>
  </si>
  <si>
    <t>GET [base]/DocumentReference/2169591~GET [base]/DocumentReference?_id=2169591</t>
  </si>
  <si>
    <t>GET [base]/MedicationStatement?patient=14676~GET [base]/MedicationStatement?patient=14676&amp;_include=MedicationStatement:medication</t>
  </si>
  <si>
    <t>http://hl7.org/fhir/us/core/StructureDefinition/us-core-careteam</t>
  </si>
  <si>
    <t>US Core CareTeam Profile</t>
  </si>
  <si>
    <t>http://hl7.org/fhir/us/core/StructureDefinition/us-core-practitioner</t>
  </si>
  <si>
    <t>US Core Practitioner Profile</t>
  </si>
  <si>
    <t>http://hl7.org/fhir/us/core/StructureDefinition/us-core-immunization</t>
  </si>
  <si>
    <t>US Core Immunization Profile</t>
  </si>
  <si>
    <t>US Core Smoking Status Observation Profile</t>
  </si>
  <si>
    <t>http://hl7.org/fhir/us/core/StructureDefinition/us-core-documentreference</t>
  </si>
  <si>
    <t>US Core DocumentReference Profile</t>
  </si>
  <si>
    <t>http://hl7.org/fhir/us/core/StructureDefinition/us-core-medicationrequest</t>
  </si>
  <si>
    <t>US Core MedicationRequest Profile</t>
  </si>
  <si>
    <t>http://hl7.org/fhir/us/core/StructureDefinition/us-core-organization</t>
  </si>
  <si>
    <t>US Core Organization Profile</t>
  </si>
  <si>
    <t>http://hl7.org/fhir/us/core/StructureDefinition/us-core-procedure</t>
  </si>
  <si>
    <t>US Core Procedure Profile</t>
  </si>
  <si>
    <t>http://hl7.org/fhir/us/core/StructureDefinition/us-core-medication</t>
  </si>
  <si>
    <t>US Core Medication Profile</t>
  </si>
  <si>
    <t>Medication</t>
  </si>
  <si>
    <t>US Core DiagnosticReport Profile for Report and Note exchange</t>
  </si>
  <si>
    <t>http://hl7.org/fhir/us/core/StructureDefinition/us-core-practitionerrole</t>
  </si>
  <si>
    <t>US Core PractitionerRole Profile</t>
  </si>
  <si>
    <t>US Core CarePlan Profile</t>
  </si>
  <si>
    <t>http://hl7.org/fhir/us/core/StructureDefinition/us-core-goal</t>
  </si>
  <si>
    <t>US Core Goal Profile</t>
  </si>
  <si>
    <t>http://hl7.org/fhir/us/core/StructureDefinition/us-core-location</t>
  </si>
  <si>
    <t>US Core Location Profile</t>
  </si>
  <si>
    <t>US Core DiagnosticReport Profile for Laboratory Results Reporting</t>
  </si>
  <si>
    <t>US Core Patient Profile</t>
  </si>
  <si>
    <t>US Core Encounter Profile</t>
  </si>
  <si>
    <t>US Core AllergyIntolerance Profile</t>
  </si>
  <si>
    <t>docref</t>
  </si>
  <si>
    <t>conf_AllergyIntolerance</t>
  </si>
  <si>
    <t>conf_CarePlan</t>
  </si>
  <si>
    <t>conf_CareTeam</t>
  </si>
  <si>
    <t>conf_Condition</t>
  </si>
  <si>
    <t>conf_Device</t>
  </si>
  <si>
    <t>conf_DiagnosticReport</t>
  </si>
  <si>
    <t>conf_DocumentReference</t>
  </si>
  <si>
    <t>conf_Encounter</t>
  </si>
  <si>
    <t>conf_Goal</t>
  </si>
  <si>
    <t>conf_Immunization</t>
  </si>
  <si>
    <t>conf_Location</t>
  </si>
  <si>
    <t>conf_Medication</t>
  </si>
  <si>
    <t>conf_MedicationRequest</t>
  </si>
  <si>
    <t>conf_MedicationStatement</t>
  </si>
  <si>
    <t>conf_Observation</t>
  </si>
  <si>
    <t>conf_Organization</t>
  </si>
  <si>
    <t>conf_Patient</t>
  </si>
  <si>
    <t>conf_Practitioner</t>
  </si>
  <si>
    <t>conf_PractitionerRole</t>
  </si>
  <si>
    <t>conf_Procedure</t>
  </si>
  <si>
    <t>http://hl7.org/fhir/us/core/OperationDefinition/docref</t>
  </si>
  <si>
    <t>support searching for a specific device type for a patient (for example, implantable devices)</t>
  </si>
  <si>
    <t>GET [base]/DocumentReference?patient=1316024&amp;type=http://loinc.org\|18842-5</t>
  </si>
  <si>
    <t>GET [base]/Device?patient=1316024&amp;type=http://snomed.info/sct\|468063009</t>
  </si>
  <si>
    <t xml:space="preserve">Fetches a bundle of all Device resources for the specified patient and type. </t>
  </si>
  <si>
    <t>conditionalCreate</t>
  </si>
  <si>
    <t>conditionalRead</t>
  </si>
  <si>
    <t>MedicationStatement:medication</t>
  </si>
  <si>
    <t>conditionalUpdate</t>
  </si>
  <si>
    <t>conditionalDelete</t>
  </si>
  <si>
    <t>us-core-server</t>
  </si>
  <si>
    <t>versioning_conf</t>
  </si>
  <si>
    <t>readHistory_conf</t>
  </si>
  <si>
    <t>updateCreate_conf</t>
  </si>
  <si>
    <t>conditionalCreate_conf</t>
  </si>
  <si>
    <t>conditionalRead_conf</t>
  </si>
  <si>
    <t>conditionalUpdate_conf</t>
  </si>
  <si>
    <t>conditionalDelete_conf</t>
  </si>
  <si>
    <t>referencePolicy_conf</t>
  </si>
  <si>
    <t>GET [base]/MedicationStatement?patient=1137192&amp;status=active~GET [base]/MedicationStatement?patient=1137192&amp;status=active&amp;_include=MedicationStatement:medication</t>
  </si>
  <si>
    <t>GET [base]/MedicationStatement?patient=1137192&amp;date=ge2019~GET [base]/MedicationRequest?patient=1137192&amp;date=ge2019&amp;_include=MedicationStatement:medication</t>
  </si>
  <si>
    <t>target-date</t>
  </si>
  <si>
    <t>patient,target-date</t>
  </si>
  <si>
    <t>GET [base]/Goal?patient=1137192&amp;target-date=ge2015-01-14&amp;target-date=le2019-01-14</t>
  </si>
  <si>
    <t>US Core Laboratory Result Observation Profile</t>
  </si>
  <si>
    <t>http://hl7.org/fhir/us/core/StructureDefinition/us-core-observation-lab</t>
  </si>
  <si>
    <t>category=http://terminology.hl7.org/CodeSystem/observation-category|laboratory</t>
  </si>
  <si>
    <t>GET [base]/Observation?patient=1134281&amp;category=http://terminology.hl7.org/CodeSystem/observation-category\|laboratory&amp;status=final</t>
  </si>
  <si>
    <t>GET [base]/Observation?patient=1134281&amp;category=http://terminology.hl7.org/CodeSystem/observation-category\|laboratory</t>
  </si>
  <si>
    <t>doc_DiagnosticReport</t>
  </si>
  <si>
    <t>This conformance expectation applies **only**  to the *US Core DiagnosticReport Profile for Report and Note exchange* profile.  The conformance expectation for the *US Core DiagnosticReport Profile for Laboratory Results Reporting* is  **MAY**.</t>
  </si>
  <si>
    <t>intent</t>
  </si>
  <si>
    <t>patient,intent</t>
  </si>
  <si>
    <t>patient,intent,status</t>
  </si>
  <si>
    <t>patient,intent,authoredon</t>
  </si>
  <si>
    <t>patient,intent,encounter</t>
  </si>
  <si>
    <t>support searching for all medications that have been prescribed to a patient. See the [Medication List Guidance] section for guidance on accessing a patient medications. The server application represents the medication using either an inline code or a contained or external reference to the Medication resource.</t>
  </si>
  <si>
    <t>encounter</t>
  </si>
  <si>
    <t>http://hl7.org/fhir/us/core/StructureDefinition/us-core-implantable-device</t>
  </si>
  <si>
    <t>doc</t>
  </si>
  <si>
    <t>transaction</t>
  </si>
  <si>
    <t>batch</t>
  </si>
  <si>
    <t>search-system</t>
  </si>
  <si>
    <t>history-system</t>
  </si>
  <si>
    <t>!MedicationStatement</t>
  </si>
  <si>
    <t>Provenance</t>
  </si>
  <si>
    <t>http://hl7.org/fhir/us/core/StructureDefinition/us-core-provenance</t>
  </si>
  <si>
    <t>US Core Provenance Profile</t>
  </si>
  <si>
    <t>conf_Provenance</t>
  </si>
  <si>
    <t>US Core Pulse Oximetry Profile</t>
  </si>
  <si>
    <t>http://hl7.org/fhir/us/core/StructureDefinition/us-core-pulse-oximetry</t>
  </si>
  <si>
    <t>Fetches a bundle of all AllergyIntolerance resources for the specified patient and status code.  This will not return any "entered in error" resources because of the conditional presence of the clinicalStatus element.</t>
  </si>
  <si>
    <t>US Core Implantable Device Profile</t>
  </si>
  <si>
    <t>expand</t>
  </si>
  <si>
    <t>http://hl7.org/fhir/OperationDefinition/ValueSet-expand</t>
  </si>
  <si>
    <t>ValueSet</t>
  </si>
  <si>
    <t>conf_ValueSet</t>
  </si>
  <si>
    <t>Provenance:target</t>
  </si>
  <si>
    <t>doc_Observation</t>
  </si>
  <si>
    <t>GET [base]/Condition?patient=1032702&amp;category=http://terminology.hl7.org/CodeSystem/condition-category\|problem-list-item~GET [base]/Condition?patient=1032702&amp;category=http://hl7.org/fhir/us/core/CodeSystem/condition-category\|health-concern~GET [base]/Condition?patient=1032702&amp;category=http://terminology.hl7.org/CodeSystem/condition-category\|encounter-diagnosis</t>
  </si>
  <si>
    <t>fhirVersion</t>
  </si>
  <si>
    <t>intent=order,plan</t>
  </si>
  <si>
    <t>GET [base]/MedicationRequest?patient=14676&amp;intent=order,plan~GET [base]/MedicationRequest?patient=14676&amp;intent=order,plan&amp;_include=MedicationRequest:medication</t>
  </si>
  <si>
    <t>GET [base]/MedicationRequest?patient=1137192&amp;intent=order,plan&amp;status=active~GET [base]/MedicationRequest?patient=1137192&amp;intent=order,plan&amp;status=active&amp;_include=MedicationRequest:medication</t>
  </si>
  <si>
    <t>GET [base]/MedicationRequest?patient=1137192&amp;intent=order,plan&amp;status=active&amp;encounter=Encounter/123~GET [base]/MedicationRequest?patient=1137192&amp;intent=order,plan&amp;status=active&amp;&amp;encounter=Encounter/123&amp;_include=MedicationRequest:medication</t>
  </si>
  <si>
    <t>Fetches a bundle of all MedicationRequest resources for the specified patient and intent code = `order,plan`</t>
  </si>
  <si>
    <t>Fetches a bundle of all MedicationRequest resources for the specified patient and intent  code = `order,plan` and status</t>
  </si>
  <si>
    <t>Fetches a bundle of all MedicationRequest resources for the specified patient and intent  code = `order,plan` and encounter</t>
  </si>
  <si>
    <t>Fetches a bundle of all MedicationRequest resources for the specified patient and intent  code = `order,plan` and authoredon date</t>
  </si>
  <si>
    <t>4.0.1</t>
  </si>
  <si>
    <t>pre</t>
  </si>
  <si>
    <t>US-Core</t>
  </si>
  <si>
    <t>canon</t>
  </si>
  <si>
    <t>http://hl7.org/fhir/us/core/</t>
  </si>
  <si>
    <t>source</t>
  </si>
  <si>
    <t>packagepath</t>
  </si>
  <si>
    <t>publishersystem</t>
  </si>
  <si>
    <t>publishervalue</t>
  </si>
  <si>
    <t>profile_conf</t>
  </si>
  <si>
    <t>* The  MedicationRequest resource can represent a medication, using an external reference to a Medication resource. If an external Medication Resource is used in a MedicationRequest, then the READ  **SHALL**  be supported.</t>
  </si>
  <si>
    <t xml:space="preserve">The MedicationStatement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all medications for a patient using one of or both:
 `GET /MedicationStatement?patient=[id]`
 `GET /MedicationStatement?patient=[id]&amp;_include=MedicationStatement:medication`
</t>
  </si>
  <si>
    <t>* The MedicationRequest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all medications for a patient using one of or both:
 `GET /MedicationRequest?patient=[id]`
 `GET /MedicationRequest?patient=[id]&amp;_include=MedicationRequest:medication`
* The MedicationRequest resource can represent that information is from a secondary source using either a boolean flag or reference in `MedicationRequest.reportedBoolean`, or a reference using `MedicationRequest.reportedReference` to Practitioner or other resource.
   *   Although both are marked as must support, the server systems are not required to support both a boolean and a reference, but **SHALL** choose to support at least one of these elements.
   *  The client application **SHALL** support both elements.</t>
  </si>
  <si>
    <t>US Core Vital Signs Profile</t>
  </si>
  <si>
    <t>US Core Blood Pressure Profile</t>
  </si>
  <si>
    <t>US Core BMI Profile</t>
  </si>
  <si>
    <t>US Core Head Circumference Profile</t>
  </si>
  <si>
    <t>US Core Body Height Profile</t>
  </si>
  <si>
    <t>US Core Body Weight Profile</t>
  </si>
  <si>
    <t>US Core Body Temperature Profile</t>
  </si>
  <si>
    <t>US Core Heart Rate Profile</t>
  </si>
  <si>
    <t>US Core Respiratory Rate Profile</t>
  </si>
  <si>
    <t>http://hl7.org/fhir/us/core/StructureDefinition/us-core-vital-signs</t>
  </si>
  <si>
    <t>http://hl7.org/fhir/us/core/StructureDefinition/us-core-blood-pressure</t>
  </si>
  <si>
    <t>http://hl7.org/fhir/us/core/StructureDefinition/us-core-bmi</t>
  </si>
  <si>
    <t>http://hl7.org/fhir/us/core/StructureDefinition/us-core-head-circumference</t>
  </si>
  <si>
    <t>http://hl7.org/fhir/us/core/StructureDefinition/us-core-body-height</t>
  </si>
  <si>
    <t>http://hl7.org/fhir/us/core/StructureDefinition/us-core-body-weight</t>
  </si>
  <si>
    <t>http://hl7.org/fhir/us/core/StructureDefinition/us-core-body-temperature</t>
  </si>
  <si>
    <t>http://hl7.org/fhir/us/core/StructureDefinition/us-core-heart-rate</t>
  </si>
  <si>
    <t>http://hl7.org/fhir/us/core/StructureDefinition/us-core-respiratory-rate</t>
  </si>
  <si>
    <t>http://build.fhir.org/ig/HL7/US-Core/package.tgz</t>
  </si>
  <si>
    <t>* Additional considerations for systems aligning with [HL7 Consolidated (C-CDA)](http://www.hl7.org/implement/standards/product_brief.cfm?product_id=492) Care Plan requirements:
    - US Core Goal **SHOULD** be present in CarePlan.goal
    - US Core Condition **SHOULD** be present in CarePlan.addresses
    - Assement and Plan **MAY** be included as narrative text</t>
  </si>
  <si>
    <t>* The US Core Location  and PractitionerRole Profiles are not explicitly referenced in any US Core Profile. However they **SHOULD** be used as the default profile if referenced by another US Core profile.</t>
  </si>
  <si>
    <t>http://hl7.org/fhir/us/core/StructureDefinition/head-occipital-frontal-circumference-percentile</t>
  </si>
  <si>
    <t>US Core Pediatric BMI for Age Observation Profile</t>
  </si>
  <si>
    <t>http://hl7.org/fhir/us/core/StructureDefinition/pediatric-bmi-for-age</t>
  </si>
  <si>
    <t>US Core Pediatric Weight for Height Observation Profile</t>
  </si>
  <si>
    <t>http://hl7.org/fhir/us/core/StructureDefinition/pediatric-weight-for-height</t>
  </si>
  <si>
    <t>The client **SHALL** provide at least a id value and **MAY** provide both the Type and id values.
The server **SHALL** support both.</t>
  </si>
  <si>
    <t>A client **SHALL** provide a value precise to the *second + time offset*.
A server **SHALL** support a value precise to the *second + time offset*.</t>
  </si>
  <si>
    <t>A client **SHALL** provide a value precise to the *day*.
A server **SHALL** support a value a value precise to the *day*.</t>
  </si>
  <si>
    <t>The client **SHALL** provide at least a code value and **MAY** provide both the system and code values.
The server **SHALL** support both.</t>
  </si>
  <si>
    <t>GET [base]/Encounter?patient=example1&amp;date=ge2019-01-01T00:00:00Z</t>
  </si>
  <si>
    <t>GET [base]/Immunization?patient=1137192&amp;date=ge2019-01-14T00:00:00Z</t>
  </si>
  <si>
    <t>GET [base]/DiagnosticReport?patient=f201&amp;category=http://terminology.hl7.org/CodeSystem/v2-0074\|LAB&amp;date=ge2010-01-14T00:00:00Z</t>
  </si>
  <si>
    <t>GET [base]/DiagnosticReport?patient=f201&amp;code=http://loinc.org\|24323-8&amp;date=ge2019-01-14T00:00:00Z</t>
  </si>
  <si>
    <t>GET [base]/MedicationRequest?patient=1137192&amp;intent=order,plan&amp;authoredon=ge2019-01-01T00:00:00Z~GET [base]/MedicationRequest?patient=1137192&amp;intent=order,plan&amp;authoredon=ge2019-01-01T00:00:00Z&amp;_include=MedicationRequest:medication</t>
  </si>
  <si>
    <t>GET [base]/Procedure?patient=1137192&amp;date=ge2019-01-14T00:00:00Z&amp;code=http://snomed.info/sct\|35637008</t>
  </si>
  <si>
    <t>GET [base]Observation?patient=555580&amp;category=http://terminology.hl7.org/CodeSystem/observation-category\|laboratory&amp;date=ge2018-03-14T00:00:00Z</t>
  </si>
  <si>
    <t>GET [base]Observation?patient=555580&amp;code=http://loinc.org\|2339-0&amp;date=ge2019-01-01T00:00:00Z</t>
  </si>
  <si>
    <t>GET [base]/CarePlan?patient=1137192&amp;category=http://hl7.org/fhir/us/core/CodeSystem/careplan-category\|assess-plan&amp;status=active&amp;date=ge2019-01-01T00:00:00Z~GET [base]/CarePlan?patient=1137192&amp;category=http://hl7.org/fhir/us/core/CodeSystem/careplan-category\|assess-plan&amp;status=active&amp;date=ge2018-01-01T00:00:00Z&amp;date=le2019-01-01T00:00:00Z</t>
  </si>
  <si>
    <t>GET [base]/CarePlan?patient=1137192&amp;category=http://hl7.org/fhir/us/core/CodeSystem/careplan-category\|assess-plan&amp;date=ge2019-01-01T00:00:00Z~GET [base]/CarePlan?patient=1137192&amp;category=http://hl7.org/fhir/us/core/CodeSystem/careplan-category\|assess-plan&amp;date=ge2018-01-01T00:00:00Z&amp;date=le2019-01-01T00:00:00Z</t>
  </si>
  <si>
    <t>GET [base]/DocumentReference?patient=1235541&amp;category=http://hl7.org/fhir/us/core/CodeSystem/us-core-documentreference-category\|clinical-note&amp;date=ge2020-01-01T00:00:00Z</t>
  </si>
  <si>
    <t>GET [base]/DocumentReference?patient=2169591&amp;type=http://loinc.org \|34133-9&amp;period=ge2020-01-01T00:00:00Z</t>
  </si>
  <si>
    <t>format</t>
  </si>
  <si>
    <t>format_conf</t>
  </si>
  <si>
    <t>json,xml</t>
  </si>
  <si>
    <t>SHALL,SHOULD</t>
  </si>
  <si>
    <t>imports</t>
  </si>
  <si>
    <t>instantiates</t>
  </si>
  <si>
    <t>include</t>
  </si>
  <si>
    <t>include_conf</t>
  </si>
  <si>
    <t>revinclude</t>
  </si>
  <si>
    <t>revinclude_conf</t>
  </si>
  <si>
    <t>SHOULD,SHOULD</t>
  </si>
  <si>
    <t>canonical</t>
  </si>
  <si>
    <t>patchFormat</t>
  </si>
  <si>
    <t>patchFormat_conf</t>
  </si>
  <si>
    <t>application/json-patch+json</t>
  </si>
  <si>
    <t>SMART Application Launch Framework Implementation Guide</t>
  </si>
  <si>
    <t>suppress_may_sps</t>
  </si>
  <si>
    <t>A server **SHALL** support a value precise to the *day*.</t>
  </si>
  <si>
    <t>http://hl7.org/fhir/us/core/CapabilityStatement/us-core-server</t>
  </si>
  <si>
    <t>US Core Server CapabilityStatement</t>
  </si>
  <si>
    <t>http://hl7.org/fhir/uv/bulkdata/ImplementationGuide/hl7.fhir.uv.bulkdata</t>
  </si>
  <si>
    <t>http://hl7.org/fhir/uv/bulkdata/index.html</t>
  </si>
  <si>
    <t>CapabilityStatement-us-core-server.html</t>
  </si>
  <si>
    <t>asserted-date</t>
  </si>
  <si>
    <t>recorded-date</t>
  </si>
  <si>
    <t>abatement-date</t>
  </si>
  <si>
    <t>support searching for all encounter diagnosis for a patient for an encounter</t>
  </si>
  <si>
    <t>patient,asserted-date</t>
  </si>
  <si>
    <t>patient,recorded-date</t>
  </si>
  <si>
    <t>patient,abatement-date</t>
  </si>
  <si>
    <t>patient,category,encounter</t>
  </si>
  <si>
    <t>GET [base]Condition?patient=555580&amp;onset-date=ge2018-01-14</t>
  </si>
  <si>
    <t>GET [base]Condition?patient=555580&amp;asserted-date=ge2018-01-14</t>
  </si>
  <si>
    <t>GET [base]Condition?patient=555580&amp;recorded-date=ge2018-01-14</t>
  </si>
  <si>
    <t>GET [base]Condition?patient=555580&amp;abatement-date=ge2018-01-14</t>
  </si>
  <si>
    <t>Fetches a bundle of all Condition resources for the specified patient and category and encounter. When category = "encounter-diagnosis" will return the encounter diagnosis for the encounter.</t>
  </si>
  <si>
    <t>is_new</t>
  </si>
  <si>
    <t>location</t>
  </si>
  <si>
    <t>discharge-disposition</t>
  </si>
  <si>
    <t>patient,location</t>
  </si>
  <si>
    <t>GET [base]/Encounter?patient=1137192&amp;location=Location/hospital</t>
  </si>
  <si>
    <t>patient,discharge-disposition</t>
  </si>
  <si>
    <t>GET [base]/Encounter?patient=example1&amp;discharge-disposition=01</t>
  </si>
  <si>
    <t>role</t>
  </si>
  <si>
    <t>support searching a careteam by participant role</t>
  </si>
  <si>
    <t>support searching for all current care team members for a patient. DOES THIS DO ANYTHING?</t>
  </si>
  <si>
    <t>patient,role</t>
  </si>
  <si>
    <t>support searching for all current care team member roles for a patient. DOES THIS DO ANYTHING?</t>
  </si>
  <si>
    <t>GET [base]/CareTeam?patient=1137192&amp;role=http://snomed.info/sct\|17561000</t>
  </si>
  <si>
    <t>Fetches a bundle of all CareTeam resources for the specified patient and participant role</t>
  </si>
  <si>
    <t>CareTeam:participant:PractitionerRole,CareTeam:participant:Practitioner,CareTeam:participant:Patient,CareTeam:participant:RelatedPerson</t>
  </si>
  <si>
    <t>GET [base]/CareTeam?patient=1137192&amp;status=active~GET [base]/CareTeam?patient=1137192&amp;status=active&amp;_include=CareTeam:participant:RelatedPerson&amp;_include=CareTeam:participant:Patient&amp;_include=CareTeam:participant:Practitioner&amp;_include=CareTeam:participant:PractitionerRole</t>
  </si>
  <si>
    <t>http://hl7.org/fhir/us/core/StructureDefinition/us-core-observation-sexual-orientation</t>
  </si>
  <si>
    <t>Fetches a bundle of all CareTeam resources for the specified patient and status =`active` and may include CareTeam Patient, RelatedPerson and Practitioner and PractitionerRole participants.  
To get Practitioner name and identifier using PractitionerRole:  
1) Search for the careteam PractitionerRole: GET [base]/CareTeam?patient=[id]&amp;status=active&amp;_include=CareTeam:participant:PractitionerRole  
2) using the FHIR _id from the PractitionerRole.practitioner element resource,  fetch the Practitioner resources using  GET [base]/Practitioner?_id=[id]</t>
  </si>
  <si>
    <t>ServiceRequest</t>
  </si>
  <si>
    <t>support searching for reports by code and date DOES THIS DO ANYTHING!!!!</t>
  </si>
  <si>
    <t>GET [base]/ServiceRequest?patient=1137192&amp;status=completed</t>
  </si>
  <si>
    <t>GET [base]/ServiceRequest?patient=f201&amp;category=http://loinc.org\|LG41762-2&amp;date=ge2010-01-14T00:00:00Z</t>
  </si>
  <si>
    <t>GET [base]/ServiceRequest?patient=f201&amp;category=http://loinc.org\|LG41762-2</t>
  </si>
  <si>
    <t>support fetching a ServiceRequest</t>
  </si>
  <si>
    <t>GET [base]/ServiceRequest/1032702~GET [base]/ServiceRequest?_id=1032702</t>
  </si>
  <si>
    <t>authored</t>
  </si>
  <si>
    <t>patient,category,authored</t>
  </si>
  <si>
    <t>patient,code,authored</t>
  </si>
  <si>
    <t>http://hl7.org/fhir/us/core/StructureDefinition/us-core-servicerequest</t>
  </si>
  <si>
    <t>GET [base]/ServiceRequest?patient=f201&amp;code=http://snomed.info/sct\|35637008&amp;date=ge2019-01-14T00:00:00Z</t>
  </si>
  <si>
    <t>GET [base]/ServiceRequest?patient=1032702&amp;code=http://snomed.info/sct\|35637008</t>
  </si>
  <si>
    <t>patient,description</t>
  </si>
  <si>
    <t>support searching for all goals for a patient by date DOES THIS DO ANYTHING!!!</t>
  </si>
  <si>
    <t>GET [base]/Goal?patient=1137192&amp;description=http://snomed.info/sct\|1078229009</t>
  </si>
  <si>
    <t>1. See the [General Security Considerations](security.html) section for requirements and recommendations.
1. A server **SHALL** reject any unauthorized requests by returning an `HTTP 401` "Unauthorized", `HTTP 403` "Forbidden", or `HTTP 404` "Not Found"</t>
  </si>
  <si>
    <t>http://hl7.org/fhir/smart-app-launch/ImplementationGuide/hl7.fhir.uv.smart-app-launch</t>
  </si>
  <si>
    <t>US Core RelatedPerson Profile</t>
  </si>
  <si>
    <t>US Core ServiceRequest Profile</t>
  </si>
  <si>
    <t>http://hl7.org/fhir/us/core/StructureDefinition/us-core-relatedperson</t>
  </si>
  <si>
    <t>RelatedPerson</t>
  </si>
  <si>
    <t>SHOULD,SHOULD,SHOULD,SHOULD</t>
  </si>
  <si>
    <t>conf_RelatedPerson</t>
  </si>
  <si>
    <t>conf_ServiceRequest</t>
  </si>
  <si>
    <t>support fetching a RelatedPerson</t>
  </si>
  <si>
    <t>GET [base]/RelatedPerson/shaw-niece~GET [base]/RelatedPerson?_id=shaw-niece</t>
  </si>
  <si>
    <t>Implementation Notes: Fetches a bundle of all Condition resources for the specified patient and all "active" statuses (active,relapse,remission). This will *exclude* diagnoses and health concerns without a clinicalStatus specified.</t>
  </si>
  <si>
    <t>HL7 International - Cross-Group Projects</t>
  </si>
  <si>
    <t>http://www.hl7.org/Special/committees/cgp</t>
  </si>
  <si>
    <t>US Core Direct email Extension</t>
  </si>
  <si>
    <t>Extension</t>
  </si>
  <si>
    <t>US Core Observation SDOH Assessment Profile</t>
  </si>
  <si>
    <t>US Core Condition Encounter Diagnosis Profile</t>
  </si>
  <si>
    <t>US Core Observation Sexual Orientation Profile</t>
  </si>
  <si>
    <t>US Core Race Extension</t>
  </si>
  <si>
    <t>US Core Birth Sex Extension</t>
  </si>
  <si>
    <t>US Core Gender Identity Extension</t>
  </si>
  <si>
    <t>US Core Condition Problems and Health Concerns Profile</t>
  </si>
  <si>
    <t>US Core Ethnicity Extension</t>
  </si>
  <si>
    <t>US Core Observation Imaging Result Profile</t>
  </si>
  <si>
    <t>US Core QuestionnaireResponse Profile</t>
  </si>
  <si>
    <t>QuestionnaireResponse</t>
  </si>
  <si>
    <t>US Core Extension Questionnaire URI</t>
  </si>
  <si>
    <t>!http://hl7.org/fhir/us/core/StructureDefinition/us-core-direct</t>
  </si>
  <si>
    <t>!http://hl7.org/fhir/us/core/StructureDefinition/us-core-race</t>
  </si>
  <si>
    <t>!http://hl7.org/fhir/us/core/StructureDefinition/us-core-birthsex</t>
  </si>
  <si>
    <t>!http://hl7.org/fhir/us/core/StructureDefinition/us-core-genderIdentity</t>
  </si>
  <si>
    <t>!http://hl7.org/fhir/us/core/StructureDefinition/us-core-ethnicity</t>
  </si>
  <si>
    <t>!http://hl7.org/fhir/us/core/StructureDefinition/us-core-extension-questionnaire-uri</t>
  </si>
  <si>
    <t>conf_QuestionnaireResponse</t>
  </si>
  <si>
    <t>_tag</t>
  </si>
  <si>
    <t>questionnaire</t>
  </si>
  <si>
    <t>patient,_tag</t>
  </si>
  <si>
    <t>patient,authored</t>
  </si>
  <si>
    <t>patient,_tag,authored</t>
  </si>
  <si>
    <t>patient,questionnaire</t>
  </si>
  <si>
    <t>_tag=sdoh</t>
  </si>
  <si>
    <t>combo description field ...DOES THIS DO ANYTHING?</t>
  </si>
  <si>
    <t>GET [base]/QuestionnaireResponse?patient=1137192&amp;status=completed</t>
  </si>
  <si>
    <t>GET [base]/QuestionnaireResponse?patient=1137192&amp;_tag=sdoh</t>
  </si>
  <si>
    <t>GET [base]/QuestionnaireResponse?patient=113192&amp;date=ge2021</t>
  </si>
  <si>
    <t>GET [base]/QuestionnaireResponse?patient=113192&amp;date=ge2021&amp;_tag=sdoh</t>
  </si>
  <si>
    <t>GET [base]/QuestionnaireResponse?patient=113192&amp;questionnaire=http://hl7.org/fhir/us/sdoh-clinicalcare/Questionnaire/SDOHCC-QuestionnaireHungerVitalSign</t>
  </si>
  <si>
    <t>Documents/FHIR/US-Core/input/</t>
  </si>
  <si>
    <t>A server **SHALL** be capable of responding to a $docref operation and  capable of returning at least a reference to a generated CCD document, if available. **MAY** provide references to other 'on-demand' and 'stable' documents (or 'delayed/deferred assembly') that meet the query parameters as well. If a context date range is supplied the server ** SHOULD**  provide references to any document that falls within the date range.  If no date range is supplied, then the server **SHALL** provide references to last or current document(s).  **SHOULD** document what resources, if any, are returned as included resources
`GET [base]/DocumentReference/$docref?patient=[id]`</t>
  </si>
  <si>
    <t xml:space="preserve">The US Core Server **SHALL**:
1. Support the US Core Patient resource profile.
1. Support at least one additional resource profile from the list of US Core Profiles.
1. Implement the RESTful behavior according to the FHIR specification.
1. Follow the requirements documented in the [General Requirements](general-requirements.html) and [Must Support](must-support.html) pages
1. Return the following response classes:
   - (Status 400): invalid parameter
   - (Status 401/4xx): unauthorized request
   - (Status 403): insufficient scopes
   - (Status 404): unknown resource
1. Support JSON source formats for all US Core interactions.
The US Core Server **SHOULD**:
1. Follow the guidance documented in the [General Guidance](general-guidance.html) page
1. Support XML source formats for all US Core interactions.
1. Identify the US Core profiles supported as part of the FHIR `meta.profile` attribute for each instance.
</t>
  </si>
  <si>
    <t>* Procedure codes can be taken from SNOMED-CT, CPT, HCPCS II, ICD-10-PCS, CDT. LOINC.
  * Only LOINC concepts that reflect actual procedures **SHOULD** be used
* A procedure including an implantable device **SHOULD** use `Procedure.focalDevice` with a reference to the *US Core Implantable Device Profile*.</t>
  </si>
  <si>
    <t>* For ONC's USCDI requirements, each Patient must support the following additional elements. These elements are included in the formal definition of the profile. The patient examples include all of these elements.
  1. contact detail (e.g. a telephone number or an email address)
  1. a communication language
  1. a race
  1. an ethnicity
  1. a birth sex*
  1. previous name
     - Previous name is represented by providing an end date in the `Patient.name.period` element for a previous name.
  1. suffix
     - Suffix is represented using the `Patient.name.suffix` element.
* The Patient's Social Security Numbers **SHOULD NOT** be used as a patient identifier in `Patient.identifier.value`.</t>
  </si>
  <si>
    <t>* Systems **SHALL** support National Provider Identifier (NPI) for organizations and **SHOULD** support Clinical Laboratory Improvement Amendments (CLIA) identifiers for `Organization.Identifier`.</t>
  </si>
  <si>
    <t xml:space="preserve">* Systems **SHOULD** support `Observation.effectivePeriod` to accurately represent tests that are collected over a period of time (for example, a 24-Hour Urine Collection test).
* An Observation without a value, **SHALL** include a reason why the data is absent unless there are component observations, or references to other Observations that are grouped within it
    * Systems that never provide an observation without a value are not required to support `Observation.dataAbsentReason`
*  An `Observation.component` without a value, **SHALL** include a reason why the data is absent.
    * Systems that never provide an component observation without a component value are not required to support `Observation.component.dataAbsentReason`.
* Systems **SHOULD** support `Observation.effectivePeriod` to accurately represent procedure tests that are collected over a period of time.
</t>
  </si>
  <si>
    <t>* Based upon the ONC U.S. Core Data for Interoperability (USCDI) requirements, CVX vaccine codes are required and the NDC vaccine codes **SHOULD** be supported as translations to them.</t>
  </si>
  <si>
    <t>* Implantable medical devices that have UDI information **SHALL** represent the UDI code in `Device.udiCarrier.carrierHRF`.
   - All of the five UDI-PI elements that are present in the UDI code **SHALL** be represented in the corresponding US Core Implantable Device Profile element.
   UDI may not be present in all scenarios such as historical implantable devices, patient reported implant information, payer reported devices, or improperly documented implants. If UDI is not present and the manufacturer and/or model number information is available, they **SHOULD** be included to support historical reports of implantable medical devices as follows:
   manufacturer -&gt; `Device.manufacturer`  
   model -&gt; `Device.model`  
* Servers **SHOULD** support query by Device.type to allow clients to request the patient's devices by a specific type. Note: The Device.type is too granular to differentiate implantable vs. non-implantable devices.</t>
  </si>
  <si>
    <t>In order to access care team member's names, identifiers, locations, and contact information, the CareTeam profile supports several types of care team participants. They are represented as references to other profiles and include the following four profiles which are marked as must support:
  1. US Core Practitioner Profile
  1. US Core PractitionerRole Profile
  1. US Core Patient Profile
  1. US Core RelatedPerson Profile
  * Although *both* US Core Practitioner Profile and US Core PractitionerRole are must support, the server system is not required to support both types of references (and `_include` search parameters), but **SHALL** support *at least* one of them.
  * The client application **SHALL** support all four profile references.
  * Bacause the *US Core PractitionerRole Profile* supplies the provider's location and contact information and a reference to the Practitioner, server systems **SHOULD** reference it instead of the *US Core Practitioner Profile*.
  * Servers that supports only *US Core Practitioner Profile* **SHALL** provide implementation specific guidance how to access a provider's location and contact information using only the Practitioner resource.</t>
  </si>
  <si>
    <t>* For Encounter Diagnosis use the *US Core Condition Encounter Diagnosis Profile*.
    * When `Condition.category` is "encounter-diagnosis" the encounter, **SHOULD** be referenced in `Condition.encounter`.
* For Problems and Health Concerns use the *US Core Condition Problems and Health Concerns Profile*.
    * When `Condition.category` is a "problems-list-item", the `Condition.clinicalStatus **SHOULD NOT** be unknown.
* There is no single element in Condition that represents the date of diagnosis. It may be the assertedDate Extension, `Condition.onsetDate`, or `Condition.recordedDate`.
    * Although all three are marked as must support, the server is not required to support all.
	* A server **SHALL** support `Condition.recordedDate`.
    * A server **SHALL** support at least one of [assertedDate Extension] and `Condition.onsetDate`. A server may support both, which means they support all 3 locations.
    * The client application **SHALL** support all three elements.</t>
  </si>
  <si>
    <t>* The Encounter resource can represent a reason using either a code with `Encounter.reasonCode`, or a reference with `Encounter.reasonReference` to  Condition or other resource.
   * Although both are marked as must support, the server systems are not required to support both a code and a reference, but they **SHALL** support *at least one* of these elements.
   * The client application **SHALL** support both elements.
   * if `Encounter.reasonReference` references an Observation, it **SHOULD** conform to a US Core Observation if applicable. (for example, a laboratory result should conform to the US Core Laboratory Result Observation Profile)
* The location address can be represented by either by the Location referenced by `Encounter.location.location` or indirectly through the Organization referenced by `Encounter.serviceProvider`.
   * Although both are marked as must support, the server systems are not required to support both `Encounter.location.location` and `Encounter.serviceProvider`, but they **SHALL** support *at least one* of these elements.
   * The client application **SHALL** support both elements.
   * if using `Encounter.location.location` it **SHOULD** conform to US Core Location.</t>
  </si>
  <si>
    <t>http://hl7.org/fhir/us/core/StructureDefinition/us-core-condition-encounter-diagnosis</t>
  </si>
  <si>
    <t>http://hl7.org/fhir/us/core/StructureDefinition/us-core-condition-problems-health-concerns</t>
  </si>
  <si>
    <t>6.0.0</t>
  </si>
  <si>
    <t>This Section describes the expected capabilities of the US Core Server actor which is responsible for providing responses to the queries submitted by the US Core Requestors. The complete list of FHIR profiles, RESTful operations, and search parameters supported by US Core Servers are defined. Systems implementing this capability statement should meet the ONC 2015 Common Clinical Data Set (CCDS) access requirement for Patient Selection 170.315(g)(7) and Application Access - Data Category Request 170.315(g)(8) and the ONC [U.S. Core Data for Interoperability (USCDI) Version 3 July 2022](https://www.healthit.gov/isa/sites/isa/files/2022-07/USCDI-Version-3-July-2022-Final.pdf).  US Core Clients have the option of choosing from this list to access necessary data based on their local use cases and other contextual requirements.</t>
  </si>
  <si>
    <t>http://hl7.org/fhir/us/core/StructureDefinition/us-core-coverage</t>
  </si>
  <si>
    <t>US Core Coverage Profile</t>
  </si>
  <si>
    <t>Coverage</t>
  </si>
  <si>
    <t>conf_Coverage</t>
  </si>
  <si>
    <t>support searching for all coverages for a patient</t>
  </si>
  <si>
    <t>US Core Observation Pregnancy Status Profile</t>
  </si>
  <si>
    <t>US Core Observation Pregnancy Intent Profile</t>
  </si>
  <si>
    <t>US Core Observation Occupation Profile</t>
  </si>
  <si>
    <t>http://hl7.org/fhir/us/core/StructureDefinition/us-core-observation-pregnancyintent</t>
  </si>
  <si>
    <t>http://hl7.org/fhir/us/core/StructureDefinition/us-core-observation-pregnancystatus</t>
  </si>
  <si>
    <t>http://hl7.org/fhir/us/core/StructureDefinition/us-core-observation-occupation</t>
  </si>
  <si>
    <t>http://hl7.org/fhir/us/core/StructureDefinition/us-core-specimen</t>
  </si>
  <si>
    <t>US Core Specimen Profile</t>
  </si>
  <si>
    <t>Specimen</t>
  </si>
  <si>
    <t>conf_Specimen</t>
  </si>
  <si>
    <t>conf_SpecimenRequest</t>
  </si>
  <si>
    <t>http://hl7.org/fhir/us/core/StructureDefinition/us-core-medicationdispense</t>
  </si>
  <si>
    <t>US Core MedicationDispense Profile</t>
  </si>
  <si>
    <t>MedicationDispense</t>
  </si>
  <si>
    <t>MedicationDispense:medication</t>
  </si>
  <si>
    <t xml:space="preserve">* The MedicationDispense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dispense records for all medications for a patient using one of or both:
 `GET /MedicationDispense?patient=[id]`
 `GET /MedicationDispense?patient=[id]&amp;_include=MedicationDispense:medication`
</t>
  </si>
  <si>
    <t>conf_MedicationDispense</t>
  </si>
  <si>
    <t>foo</t>
  </si>
  <si>
    <t>patient,whenhandedover</t>
  </si>
  <si>
    <t>support searching for prescriptions for a patient based on when it was dispensed to the patient.</t>
  </si>
  <si>
    <t>!MedicationDispense</t>
  </si>
  <si>
    <t>whenHandedOver</t>
  </si>
  <si>
    <t>GET [base]/MedicationDispense?patient=14676~GET [base]/MedicationStatement?patient=14676&amp;_include=MedicationDispense:medication</t>
  </si>
  <si>
    <t>GET [base]/MedicationDispense?patient=1137192&amp;status=completed~GET [base]/MedicationDispense?patient=1137192&amp;status=completed&amp;_include=MedicationDispense:medication</t>
  </si>
  <si>
    <t>support searching for prescriptions for a patient based on their dispensed status</t>
  </si>
  <si>
    <t>support searching for prescriptions for a patient based on their dispensed status and dispense type.</t>
  </si>
  <si>
    <t>GET [base]/MedicationDispense?patient=1137192&amp;status=&amp;type=~GET [base]/MedicationDispense?patient=1137192&amp;status=&amp;type=FFP&amp;_include=MedicationDispense:medication</t>
  </si>
  <si>
    <t>support searching for a patient by date of death and family name</t>
  </si>
  <si>
    <t>tribal-affiliation</t>
  </si>
  <si>
    <t>Patient.extension.where(url = 'http://hl7.org/fhir/us/core/StructureDefinition/us-core-tribal-affiliation').extension.value.code</t>
  </si>
  <si>
    <t>support searching for a patient by tribal affiliation code</t>
  </si>
  <si>
    <t>GET [base]/Patient?tribal-affiliiation=Shaw</t>
  </si>
  <si>
    <t>death-date</t>
  </si>
  <si>
    <t>death-date,family</t>
  </si>
  <si>
    <t>GET [base]/Patient?family=Shaw&amp;death-date=2022-07-22</t>
  </si>
  <si>
    <t>GET [base]/Condition?patient=1032702&amp;category=http://terminology.hl7.org/CodeSystem/condition-category\|encounter-diagnosis&amp;encounter=1036</t>
  </si>
  <si>
    <t>US Core Pediatric Head Occipital Frontal Circumference Percentile Profile</t>
  </si>
  <si>
    <t>http://hl7.org/fhir/us/core/StructureDefinition/us-core-encounter</t>
  </si>
  <si>
    <t>support searching for a patient by a server defined search that matches any of the string fields in the HumanName, including family, given, prefix, suffix, and/or text</t>
  </si>
  <si>
    <t>support searching for all devices with a given status for a patient (for example all active devices)</t>
  </si>
  <si>
    <t>GET [base]/Device?patient=1316024&amp;status=active</t>
  </si>
  <si>
    <t>Fetches a bundle of all Device resources for the specified patient and status</t>
  </si>
  <si>
    <t>!Bulk Data Access IG</t>
  </si>
  <si>
    <t>http://hl7.org/fhir/us/core/StructureDefinition/us-core-device</t>
  </si>
  <si>
    <t>http://hl7.org/fhir/us/core/StructureDefinition/us-core-diagnosticreport</t>
  </si>
  <si>
    <t>http://hl7.org/fhir/us/core/StructureDefinition/us-core-observation</t>
  </si>
  <si>
    <t>* The `DocumentReference.type` binding **SHALL** support at a minimum the [5 Common Clinical Notes](ValueSet-us-core-clinical-note-type.html) and may extend to the full US Core DocumentReference Type Value Set
* The DocumentReference resources can represent the referenced content using either an address where the document can be retrieved using `DocumentReference.attachment.url` or the content as inline base64 encoded data using `DocumentReference.attachment.data`.
    *  Although both are marked as must support, the server system is not required to support an address, and inline base64 encoded data, but **SHALL** support at least one of these elements.
    *  The client application **SHALL** support both elements.
    *  The `content.url` may refer to a FHIR Binary Resource (i.e. [base]/Binary/[id]), FHIR Document Bundle (i.e [base]/Bundle/[id] or another endpoint.
        * If the endpoint is outside the FHIR base URL, it **SHOULD NOT** require additional authorization to access.
* Every DocumentReference must have a responsible Organization. The organization responsible for the DocumentReference **SHALL** be present either in `DocumentReference.custodian` or accessible in the Provenance resource targeting the DocumentReference using `Provenance.agent.who` or `Provenance.agent.onBehalfOf`.</t>
  </si>
  <si>
    <t xml:space="preserve">Servers that support only US Core Practitioner Profile **SHALL** provide implementation specific guidance how to access a provider’s location and contact information using only the Practitioner resource.
</t>
  </si>
  <si>
    <t>http://hl7.org/fhir/smart-app-launch/history.html</t>
  </si>
  <si>
    <t>!!Questionnaire</t>
  </si>
  <si>
    <t>!Questionnaire.id</t>
  </si>
  <si>
    <t>GET [base]/!QuestionnaireResponse/AHC-HRSN-screening-example~GET [base]/!QuestionnaireResponse/?_id=AHC-HRSN-screening-example</t>
  </si>
  <si>
    <t>Allows retrieving !QuestionnaireResponses that are complete (or incomplete)</t>
  </si>
  <si>
    <t>!QuestionnaireResponse.meta._tag</t>
  </si>
  <si>
    <t>Allows filtering for !QuestionnaireResponse that have tag of “sdoh”</t>
  </si>
  <si>
    <t>Allows filtering for !QuestionnaireResponses by when they were created/last edited</t>
  </si>
  <si>
    <t>Allows retrieving !QuestionnaireResponses that have been completed against a specified form</t>
  </si>
  <si>
    <t>http://hl7.org/fhir/us/core/StructureDefinition/us-core-simple-observation</t>
  </si>
  <si>
    <t>!http://hl7.org/fhir/us/core/StructureDefinition/us-core-observation-sdoh-assessment</t>
  </si>
  <si>
    <t>!http://hl7.org/fhir/us/core/StructureDefinition/us-core-observation-imaging</t>
  </si>
  <si>
    <t>http://hl7.org/fhir/us/core/StructureDefinition/us-core-observation-clinical-result</t>
  </si>
  <si>
    <t>http://hl7.org/fhir/us/core/StructureDefinition/us-core-observation-screening-assessment</t>
  </si>
  <si>
    <t>US Core Simple Observation Profile</t>
  </si>
  <si>
    <t>US Core Observation Screening Assessment Profile</t>
  </si>
  <si>
    <t>US Core Observation Clinical Result Profile</t>
  </si>
  <si>
    <t>http://hl7.org/fhir/us/core/StructureDefinition/us-core-questionnaireresponse</t>
  </si>
  <si>
    <t>http://hl7.org/fhir/uv/sdc/StructureDefinition/sdc-questionnaire</t>
  </si>
  <si>
    <t>SDC Base Questionnaire Profile</t>
  </si>
  <si>
    <t>Questionnaire</t>
  </si>
  <si>
    <t>conf_Questionnaire</t>
  </si>
  <si>
    <t>US Core defines two ways to represent the questions and responses to screening and assessment instruments:
- Observation: [US Core Observation Screening Assessment Profile]
- Questionnaire/QuestionnaireResponse: [SDC Base Questionnaire]/[US Core QuestionnaireResponse Profile]
US Core Servers **SHALL** [US Core Observation Screening Assessment Profile] and **SHOULD** support the  [SDC Base Questionnaire Profile]/[US Core QuestionnaireResponse Profile]</t>
  </si>
  <si>
    <t>* The US Core Provenance resource **SHALL** be supported for these US Core resources:
    * AllergyIntolerance
    * CarePlan
    * CareTeam
    * Condition
    * Coverage
    * Device
    * DiagnosticReport
    * DocumentReference
    * Encounter
    * Goal
    * Immunization
    * MedicationDispense
    * MedicationRequest
    * Observation
    * Patient
    * Procedure
    * QuestionnaireResponse
    * RelatedPerson
    * ServiceRequest
* If a system receives a provider in `Provenance.agent.who` as free text they must capture who sent them the information as the organization. On request they **SHALL** provide this organization as the source and **MAY** include the free text provider.
* Systems that need to know the activity has occurred **SHOULD** populate the activity.</t>
  </si>
  <si>
    <t>* Although both `Goal.startDate` and `Goal.target.dueDate` are marked as must support, the server system is not required to support both, but **SHALL** support at least one of these elements. The client application **SHALL** support both elements.</t>
  </si>
  <si>
    <t>If a server supports DocumentReference for creating, using, and sharing clinical notes, it **SHOULD** also support the `context` and `contextdirection` parameters of the $expand operation to enable clients to determine the supported note and report types, as well as the supported read/write formats for notes on the server.</t>
  </si>
  <si>
    <t>!QuestionnaireResponse</t>
  </si>
  <si>
    <t>support fetching a Specimen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</si>
</sst>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b/>
      <sz val="13"/>
      <color theme="3"/>
      <name val="Calibri"/>
      <family val="2"/>
      <scheme val="minor"/>
    </font>
    <font>
      <sz val="11"/>
      <color rgb="FF333333"/>
      <name val="Verdana"/>
      <family val="2"/>
    </font>
    <font>
      <sz val="9"/>
      <color rgb="FF333333"/>
      <name val="Verdana"/>
      <family val="2"/>
    </font>
    <font>
      <sz val="14"/>
      <color rgb="FF333333"/>
      <name val="Verdana"/>
      <family val="2"/>
    </font>
    <font>
      <sz val="12"/>
      <color rgb="FF005C00"/>
      <name val="Monaco"/>
      <family val="2"/>
    </font>
    <font>
      <sz val="9"/>
      <color rgb="FF333333"/>
      <name val="Consolas"/>
      <family val="3"/>
    </font>
    <font>
      <sz val="11"/>
      <color rgb="FF005C00"/>
      <name val="Consolas"/>
      <family val="3"/>
    </font>
    <font>
      <sz val="10"/>
      <color theme="1"/>
      <name val="Arial Unicode MS"/>
      <family val="2"/>
    </font>
    <font>
      <sz val="11"/>
      <color rgb="FF005C00"/>
      <name val="Monaco"/>
      <family val="2"/>
    </font>
    <font>
      <sz val="12"/>
      <color rgb="FF000000"/>
      <name val="Verdana"/>
      <family val="2"/>
    </font>
    <font>
      <sz val="11"/>
      <color rgb="FF000000"/>
      <name val="Calibri"/>
      <family val="2"/>
      <scheme val="minor"/>
    </font>
    <font>
      <sz val="16"/>
      <color rgb="FF333333"/>
      <name val="Helvetica Neue"/>
      <family val="2"/>
    </font>
    <font>
      <sz val="12"/>
      <color rgb="FF9C0006"/>
      <name val="Calibri"/>
      <family val="2"/>
      <scheme val="minor"/>
    </font>
    <font>
      <u/>
      <sz val="11"/>
      <color theme="10"/>
      <name val="Calibri"/>
      <family val="2"/>
      <scheme val="minor"/>
    </font>
  </fonts>
  <fills count="3">
    <fill>
      <patternFill patternType="none"/>
    </fill>
    <fill>
      <patternFill patternType="gray125"/>
    </fill>
    <fill>
      <patternFill patternType="solid">
        <fgColor rgb="FFFFC7CE"/>
      </patternFill>
    </fill>
  </fills>
  <borders count="3">
    <border>
      <left/>
      <right/>
      <top/>
      <bottom/>
      <diagonal/>
    </border>
    <border>
      <left/>
      <right/>
      <top/>
      <bottom style="thick">
        <color theme="4" tint="0.499984740745262"/>
      </bottom>
      <diagonal/>
    </border>
    <border>
      <left style="medium">
        <color rgb="FFCCCCCC"/>
      </left>
      <right style="medium">
        <color rgb="FFCCCCCC"/>
      </right>
      <top style="medium">
        <color rgb="FFCCCCCC"/>
      </top>
      <bottom style="medium">
        <color rgb="FFCCCCCC"/>
      </bottom>
      <diagonal/>
    </border>
  </borders>
  <cellStyleXfs count="4">
    <xf numFmtId="0" fontId="0" fillId="0" borderId="0"/>
    <xf numFmtId="0" fontId="1" fillId="0" borderId="1"/>
    <xf numFmtId="0" fontId="13" fillId="2" borderId="0" applyNumberFormat="0" applyBorder="0" applyAlignment="0" applyProtection="0"/>
    <xf numFmtId="0" fontId="14" fillId="0" borderId="0" applyNumberFormat="0" applyFill="0" applyBorder="0" applyAlignment="0" applyProtection="0"/>
  </cellStyleXfs>
  <cellXfs count="23">
    <xf numFmtId="0" fontId="0" fillId="0" borderId="0" xfId="0"/>
    <xf numFmtId="0" fontId="0" fillId="0" borderId="0" xfId="0" applyAlignment="1">
      <alignment wrapText="1"/>
    </xf>
    <xf numFmtId="0" fontId="0" fillId="0" borderId="0" xfId="0" quotePrefix="1" applyAlignment="1">
      <alignment wrapText="1"/>
    </xf>
    <xf numFmtId="0" fontId="1" fillId="0" borderId="1" xfId="1"/>
    <xf numFmtId="0" fontId="2" fillId="0" borderId="0" xfId="0" applyFont="1"/>
    <xf numFmtId="0" fontId="3" fillId="0" borderId="0" xfId="0" applyFont="1"/>
    <xf numFmtId="0" fontId="4" fillId="0" borderId="0" xfId="0" applyFont="1"/>
    <xf numFmtId="0" fontId="1" fillId="0" borderId="0" xfId="1" applyBorder="1"/>
    <xf numFmtId="0" fontId="5" fillId="0" borderId="0" xfId="0" applyFont="1"/>
    <xf numFmtId="0" fontId="2" fillId="0" borderId="0" xfId="0" applyFont="1" applyAlignment="1">
      <alignment wrapText="1"/>
    </xf>
    <xf numFmtId="0" fontId="1" fillId="0" borderId="1" xfId="1" applyAlignment="1">
      <alignment wrapText="1"/>
    </xf>
    <xf numFmtId="0" fontId="0" fillId="0" borderId="0" xfId="0" quotePrefix="1"/>
    <xf numFmtId="0" fontId="6" fillId="0" borderId="2" xfId="0" applyFont="1" applyBorder="1" applyAlignment="1">
      <alignment horizontal="left" vertical="center" indent="1"/>
    </xf>
    <xf numFmtId="0" fontId="7" fillId="0" borderId="0" xfId="0" applyFont="1"/>
    <xf numFmtId="0" fontId="8" fillId="0" borderId="0" xfId="0" applyFont="1"/>
    <xf numFmtId="0" fontId="9" fillId="0" borderId="0" xfId="0" applyFont="1"/>
    <xf numFmtId="0" fontId="10" fillId="0" borderId="0" xfId="0" applyFont="1"/>
    <xf numFmtId="0" fontId="11" fillId="0" borderId="0" xfId="0" applyFont="1"/>
    <xf numFmtId="49" fontId="0" fillId="0" borderId="0" xfId="0" applyNumberFormat="1"/>
    <xf numFmtId="0" fontId="12" fillId="0" borderId="0" xfId="0" applyFont="1"/>
    <xf numFmtId="49" fontId="13" fillId="2" borderId="0" xfId="2" applyNumberFormat="1"/>
    <xf numFmtId="0" fontId="13" fillId="2" borderId="0" xfId="2"/>
    <xf numFmtId="0" fontId="14" fillId="0" borderId="0" xfId="3" applyFill="1"/>
  </cellXfs>
  <cellStyles count="4">
    <cellStyle name="Bad" xfId="2" builtinId="27"/>
    <cellStyle name="Heading 2" xfId="1" builtinId="17"/>
    <cellStyle name="Hyperlink" xfId="3" builtinId="8"/>
    <cellStyle name="Normal" xfId="0" builtinId="0"/>
  </cellStyles>
  <dxfs count="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Eric Haas" id="{01DB13A2-9E02-7A4D-96F1-9E53507C2507}" userId="deea5e002be8d274"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L40" dT="2021-11-06T02:36:52.48" personId="{01DB13A2-9E02-7A4D-96F1-9E53507C2507}" id="{FB93E46D-3D13-4645-A003-7A1F153E1DB9}">
    <text>where does this show up?</text>
  </threadedComment>
  <threadedComment ref="Z44" dT="2021-11-06T02:39:25.62" personId="{01DB13A2-9E02-7A4D-96F1-9E53507C2507}" id="{738109A7-92A0-7248-ACDE-F9875EAC079A}">
    <text>do i need this?</text>
  </threadedComment>
  <threadedComment ref="AA44" dT="2021-11-06T02:40:08.93" personId="{01DB13A2-9E02-7A4D-96F1-9E53507C2507}" id="{DCDC06BA-7148-9843-A6EA-EC4B7F1297F8}">
    <text>do I need this?</text>
  </threadedComment>
</ThreadedComments>
</file>

<file path=xl/threadedComments/threadedComment2.xml><?xml version="1.0" encoding="utf-8"?>
<ThreadedComments xmlns="http://schemas.microsoft.com/office/spreadsheetml/2018/threadedcomments" xmlns:x="http://schemas.openxmlformats.org/spreadsheetml/2006/main">
  <threadedComment ref="C1" dT="2021-11-10T17:47:31.83" personId="{01DB13A2-9E02-7A4D-96F1-9E53507C2507}" id="{64123793-88FC-AA4D-9FF9-21C390EA52F3}">
    <text>add column for include file</text>
  </threadedComment>
  <threadedComment ref="C1" dT="2021-11-10T17:48:52.85" personId="{01DB13A2-9E02-7A4D-96F1-9E53507C2507}" id="{0B433B21-67D8-2942-8EC7-C5BF55E34A64}" parentId="{64123793-88FC-AA4D-9FF9-21C390EA52F3}">
    <text>make this a comma separate list of profiles</text>
  </threadedComment>
  <threadedComment ref="I1" dT="2021-11-08T19:54:50.37" personId="{01DB13A2-9E02-7A4D-96F1-9E53507C2507}" id="{4C3DF362-0F09-CC4A-8C76-08E5FFBB7F41}">
    <text>does this do anything if not delete row</text>
  </threadedComment>
  <threadedComment ref="I40" dT="2021-11-06T02:44:23.26" personId="{01DB13A2-9E02-7A4D-96F1-9E53507C2507}" id="{55554AA4-06E7-B947-A224-22F62EAAB8DA}">
    <text>is column being used???</text>
  </threadedComment>
</ThreadedComments>
</file>

<file path=xl/worksheets/_rels/sheet10.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 Id="rId4" Type="http://schemas.microsoft.com/office/2017/10/relationships/threadedComment" Target="../threadedComments/threadedComment1.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 Id="rId4" Type="http://schemas.microsoft.com/office/2017/10/relationships/threadedComment" Target="../threadedComments/threadedComment2.xml"/></Relationships>
</file>

<file path=xl/worksheets/_rels/sheet3.xml.rels><?xml version="1.0" encoding="UTF-8" standalone="yes"?>
<Relationships xmlns="http://schemas.openxmlformats.org/package/2006/relationships"><Relationship Id="rId1" Type="http://schemas.openxmlformats.org/officeDocument/2006/relationships/hyperlink" Target="http://hl7.org/fhir/smart-app-launch/history.html"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08ECBD-F3E5-4662-8D7C-0F31D75EC9A2}">
  <dimension ref="A1:B9"/>
  <sheetViews>
    <sheetView zoomScale="170" zoomScaleNormal="170" workbookViewId="0">
      <selection activeCell="B16" sqref="B16"/>
    </sheetView>
  </sheetViews>
  <sheetFormatPr baseColWidth="10" defaultColWidth="8.83203125" defaultRowHeight="15" x14ac:dyDescent="0.2"/>
  <cols>
    <col min="1" max="1" width="26" customWidth="1"/>
  </cols>
  <sheetData>
    <row r="1" spans="1:2" x14ac:dyDescent="0.2">
      <c r="A1" t="s">
        <v>9</v>
      </c>
      <c r="B1" t="s">
        <v>1</v>
      </c>
    </row>
    <row r="2" spans="1:2" x14ac:dyDescent="0.2">
      <c r="A2" t="s">
        <v>450</v>
      </c>
      <c r="B2" t="s">
        <v>618</v>
      </c>
    </row>
    <row r="3" spans="1:2" x14ac:dyDescent="0.2">
      <c r="A3" t="s">
        <v>451</v>
      </c>
      <c r="B3" t="s">
        <v>476</v>
      </c>
    </row>
    <row r="4" spans="1:2" x14ac:dyDescent="0.2">
      <c r="A4" t="s">
        <v>446</v>
      </c>
      <c r="B4" t="s">
        <v>447</v>
      </c>
    </row>
    <row r="5" spans="1:2" x14ac:dyDescent="0.2">
      <c r="A5" t="s">
        <v>448</v>
      </c>
      <c r="B5" t="s">
        <v>449</v>
      </c>
    </row>
    <row r="6" spans="1:2" x14ac:dyDescent="0.2">
      <c r="A6" t="s">
        <v>67</v>
      </c>
      <c r="B6" s="11" t="s">
        <v>582</v>
      </c>
    </row>
    <row r="7" spans="1:2" x14ac:dyDescent="0.2">
      <c r="A7" t="s">
        <v>452</v>
      </c>
      <c r="B7" t="s">
        <v>59</v>
      </c>
    </row>
    <row r="8" spans="1:2" x14ac:dyDescent="0.2">
      <c r="A8" t="s">
        <v>453</v>
      </c>
      <c r="B8" t="s">
        <v>583</v>
      </c>
    </row>
    <row r="9" spans="1:2" x14ac:dyDescent="0.2">
      <c r="A9" t="s">
        <v>516</v>
      </c>
      <c r="B9" t="b">
        <v>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9F73F9-34B4-C04F-A2E4-99114F8B7BF7}">
  <dimension ref="A1:AB128"/>
  <sheetViews>
    <sheetView zoomScaleNormal="100" workbookViewId="0">
      <pane xSplit="2" ySplit="1" topLeftCell="C72" activePane="bottomRight" state="frozen"/>
      <selection pane="topRight" activeCell="C1" sqref="C1"/>
      <selection pane="bottomLeft" activeCell="A2" sqref="A2"/>
      <selection pane="bottomRight" activeCell="A108" sqref="A108"/>
    </sheetView>
  </sheetViews>
  <sheetFormatPr baseColWidth="10" defaultColWidth="8.83203125" defaultRowHeight="19" customHeight="1" x14ac:dyDescent="0.2"/>
  <cols>
    <col min="2" max="2" width="21.5" customWidth="1"/>
    <col min="3" max="3" width="33.5" customWidth="1"/>
    <col min="4" max="4" width="13.6640625" customWidth="1"/>
    <col min="5" max="5" width="9" customWidth="1"/>
    <col min="6" max="6" width="37.83203125" customWidth="1"/>
    <col min="7" max="7" width="60" customWidth="1"/>
    <col min="10" max="10" width="14.33203125" customWidth="1"/>
    <col min="12" max="12" width="31.1640625" customWidth="1"/>
    <col min="13" max="24" width="13.33203125" customWidth="1"/>
    <col min="25" max="25" width="85.33203125" customWidth="1"/>
    <col min="26" max="26" width="90.6640625" customWidth="1"/>
    <col min="27" max="27" width="83.5" style="1" bestFit="1" customWidth="1"/>
    <col min="28" max="28" width="38.1640625" customWidth="1"/>
  </cols>
  <sheetData>
    <row r="1" spans="1:28" ht="19" customHeight="1" thickBot="1" x14ac:dyDescent="0.25">
      <c r="A1" t="s">
        <v>140</v>
      </c>
      <c r="B1" s="3" t="s">
        <v>37</v>
      </c>
      <c r="C1" s="3" t="s">
        <v>26</v>
      </c>
      <c r="D1" s="3" t="s">
        <v>38</v>
      </c>
      <c r="E1" s="3" t="s">
        <v>40</v>
      </c>
      <c r="F1" s="3" t="s">
        <v>6</v>
      </c>
      <c r="G1" s="3" t="s">
        <v>39</v>
      </c>
      <c r="H1" s="3" t="s">
        <v>41</v>
      </c>
      <c r="I1" s="3" t="s">
        <v>536</v>
      </c>
      <c r="J1" s="3" t="s">
        <v>32</v>
      </c>
      <c r="K1" s="3" t="s">
        <v>13</v>
      </c>
      <c r="L1" s="3" t="s">
        <v>42</v>
      </c>
      <c r="M1" s="3" t="s">
        <v>43</v>
      </c>
      <c r="N1" s="3" t="s">
        <v>44</v>
      </c>
      <c r="O1" s="3" t="s">
        <v>45</v>
      </c>
      <c r="P1" s="3" t="s">
        <v>46</v>
      </c>
      <c r="Q1" s="3" t="s">
        <v>47</v>
      </c>
      <c r="R1" s="3" t="s">
        <v>48</v>
      </c>
      <c r="S1" s="3" t="s">
        <v>49</v>
      </c>
      <c r="T1" s="3" t="s">
        <v>50</v>
      </c>
      <c r="U1" s="3" t="s">
        <v>51</v>
      </c>
      <c r="V1" s="3" t="s">
        <v>52</v>
      </c>
      <c r="W1" s="3" t="s">
        <v>307</v>
      </c>
      <c r="X1" s="3" t="s">
        <v>308</v>
      </c>
      <c r="Y1" s="3" t="s">
        <v>3</v>
      </c>
      <c r="Z1" s="3" t="s">
        <v>53</v>
      </c>
      <c r="AA1" s="10" t="s">
        <v>54</v>
      </c>
      <c r="AB1" s="7" t="s">
        <v>164</v>
      </c>
    </row>
    <row r="2" spans="1:28" ht="19" customHeight="1" thickTop="1" x14ac:dyDescent="0.2">
      <c r="A2">
        <v>1</v>
      </c>
      <c r="B2" t="s">
        <v>189</v>
      </c>
      <c r="C2" t="s">
        <v>139</v>
      </c>
      <c r="D2" t="s">
        <v>30</v>
      </c>
      <c r="E2" t="b">
        <v>0</v>
      </c>
      <c r="G2" t="str">
        <f t="shared" ref="G2:G33" si="0">"http://hl7.org/fhir/us/core/StructureDefinition/us-core-"&amp;LOWER(B2)</f>
        <v>http://hl7.org/fhir/us/core/StructureDefinition/us-core-!example category search</v>
      </c>
      <c r="H2" t="s">
        <v>56</v>
      </c>
      <c r="J2" t="s">
        <v>56</v>
      </c>
      <c r="K2" t="s">
        <v>57</v>
      </c>
      <c r="L2" t="str">
        <f t="shared" ref="L2:L25" si="1">B2&amp;"."&amp;C2</f>
        <v>!EXAMPLE CATEGORY SEARCH.category</v>
      </c>
      <c r="M2" t="s">
        <v>56</v>
      </c>
      <c r="O2" t="s">
        <v>56</v>
      </c>
      <c r="Y2" s="4"/>
      <c r="Z2" s="4"/>
      <c r="AA2" s="9"/>
      <c r="AB2" t="str">
        <f t="shared" ref="AB2:AB9" si="2">"SearchParameter-us-core-"&amp;LOWER((B2)&amp;"-"&amp;C2&amp;".html")</f>
        <v>SearchParameter-us-core-!example category search-category.html</v>
      </c>
    </row>
    <row r="3" spans="1:28" ht="19" customHeight="1" x14ac:dyDescent="0.2">
      <c r="A3">
        <v>2</v>
      </c>
      <c r="B3" t="s">
        <v>190</v>
      </c>
      <c r="C3" t="s">
        <v>26</v>
      </c>
      <c r="D3" t="s">
        <v>30</v>
      </c>
      <c r="E3" t="b">
        <v>0</v>
      </c>
      <c r="G3" t="str">
        <f t="shared" si="0"/>
        <v>http://hl7.org/fhir/us/core/StructureDefinition/us-core-!example code search</v>
      </c>
      <c r="H3" t="s">
        <v>56</v>
      </c>
      <c r="J3" t="s">
        <v>56</v>
      </c>
      <c r="K3" t="s">
        <v>57</v>
      </c>
      <c r="L3" t="str">
        <f t="shared" si="1"/>
        <v>!EXAMPLE CODE SEARCH.code</v>
      </c>
      <c r="M3" t="s">
        <v>56</v>
      </c>
      <c r="O3" t="s">
        <v>56</v>
      </c>
      <c r="Y3" s="4"/>
      <c r="Z3" s="4"/>
      <c r="AA3" s="9"/>
      <c r="AB3" t="str">
        <f t="shared" si="2"/>
        <v>SearchParameter-us-core-!example code search-code.html</v>
      </c>
    </row>
    <row r="4" spans="1:28" ht="19" customHeight="1" x14ac:dyDescent="0.2">
      <c r="A4">
        <v>3</v>
      </c>
      <c r="B4" t="s">
        <v>191</v>
      </c>
      <c r="C4" t="s">
        <v>78</v>
      </c>
      <c r="D4" t="s">
        <v>30</v>
      </c>
      <c r="E4" t="b">
        <v>0</v>
      </c>
      <c r="G4" t="str">
        <f t="shared" si="0"/>
        <v>http://hl7.org/fhir/us/core/StructureDefinition/us-core-!example date search</v>
      </c>
      <c r="H4" t="s">
        <v>56</v>
      </c>
      <c r="J4" t="s">
        <v>56</v>
      </c>
      <c r="K4" t="s">
        <v>78</v>
      </c>
      <c r="L4" t="str">
        <f t="shared" si="1"/>
        <v>!EXAMPLE DATE SEARCH.date</v>
      </c>
      <c r="M4" t="s">
        <v>56</v>
      </c>
      <c r="O4" t="s">
        <v>56</v>
      </c>
      <c r="P4" t="s">
        <v>69</v>
      </c>
      <c r="S4" t="s">
        <v>92</v>
      </c>
      <c r="AA4" s="9"/>
      <c r="AB4" t="str">
        <f t="shared" si="2"/>
        <v>SearchParameter-us-core-!example date search-date.html</v>
      </c>
    </row>
    <row r="5" spans="1:28" ht="19" customHeight="1" x14ac:dyDescent="0.2">
      <c r="A5">
        <v>4</v>
      </c>
      <c r="B5" t="s">
        <v>165</v>
      </c>
      <c r="C5" t="s">
        <v>89</v>
      </c>
      <c r="D5" t="s">
        <v>30</v>
      </c>
      <c r="E5" t="b">
        <v>0</v>
      </c>
      <c r="F5" s="1" t="s">
        <v>484</v>
      </c>
      <c r="G5" t="str">
        <f t="shared" si="0"/>
        <v>http://hl7.org/fhir/us/core/StructureDefinition/us-core-!example patient search</v>
      </c>
      <c r="H5" t="s">
        <v>56</v>
      </c>
      <c r="J5" t="s">
        <v>56</v>
      </c>
      <c r="K5" t="s">
        <v>90</v>
      </c>
      <c r="L5" t="str">
        <f t="shared" si="1"/>
        <v>!EXAMPLE PATIENT SEARCH.patient</v>
      </c>
      <c r="M5" t="s">
        <v>56</v>
      </c>
      <c r="O5" t="s">
        <v>56</v>
      </c>
      <c r="Y5" t="str">
        <f>"support searching for all "&amp;LOWER(B5)&amp;"s for a patient"</f>
        <v>support searching for all !example patient searchs for a patient</v>
      </c>
      <c r="Z5" s="4" t="str">
        <f>"GET [base]/"&amp;B5&amp;"?patient=1137192"</f>
        <v>GET [base]/!EXAMPLE PATIENT SEARCH?patient=1137192</v>
      </c>
      <c r="AA5" s="9" t="str">
        <f>"Fetches a bundle of all "&amp;B5&amp; " resources for the specified patient"</f>
        <v>Fetches a bundle of all !EXAMPLE PATIENT SEARCH resources for the specified patient</v>
      </c>
      <c r="AB5" t="str">
        <f t="shared" si="2"/>
        <v>SearchParameter-us-core-!example patient search-patient.html</v>
      </c>
    </row>
    <row r="6" spans="1:28" ht="19" customHeight="1" x14ac:dyDescent="0.2">
      <c r="A6">
        <v>5</v>
      </c>
      <c r="B6" t="s">
        <v>232</v>
      </c>
      <c r="C6" t="s">
        <v>61</v>
      </c>
      <c r="D6" t="s">
        <v>30</v>
      </c>
      <c r="E6" t="b">
        <v>0</v>
      </c>
      <c r="G6" t="str">
        <f t="shared" si="0"/>
        <v>http://hl7.org/fhir/us/core/StructureDefinition/us-core-!example status search</v>
      </c>
      <c r="H6" t="s">
        <v>56</v>
      </c>
      <c r="J6" t="s">
        <v>56</v>
      </c>
      <c r="K6" t="s">
        <v>57</v>
      </c>
      <c r="L6" t="str">
        <f t="shared" si="1"/>
        <v>!EXAMPLE STATUS SEARCH.status</v>
      </c>
      <c r="M6" t="s">
        <v>56</v>
      </c>
      <c r="O6" t="s">
        <v>56</v>
      </c>
      <c r="Y6" s="4"/>
      <c r="Z6" s="4"/>
      <c r="AA6" s="9"/>
      <c r="AB6" t="str">
        <f t="shared" si="2"/>
        <v>SearchParameter-us-core-!example status search-status.html</v>
      </c>
    </row>
    <row r="7" spans="1:28" ht="19" customHeight="1" x14ac:dyDescent="0.2">
      <c r="A7">
        <v>6</v>
      </c>
      <c r="B7" t="s">
        <v>84</v>
      </c>
      <c r="C7" s="5" t="s">
        <v>85</v>
      </c>
      <c r="D7" t="s">
        <v>30</v>
      </c>
      <c r="E7" t="b">
        <v>0</v>
      </c>
      <c r="G7" t="str">
        <f t="shared" si="0"/>
        <v>http://hl7.org/fhir/us/core/StructureDefinition/us-core-!patient</v>
      </c>
      <c r="H7" t="s">
        <v>56</v>
      </c>
      <c r="J7" t="s">
        <v>56</v>
      </c>
      <c r="K7" t="s">
        <v>63</v>
      </c>
      <c r="L7" t="str">
        <f t="shared" si="1"/>
        <v>!Patient.address</v>
      </c>
      <c r="M7" t="s">
        <v>56</v>
      </c>
      <c r="O7" t="s">
        <v>56</v>
      </c>
      <c r="Y7" t="s">
        <v>207</v>
      </c>
      <c r="Z7" s="4" t="s">
        <v>86</v>
      </c>
      <c r="AA7" s="9"/>
      <c r="AB7" t="str">
        <f t="shared" si="2"/>
        <v>SearchParameter-us-core-!patient-address.html</v>
      </c>
    </row>
    <row r="8" spans="1:28" ht="19" customHeight="1" x14ac:dyDescent="0.2">
      <c r="A8">
        <v>7</v>
      </c>
      <c r="B8" t="s">
        <v>84</v>
      </c>
      <c r="C8" t="s">
        <v>87</v>
      </c>
      <c r="D8" t="s">
        <v>30</v>
      </c>
      <c r="E8" t="b">
        <v>0</v>
      </c>
      <c r="G8" t="str">
        <f t="shared" si="0"/>
        <v>http://hl7.org/fhir/us/core/StructureDefinition/us-core-!patient</v>
      </c>
      <c r="H8" t="s">
        <v>56</v>
      </c>
      <c r="J8" t="s">
        <v>56</v>
      </c>
      <c r="K8" t="s">
        <v>63</v>
      </c>
      <c r="L8" t="str">
        <f t="shared" si="1"/>
        <v>!Patient.telecom</v>
      </c>
      <c r="M8" t="s">
        <v>56</v>
      </c>
      <c r="O8" t="s">
        <v>56</v>
      </c>
      <c r="Y8" t="s">
        <v>208</v>
      </c>
      <c r="Z8" t="s">
        <v>88</v>
      </c>
      <c r="AA8" s="9"/>
      <c r="AB8" t="str">
        <f t="shared" si="2"/>
        <v>SearchParameter-us-core-!patient-telecom.html</v>
      </c>
    </row>
    <row r="9" spans="1:28" ht="19" customHeight="1" x14ac:dyDescent="0.2">
      <c r="A9">
        <v>8</v>
      </c>
      <c r="B9" t="s">
        <v>20</v>
      </c>
      <c r="C9" t="s">
        <v>138</v>
      </c>
      <c r="D9" t="s">
        <v>30</v>
      </c>
      <c r="E9" t="b">
        <v>0</v>
      </c>
      <c r="F9" s="1" t="s">
        <v>487</v>
      </c>
      <c r="G9" t="str">
        <f t="shared" si="0"/>
        <v>http://hl7.org/fhir/us/core/StructureDefinition/us-core-allergyintolerance</v>
      </c>
      <c r="H9" t="s">
        <v>56</v>
      </c>
      <c r="J9" t="s">
        <v>56</v>
      </c>
      <c r="K9" t="s">
        <v>57</v>
      </c>
      <c r="L9" t="str">
        <f t="shared" si="1"/>
        <v>AllergyIntolerance.clinical-status</v>
      </c>
      <c r="M9" t="s">
        <v>56</v>
      </c>
      <c r="O9" t="s">
        <v>56</v>
      </c>
      <c r="Z9" s="4"/>
      <c r="AA9" s="9"/>
      <c r="AB9" t="str">
        <f t="shared" si="2"/>
        <v>SearchParameter-us-core-allergyintolerance-clinical-status.html</v>
      </c>
    </row>
    <row r="10" spans="1:28" ht="19" customHeight="1" x14ac:dyDescent="0.2">
      <c r="A10">
        <v>9</v>
      </c>
      <c r="B10" t="s">
        <v>20</v>
      </c>
      <c r="C10" t="s">
        <v>89</v>
      </c>
      <c r="D10" t="s">
        <v>12</v>
      </c>
      <c r="E10" t="b">
        <v>1</v>
      </c>
      <c r="F10" s="1" t="s">
        <v>484</v>
      </c>
      <c r="G10" t="str">
        <f t="shared" si="0"/>
        <v>http://hl7.org/fhir/us/core/StructureDefinition/us-core-allergyintolerance</v>
      </c>
      <c r="H10" t="s">
        <v>56</v>
      </c>
      <c r="J10" t="s">
        <v>56</v>
      </c>
      <c r="K10" t="s">
        <v>90</v>
      </c>
      <c r="L10" t="str">
        <f t="shared" si="1"/>
        <v>AllergyIntolerance.patient</v>
      </c>
      <c r="M10" t="s">
        <v>56</v>
      </c>
      <c r="O10" t="s">
        <v>56</v>
      </c>
      <c r="Y10" t="s">
        <v>73</v>
      </c>
      <c r="Z10" s="4" t="str">
        <f>"GET [base]/"&amp;B10&amp;"?patient=1137192"</f>
        <v>GET [base]/AllergyIntolerance?patient=1137192</v>
      </c>
      <c r="AA10" s="9" t="str">
        <f>"Fetches a bundle of all "&amp;B10&amp; " resources for the specified patient"</f>
        <v>Fetches a bundle of all AllergyIntolerance resources for the specified patient</v>
      </c>
      <c r="AB10" t="str">
        <f>"SearchParameter-us-core-"&amp;LOWER((B10)&amp;"-"&amp;SUBSTITUTE(C10,"_","")&amp;".html")</f>
        <v>SearchParameter-us-core-allergyintolerance-patient.html</v>
      </c>
    </row>
    <row r="11" spans="1:28" ht="19" customHeight="1" x14ac:dyDescent="0.2">
      <c r="A11">
        <v>10</v>
      </c>
      <c r="B11" t="s">
        <v>137</v>
      </c>
      <c r="C11" t="s">
        <v>139</v>
      </c>
      <c r="D11" t="s">
        <v>30</v>
      </c>
      <c r="E11" t="b">
        <v>0</v>
      </c>
      <c r="F11" s="1" t="s">
        <v>487</v>
      </c>
      <c r="G11" t="str">
        <f t="shared" si="0"/>
        <v>http://hl7.org/fhir/us/core/StructureDefinition/us-core-condition</v>
      </c>
      <c r="H11" t="s">
        <v>56</v>
      </c>
      <c r="J11" t="s">
        <v>56</v>
      </c>
      <c r="K11" t="s">
        <v>57</v>
      </c>
      <c r="L11" t="str">
        <f t="shared" si="1"/>
        <v>Condition.category</v>
      </c>
      <c r="M11" t="s">
        <v>56</v>
      </c>
      <c r="O11" t="s">
        <v>56</v>
      </c>
      <c r="Y11" s="4"/>
      <c r="Z11" s="4"/>
      <c r="AA11" s="9"/>
      <c r="AB11" t="str">
        <f>"SearchParameter-us-core-"&amp;LOWER((B11)&amp;"-"&amp;C11&amp;".html")</f>
        <v>SearchParameter-us-core-condition-category.html</v>
      </c>
    </row>
    <row r="12" spans="1:28" ht="19" customHeight="1" x14ac:dyDescent="0.2">
      <c r="A12">
        <v>11</v>
      </c>
      <c r="B12" t="s">
        <v>137</v>
      </c>
      <c r="C12" t="s">
        <v>138</v>
      </c>
      <c r="D12" t="s">
        <v>30</v>
      </c>
      <c r="E12" t="b">
        <v>0</v>
      </c>
      <c r="F12" s="1" t="s">
        <v>487</v>
      </c>
      <c r="G12" t="str">
        <f t="shared" si="0"/>
        <v>http://hl7.org/fhir/us/core/StructureDefinition/us-core-condition</v>
      </c>
      <c r="H12" t="s">
        <v>56</v>
      </c>
      <c r="J12" t="s">
        <v>56</v>
      </c>
      <c r="K12" t="s">
        <v>57</v>
      </c>
      <c r="L12" t="str">
        <f t="shared" si="1"/>
        <v>Condition.clinical-status</v>
      </c>
      <c r="M12" t="s">
        <v>56</v>
      </c>
      <c r="O12" t="s">
        <v>56</v>
      </c>
      <c r="AA12" s="9"/>
      <c r="AB12" t="str">
        <f>"SearchParameter-us-core-"&amp;LOWER((B12)&amp;"-"&amp;C12&amp;".html")</f>
        <v>SearchParameter-us-core-condition-clinical-status.html</v>
      </c>
    </row>
    <row r="13" spans="1:28" ht="19" customHeight="1" x14ac:dyDescent="0.2">
      <c r="A13">
        <v>12</v>
      </c>
      <c r="B13" t="s">
        <v>137</v>
      </c>
      <c r="C13" t="s">
        <v>89</v>
      </c>
      <c r="D13" t="s">
        <v>12</v>
      </c>
      <c r="E13" t="b">
        <v>1</v>
      </c>
      <c r="F13" s="1" t="s">
        <v>484</v>
      </c>
      <c r="G13" t="str">
        <f t="shared" si="0"/>
        <v>http://hl7.org/fhir/us/core/StructureDefinition/us-core-condition</v>
      </c>
      <c r="H13" t="s">
        <v>56</v>
      </c>
      <c r="J13" t="s">
        <v>56</v>
      </c>
      <c r="K13" t="s">
        <v>90</v>
      </c>
      <c r="L13" t="str">
        <f t="shared" si="1"/>
        <v>Condition.patient</v>
      </c>
      <c r="M13" t="s">
        <v>56</v>
      </c>
      <c r="O13" t="s">
        <v>56</v>
      </c>
      <c r="Y13" t="s">
        <v>141</v>
      </c>
      <c r="Z13" s="4" t="str">
        <f>"GET [base]/"&amp;B13&amp;"?patient=1137192"</f>
        <v>GET [base]/Condition?patient=1137192</v>
      </c>
      <c r="AA13" s="9" t="str">
        <f>"Fetches a bundle of all "&amp;B13&amp; " resources for the specified patient"</f>
        <v>Fetches a bundle of all Condition resources for the specified patient</v>
      </c>
      <c r="AB13" t="str">
        <f>"SearchParameter-us-core-"&amp;LOWER((B13)&amp;"-"&amp;SUBSTITUTE(C13,"_","")&amp;".html")</f>
        <v>SearchParameter-us-core-condition-patient.html</v>
      </c>
    </row>
    <row r="14" spans="1:28" ht="19" customHeight="1" x14ac:dyDescent="0.2">
      <c r="A14">
        <v>13</v>
      </c>
      <c r="B14" t="s">
        <v>22</v>
      </c>
      <c r="C14" t="s">
        <v>55</v>
      </c>
      <c r="D14" t="s">
        <v>12</v>
      </c>
      <c r="E14" t="b">
        <v>1</v>
      </c>
      <c r="G14" t="str">
        <f t="shared" si="0"/>
        <v>http://hl7.org/fhir/us/core/StructureDefinition/us-core-encounter</v>
      </c>
      <c r="H14" t="s">
        <v>56</v>
      </c>
      <c r="J14" t="s">
        <v>56</v>
      </c>
      <c r="K14" t="s">
        <v>57</v>
      </c>
      <c r="L14" t="str">
        <f t="shared" si="1"/>
        <v>Encounter._id</v>
      </c>
      <c r="M14" t="s">
        <v>56</v>
      </c>
      <c r="O14" t="s">
        <v>56</v>
      </c>
      <c r="Y14" s="4" t="s">
        <v>209</v>
      </c>
      <c r="Z14" s="4" t="s">
        <v>321</v>
      </c>
      <c r="AA14" s="1" t="s">
        <v>170</v>
      </c>
      <c r="AB14" t="str">
        <f>"SearchParameter-us-core-"&amp;LOWER((B14)&amp;"-"&amp;SUBSTITUTE(C14,"_","")&amp;".html")</f>
        <v>SearchParameter-us-core-encounter-id.html</v>
      </c>
    </row>
    <row r="15" spans="1:28" ht="19" customHeight="1" x14ac:dyDescent="0.2">
      <c r="A15">
        <v>14</v>
      </c>
      <c r="B15" t="s">
        <v>22</v>
      </c>
      <c r="C15" t="s">
        <v>94</v>
      </c>
      <c r="D15" t="s">
        <v>30</v>
      </c>
      <c r="E15" t="b">
        <v>0</v>
      </c>
      <c r="F15" s="1" t="s">
        <v>487</v>
      </c>
      <c r="G15" t="str">
        <f t="shared" si="0"/>
        <v>http://hl7.org/fhir/us/core/StructureDefinition/us-core-encounter</v>
      </c>
      <c r="H15" t="s">
        <v>56</v>
      </c>
      <c r="J15" t="s">
        <v>56</v>
      </c>
      <c r="K15" t="s">
        <v>57</v>
      </c>
      <c r="L15" t="str">
        <f t="shared" si="1"/>
        <v>Encounter.class</v>
      </c>
      <c r="M15" t="s">
        <v>56</v>
      </c>
      <c r="O15" t="s">
        <v>56</v>
      </c>
      <c r="Y15" s="4"/>
      <c r="Z15" s="4"/>
      <c r="AA15" s="9"/>
      <c r="AB15" t="str">
        <f>"SearchParameter-us-core-"&amp;LOWER((B15)&amp;"-"&amp;C15&amp;".html")</f>
        <v>SearchParameter-us-core-encounter-class.html</v>
      </c>
    </row>
    <row r="16" spans="1:28" ht="19" customHeight="1" x14ac:dyDescent="0.2">
      <c r="A16">
        <v>15</v>
      </c>
      <c r="B16" t="s">
        <v>22</v>
      </c>
      <c r="C16" t="s">
        <v>78</v>
      </c>
      <c r="D16" t="s">
        <v>30</v>
      </c>
      <c r="E16" t="b">
        <v>0</v>
      </c>
      <c r="F16" s="1" t="s">
        <v>485</v>
      </c>
      <c r="G16" t="str">
        <f t="shared" si="0"/>
        <v>http://hl7.org/fhir/us/core/StructureDefinition/us-core-encounter</v>
      </c>
      <c r="H16" t="s">
        <v>56</v>
      </c>
      <c r="J16" t="s">
        <v>56</v>
      </c>
      <c r="K16" t="s">
        <v>78</v>
      </c>
      <c r="L16" t="str">
        <f t="shared" si="1"/>
        <v>Encounter.date</v>
      </c>
      <c r="M16" t="s">
        <v>56</v>
      </c>
      <c r="O16" t="s">
        <v>56</v>
      </c>
      <c r="P16" t="s">
        <v>69</v>
      </c>
      <c r="S16" t="s">
        <v>92</v>
      </c>
      <c r="AA16" s="9"/>
      <c r="AB16" t="str">
        <f>"SearchParameter-us-core-"&amp;LOWER((B16)&amp;"-"&amp;C16&amp;".html")</f>
        <v>SearchParameter-us-core-encounter-date.html</v>
      </c>
    </row>
    <row r="17" spans="1:28" ht="19" customHeight="1" x14ac:dyDescent="0.2">
      <c r="A17">
        <v>16</v>
      </c>
      <c r="B17" t="s">
        <v>22</v>
      </c>
      <c r="C17" t="s">
        <v>76</v>
      </c>
      <c r="D17" t="s">
        <v>69</v>
      </c>
      <c r="E17" t="b">
        <v>1</v>
      </c>
      <c r="F17" s="1" t="s">
        <v>487</v>
      </c>
      <c r="G17" t="str">
        <f t="shared" si="0"/>
        <v>http://hl7.org/fhir/us/core/StructureDefinition/us-core-encounter</v>
      </c>
      <c r="H17" t="s">
        <v>56</v>
      </c>
      <c r="J17" t="s">
        <v>56</v>
      </c>
      <c r="K17" t="s">
        <v>57</v>
      </c>
      <c r="L17" t="str">
        <f t="shared" si="1"/>
        <v>Encounter.identifier</v>
      </c>
      <c r="M17" t="s">
        <v>56</v>
      </c>
      <c r="O17" t="s">
        <v>56</v>
      </c>
      <c r="Y17" s="4" t="s">
        <v>210</v>
      </c>
      <c r="Z17" t="s">
        <v>159</v>
      </c>
      <c r="AA17" s="9" t="str">
        <f>"Fetches a bundle containing any "&amp;B17&amp;" resources matching the identifier"</f>
        <v>Fetches a bundle containing any Encounter resources matching the identifier</v>
      </c>
      <c r="AB17" t="str">
        <f>"SearchParameter-us-core-"&amp;LOWER((B17)&amp;"-"&amp;SUBSTITUTE(C17,"_","")&amp;".html")</f>
        <v>SearchParameter-us-core-encounter-identifier.html</v>
      </c>
    </row>
    <row r="18" spans="1:28" ht="19" customHeight="1" x14ac:dyDescent="0.2">
      <c r="A18">
        <v>17</v>
      </c>
      <c r="B18" t="s">
        <v>22</v>
      </c>
      <c r="C18" t="s">
        <v>89</v>
      </c>
      <c r="D18" t="s">
        <v>12</v>
      </c>
      <c r="E18" t="b">
        <v>1</v>
      </c>
      <c r="F18" s="1" t="s">
        <v>484</v>
      </c>
      <c r="G18" t="str">
        <f t="shared" si="0"/>
        <v>http://hl7.org/fhir/us/core/StructureDefinition/us-core-encounter</v>
      </c>
      <c r="H18" t="s">
        <v>56</v>
      </c>
      <c r="J18" t="s">
        <v>56</v>
      </c>
      <c r="K18" t="s">
        <v>90</v>
      </c>
      <c r="L18" t="str">
        <f t="shared" si="1"/>
        <v>Encounter.patient</v>
      </c>
      <c r="M18" t="s">
        <v>56</v>
      </c>
      <c r="O18" t="s">
        <v>56</v>
      </c>
      <c r="Y18" t="s">
        <v>91</v>
      </c>
      <c r="Z18" s="4" t="str">
        <f>"GET [base]/"&amp;B18&amp;"?patient=1137192"</f>
        <v>GET [base]/Encounter?patient=1137192</v>
      </c>
      <c r="AA18" s="9" t="str">
        <f>"Fetches a bundle of all "&amp;B18&amp; " resources for the specified patient"</f>
        <v>Fetches a bundle of all Encounter resources for the specified patient</v>
      </c>
      <c r="AB18" t="str">
        <f>"SearchParameter-us-core-"&amp;LOWER((B18)&amp;"-"&amp;SUBSTITUTE(C18,"_","")&amp;".html")</f>
        <v>SearchParameter-us-core-encounter-patient.html</v>
      </c>
    </row>
    <row r="19" spans="1:28" ht="19" customHeight="1" x14ac:dyDescent="0.2">
      <c r="A19">
        <v>18</v>
      </c>
      <c r="B19" t="s">
        <v>22</v>
      </c>
      <c r="C19" t="s">
        <v>537</v>
      </c>
      <c r="D19" t="s">
        <v>30</v>
      </c>
      <c r="E19" t="b">
        <v>0</v>
      </c>
      <c r="F19" s="1" t="s">
        <v>484</v>
      </c>
      <c r="G19" t="str">
        <f t="shared" si="0"/>
        <v>http://hl7.org/fhir/us/core/StructureDefinition/us-core-encounter</v>
      </c>
      <c r="H19" t="s">
        <v>56</v>
      </c>
      <c r="J19" t="s">
        <v>56</v>
      </c>
      <c r="K19" t="s">
        <v>90</v>
      </c>
      <c r="L19" t="str">
        <f t="shared" si="1"/>
        <v>Encounter.location</v>
      </c>
      <c r="M19" t="s">
        <v>56</v>
      </c>
      <c r="O19" t="s">
        <v>56</v>
      </c>
      <c r="Y19" t="s">
        <v>91</v>
      </c>
      <c r="Z19" s="4" t="str">
        <f>"GET [base]/"&amp;B19&amp;"?patient=1137192"</f>
        <v>GET [base]/Encounter?patient=1137192</v>
      </c>
      <c r="AA19" s="9" t="str">
        <f>"Fetches a bundle of all "&amp;B19&amp; " resources for the specified patient"</f>
        <v>Fetches a bundle of all Encounter resources for the specified patient</v>
      </c>
      <c r="AB19" t="str">
        <f>"SearchParameter-us-core-"&amp;LOWER((B19)&amp;"-"&amp;SUBSTITUTE(C19,"_","")&amp;".html")</f>
        <v>SearchParameter-us-core-encounter-location.html</v>
      </c>
    </row>
    <row r="20" spans="1:28" ht="19" customHeight="1" x14ac:dyDescent="0.2">
      <c r="A20">
        <v>19</v>
      </c>
      <c r="B20" t="s">
        <v>22</v>
      </c>
      <c r="C20" t="s">
        <v>61</v>
      </c>
      <c r="D20" t="s">
        <v>30</v>
      </c>
      <c r="E20" t="b">
        <v>0</v>
      </c>
      <c r="F20" s="1" t="s">
        <v>487</v>
      </c>
      <c r="G20" t="str">
        <f t="shared" si="0"/>
        <v>http://hl7.org/fhir/us/core/StructureDefinition/us-core-encounter</v>
      </c>
      <c r="H20" t="s">
        <v>56</v>
      </c>
      <c r="J20" t="s">
        <v>56</v>
      </c>
      <c r="K20" t="s">
        <v>57</v>
      </c>
      <c r="L20" t="str">
        <f t="shared" si="1"/>
        <v>Encounter.status</v>
      </c>
      <c r="M20" t="s">
        <v>56</v>
      </c>
      <c r="O20" t="s">
        <v>56</v>
      </c>
      <c r="Y20" s="4"/>
      <c r="Z20" s="4"/>
      <c r="AA20" s="9"/>
      <c r="AB20" t="str">
        <f>"SearchParameter-us-core-"&amp;LOWER((B20)&amp;"-"&amp;C20&amp;".html")</f>
        <v>SearchParameter-us-core-encounter-status.html</v>
      </c>
    </row>
    <row r="21" spans="1:28" ht="19" customHeight="1" x14ac:dyDescent="0.2">
      <c r="A21">
        <v>20</v>
      </c>
      <c r="B21" t="s">
        <v>22</v>
      </c>
      <c r="C21" t="s">
        <v>13</v>
      </c>
      <c r="D21" t="s">
        <v>30</v>
      </c>
      <c r="E21" t="b">
        <v>0</v>
      </c>
      <c r="F21" s="1" t="s">
        <v>487</v>
      </c>
      <c r="G21" t="str">
        <f t="shared" si="0"/>
        <v>http://hl7.org/fhir/us/core/StructureDefinition/us-core-encounter</v>
      </c>
      <c r="H21" t="s">
        <v>56</v>
      </c>
      <c r="J21" t="s">
        <v>56</v>
      </c>
      <c r="K21" t="s">
        <v>57</v>
      </c>
      <c r="L21" t="str">
        <f t="shared" si="1"/>
        <v>Encounter.type</v>
      </c>
      <c r="M21" t="s">
        <v>56</v>
      </c>
      <c r="O21" t="s">
        <v>56</v>
      </c>
      <c r="Y21" s="4"/>
      <c r="Z21" s="4"/>
      <c r="AA21" s="9"/>
      <c r="AB21" t="str">
        <f>"SearchParameter-us-core-"&amp;LOWER((B21)&amp;"-"&amp;C21&amp;".html")</f>
        <v>SearchParameter-us-core-encounter-type.html</v>
      </c>
    </row>
    <row r="22" spans="1:28" ht="19" customHeight="1" x14ac:dyDescent="0.2">
      <c r="A22">
        <v>21</v>
      </c>
      <c r="B22" t="s">
        <v>22</v>
      </c>
      <c r="C22" t="s">
        <v>538</v>
      </c>
      <c r="D22" t="s">
        <v>30</v>
      </c>
      <c r="E22" t="b">
        <v>0</v>
      </c>
      <c r="F22" s="1" t="s">
        <v>487</v>
      </c>
      <c r="G22" t="str">
        <f t="shared" si="0"/>
        <v>http://hl7.org/fhir/us/core/StructureDefinition/us-core-encounter</v>
      </c>
      <c r="H22" t="s">
        <v>58</v>
      </c>
      <c r="J22" t="s">
        <v>56</v>
      </c>
      <c r="K22" t="s">
        <v>57</v>
      </c>
      <c r="L22" t="str">
        <f t="shared" si="1"/>
        <v>Encounter.discharge-disposition</v>
      </c>
      <c r="M22" t="s">
        <v>56</v>
      </c>
      <c r="O22" t="s">
        <v>56</v>
      </c>
      <c r="Y22" s="4"/>
      <c r="Z22" s="4"/>
      <c r="AA22" s="9"/>
      <c r="AB22" t="str">
        <f>"SearchParameter-us-core-"&amp;LOWER((B22)&amp;"-"&amp;C22&amp;".html")</f>
        <v>SearchParameter-us-core-encounter-discharge-disposition.html</v>
      </c>
    </row>
    <row r="23" spans="1:28" ht="19" customHeight="1" x14ac:dyDescent="0.2">
      <c r="A23">
        <v>22</v>
      </c>
      <c r="B23" t="s">
        <v>21</v>
      </c>
      <c r="C23" t="s">
        <v>55</v>
      </c>
      <c r="D23" t="s">
        <v>12</v>
      </c>
      <c r="E23" t="b">
        <v>1</v>
      </c>
      <c r="G23" t="str">
        <f t="shared" si="0"/>
        <v>http://hl7.org/fhir/us/core/StructureDefinition/us-core-patient</v>
      </c>
      <c r="H23" t="s">
        <v>56</v>
      </c>
      <c r="J23" t="s">
        <v>56</v>
      </c>
      <c r="K23" t="s">
        <v>57</v>
      </c>
      <c r="L23" t="str">
        <f t="shared" si="1"/>
        <v>Patient._id</v>
      </c>
      <c r="M23" t="s">
        <v>56</v>
      </c>
      <c r="O23" t="s">
        <v>56</v>
      </c>
      <c r="Y23" s="4" t="s">
        <v>75</v>
      </c>
      <c r="Z23" s="4" t="s">
        <v>322</v>
      </c>
      <c r="AB23" t="str">
        <f>"SearchParameter-us-core-"&amp;LOWER((B23)&amp;"-"&amp;SUBSTITUTE(C23,"_","")&amp;".html")</f>
        <v>SearchParameter-us-core-patient-id.html</v>
      </c>
    </row>
    <row r="24" spans="1:28" ht="19" customHeight="1" x14ac:dyDescent="0.2">
      <c r="A24">
        <v>23</v>
      </c>
      <c r="B24" t="s">
        <v>21</v>
      </c>
      <c r="C24" t="s">
        <v>77</v>
      </c>
      <c r="D24" t="s">
        <v>30</v>
      </c>
      <c r="E24" t="b">
        <v>0</v>
      </c>
      <c r="F24" s="1" t="s">
        <v>486</v>
      </c>
      <c r="G24" t="str">
        <f t="shared" si="0"/>
        <v>http://hl7.org/fhir/us/core/StructureDefinition/us-core-patient</v>
      </c>
      <c r="H24" t="s">
        <v>56</v>
      </c>
      <c r="J24" t="s">
        <v>56</v>
      </c>
      <c r="K24" t="s">
        <v>78</v>
      </c>
      <c r="L24" t="str">
        <f t="shared" si="1"/>
        <v>Patient.birthdate</v>
      </c>
      <c r="M24" t="s">
        <v>56</v>
      </c>
      <c r="O24" t="s">
        <v>56</v>
      </c>
      <c r="AB24" t="str">
        <f>"SearchParameter-us-core-"&amp;LOWER((B24)&amp;"-"&amp;C24&amp;".html")</f>
        <v>SearchParameter-us-core-patient-birthdate.html</v>
      </c>
    </row>
    <row r="25" spans="1:28" ht="19" customHeight="1" x14ac:dyDescent="0.2">
      <c r="A25">
        <v>24</v>
      </c>
      <c r="B25" t="s">
        <v>21</v>
      </c>
      <c r="C25" t="s">
        <v>671</v>
      </c>
      <c r="D25" t="s">
        <v>30</v>
      </c>
      <c r="E25" t="b">
        <v>0</v>
      </c>
      <c r="F25" s="1" t="s">
        <v>486</v>
      </c>
      <c r="G25" t="str">
        <f t="shared" si="0"/>
        <v>http://hl7.org/fhir/us/core/StructureDefinition/us-core-patient</v>
      </c>
      <c r="H25" t="s">
        <v>56</v>
      </c>
      <c r="J25" t="s">
        <v>56</v>
      </c>
      <c r="K25" t="s">
        <v>78</v>
      </c>
      <c r="L25" t="str">
        <f t="shared" si="1"/>
        <v>Patient.death-date</v>
      </c>
      <c r="M25" t="s">
        <v>56</v>
      </c>
      <c r="O25" t="s">
        <v>56</v>
      </c>
      <c r="AB25" t="str">
        <f>"SearchParameter-us-core-"&amp;LOWER((B25)&amp;"-"&amp;C25&amp;".html")</f>
        <v>SearchParameter-us-core-patient-death-date.html</v>
      </c>
    </row>
    <row r="26" spans="1:28" ht="19" customHeight="1" x14ac:dyDescent="0.2">
      <c r="A26">
        <v>25</v>
      </c>
      <c r="B26" t="s">
        <v>21</v>
      </c>
      <c r="C26" t="s">
        <v>79</v>
      </c>
      <c r="D26" t="s">
        <v>30</v>
      </c>
      <c r="E26" t="b">
        <v>0</v>
      </c>
      <c r="F26" t="s">
        <v>517</v>
      </c>
      <c r="G26" t="str">
        <f t="shared" si="0"/>
        <v>http://hl7.org/fhir/us/core/StructureDefinition/us-core-patient</v>
      </c>
      <c r="H26" t="s">
        <v>56</v>
      </c>
      <c r="J26" t="s">
        <v>56</v>
      </c>
      <c r="K26" t="s">
        <v>63</v>
      </c>
      <c r="L26" s="5" t="s">
        <v>81</v>
      </c>
      <c r="M26" t="s">
        <v>56</v>
      </c>
      <c r="O26" t="s">
        <v>56</v>
      </c>
      <c r="AB26" t="str">
        <f>"SearchParameter-us-core-"&amp;LOWER((B26)&amp;"-"&amp;C26&amp;".html")</f>
        <v>SearchParameter-us-core-patient-family.html</v>
      </c>
    </row>
    <row r="27" spans="1:28" ht="19" customHeight="1" x14ac:dyDescent="0.2">
      <c r="A27">
        <v>26</v>
      </c>
      <c r="B27" t="s">
        <v>21</v>
      </c>
      <c r="C27" t="s">
        <v>80</v>
      </c>
      <c r="D27" t="s">
        <v>30</v>
      </c>
      <c r="E27" t="b">
        <v>0</v>
      </c>
      <c r="F27" s="1" t="s">
        <v>487</v>
      </c>
      <c r="G27" t="str">
        <f t="shared" si="0"/>
        <v>http://hl7.org/fhir/us/core/StructureDefinition/us-core-patient</v>
      </c>
      <c r="H27" t="s">
        <v>56</v>
      </c>
      <c r="J27" t="s">
        <v>56</v>
      </c>
      <c r="K27" t="s">
        <v>57</v>
      </c>
      <c r="L27" t="str">
        <f>B27&amp;"."&amp;C27</f>
        <v>Patient.gender</v>
      </c>
      <c r="M27" t="s">
        <v>56</v>
      </c>
      <c r="O27" t="s">
        <v>56</v>
      </c>
      <c r="AA27" s="9"/>
      <c r="AB27" t="str">
        <f>"SearchParameter-us-core-"&amp;LOWER((B27)&amp;"-"&amp;C27&amp;".html")</f>
        <v>SearchParameter-us-core-patient-gender.html</v>
      </c>
    </row>
    <row r="28" spans="1:28" ht="19" customHeight="1" x14ac:dyDescent="0.2">
      <c r="A28">
        <v>27</v>
      </c>
      <c r="B28" t="s">
        <v>21</v>
      </c>
      <c r="C28" t="s">
        <v>82</v>
      </c>
      <c r="D28" t="s">
        <v>30</v>
      </c>
      <c r="E28" t="b">
        <v>0</v>
      </c>
      <c r="G28" t="str">
        <f t="shared" si="0"/>
        <v>http://hl7.org/fhir/us/core/StructureDefinition/us-core-patient</v>
      </c>
      <c r="H28" t="s">
        <v>56</v>
      </c>
      <c r="J28" t="s">
        <v>56</v>
      </c>
      <c r="K28" t="s">
        <v>63</v>
      </c>
      <c r="L28" s="5" t="s">
        <v>83</v>
      </c>
      <c r="M28" t="s">
        <v>56</v>
      </c>
      <c r="O28" t="s">
        <v>56</v>
      </c>
      <c r="AA28" s="9"/>
      <c r="AB28" t="str">
        <f>"SearchParameter-us-core-"&amp;LOWER((B28)&amp;"-"&amp;C28&amp;".html")</f>
        <v>SearchParameter-us-core-patient-given.html</v>
      </c>
    </row>
    <row r="29" spans="1:28" ht="19" customHeight="1" x14ac:dyDescent="0.2">
      <c r="A29">
        <v>28</v>
      </c>
      <c r="B29" t="s">
        <v>21</v>
      </c>
      <c r="C29" t="s">
        <v>76</v>
      </c>
      <c r="D29" t="s">
        <v>12</v>
      </c>
      <c r="E29" t="b">
        <v>1</v>
      </c>
      <c r="F29" s="1" t="s">
        <v>487</v>
      </c>
      <c r="G29" t="str">
        <f t="shared" si="0"/>
        <v>http://hl7.org/fhir/us/core/StructureDefinition/us-core-patient</v>
      </c>
      <c r="H29" t="s">
        <v>56</v>
      </c>
      <c r="J29" t="s">
        <v>56</v>
      </c>
      <c r="K29" t="s">
        <v>57</v>
      </c>
      <c r="L29" t="str">
        <f>B29&amp;"."&amp;C29</f>
        <v>Patient.identifier</v>
      </c>
      <c r="M29" t="s">
        <v>56</v>
      </c>
      <c r="O29" t="s">
        <v>56</v>
      </c>
      <c r="Y29" s="4" t="s">
        <v>211</v>
      </c>
      <c r="Z29" t="s">
        <v>158</v>
      </c>
      <c r="AA29" s="9" t="str">
        <f>"Fetches a bundle containing any "&amp;B29&amp;" resources matching the identifier"</f>
        <v>Fetches a bundle containing any Patient resources matching the identifier</v>
      </c>
      <c r="AB29" t="str">
        <f>"SearchParameter-us-core-"&amp;LOWER((B29)&amp;"-"&amp;SUBSTITUTE(C29,"_","")&amp;".html")</f>
        <v>SearchParameter-us-core-patient-identifier.html</v>
      </c>
    </row>
    <row r="30" spans="1:28" ht="19" customHeight="1" x14ac:dyDescent="0.2">
      <c r="A30">
        <v>29</v>
      </c>
      <c r="B30" t="s">
        <v>21</v>
      </c>
      <c r="C30" t="s">
        <v>23</v>
      </c>
      <c r="D30" t="s">
        <v>12</v>
      </c>
      <c r="E30" t="b">
        <v>1</v>
      </c>
      <c r="G30" t="str">
        <f t="shared" si="0"/>
        <v>http://hl7.org/fhir/us/core/StructureDefinition/us-core-patient</v>
      </c>
      <c r="H30" t="s">
        <v>56</v>
      </c>
      <c r="J30" t="s">
        <v>56</v>
      </c>
      <c r="K30" t="s">
        <v>63</v>
      </c>
      <c r="L30" t="str">
        <f>B30&amp;"."&amp;C30</f>
        <v>Patient.name</v>
      </c>
      <c r="M30" t="s">
        <v>56</v>
      </c>
      <c r="O30" t="s">
        <v>56</v>
      </c>
      <c r="Y30" s="4" t="s">
        <v>677</v>
      </c>
      <c r="Z30" t="s">
        <v>172</v>
      </c>
      <c r="AA30" s="9" t="str">
        <f>"Fetches a bundle of all "&amp;B30&amp;" resources matching the name"</f>
        <v>Fetches a bundle of all Patient resources matching the name</v>
      </c>
      <c r="AB30" t="str">
        <f>"SearchParameter-us-core-"&amp;LOWER((B30)&amp;"-"&amp;SUBSTITUTE(C30,"_","")&amp;".html")</f>
        <v>SearchParameter-us-core-patient-name.html</v>
      </c>
    </row>
    <row r="31" spans="1:28" ht="19" customHeight="1" x14ac:dyDescent="0.2">
      <c r="A31">
        <v>30</v>
      </c>
      <c r="B31" t="s">
        <v>84</v>
      </c>
      <c r="C31" t="s">
        <v>667</v>
      </c>
      <c r="D31" t="s">
        <v>30</v>
      </c>
      <c r="E31" t="b">
        <v>0</v>
      </c>
      <c r="G31" t="str">
        <f t="shared" si="0"/>
        <v>http://hl7.org/fhir/us/core/StructureDefinition/us-core-!patient</v>
      </c>
      <c r="H31" t="s">
        <v>58</v>
      </c>
      <c r="J31" t="s">
        <v>56</v>
      </c>
      <c r="K31" t="s">
        <v>57</v>
      </c>
      <c r="L31" t="s">
        <v>668</v>
      </c>
      <c r="M31" t="s">
        <v>56</v>
      </c>
      <c r="O31" t="s">
        <v>56</v>
      </c>
      <c r="Y31" s="4" t="s">
        <v>669</v>
      </c>
      <c r="Z31" t="s">
        <v>670</v>
      </c>
      <c r="AA31" s="9" t="str">
        <f>"Fetches a bundle of all "&amp;B31&amp;" resources matching the name"</f>
        <v>Fetches a bundle of all !Patient resources matching the name</v>
      </c>
      <c r="AB31" t="str">
        <f>"SearchParameter-us-core-"&amp;LOWER((B31)&amp;"-"&amp;SUBSTITUTE(C31,"_","")&amp;".html")</f>
        <v>SearchParameter-us-core-!patient-tribal-affiliation.html</v>
      </c>
    </row>
    <row r="32" spans="1:28" ht="19" customHeight="1" x14ac:dyDescent="0.2">
      <c r="A32">
        <v>31</v>
      </c>
      <c r="B32" t="s">
        <v>688</v>
      </c>
      <c r="C32" t="s">
        <v>55</v>
      </c>
      <c r="D32" t="s">
        <v>30</v>
      </c>
      <c r="E32" t="b">
        <v>0</v>
      </c>
      <c r="G32" t="str">
        <f t="shared" si="0"/>
        <v>http://hl7.org/fhir/us/core/StructureDefinition/us-core-!!questionnaire</v>
      </c>
      <c r="H32" t="s">
        <v>56</v>
      </c>
      <c r="J32" t="s">
        <v>56</v>
      </c>
      <c r="K32" t="s">
        <v>57</v>
      </c>
      <c r="L32" t="s">
        <v>689</v>
      </c>
      <c r="M32" t="s">
        <v>56</v>
      </c>
      <c r="O32" t="s">
        <v>56</v>
      </c>
      <c r="AB32" t="str">
        <f t="shared" ref="AB32:AB43" si="3">"SearchParameter-us-core-"&amp;LOWER((B32)&amp;"-"&amp;C32&amp;".html")</f>
        <v>SearchParameter-us-core-!!questionnaire-_id.html</v>
      </c>
    </row>
    <row r="33" spans="1:28" ht="19" customHeight="1" x14ac:dyDescent="0.2">
      <c r="A33">
        <v>32</v>
      </c>
      <c r="B33" t="s">
        <v>688</v>
      </c>
      <c r="C33" t="s">
        <v>70</v>
      </c>
      <c r="D33" t="s">
        <v>30</v>
      </c>
      <c r="E33" t="b">
        <v>0</v>
      </c>
      <c r="G33" t="str">
        <f t="shared" si="0"/>
        <v>http://hl7.org/fhir/us/core/StructureDefinition/us-core-!!questionnaire</v>
      </c>
      <c r="H33" t="s">
        <v>58</v>
      </c>
      <c r="J33" t="s">
        <v>56</v>
      </c>
      <c r="K33" t="s">
        <v>71</v>
      </c>
      <c r="L33" t="str">
        <f t="shared" ref="L33:L47" si="4">B33&amp;"."&amp;C33</f>
        <v>!!Questionnaire.context-type-value</v>
      </c>
      <c r="M33" t="s">
        <v>56</v>
      </c>
      <c r="O33" t="s">
        <v>56</v>
      </c>
      <c r="AB33" t="str">
        <f t="shared" si="3"/>
        <v>SearchParameter-us-core-!!questionnaire-context-type-value.html</v>
      </c>
    </row>
    <row r="34" spans="1:28" ht="19" customHeight="1" x14ac:dyDescent="0.2">
      <c r="A34">
        <v>33</v>
      </c>
      <c r="B34" t="s">
        <v>688</v>
      </c>
      <c r="C34" t="s">
        <v>67</v>
      </c>
      <c r="D34" t="s">
        <v>30</v>
      </c>
      <c r="E34" t="b">
        <v>0</v>
      </c>
      <c r="G34" t="str">
        <f t="shared" ref="G34:G65" si="5">"http://hl7.org/fhir/us/core/StructureDefinition/us-core-"&amp;LOWER(B34)</f>
        <v>http://hl7.org/fhir/us/core/StructureDefinition/us-core-!!questionnaire</v>
      </c>
      <c r="H34" t="s">
        <v>56</v>
      </c>
      <c r="J34" t="s">
        <v>56</v>
      </c>
      <c r="K34" t="s">
        <v>63</v>
      </c>
      <c r="L34" t="str">
        <f t="shared" si="4"/>
        <v>!!Questionnaire.publisher</v>
      </c>
      <c r="M34" t="s">
        <v>56</v>
      </c>
      <c r="O34" t="s">
        <v>56</v>
      </c>
      <c r="Q34" t="s">
        <v>68</v>
      </c>
      <c r="AB34" t="str">
        <f t="shared" si="3"/>
        <v>SearchParameter-us-core-!!questionnaire-publisher.html</v>
      </c>
    </row>
    <row r="35" spans="1:28" ht="19" customHeight="1" x14ac:dyDescent="0.2">
      <c r="A35">
        <v>34</v>
      </c>
      <c r="B35" t="s">
        <v>688</v>
      </c>
      <c r="C35" t="s">
        <v>61</v>
      </c>
      <c r="D35" t="s">
        <v>30</v>
      </c>
      <c r="E35" t="b">
        <v>0</v>
      </c>
      <c r="G35" t="str">
        <f t="shared" si="5"/>
        <v>http://hl7.org/fhir/us/core/StructureDefinition/us-core-!!questionnaire</v>
      </c>
      <c r="H35" t="s">
        <v>56</v>
      </c>
      <c r="J35" t="s">
        <v>56</v>
      </c>
      <c r="K35" t="s">
        <v>57</v>
      </c>
      <c r="L35" t="str">
        <f t="shared" si="4"/>
        <v>!!Questionnaire.status</v>
      </c>
      <c r="M35" t="s">
        <v>56</v>
      </c>
      <c r="O35" t="s">
        <v>56</v>
      </c>
      <c r="AB35" t="str">
        <f t="shared" si="3"/>
        <v>SearchParameter-us-core-!!questionnaire-status.html</v>
      </c>
    </row>
    <row r="36" spans="1:28" ht="19" customHeight="1" x14ac:dyDescent="0.2">
      <c r="A36">
        <v>35</v>
      </c>
      <c r="B36" t="s">
        <v>688</v>
      </c>
      <c r="C36" t="s">
        <v>62</v>
      </c>
      <c r="D36" t="s">
        <v>30</v>
      </c>
      <c r="E36" t="b">
        <v>0</v>
      </c>
      <c r="G36" t="str">
        <f t="shared" si="5"/>
        <v>http://hl7.org/fhir/us/core/StructureDefinition/us-core-!!questionnaire</v>
      </c>
      <c r="H36" t="s">
        <v>56</v>
      </c>
      <c r="J36" t="s">
        <v>56</v>
      </c>
      <c r="K36" t="s">
        <v>63</v>
      </c>
      <c r="L36" t="str">
        <f t="shared" si="4"/>
        <v>!!Questionnaire.title</v>
      </c>
      <c r="M36" t="s">
        <v>56</v>
      </c>
      <c r="O36" t="s">
        <v>56</v>
      </c>
      <c r="R36" t="s">
        <v>64</v>
      </c>
      <c r="S36" t="s">
        <v>65</v>
      </c>
      <c r="U36" t="s">
        <v>65</v>
      </c>
      <c r="V36" t="s">
        <v>64</v>
      </c>
      <c r="AB36" t="str">
        <f t="shared" si="3"/>
        <v>SearchParameter-us-core-!!questionnaire-title.html</v>
      </c>
    </row>
    <row r="37" spans="1:28" ht="19" customHeight="1" x14ac:dyDescent="0.2">
      <c r="A37">
        <v>36</v>
      </c>
      <c r="B37" t="s">
        <v>688</v>
      </c>
      <c r="C37" t="s">
        <v>59</v>
      </c>
      <c r="D37" t="s">
        <v>30</v>
      </c>
      <c r="E37" t="b">
        <v>0</v>
      </c>
      <c r="G37" t="str">
        <f t="shared" si="5"/>
        <v>http://hl7.org/fhir/us/core/StructureDefinition/us-core-!!questionnaire</v>
      </c>
      <c r="H37" t="s">
        <v>56</v>
      </c>
      <c r="J37" t="s">
        <v>56</v>
      </c>
      <c r="K37" t="s">
        <v>60</v>
      </c>
      <c r="L37" t="str">
        <f t="shared" si="4"/>
        <v>!!Questionnaire.url</v>
      </c>
      <c r="M37" t="s">
        <v>56</v>
      </c>
      <c r="O37" t="s">
        <v>56</v>
      </c>
      <c r="AB37" t="str">
        <f t="shared" si="3"/>
        <v>SearchParameter-us-core-!!questionnaire-url.html</v>
      </c>
    </row>
    <row r="38" spans="1:28" ht="19" customHeight="1" x14ac:dyDescent="0.2">
      <c r="A38">
        <v>37</v>
      </c>
      <c r="B38" t="s">
        <v>688</v>
      </c>
      <c r="C38" t="s">
        <v>66</v>
      </c>
      <c r="D38" t="s">
        <v>30</v>
      </c>
      <c r="E38" t="b">
        <v>0</v>
      </c>
      <c r="G38" t="str">
        <f t="shared" si="5"/>
        <v>http://hl7.org/fhir/us/core/StructureDefinition/us-core-!!questionnaire</v>
      </c>
      <c r="H38" t="s">
        <v>56</v>
      </c>
      <c r="J38" t="s">
        <v>56</v>
      </c>
      <c r="K38" t="s">
        <v>57</v>
      </c>
      <c r="L38" t="str">
        <f t="shared" si="4"/>
        <v>!!Questionnaire.version</v>
      </c>
      <c r="M38" t="s">
        <v>56</v>
      </c>
      <c r="O38" t="s">
        <v>56</v>
      </c>
      <c r="AB38" t="str">
        <f t="shared" si="3"/>
        <v>SearchParameter-us-core-!!questionnaire-version.html</v>
      </c>
    </row>
    <row r="39" spans="1:28" ht="19" customHeight="1" x14ac:dyDescent="0.2">
      <c r="A39">
        <v>38</v>
      </c>
      <c r="B39" t="s">
        <v>137</v>
      </c>
      <c r="C39" t="s">
        <v>153</v>
      </c>
      <c r="D39" t="s">
        <v>30</v>
      </c>
      <c r="E39" t="b">
        <v>0</v>
      </c>
      <c r="F39" s="1" t="s">
        <v>485</v>
      </c>
      <c r="G39" t="str">
        <f t="shared" si="5"/>
        <v>http://hl7.org/fhir/us/core/StructureDefinition/us-core-condition</v>
      </c>
      <c r="H39" t="s">
        <v>56</v>
      </c>
      <c r="J39" t="s">
        <v>56</v>
      </c>
      <c r="K39" t="s">
        <v>78</v>
      </c>
      <c r="L39" t="str">
        <f t="shared" si="4"/>
        <v>Condition.onset-date</v>
      </c>
      <c r="M39" t="s">
        <v>56</v>
      </c>
      <c r="O39" t="s">
        <v>56</v>
      </c>
      <c r="P39" t="s">
        <v>69</v>
      </c>
      <c r="S39" t="s">
        <v>92</v>
      </c>
      <c r="AA39" s="9"/>
      <c r="AB39" t="str">
        <f t="shared" si="3"/>
        <v>SearchParameter-us-core-condition-onset-date.html</v>
      </c>
    </row>
    <row r="40" spans="1:28" ht="19" customHeight="1" x14ac:dyDescent="0.2">
      <c r="A40">
        <v>39</v>
      </c>
      <c r="B40" t="s">
        <v>137</v>
      </c>
      <c r="C40" t="s">
        <v>523</v>
      </c>
      <c r="D40" t="s">
        <v>30</v>
      </c>
      <c r="E40" t="b">
        <v>0</v>
      </c>
      <c r="F40" s="1" t="s">
        <v>485</v>
      </c>
      <c r="G40" t="str">
        <f t="shared" si="5"/>
        <v>http://hl7.org/fhir/us/core/StructureDefinition/us-core-condition</v>
      </c>
      <c r="H40" t="s">
        <v>58</v>
      </c>
      <c r="J40" t="s">
        <v>56</v>
      </c>
      <c r="K40" t="s">
        <v>78</v>
      </c>
      <c r="L40" t="str">
        <f t="shared" si="4"/>
        <v>Condition.asserted-date</v>
      </c>
      <c r="M40" t="s">
        <v>56</v>
      </c>
      <c r="O40" t="s">
        <v>56</v>
      </c>
      <c r="P40" t="s">
        <v>69</v>
      </c>
      <c r="S40" t="s">
        <v>92</v>
      </c>
      <c r="AA40" s="9"/>
      <c r="AB40" t="str">
        <f t="shared" si="3"/>
        <v>SearchParameter-us-core-condition-asserted-date.html</v>
      </c>
    </row>
    <row r="41" spans="1:28" ht="19" customHeight="1" x14ac:dyDescent="0.2">
      <c r="A41">
        <v>40</v>
      </c>
      <c r="B41" t="s">
        <v>137</v>
      </c>
      <c r="C41" t="s">
        <v>524</v>
      </c>
      <c r="D41" t="s">
        <v>30</v>
      </c>
      <c r="E41" t="b">
        <v>0</v>
      </c>
      <c r="F41" s="1" t="s">
        <v>485</v>
      </c>
      <c r="G41" t="str">
        <f t="shared" si="5"/>
        <v>http://hl7.org/fhir/us/core/StructureDefinition/us-core-condition</v>
      </c>
      <c r="H41" t="s">
        <v>56</v>
      </c>
      <c r="J41" t="s">
        <v>56</v>
      </c>
      <c r="K41" t="s">
        <v>78</v>
      </c>
      <c r="L41" t="str">
        <f t="shared" si="4"/>
        <v>Condition.recorded-date</v>
      </c>
      <c r="M41" t="s">
        <v>56</v>
      </c>
      <c r="O41" t="s">
        <v>56</v>
      </c>
      <c r="P41" t="s">
        <v>69</v>
      </c>
      <c r="S41" t="s">
        <v>92</v>
      </c>
      <c r="AA41" s="9"/>
      <c r="AB41" t="str">
        <f t="shared" si="3"/>
        <v>SearchParameter-us-core-condition-recorded-date.html</v>
      </c>
    </row>
    <row r="42" spans="1:28" ht="19" customHeight="1" x14ac:dyDescent="0.2">
      <c r="A42">
        <v>41</v>
      </c>
      <c r="B42" t="s">
        <v>137</v>
      </c>
      <c r="C42" t="s">
        <v>525</v>
      </c>
      <c r="D42" t="s">
        <v>30</v>
      </c>
      <c r="E42" t="b">
        <v>0</v>
      </c>
      <c r="F42" s="1" t="s">
        <v>485</v>
      </c>
      <c r="G42" t="str">
        <f t="shared" si="5"/>
        <v>http://hl7.org/fhir/us/core/StructureDefinition/us-core-condition</v>
      </c>
      <c r="H42" t="s">
        <v>56</v>
      </c>
      <c r="J42" t="s">
        <v>56</v>
      </c>
      <c r="K42" t="s">
        <v>78</v>
      </c>
      <c r="L42" t="str">
        <f t="shared" si="4"/>
        <v>Condition.abatement-date</v>
      </c>
      <c r="M42" t="s">
        <v>56</v>
      </c>
      <c r="O42" t="s">
        <v>56</v>
      </c>
      <c r="P42" t="s">
        <v>69</v>
      </c>
      <c r="S42" t="s">
        <v>92</v>
      </c>
      <c r="AA42" s="9"/>
      <c r="AB42" t="str">
        <f t="shared" si="3"/>
        <v>SearchParameter-us-core-condition-abatement-date.html</v>
      </c>
    </row>
    <row r="43" spans="1:28" ht="19" customHeight="1" x14ac:dyDescent="0.2">
      <c r="A43">
        <v>42</v>
      </c>
      <c r="B43" t="s">
        <v>137</v>
      </c>
      <c r="C43" t="s">
        <v>26</v>
      </c>
      <c r="D43" t="s">
        <v>30</v>
      </c>
      <c r="E43" t="b">
        <v>0</v>
      </c>
      <c r="F43" s="1" t="s">
        <v>487</v>
      </c>
      <c r="G43" t="str">
        <f t="shared" si="5"/>
        <v>http://hl7.org/fhir/us/core/StructureDefinition/us-core-condition</v>
      </c>
      <c r="H43" t="s">
        <v>56</v>
      </c>
      <c r="J43" t="s">
        <v>56</v>
      </c>
      <c r="K43" t="s">
        <v>57</v>
      </c>
      <c r="L43" t="str">
        <f t="shared" si="4"/>
        <v>Condition.code</v>
      </c>
      <c r="M43" t="s">
        <v>56</v>
      </c>
      <c r="O43" t="s">
        <v>56</v>
      </c>
      <c r="Y43" s="4"/>
      <c r="Z43" s="4"/>
      <c r="AA43" s="9"/>
      <c r="AB43" t="str">
        <f t="shared" si="3"/>
        <v>SearchParameter-us-core-condition-code.html</v>
      </c>
    </row>
    <row r="44" spans="1:28" ht="19" customHeight="1" x14ac:dyDescent="0.2">
      <c r="A44">
        <v>43</v>
      </c>
      <c r="B44" t="s">
        <v>137</v>
      </c>
      <c r="C44" t="s">
        <v>413</v>
      </c>
      <c r="D44" t="s">
        <v>30</v>
      </c>
      <c r="E44" t="b">
        <v>0</v>
      </c>
      <c r="F44" s="1" t="s">
        <v>484</v>
      </c>
      <c r="G44" t="str">
        <f t="shared" si="5"/>
        <v>http://hl7.org/fhir/us/core/StructureDefinition/us-core-condition</v>
      </c>
      <c r="H44" t="s">
        <v>56</v>
      </c>
      <c r="J44" t="s">
        <v>56</v>
      </c>
      <c r="K44" t="s">
        <v>90</v>
      </c>
      <c r="L44" t="str">
        <f t="shared" si="4"/>
        <v>Condition.encounter</v>
      </c>
      <c r="M44" t="s">
        <v>56</v>
      </c>
      <c r="O44" t="s">
        <v>56</v>
      </c>
      <c r="Y44" t="s">
        <v>526</v>
      </c>
      <c r="Z44" s="4" t="str">
        <f>"GET [base]/"&amp;B44&amp;"?patient=1137192"</f>
        <v>GET [base]/Condition?patient=1137192</v>
      </c>
      <c r="AA44" s="9" t="str">
        <f>"Fetches a bundle of all "&amp;B44&amp; " resources for the specified patient"</f>
        <v>Fetches a bundle of all Condition resources for the specified patient</v>
      </c>
      <c r="AB44" t="str">
        <f>"SearchParameter-us-core-"&amp;LOWER((B44)&amp;"-"&amp;SUBSTITUTE(C44,"_","")&amp;".html")</f>
        <v>SearchParameter-us-core-condition-encounter.html</v>
      </c>
    </row>
    <row r="45" spans="1:28" ht="19" customHeight="1" x14ac:dyDescent="0.2">
      <c r="A45">
        <v>44</v>
      </c>
      <c r="B45" t="s">
        <v>160</v>
      </c>
      <c r="C45" t="s">
        <v>89</v>
      </c>
      <c r="D45" t="s">
        <v>12</v>
      </c>
      <c r="E45" t="b">
        <v>1</v>
      </c>
      <c r="F45" s="1" t="s">
        <v>484</v>
      </c>
      <c r="G45" t="str">
        <f t="shared" si="5"/>
        <v>http://hl7.org/fhir/us/core/StructureDefinition/us-core-immunization</v>
      </c>
      <c r="H45" t="s">
        <v>56</v>
      </c>
      <c r="J45" t="s">
        <v>56</v>
      </c>
      <c r="K45" t="s">
        <v>90</v>
      </c>
      <c r="L45" t="str">
        <f t="shared" si="4"/>
        <v>Immunization.patient</v>
      </c>
      <c r="M45" t="s">
        <v>56</v>
      </c>
      <c r="O45" t="s">
        <v>56</v>
      </c>
      <c r="Y45" t="str">
        <f>"support searching for all "&amp;LOWER(B45)&amp;"s for a patient"</f>
        <v>support searching for all immunizations for a patient</v>
      </c>
      <c r="Z45" s="4" t="str">
        <f>"GET [base]/"&amp;B45&amp;"?patient=1137192"</f>
        <v>GET [base]/Immunization?patient=1137192</v>
      </c>
      <c r="AA45" s="9" t="str">
        <f>"Fetches a bundle of all "&amp;B45&amp; " resources for the specified patient"</f>
        <v>Fetches a bundle of all Immunization resources for the specified patient</v>
      </c>
      <c r="AB45" t="str">
        <f>"SearchParameter-us-core-"&amp;LOWER((B45)&amp;"-"&amp;SUBSTITUTE(C45,"_","")&amp;".html")</f>
        <v>SearchParameter-us-core-immunization-patient.html</v>
      </c>
    </row>
    <row r="46" spans="1:28" ht="19" customHeight="1" x14ac:dyDescent="0.2">
      <c r="A46">
        <v>45</v>
      </c>
      <c r="B46" t="s">
        <v>160</v>
      </c>
      <c r="C46" t="s">
        <v>61</v>
      </c>
      <c r="D46" t="s">
        <v>30</v>
      </c>
      <c r="E46" t="b">
        <v>0</v>
      </c>
      <c r="F46" s="1" t="s">
        <v>487</v>
      </c>
      <c r="G46" t="str">
        <f t="shared" si="5"/>
        <v>http://hl7.org/fhir/us/core/StructureDefinition/us-core-immunization</v>
      </c>
      <c r="H46" t="s">
        <v>56</v>
      </c>
      <c r="J46" t="s">
        <v>56</v>
      </c>
      <c r="K46" t="s">
        <v>57</v>
      </c>
      <c r="L46" t="str">
        <f t="shared" si="4"/>
        <v>Immunization.status</v>
      </c>
      <c r="M46" t="s">
        <v>56</v>
      </c>
      <c r="O46" t="s">
        <v>56</v>
      </c>
      <c r="Y46" s="4"/>
      <c r="Z46" s="4"/>
      <c r="AA46" s="9"/>
      <c r="AB46" t="str">
        <f t="shared" ref="AB46:AB85" si="6">"SearchParameter-us-core-"&amp;LOWER((B46)&amp;"-"&amp;C46&amp;".html")</f>
        <v>SearchParameter-us-core-immunization-status.html</v>
      </c>
    </row>
    <row r="47" spans="1:28" ht="19" customHeight="1" x14ac:dyDescent="0.2">
      <c r="A47">
        <v>46</v>
      </c>
      <c r="B47" t="s">
        <v>160</v>
      </c>
      <c r="C47" t="s">
        <v>78</v>
      </c>
      <c r="D47" t="s">
        <v>30</v>
      </c>
      <c r="E47" t="b">
        <v>0</v>
      </c>
      <c r="F47" s="1" t="s">
        <v>485</v>
      </c>
      <c r="G47" t="str">
        <f t="shared" si="5"/>
        <v>http://hl7.org/fhir/us/core/StructureDefinition/us-core-immunization</v>
      </c>
      <c r="H47" t="s">
        <v>56</v>
      </c>
      <c r="J47" t="s">
        <v>56</v>
      </c>
      <c r="K47" t="s">
        <v>78</v>
      </c>
      <c r="L47" t="str">
        <f t="shared" si="4"/>
        <v>Immunization.date</v>
      </c>
      <c r="M47" t="s">
        <v>56</v>
      </c>
      <c r="O47" t="s">
        <v>56</v>
      </c>
      <c r="P47" t="s">
        <v>69</v>
      </c>
      <c r="S47" t="s">
        <v>92</v>
      </c>
      <c r="AA47" s="9"/>
      <c r="AB47" t="str">
        <f t="shared" si="6"/>
        <v>SearchParameter-us-core-immunization-date.html</v>
      </c>
    </row>
    <row r="48" spans="1:28" ht="19" customHeight="1" x14ac:dyDescent="0.2">
      <c r="A48">
        <v>47</v>
      </c>
      <c r="B48" t="s">
        <v>177</v>
      </c>
      <c r="C48" t="s">
        <v>55</v>
      </c>
      <c r="D48" t="s">
        <v>12</v>
      </c>
      <c r="E48" t="b">
        <v>1</v>
      </c>
      <c r="G48" t="str">
        <f t="shared" si="5"/>
        <v>http://hl7.org/fhir/us/core/StructureDefinition/us-core-documentreference</v>
      </c>
      <c r="H48" t="s">
        <v>56</v>
      </c>
      <c r="J48" t="s">
        <v>56</v>
      </c>
      <c r="K48" t="s">
        <v>57</v>
      </c>
      <c r="L48" t="str">
        <f>B48&amp;".id"</f>
        <v>DocumentReference.id</v>
      </c>
      <c r="M48" t="s">
        <v>56</v>
      </c>
      <c r="O48" t="s">
        <v>56</v>
      </c>
      <c r="Y48" s="4" t="s">
        <v>275</v>
      </c>
      <c r="Z48" s="4" t="s">
        <v>323</v>
      </c>
      <c r="AA48" s="1" t="s">
        <v>276</v>
      </c>
      <c r="AB48" t="str">
        <f t="shared" si="6"/>
        <v>SearchParameter-us-core-documentreference-_id.html</v>
      </c>
    </row>
    <row r="49" spans="1:28" ht="19" customHeight="1" x14ac:dyDescent="0.2">
      <c r="A49">
        <v>48</v>
      </c>
      <c r="B49" t="s">
        <v>177</v>
      </c>
      <c r="C49" t="s">
        <v>61</v>
      </c>
      <c r="D49" t="s">
        <v>30</v>
      </c>
      <c r="E49" t="b">
        <v>0</v>
      </c>
      <c r="F49" s="1" t="s">
        <v>487</v>
      </c>
      <c r="G49" t="str">
        <f t="shared" si="5"/>
        <v>http://hl7.org/fhir/us/core/StructureDefinition/us-core-documentreference</v>
      </c>
      <c r="H49" t="s">
        <v>56</v>
      </c>
      <c r="J49" t="s">
        <v>56</v>
      </c>
      <c r="K49" t="s">
        <v>57</v>
      </c>
      <c r="L49" t="str">
        <f>B49&amp;"."&amp;C49</f>
        <v>DocumentReference.status</v>
      </c>
      <c r="M49" t="s">
        <v>56</v>
      </c>
      <c r="N49" t="s">
        <v>12</v>
      </c>
      <c r="O49" t="s">
        <v>56</v>
      </c>
      <c r="Y49" s="4"/>
      <c r="Z49" s="4"/>
      <c r="AA49" s="9"/>
      <c r="AB49" t="str">
        <f t="shared" si="6"/>
        <v>SearchParameter-us-core-documentreference-status.html</v>
      </c>
    </row>
    <row r="50" spans="1:28" ht="19" customHeight="1" x14ac:dyDescent="0.2">
      <c r="A50">
        <v>49</v>
      </c>
      <c r="B50" t="s">
        <v>177</v>
      </c>
      <c r="C50" t="s">
        <v>89</v>
      </c>
      <c r="D50" t="s">
        <v>12</v>
      </c>
      <c r="E50" t="b">
        <v>1</v>
      </c>
      <c r="F50" s="1" t="s">
        <v>484</v>
      </c>
      <c r="G50" t="str">
        <f t="shared" si="5"/>
        <v>http://hl7.org/fhir/us/core/StructureDefinition/us-core-documentreference</v>
      </c>
      <c r="H50" t="s">
        <v>56</v>
      </c>
      <c r="J50" t="s">
        <v>56</v>
      </c>
      <c r="K50" t="s">
        <v>90</v>
      </c>
      <c r="L50" t="str">
        <f>B50&amp;"."&amp;C50</f>
        <v>DocumentReference.patient</v>
      </c>
      <c r="M50" t="s">
        <v>56</v>
      </c>
      <c r="O50" t="s">
        <v>56</v>
      </c>
      <c r="Y50" t="str">
        <f>"support searching for all "&amp;LOWER(B50)&amp;"s for a patient"</f>
        <v>support searching for all documentreferences for a patient</v>
      </c>
      <c r="Z50" s="4" t="str">
        <f>"GET [base]/"&amp;B50&amp;"?patient=1137192"</f>
        <v>GET [base]/DocumentReference?patient=1137192</v>
      </c>
      <c r="AA50" s="9" t="str">
        <f>"Fetches a bundle of all "&amp;B50&amp; " resources for the specified patient. See the implementation notes above for how to access the actual document."</f>
        <v>Fetches a bundle of all DocumentReference resources for the specified patient. See the implementation notes above for how to access the actual document.</v>
      </c>
      <c r="AB50" t="str">
        <f t="shared" si="6"/>
        <v>SearchParameter-us-core-documentreference-patient.html</v>
      </c>
    </row>
    <row r="51" spans="1:28" ht="19" customHeight="1" x14ac:dyDescent="0.2">
      <c r="A51">
        <v>50</v>
      </c>
      <c r="B51" t="s">
        <v>177</v>
      </c>
      <c r="C51" t="s">
        <v>139</v>
      </c>
      <c r="D51" t="s">
        <v>30</v>
      </c>
      <c r="E51" t="b">
        <v>0</v>
      </c>
      <c r="F51" s="1" t="s">
        <v>487</v>
      </c>
      <c r="G51" t="str">
        <f t="shared" si="5"/>
        <v>http://hl7.org/fhir/us/core/StructureDefinition/us-core-documentreference</v>
      </c>
      <c r="H51" t="s">
        <v>56</v>
      </c>
      <c r="J51" t="s">
        <v>56</v>
      </c>
      <c r="K51" t="s">
        <v>57</v>
      </c>
      <c r="L51" t="str">
        <f>B51&amp;"."&amp;C51</f>
        <v>DocumentReference.category</v>
      </c>
      <c r="M51" t="s">
        <v>56</v>
      </c>
      <c r="O51" t="s">
        <v>56</v>
      </c>
      <c r="Y51" s="4"/>
      <c r="Z51" s="4"/>
      <c r="AA51" s="9"/>
      <c r="AB51" t="str">
        <f t="shared" si="6"/>
        <v>SearchParameter-us-core-documentreference-category.html</v>
      </c>
    </row>
    <row r="52" spans="1:28" ht="19" customHeight="1" x14ac:dyDescent="0.2">
      <c r="A52">
        <v>51</v>
      </c>
      <c r="B52" t="s">
        <v>177</v>
      </c>
      <c r="C52" t="s">
        <v>13</v>
      </c>
      <c r="D52" t="s">
        <v>30</v>
      </c>
      <c r="E52" t="b">
        <v>0</v>
      </c>
      <c r="F52" s="1" t="s">
        <v>487</v>
      </c>
      <c r="G52" t="str">
        <f t="shared" si="5"/>
        <v>http://hl7.org/fhir/us/core/StructureDefinition/us-core-documentreference</v>
      </c>
      <c r="H52" t="s">
        <v>56</v>
      </c>
      <c r="J52" t="s">
        <v>56</v>
      </c>
      <c r="K52" t="s">
        <v>57</v>
      </c>
      <c r="L52" t="str">
        <f>B52&amp;"."&amp;C52</f>
        <v>DocumentReference.type</v>
      </c>
      <c r="M52" t="s">
        <v>56</v>
      </c>
      <c r="O52" t="s">
        <v>56</v>
      </c>
      <c r="Y52" s="4"/>
      <c r="Z52" s="4"/>
      <c r="AA52" s="9"/>
      <c r="AB52" t="str">
        <f t="shared" si="6"/>
        <v>SearchParameter-us-core-documentreference-type.html</v>
      </c>
    </row>
    <row r="53" spans="1:28" ht="19" customHeight="1" x14ac:dyDescent="0.2">
      <c r="A53">
        <v>52</v>
      </c>
      <c r="B53" t="s">
        <v>177</v>
      </c>
      <c r="C53" t="s">
        <v>78</v>
      </c>
      <c r="D53" t="s">
        <v>30</v>
      </c>
      <c r="E53" t="b">
        <v>0</v>
      </c>
      <c r="F53" s="1" t="s">
        <v>485</v>
      </c>
      <c r="G53" t="str">
        <f t="shared" si="5"/>
        <v>http://hl7.org/fhir/us/core/StructureDefinition/us-core-documentreference</v>
      </c>
      <c r="H53" t="s">
        <v>56</v>
      </c>
      <c r="J53" t="s">
        <v>56</v>
      </c>
      <c r="K53" t="s">
        <v>78</v>
      </c>
      <c r="L53" t="str">
        <f>B53&amp;"."&amp;C53</f>
        <v>DocumentReference.date</v>
      </c>
      <c r="M53" t="s">
        <v>56</v>
      </c>
      <c r="O53" t="s">
        <v>56</v>
      </c>
      <c r="P53" t="s">
        <v>69</v>
      </c>
      <c r="S53" t="s">
        <v>92</v>
      </c>
      <c r="AA53" s="9"/>
      <c r="AB53" t="str">
        <f t="shared" si="6"/>
        <v>SearchParameter-us-core-documentreference-date.html</v>
      </c>
    </row>
    <row r="54" spans="1:28" ht="19" customHeight="1" x14ac:dyDescent="0.2">
      <c r="A54">
        <v>53</v>
      </c>
      <c r="B54" t="s">
        <v>177</v>
      </c>
      <c r="C54" t="s">
        <v>274</v>
      </c>
      <c r="D54" t="s">
        <v>30</v>
      </c>
      <c r="E54" t="b">
        <v>0</v>
      </c>
      <c r="F54" s="1" t="s">
        <v>485</v>
      </c>
      <c r="G54" t="str">
        <f t="shared" si="5"/>
        <v>http://hl7.org/fhir/us/core/StructureDefinition/us-core-documentreference</v>
      </c>
      <c r="H54" t="s">
        <v>56</v>
      </c>
      <c r="J54" t="s">
        <v>56</v>
      </c>
      <c r="K54" t="s">
        <v>78</v>
      </c>
      <c r="L54" t="s">
        <v>277</v>
      </c>
      <c r="M54" t="s">
        <v>56</v>
      </c>
      <c r="O54" t="s">
        <v>56</v>
      </c>
      <c r="P54" t="s">
        <v>69</v>
      </c>
      <c r="S54" t="s">
        <v>92</v>
      </c>
      <c r="AA54" s="9"/>
      <c r="AB54" t="str">
        <f t="shared" si="6"/>
        <v>SearchParameter-us-core-documentreference-period.html</v>
      </c>
    </row>
    <row r="55" spans="1:28" ht="19" customHeight="1" x14ac:dyDescent="0.2">
      <c r="A55">
        <v>54</v>
      </c>
      <c r="B55" t="s">
        <v>178</v>
      </c>
      <c r="C55" t="s">
        <v>61</v>
      </c>
      <c r="D55" t="s">
        <v>30</v>
      </c>
      <c r="E55" t="b">
        <v>0</v>
      </c>
      <c r="F55" s="1" t="s">
        <v>487</v>
      </c>
      <c r="G55" t="str">
        <f t="shared" si="5"/>
        <v>http://hl7.org/fhir/us/core/StructureDefinition/us-core-diagnosticreport</v>
      </c>
      <c r="H55" t="s">
        <v>56</v>
      </c>
      <c r="J55" t="s">
        <v>56</v>
      </c>
      <c r="K55" t="s">
        <v>57</v>
      </c>
      <c r="L55" t="str">
        <f t="shared" ref="L55:L86" si="7">B55&amp;"."&amp;C55</f>
        <v>DiagnosticReport.status</v>
      </c>
      <c r="M55" t="s">
        <v>56</v>
      </c>
      <c r="N55" t="s">
        <v>12</v>
      </c>
      <c r="O55" t="s">
        <v>56</v>
      </c>
      <c r="Y55" s="4"/>
      <c r="Z55" s="4"/>
      <c r="AA55" s="9"/>
      <c r="AB55" t="str">
        <f t="shared" si="6"/>
        <v>SearchParameter-us-core-diagnosticreport-status.html</v>
      </c>
    </row>
    <row r="56" spans="1:28" ht="19" customHeight="1" x14ac:dyDescent="0.2">
      <c r="A56">
        <v>55</v>
      </c>
      <c r="B56" t="s">
        <v>178</v>
      </c>
      <c r="C56" t="s">
        <v>89</v>
      </c>
      <c r="D56" t="s">
        <v>12</v>
      </c>
      <c r="E56" t="b">
        <v>1</v>
      </c>
      <c r="F56" s="1" t="s">
        <v>484</v>
      </c>
      <c r="G56" t="str">
        <f t="shared" si="5"/>
        <v>http://hl7.org/fhir/us/core/StructureDefinition/us-core-diagnosticreport</v>
      </c>
      <c r="H56" t="s">
        <v>56</v>
      </c>
      <c r="J56" t="s">
        <v>56</v>
      </c>
      <c r="K56" t="s">
        <v>90</v>
      </c>
      <c r="L56" t="str">
        <f t="shared" si="7"/>
        <v>DiagnosticReport.patient</v>
      </c>
      <c r="M56" t="s">
        <v>56</v>
      </c>
      <c r="O56" t="s">
        <v>56</v>
      </c>
      <c r="Y56" t="str">
        <f>"support searching for all "&amp;LOWER(B56)&amp;"s for a patient"</f>
        <v>support searching for all diagnosticreports for a patient</v>
      </c>
      <c r="Z56" s="4" t="str">
        <f>"GET [base]/"&amp;B56&amp;"?patient=1137192"</f>
        <v>GET [base]/DiagnosticReport?patient=1137192</v>
      </c>
      <c r="AA56" s="9" t="str">
        <f>"Fetches a bundle of all "&amp;B56&amp; " resources for the specified patient"</f>
        <v>Fetches a bundle of all DiagnosticReport resources for the specified patient</v>
      </c>
      <c r="AB56" t="str">
        <f t="shared" si="6"/>
        <v>SearchParameter-us-core-diagnosticreport-patient.html</v>
      </c>
    </row>
    <row r="57" spans="1:28" ht="19" customHeight="1" x14ac:dyDescent="0.2">
      <c r="A57">
        <v>56</v>
      </c>
      <c r="B57" t="s">
        <v>178</v>
      </c>
      <c r="C57" t="s">
        <v>139</v>
      </c>
      <c r="D57" t="s">
        <v>30</v>
      </c>
      <c r="E57" t="b">
        <v>0</v>
      </c>
      <c r="F57" s="1" t="s">
        <v>487</v>
      </c>
      <c r="G57" t="str">
        <f t="shared" si="5"/>
        <v>http://hl7.org/fhir/us/core/StructureDefinition/us-core-diagnosticreport</v>
      </c>
      <c r="H57" t="s">
        <v>56</v>
      </c>
      <c r="J57" t="s">
        <v>56</v>
      </c>
      <c r="K57" t="s">
        <v>57</v>
      </c>
      <c r="L57" t="str">
        <f t="shared" si="7"/>
        <v>DiagnosticReport.category</v>
      </c>
      <c r="M57" t="s">
        <v>56</v>
      </c>
      <c r="O57" t="s">
        <v>56</v>
      </c>
      <c r="Y57" s="4"/>
      <c r="Z57" s="4"/>
      <c r="AA57" s="9"/>
      <c r="AB57" t="str">
        <f t="shared" si="6"/>
        <v>SearchParameter-us-core-diagnosticreport-category.html</v>
      </c>
    </row>
    <row r="58" spans="1:28" ht="19" customHeight="1" x14ac:dyDescent="0.2">
      <c r="A58">
        <v>57</v>
      </c>
      <c r="B58" t="s">
        <v>178</v>
      </c>
      <c r="C58" t="s">
        <v>26</v>
      </c>
      <c r="D58" t="s">
        <v>30</v>
      </c>
      <c r="E58" t="b">
        <v>0</v>
      </c>
      <c r="F58" s="1" t="s">
        <v>487</v>
      </c>
      <c r="G58" t="str">
        <f t="shared" si="5"/>
        <v>http://hl7.org/fhir/us/core/StructureDefinition/us-core-diagnosticreport</v>
      </c>
      <c r="H58" t="s">
        <v>56</v>
      </c>
      <c r="J58" t="s">
        <v>56</v>
      </c>
      <c r="K58" t="s">
        <v>57</v>
      </c>
      <c r="L58" t="str">
        <f t="shared" si="7"/>
        <v>DiagnosticReport.code</v>
      </c>
      <c r="M58" t="s">
        <v>56</v>
      </c>
      <c r="N58" t="s">
        <v>69</v>
      </c>
      <c r="O58" t="s">
        <v>56</v>
      </c>
      <c r="Y58" s="4"/>
      <c r="Z58" s="4"/>
      <c r="AA58" s="9"/>
      <c r="AB58" t="str">
        <f t="shared" si="6"/>
        <v>SearchParameter-us-core-diagnosticreport-code.html</v>
      </c>
    </row>
    <row r="59" spans="1:28" ht="19" customHeight="1" x14ac:dyDescent="0.2">
      <c r="A59">
        <v>58</v>
      </c>
      <c r="B59" t="s">
        <v>178</v>
      </c>
      <c r="C59" t="s">
        <v>78</v>
      </c>
      <c r="D59" t="s">
        <v>30</v>
      </c>
      <c r="E59" t="b">
        <v>0</v>
      </c>
      <c r="F59" s="1" t="s">
        <v>485</v>
      </c>
      <c r="G59" t="str">
        <f t="shared" si="5"/>
        <v>http://hl7.org/fhir/us/core/StructureDefinition/us-core-diagnosticreport</v>
      </c>
      <c r="H59" t="s">
        <v>56</v>
      </c>
      <c r="J59" t="s">
        <v>56</v>
      </c>
      <c r="K59" t="s">
        <v>78</v>
      </c>
      <c r="L59" t="str">
        <f t="shared" si="7"/>
        <v>DiagnosticReport.date</v>
      </c>
      <c r="M59" t="s">
        <v>56</v>
      </c>
      <c r="O59" t="s">
        <v>56</v>
      </c>
      <c r="P59" s="11" t="s">
        <v>69</v>
      </c>
      <c r="S59" t="s">
        <v>92</v>
      </c>
      <c r="AA59" s="9"/>
      <c r="AB59" t="str">
        <f t="shared" si="6"/>
        <v>SearchParameter-us-core-diagnosticreport-date.html</v>
      </c>
    </row>
    <row r="60" spans="1:28" ht="19" customHeight="1" x14ac:dyDescent="0.2">
      <c r="A60">
        <v>59</v>
      </c>
      <c r="B60" t="s">
        <v>179</v>
      </c>
      <c r="C60" t="s">
        <v>302</v>
      </c>
      <c r="D60" t="s">
        <v>30</v>
      </c>
      <c r="E60" t="b">
        <v>0</v>
      </c>
      <c r="F60" s="1" t="s">
        <v>487</v>
      </c>
      <c r="G60" t="str">
        <f t="shared" si="5"/>
        <v>http://hl7.org/fhir/us/core/StructureDefinition/us-core-goal</v>
      </c>
      <c r="H60" t="s">
        <v>56</v>
      </c>
      <c r="J60" t="s">
        <v>56</v>
      </c>
      <c r="K60" t="s">
        <v>57</v>
      </c>
      <c r="L60" t="str">
        <f t="shared" si="7"/>
        <v>Goal.lifecycle-status</v>
      </c>
      <c r="M60" t="s">
        <v>56</v>
      </c>
      <c r="O60" t="s">
        <v>56</v>
      </c>
      <c r="Y60" s="4"/>
      <c r="Z60" s="4"/>
      <c r="AA60" s="9"/>
      <c r="AB60" t="str">
        <f t="shared" si="6"/>
        <v>SearchParameter-us-core-goal-lifecycle-status.html</v>
      </c>
    </row>
    <row r="61" spans="1:28" ht="19" customHeight="1" x14ac:dyDescent="0.2">
      <c r="A61">
        <v>60</v>
      </c>
      <c r="B61" t="s">
        <v>179</v>
      </c>
      <c r="C61" t="s">
        <v>89</v>
      </c>
      <c r="D61" t="s">
        <v>12</v>
      </c>
      <c r="E61" t="b">
        <v>1</v>
      </c>
      <c r="F61" s="1" t="s">
        <v>484</v>
      </c>
      <c r="G61" t="str">
        <f t="shared" si="5"/>
        <v>http://hl7.org/fhir/us/core/StructureDefinition/us-core-goal</v>
      </c>
      <c r="H61" t="s">
        <v>56</v>
      </c>
      <c r="J61" t="s">
        <v>56</v>
      </c>
      <c r="K61" t="s">
        <v>90</v>
      </c>
      <c r="L61" t="str">
        <f t="shared" si="7"/>
        <v>Goal.patient</v>
      </c>
      <c r="M61" t="s">
        <v>56</v>
      </c>
      <c r="O61" t="s">
        <v>56</v>
      </c>
      <c r="Y61" t="str">
        <f>"support searching for all "&amp;LOWER(B61)&amp;"s for a patient"</f>
        <v>support searching for all goals for a patient</v>
      </c>
      <c r="Z61" s="4" t="str">
        <f>"GET [base]/"&amp;B61&amp;"?patient=1137192"</f>
        <v>GET [base]/Goal?patient=1137192</v>
      </c>
      <c r="AA61" s="9" t="str">
        <f>"Fetches a bundle of all "&amp;B61&amp; " resources for the specified patient"</f>
        <v>Fetches a bundle of all Goal resources for the specified patient</v>
      </c>
      <c r="AB61" t="str">
        <f t="shared" si="6"/>
        <v>SearchParameter-us-core-goal-patient.html</v>
      </c>
    </row>
    <row r="62" spans="1:28" ht="19" customHeight="1" x14ac:dyDescent="0.2">
      <c r="A62">
        <v>61</v>
      </c>
      <c r="B62" t="s">
        <v>179</v>
      </c>
      <c r="C62" t="s">
        <v>397</v>
      </c>
      <c r="D62" t="s">
        <v>30</v>
      </c>
      <c r="E62" t="b">
        <v>0</v>
      </c>
      <c r="F62" s="1" t="s">
        <v>486</v>
      </c>
      <c r="G62" t="str">
        <f t="shared" si="5"/>
        <v>http://hl7.org/fhir/us/core/StructureDefinition/us-core-goal</v>
      </c>
      <c r="H62" t="s">
        <v>56</v>
      </c>
      <c r="J62" t="s">
        <v>56</v>
      </c>
      <c r="K62" t="s">
        <v>78</v>
      </c>
      <c r="L62" t="str">
        <f t="shared" si="7"/>
        <v>Goal.target-date</v>
      </c>
      <c r="M62" t="s">
        <v>56</v>
      </c>
      <c r="O62" t="s">
        <v>56</v>
      </c>
      <c r="P62" t="s">
        <v>69</v>
      </c>
      <c r="S62" t="s">
        <v>92</v>
      </c>
      <c r="AA62" s="9"/>
      <c r="AB62" t="str">
        <f t="shared" si="6"/>
        <v>SearchParameter-us-core-goal-target-date.html</v>
      </c>
    </row>
    <row r="63" spans="1:28" ht="19" customHeight="1" x14ac:dyDescent="0.2">
      <c r="A63">
        <v>62</v>
      </c>
      <c r="B63" t="s">
        <v>180</v>
      </c>
      <c r="C63" t="s">
        <v>61</v>
      </c>
      <c r="D63" t="s">
        <v>30</v>
      </c>
      <c r="E63" t="b">
        <v>0</v>
      </c>
      <c r="F63" s="1" t="s">
        <v>487</v>
      </c>
      <c r="G63" t="str">
        <f t="shared" si="5"/>
        <v>http://hl7.org/fhir/us/core/StructureDefinition/us-core-medicationrequest</v>
      </c>
      <c r="H63" t="s">
        <v>56</v>
      </c>
      <c r="J63" t="s">
        <v>56</v>
      </c>
      <c r="K63" t="s">
        <v>57</v>
      </c>
      <c r="L63" t="str">
        <f t="shared" si="7"/>
        <v>MedicationRequest.status</v>
      </c>
      <c r="M63" t="s">
        <v>56</v>
      </c>
      <c r="N63" t="s">
        <v>12</v>
      </c>
      <c r="O63" t="s">
        <v>56</v>
      </c>
      <c r="Y63" s="4"/>
      <c r="Z63" s="4"/>
      <c r="AA63" s="9"/>
      <c r="AB63" t="str">
        <f t="shared" si="6"/>
        <v>SearchParameter-us-core-medicationrequest-status.html</v>
      </c>
    </row>
    <row r="64" spans="1:28" ht="19" customHeight="1" x14ac:dyDescent="0.2">
      <c r="A64">
        <v>63</v>
      </c>
      <c r="B64" t="s">
        <v>180</v>
      </c>
      <c r="C64" t="s">
        <v>407</v>
      </c>
      <c r="D64" t="s">
        <v>30</v>
      </c>
      <c r="E64" t="b">
        <v>0</v>
      </c>
      <c r="F64" s="1" t="s">
        <v>487</v>
      </c>
      <c r="G64" t="str">
        <f t="shared" si="5"/>
        <v>http://hl7.org/fhir/us/core/StructureDefinition/us-core-medicationrequest</v>
      </c>
      <c r="H64" t="s">
        <v>56</v>
      </c>
      <c r="J64" t="s">
        <v>56</v>
      </c>
      <c r="K64" t="s">
        <v>57</v>
      </c>
      <c r="L64" t="str">
        <f t="shared" si="7"/>
        <v>MedicationRequest.intent</v>
      </c>
      <c r="M64" t="s">
        <v>56</v>
      </c>
      <c r="N64" t="s">
        <v>12</v>
      </c>
      <c r="O64" t="s">
        <v>56</v>
      </c>
      <c r="Y64" s="4"/>
      <c r="Z64" s="4"/>
      <c r="AA64" s="9"/>
      <c r="AB64" t="str">
        <f t="shared" si="6"/>
        <v>SearchParameter-us-core-medicationrequest-intent.html</v>
      </c>
    </row>
    <row r="65" spans="1:28" ht="19" customHeight="1" x14ac:dyDescent="0.2">
      <c r="A65">
        <v>64</v>
      </c>
      <c r="B65" t="s">
        <v>180</v>
      </c>
      <c r="C65" t="s">
        <v>89</v>
      </c>
      <c r="D65" t="s">
        <v>30</v>
      </c>
      <c r="E65" t="b">
        <v>0</v>
      </c>
      <c r="F65" s="1" t="s">
        <v>484</v>
      </c>
      <c r="G65" t="str">
        <f t="shared" si="5"/>
        <v>http://hl7.org/fhir/us/core/StructureDefinition/us-core-medicationrequest</v>
      </c>
      <c r="H65" t="s">
        <v>56</v>
      </c>
      <c r="J65" t="s">
        <v>56</v>
      </c>
      <c r="K65" t="s">
        <v>90</v>
      </c>
      <c r="L65" t="str">
        <f t="shared" si="7"/>
        <v>MedicationRequest.patient</v>
      </c>
      <c r="M65" t="s">
        <v>56</v>
      </c>
      <c r="O65" t="s">
        <v>56</v>
      </c>
      <c r="W65" s="6"/>
      <c r="X65" s="6" t="s">
        <v>206</v>
      </c>
      <c r="Z65" s="9"/>
      <c r="AA65" s="9"/>
      <c r="AB65" t="str">
        <f t="shared" si="6"/>
        <v>SearchParameter-us-core-medicationrequest-patient.html</v>
      </c>
    </row>
    <row r="66" spans="1:28" ht="19" customHeight="1" x14ac:dyDescent="0.2">
      <c r="A66">
        <v>65</v>
      </c>
      <c r="B66" t="s">
        <v>180</v>
      </c>
      <c r="C66" t="s">
        <v>413</v>
      </c>
      <c r="D66" t="s">
        <v>30</v>
      </c>
      <c r="E66" t="b">
        <v>0</v>
      </c>
      <c r="F66" s="1" t="s">
        <v>484</v>
      </c>
      <c r="G66" t="str">
        <f t="shared" ref="G66:G97" si="8">"http://hl7.org/fhir/us/core/StructureDefinition/us-core-"&amp;LOWER(B66)</f>
        <v>http://hl7.org/fhir/us/core/StructureDefinition/us-core-medicationrequest</v>
      </c>
      <c r="H66" t="s">
        <v>56</v>
      </c>
      <c r="J66" t="s">
        <v>56</v>
      </c>
      <c r="K66" t="s">
        <v>90</v>
      </c>
      <c r="L66" t="str">
        <f t="shared" si="7"/>
        <v>MedicationRequest.encounter</v>
      </c>
      <c r="M66" t="s">
        <v>56</v>
      </c>
      <c r="O66" t="s">
        <v>56</v>
      </c>
      <c r="W66" s="6"/>
      <c r="X66" s="6"/>
      <c r="Z66" s="9"/>
      <c r="AA66" s="9"/>
      <c r="AB66" t="str">
        <f t="shared" si="6"/>
        <v>SearchParameter-us-core-medicationrequest-encounter.html</v>
      </c>
    </row>
    <row r="67" spans="1:28" ht="19" customHeight="1" x14ac:dyDescent="0.2">
      <c r="A67">
        <v>66</v>
      </c>
      <c r="B67" t="s">
        <v>180</v>
      </c>
      <c r="C67" t="s">
        <v>226</v>
      </c>
      <c r="D67" t="s">
        <v>30</v>
      </c>
      <c r="E67" t="b">
        <v>0</v>
      </c>
      <c r="F67" s="1" t="s">
        <v>485</v>
      </c>
      <c r="G67" t="str">
        <f t="shared" si="8"/>
        <v>http://hl7.org/fhir/us/core/StructureDefinition/us-core-medicationrequest</v>
      </c>
      <c r="H67" t="s">
        <v>56</v>
      </c>
      <c r="J67" t="s">
        <v>56</v>
      </c>
      <c r="K67" t="s">
        <v>78</v>
      </c>
      <c r="L67" t="str">
        <f t="shared" si="7"/>
        <v>MedicationRequest.authoredon</v>
      </c>
      <c r="M67" t="s">
        <v>56</v>
      </c>
      <c r="O67" t="s">
        <v>56</v>
      </c>
      <c r="P67" t="s">
        <v>69</v>
      </c>
      <c r="S67" t="s">
        <v>92</v>
      </c>
      <c r="AA67" s="9"/>
      <c r="AB67" t="str">
        <f t="shared" si="6"/>
        <v>SearchParameter-us-core-medicationrequest-authoredon.html</v>
      </c>
    </row>
    <row r="68" spans="1:28" ht="19" customHeight="1" x14ac:dyDescent="0.2">
      <c r="A68">
        <v>67</v>
      </c>
      <c r="B68" t="s">
        <v>420</v>
      </c>
      <c r="C68" t="s">
        <v>61</v>
      </c>
      <c r="D68" t="s">
        <v>30</v>
      </c>
      <c r="E68" t="b">
        <v>0</v>
      </c>
      <c r="F68" s="1" t="s">
        <v>487</v>
      </c>
      <c r="G68" t="str">
        <f t="shared" si="8"/>
        <v>http://hl7.org/fhir/us/core/StructureDefinition/us-core-!medicationstatement</v>
      </c>
      <c r="H68" t="s">
        <v>56</v>
      </c>
      <c r="J68" t="s">
        <v>56</v>
      </c>
      <c r="K68" t="s">
        <v>57</v>
      </c>
      <c r="L68" t="str">
        <f t="shared" si="7"/>
        <v>!MedicationStatement.status</v>
      </c>
      <c r="M68" t="s">
        <v>56</v>
      </c>
      <c r="N68" t="s">
        <v>12</v>
      </c>
      <c r="O68" t="s">
        <v>56</v>
      </c>
      <c r="Y68" s="4"/>
      <c r="Z68" s="4"/>
      <c r="AA68" s="9"/>
      <c r="AB68" t="str">
        <f t="shared" si="6"/>
        <v>SearchParameter-us-core-!medicationstatement-status.html</v>
      </c>
    </row>
    <row r="69" spans="1:28" ht="19" customHeight="1" x14ac:dyDescent="0.2">
      <c r="A69">
        <v>68</v>
      </c>
      <c r="B69" t="s">
        <v>420</v>
      </c>
      <c r="C69" t="s">
        <v>89</v>
      </c>
      <c r="D69" t="s">
        <v>12</v>
      </c>
      <c r="E69" t="b">
        <v>1</v>
      </c>
      <c r="F69" s="1" t="s">
        <v>484</v>
      </c>
      <c r="G69" t="str">
        <f t="shared" si="8"/>
        <v>http://hl7.org/fhir/us/core/StructureDefinition/us-core-!medicationstatement</v>
      </c>
      <c r="H69" t="s">
        <v>56</v>
      </c>
      <c r="J69" t="s">
        <v>56</v>
      </c>
      <c r="K69" t="s">
        <v>90</v>
      </c>
      <c r="L69" t="str">
        <f t="shared" si="7"/>
        <v>!MedicationStatement.patient</v>
      </c>
      <c r="M69" t="s">
        <v>56</v>
      </c>
      <c r="O69" t="s">
        <v>56</v>
      </c>
      <c r="X69" s="6"/>
      <c r="Y69" t="s">
        <v>212</v>
      </c>
      <c r="Z69" s="9" t="s">
        <v>324</v>
      </c>
      <c r="AA69" s="9" t="str">
        <f>"Fetches a bundle of all "&amp;B69&amp; " resources for the specified patient.W63+X63 Mandatory for client to support the _include parameter. Optional for server to support the _include parameter."</f>
        <v>Fetches a bundle of all !MedicationStatement resources for the specified patient.W63+X63 Mandatory for client to support the _include parameter. Optional for server to support the _include parameter.</v>
      </c>
      <c r="AB69" t="str">
        <f t="shared" si="6"/>
        <v>SearchParameter-us-core-!medicationstatement-patient.html</v>
      </c>
    </row>
    <row r="70" spans="1:28" ht="19" customHeight="1" x14ac:dyDescent="0.2">
      <c r="A70">
        <v>69</v>
      </c>
      <c r="B70" t="s">
        <v>420</v>
      </c>
      <c r="C70" t="s">
        <v>225</v>
      </c>
      <c r="D70" t="s">
        <v>30</v>
      </c>
      <c r="E70" t="b">
        <v>0</v>
      </c>
      <c r="F70" s="1" t="s">
        <v>485</v>
      </c>
      <c r="G70" t="str">
        <f t="shared" si="8"/>
        <v>http://hl7.org/fhir/us/core/StructureDefinition/us-core-!medicationstatement</v>
      </c>
      <c r="H70" t="s">
        <v>56</v>
      </c>
      <c r="J70" t="s">
        <v>56</v>
      </c>
      <c r="K70" t="s">
        <v>78</v>
      </c>
      <c r="L70" t="str">
        <f t="shared" si="7"/>
        <v>!MedicationStatement.effective</v>
      </c>
      <c r="M70" t="s">
        <v>56</v>
      </c>
      <c r="O70" t="s">
        <v>56</v>
      </c>
      <c r="P70" s="11" t="s">
        <v>69</v>
      </c>
      <c r="S70" t="s">
        <v>92</v>
      </c>
      <c r="AA70" s="9"/>
      <c r="AB70" t="str">
        <f t="shared" si="6"/>
        <v>SearchParameter-us-core-!medicationstatement-effective.html</v>
      </c>
    </row>
    <row r="71" spans="1:28" ht="19" customHeight="1" x14ac:dyDescent="0.2">
      <c r="A71">
        <v>70</v>
      </c>
      <c r="B71" t="s">
        <v>181</v>
      </c>
      <c r="C71" t="s">
        <v>61</v>
      </c>
      <c r="D71" t="s">
        <v>30</v>
      </c>
      <c r="E71" t="b">
        <v>0</v>
      </c>
      <c r="F71" s="1" t="s">
        <v>487</v>
      </c>
      <c r="G71" t="str">
        <f t="shared" si="8"/>
        <v>http://hl7.org/fhir/us/core/StructureDefinition/us-core-procedure</v>
      </c>
      <c r="H71" t="s">
        <v>56</v>
      </c>
      <c r="J71" t="s">
        <v>56</v>
      </c>
      <c r="K71" t="s">
        <v>57</v>
      </c>
      <c r="L71" t="str">
        <f t="shared" si="7"/>
        <v>Procedure.status</v>
      </c>
      <c r="M71" t="s">
        <v>56</v>
      </c>
      <c r="N71" t="s">
        <v>12</v>
      </c>
      <c r="O71" t="s">
        <v>56</v>
      </c>
      <c r="Y71" s="4"/>
      <c r="Z71" s="4"/>
      <c r="AA71" s="9"/>
      <c r="AB71" t="str">
        <f t="shared" si="6"/>
        <v>SearchParameter-us-core-procedure-status.html</v>
      </c>
    </row>
    <row r="72" spans="1:28" ht="19" customHeight="1" x14ac:dyDescent="0.2">
      <c r="A72">
        <v>71</v>
      </c>
      <c r="B72" t="s">
        <v>181</v>
      </c>
      <c r="C72" t="s">
        <v>89</v>
      </c>
      <c r="D72" t="s">
        <v>12</v>
      </c>
      <c r="E72" t="b">
        <v>1</v>
      </c>
      <c r="F72" s="1" t="s">
        <v>484</v>
      </c>
      <c r="G72" t="str">
        <f t="shared" si="8"/>
        <v>http://hl7.org/fhir/us/core/StructureDefinition/us-core-procedure</v>
      </c>
      <c r="H72" t="s">
        <v>56</v>
      </c>
      <c r="J72" t="s">
        <v>56</v>
      </c>
      <c r="K72" t="s">
        <v>90</v>
      </c>
      <c r="L72" t="str">
        <f t="shared" si="7"/>
        <v>Procedure.patient</v>
      </c>
      <c r="M72" t="s">
        <v>56</v>
      </c>
      <c r="O72" t="s">
        <v>56</v>
      </c>
      <c r="Y72" t="str">
        <f>"support searching for all "&amp;LOWER(B72)&amp;"s for a patient"</f>
        <v>support searching for all procedures for a patient</v>
      </c>
      <c r="Z72" s="4" t="s">
        <v>213</v>
      </c>
      <c r="AA72" s="9" t="str">
        <f>"Fetches a bundle of all "&amp;B72&amp; " resources for the specified patient"</f>
        <v>Fetches a bundle of all Procedure resources for the specified patient</v>
      </c>
      <c r="AB72" t="str">
        <f t="shared" si="6"/>
        <v>SearchParameter-us-core-procedure-patient.html</v>
      </c>
    </row>
    <row r="73" spans="1:28" ht="19" customHeight="1" x14ac:dyDescent="0.2">
      <c r="A73">
        <v>72</v>
      </c>
      <c r="B73" t="s">
        <v>181</v>
      </c>
      <c r="C73" t="s">
        <v>78</v>
      </c>
      <c r="D73" t="s">
        <v>30</v>
      </c>
      <c r="E73" t="b">
        <v>0</v>
      </c>
      <c r="F73" s="1" t="s">
        <v>485</v>
      </c>
      <c r="G73" t="str">
        <f t="shared" si="8"/>
        <v>http://hl7.org/fhir/us/core/StructureDefinition/us-core-procedure</v>
      </c>
      <c r="H73" t="s">
        <v>56</v>
      </c>
      <c r="J73" t="s">
        <v>56</v>
      </c>
      <c r="K73" t="s">
        <v>78</v>
      </c>
      <c r="L73" t="str">
        <f t="shared" si="7"/>
        <v>Procedure.date</v>
      </c>
      <c r="M73" t="s">
        <v>56</v>
      </c>
      <c r="O73" t="s">
        <v>56</v>
      </c>
      <c r="P73" t="s">
        <v>69</v>
      </c>
      <c r="S73" t="s">
        <v>92</v>
      </c>
      <c r="AA73" s="9"/>
      <c r="AB73" t="str">
        <f t="shared" si="6"/>
        <v>SearchParameter-us-core-procedure-date.html</v>
      </c>
    </row>
    <row r="74" spans="1:28" ht="19" customHeight="1" x14ac:dyDescent="0.2">
      <c r="A74">
        <v>73</v>
      </c>
      <c r="B74" t="s">
        <v>181</v>
      </c>
      <c r="C74" t="s">
        <v>26</v>
      </c>
      <c r="D74" t="s">
        <v>30</v>
      </c>
      <c r="E74" t="b">
        <v>0</v>
      </c>
      <c r="F74" s="1" t="s">
        <v>487</v>
      </c>
      <c r="G74" t="str">
        <f t="shared" si="8"/>
        <v>http://hl7.org/fhir/us/core/StructureDefinition/us-core-procedure</v>
      </c>
      <c r="H74" t="s">
        <v>56</v>
      </c>
      <c r="J74" t="s">
        <v>56</v>
      </c>
      <c r="K74" t="s">
        <v>57</v>
      </c>
      <c r="L74" t="str">
        <f t="shared" si="7"/>
        <v>Procedure.code</v>
      </c>
      <c r="M74" t="s">
        <v>56</v>
      </c>
      <c r="N74" t="s">
        <v>69</v>
      </c>
      <c r="O74" t="s">
        <v>56</v>
      </c>
      <c r="Y74" s="4"/>
      <c r="Z74" s="4"/>
      <c r="AA74" s="9"/>
      <c r="AB74" t="str">
        <f t="shared" si="6"/>
        <v>SearchParameter-us-core-procedure-code.html</v>
      </c>
    </row>
    <row r="75" spans="1:28" ht="19" customHeight="1" x14ac:dyDescent="0.2">
      <c r="A75">
        <v>74</v>
      </c>
      <c r="B75" t="s">
        <v>182</v>
      </c>
      <c r="C75" t="s">
        <v>61</v>
      </c>
      <c r="D75" t="s">
        <v>30</v>
      </c>
      <c r="E75" t="b">
        <v>0</v>
      </c>
      <c r="F75" s="1" t="s">
        <v>487</v>
      </c>
      <c r="G75" t="str">
        <f t="shared" si="8"/>
        <v>http://hl7.org/fhir/us/core/StructureDefinition/us-core-observation</v>
      </c>
      <c r="H75" t="s">
        <v>56</v>
      </c>
      <c r="J75" t="s">
        <v>56</v>
      </c>
      <c r="K75" t="s">
        <v>57</v>
      </c>
      <c r="L75" t="str">
        <f t="shared" si="7"/>
        <v>Observation.status</v>
      </c>
      <c r="M75" t="s">
        <v>56</v>
      </c>
      <c r="N75" t="s">
        <v>12</v>
      </c>
      <c r="O75" t="s">
        <v>56</v>
      </c>
      <c r="Y75" s="4"/>
      <c r="Z75" s="4"/>
      <c r="AA75" s="9"/>
      <c r="AB75" t="str">
        <f t="shared" si="6"/>
        <v>SearchParameter-us-core-observation-status.html</v>
      </c>
    </row>
    <row r="76" spans="1:28" ht="19" customHeight="1" x14ac:dyDescent="0.2">
      <c r="A76">
        <v>75</v>
      </c>
      <c r="B76" t="s">
        <v>182</v>
      </c>
      <c r="C76" t="s">
        <v>139</v>
      </c>
      <c r="D76" t="s">
        <v>30</v>
      </c>
      <c r="E76" t="b">
        <v>0</v>
      </c>
      <c r="F76" s="1" t="s">
        <v>487</v>
      </c>
      <c r="G76" t="str">
        <f t="shared" si="8"/>
        <v>http://hl7.org/fhir/us/core/StructureDefinition/us-core-observation</v>
      </c>
      <c r="H76" t="s">
        <v>56</v>
      </c>
      <c r="J76" t="s">
        <v>56</v>
      </c>
      <c r="K76" t="s">
        <v>57</v>
      </c>
      <c r="L76" t="str">
        <f t="shared" si="7"/>
        <v>Observation.category</v>
      </c>
      <c r="M76" t="s">
        <v>56</v>
      </c>
      <c r="O76" t="s">
        <v>56</v>
      </c>
      <c r="Y76" s="4"/>
      <c r="Z76" s="4"/>
      <c r="AA76" s="9"/>
      <c r="AB76" t="str">
        <f t="shared" si="6"/>
        <v>SearchParameter-us-core-observation-category.html</v>
      </c>
    </row>
    <row r="77" spans="1:28" ht="19" customHeight="1" x14ac:dyDescent="0.2">
      <c r="A77">
        <v>76</v>
      </c>
      <c r="B77" t="s">
        <v>182</v>
      </c>
      <c r="C77" t="s">
        <v>26</v>
      </c>
      <c r="D77" t="s">
        <v>30</v>
      </c>
      <c r="E77" t="b">
        <v>0</v>
      </c>
      <c r="F77" s="1" t="s">
        <v>487</v>
      </c>
      <c r="G77" t="str">
        <f t="shared" si="8"/>
        <v>http://hl7.org/fhir/us/core/StructureDefinition/us-core-observation</v>
      </c>
      <c r="H77" t="s">
        <v>56</v>
      </c>
      <c r="J77" t="s">
        <v>56</v>
      </c>
      <c r="K77" t="s">
        <v>57</v>
      </c>
      <c r="L77" t="str">
        <f t="shared" si="7"/>
        <v>Observation.code</v>
      </c>
      <c r="M77" t="s">
        <v>56</v>
      </c>
      <c r="N77" t="s">
        <v>69</v>
      </c>
      <c r="O77" t="s">
        <v>56</v>
      </c>
      <c r="Y77" s="4"/>
      <c r="Z77" s="4"/>
      <c r="AA77" s="9"/>
      <c r="AB77" t="str">
        <f t="shared" si="6"/>
        <v>SearchParameter-us-core-observation-code.html</v>
      </c>
    </row>
    <row r="78" spans="1:28" ht="19" customHeight="1" x14ac:dyDescent="0.2">
      <c r="A78">
        <v>77</v>
      </c>
      <c r="B78" t="s">
        <v>182</v>
      </c>
      <c r="C78" t="s">
        <v>78</v>
      </c>
      <c r="D78" t="s">
        <v>30</v>
      </c>
      <c r="E78" t="b">
        <v>0</v>
      </c>
      <c r="F78" s="1" t="s">
        <v>485</v>
      </c>
      <c r="G78" t="str">
        <f t="shared" si="8"/>
        <v>http://hl7.org/fhir/us/core/StructureDefinition/us-core-observation</v>
      </c>
      <c r="H78" t="s">
        <v>56</v>
      </c>
      <c r="J78" t="s">
        <v>56</v>
      </c>
      <c r="K78" t="s">
        <v>78</v>
      </c>
      <c r="L78" t="str">
        <f t="shared" si="7"/>
        <v>Observation.date</v>
      </c>
      <c r="M78" t="s">
        <v>56</v>
      </c>
      <c r="O78" t="s">
        <v>56</v>
      </c>
      <c r="P78" t="s">
        <v>69</v>
      </c>
      <c r="S78" t="s">
        <v>92</v>
      </c>
      <c r="AA78" s="9"/>
      <c r="AB78" t="str">
        <f t="shared" si="6"/>
        <v>SearchParameter-us-core-observation-date.html</v>
      </c>
    </row>
    <row r="79" spans="1:28" ht="19" customHeight="1" x14ac:dyDescent="0.2">
      <c r="A79">
        <v>78</v>
      </c>
      <c r="B79" t="s">
        <v>182</v>
      </c>
      <c r="C79" t="s">
        <v>89</v>
      </c>
      <c r="D79" t="s">
        <v>30</v>
      </c>
      <c r="E79" t="b">
        <v>0</v>
      </c>
      <c r="F79" s="1" t="s">
        <v>484</v>
      </c>
      <c r="G79" t="str">
        <f t="shared" si="8"/>
        <v>http://hl7.org/fhir/us/core/StructureDefinition/us-core-observation</v>
      </c>
      <c r="H79" t="s">
        <v>56</v>
      </c>
      <c r="J79" t="s">
        <v>56</v>
      </c>
      <c r="K79" t="s">
        <v>90</v>
      </c>
      <c r="L79" t="str">
        <f t="shared" si="7"/>
        <v>Observation.patient</v>
      </c>
      <c r="M79" t="s">
        <v>56</v>
      </c>
      <c r="O79" t="s">
        <v>56</v>
      </c>
      <c r="Y79" t="str">
        <f>"support searching for all "&amp;LOWER(B79)&amp;"s for a patient"</f>
        <v>support searching for all observations for a patient</v>
      </c>
      <c r="Z79" s="4" t="str">
        <f>"GET [base]/"&amp;B79&amp;"?patient=1137192"</f>
        <v>GET [base]/Observation?patient=1137192</v>
      </c>
      <c r="AA79" s="9" t="str">
        <f>"Fetches a bundle of all "&amp;B79&amp; " resources for the specified patient"</f>
        <v>Fetches a bundle of all Observation resources for the specified patient</v>
      </c>
      <c r="AB79" t="str">
        <f t="shared" si="6"/>
        <v>SearchParameter-us-core-observation-patient.html</v>
      </c>
    </row>
    <row r="80" spans="1:28" ht="19" customHeight="1" x14ac:dyDescent="0.2">
      <c r="A80">
        <v>79</v>
      </c>
      <c r="B80" t="s">
        <v>231</v>
      </c>
      <c r="C80" t="s">
        <v>139</v>
      </c>
      <c r="D80" t="s">
        <v>30</v>
      </c>
      <c r="E80" t="b">
        <v>0</v>
      </c>
      <c r="F80" s="1" t="s">
        <v>487</v>
      </c>
      <c r="G80" t="str">
        <f t="shared" si="8"/>
        <v>http://hl7.org/fhir/us/core/StructureDefinition/us-core-careplan</v>
      </c>
      <c r="H80" t="s">
        <v>56</v>
      </c>
      <c r="J80" t="s">
        <v>56</v>
      </c>
      <c r="K80" t="s">
        <v>57</v>
      </c>
      <c r="L80" t="str">
        <f t="shared" si="7"/>
        <v>CarePlan.category</v>
      </c>
      <c r="M80" t="s">
        <v>56</v>
      </c>
      <c r="O80" t="s">
        <v>56</v>
      </c>
      <c r="Y80" s="4"/>
      <c r="Z80" s="4"/>
      <c r="AA80" s="9"/>
      <c r="AB80" t="str">
        <f t="shared" si="6"/>
        <v>SearchParameter-us-core-careplan-category.html</v>
      </c>
    </row>
    <row r="81" spans="1:28" ht="19" customHeight="1" x14ac:dyDescent="0.2">
      <c r="A81">
        <v>80</v>
      </c>
      <c r="B81" t="s">
        <v>303</v>
      </c>
      <c r="C81" t="s">
        <v>26</v>
      </c>
      <c r="D81" t="s">
        <v>30</v>
      </c>
      <c r="E81" t="b">
        <v>0</v>
      </c>
      <c r="F81" s="1" t="s">
        <v>487</v>
      </c>
      <c r="G81" t="str">
        <f t="shared" si="8"/>
        <v>http://hl7.org/fhir/us/core/StructureDefinition/us-core-!careplan</v>
      </c>
      <c r="H81" t="s">
        <v>56</v>
      </c>
      <c r="J81" t="s">
        <v>56</v>
      </c>
      <c r="K81" t="s">
        <v>57</v>
      </c>
      <c r="L81" t="str">
        <f t="shared" si="7"/>
        <v>!CarePlan.code</v>
      </c>
      <c r="M81" t="s">
        <v>56</v>
      </c>
      <c r="O81" t="s">
        <v>56</v>
      </c>
      <c r="Y81" s="4"/>
      <c r="Z81" s="4"/>
      <c r="AA81" s="9"/>
      <c r="AB81" t="str">
        <f t="shared" si="6"/>
        <v>SearchParameter-us-core-!careplan-code.html</v>
      </c>
    </row>
    <row r="82" spans="1:28" ht="19" customHeight="1" x14ac:dyDescent="0.2">
      <c r="A82">
        <v>81</v>
      </c>
      <c r="B82" t="s">
        <v>231</v>
      </c>
      <c r="C82" t="s">
        <v>78</v>
      </c>
      <c r="D82" t="s">
        <v>30</v>
      </c>
      <c r="E82" t="b">
        <v>0</v>
      </c>
      <c r="F82" s="1" t="s">
        <v>485</v>
      </c>
      <c r="G82" t="str">
        <f t="shared" si="8"/>
        <v>http://hl7.org/fhir/us/core/StructureDefinition/us-core-careplan</v>
      </c>
      <c r="H82" t="s">
        <v>56</v>
      </c>
      <c r="J82" t="s">
        <v>56</v>
      </c>
      <c r="K82" t="s">
        <v>78</v>
      </c>
      <c r="L82" t="str">
        <f t="shared" si="7"/>
        <v>CarePlan.date</v>
      </c>
      <c r="M82" t="s">
        <v>56</v>
      </c>
      <c r="O82" t="s">
        <v>56</v>
      </c>
      <c r="P82" t="s">
        <v>69</v>
      </c>
      <c r="S82" t="s">
        <v>92</v>
      </c>
      <c r="AA82" s="9"/>
      <c r="AB82" t="str">
        <f t="shared" si="6"/>
        <v>SearchParameter-us-core-careplan-date.html</v>
      </c>
    </row>
    <row r="83" spans="1:28" ht="19" customHeight="1" x14ac:dyDescent="0.2">
      <c r="A83">
        <v>82</v>
      </c>
      <c r="B83" t="s">
        <v>231</v>
      </c>
      <c r="C83" t="s">
        <v>89</v>
      </c>
      <c r="D83" t="s">
        <v>30</v>
      </c>
      <c r="E83" t="b">
        <v>0</v>
      </c>
      <c r="F83" s="1" t="s">
        <v>484</v>
      </c>
      <c r="G83" t="str">
        <f t="shared" si="8"/>
        <v>http://hl7.org/fhir/us/core/StructureDefinition/us-core-careplan</v>
      </c>
      <c r="H83" t="s">
        <v>56</v>
      </c>
      <c r="J83" t="s">
        <v>56</v>
      </c>
      <c r="K83" t="s">
        <v>90</v>
      </c>
      <c r="L83" t="str">
        <f t="shared" si="7"/>
        <v>CarePlan.patient</v>
      </c>
      <c r="M83" t="s">
        <v>56</v>
      </c>
      <c r="O83" t="s">
        <v>56</v>
      </c>
      <c r="Y83" t="str">
        <f>"support searching for all "&amp;LOWER(B83)&amp;"s for a patient"</f>
        <v>support searching for all careplans for a patient</v>
      </c>
      <c r="Z83" s="4" t="str">
        <f>"GET [base]/"&amp;B83&amp;"?patient=1137192"</f>
        <v>GET [base]/CarePlan?patient=1137192</v>
      </c>
      <c r="AA83" s="9" t="str">
        <f>"Fetches a bundle of all "&amp;B83&amp; " resources for the specified patient"</f>
        <v>Fetches a bundle of all CarePlan resources for the specified patient</v>
      </c>
      <c r="AB83" t="str">
        <f t="shared" si="6"/>
        <v>SearchParameter-us-core-careplan-patient.html</v>
      </c>
    </row>
    <row r="84" spans="1:28" ht="19" customHeight="1" x14ac:dyDescent="0.2">
      <c r="A84">
        <v>83</v>
      </c>
      <c r="B84" t="s">
        <v>231</v>
      </c>
      <c r="C84" t="s">
        <v>61</v>
      </c>
      <c r="D84" t="s">
        <v>30</v>
      </c>
      <c r="E84" t="b">
        <v>0</v>
      </c>
      <c r="F84" s="1" t="s">
        <v>487</v>
      </c>
      <c r="G84" t="str">
        <f t="shared" si="8"/>
        <v>http://hl7.org/fhir/us/core/StructureDefinition/us-core-careplan</v>
      </c>
      <c r="H84" t="s">
        <v>56</v>
      </c>
      <c r="J84" t="s">
        <v>56</v>
      </c>
      <c r="K84" t="s">
        <v>57</v>
      </c>
      <c r="L84" t="str">
        <f t="shared" si="7"/>
        <v>CarePlan.status</v>
      </c>
      <c r="M84" t="s">
        <v>56</v>
      </c>
      <c r="N84" t="s">
        <v>12</v>
      </c>
      <c r="O84" t="s">
        <v>56</v>
      </c>
      <c r="Y84" s="4"/>
      <c r="Z84" s="4"/>
      <c r="AA84" s="9"/>
      <c r="AB84" t="str">
        <f t="shared" si="6"/>
        <v>SearchParameter-us-core-careplan-status.html</v>
      </c>
    </row>
    <row r="85" spans="1:28" ht="19" customHeight="1" x14ac:dyDescent="0.2">
      <c r="A85">
        <v>84</v>
      </c>
      <c r="B85" t="s">
        <v>245</v>
      </c>
      <c r="C85" t="s">
        <v>89</v>
      </c>
      <c r="D85" t="s">
        <v>30</v>
      </c>
      <c r="E85" t="b">
        <v>0</v>
      </c>
      <c r="F85" s="1" t="s">
        <v>484</v>
      </c>
      <c r="G85" t="str">
        <f t="shared" si="8"/>
        <v>http://hl7.org/fhir/us/core/StructureDefinition/us-core-careteam</v>
      </c>
      <c r="H85" t="s">
        <v>56</v>
      </c>
      <c r="J85" t="s">
        <v>56</v>
      </c>
      <c r="K85" t="s">
        <v>90</v>
      </c>
      <c r="L85" t="str">
        <f t="shared" si="7"/>
        <v>CareTeam.patient</v>
      </c>
      <c r="M85" t="s">
        <v>56</v>
      </c>
      <c r="O85" t="s">
        <v>56</v>
      </c>
      <c r="X85" t="s">
        <v>550</v>
      </c>
      <c r="Y85" t="str">
        <f>"support searching for all "&amp;LOWER(B85)&amp;"s for a patient"</f>
        <v>support searching for all careteams for a patient</v>
      </c>
      <c r="Z85" s="4" t="str">
        <f>"GET [base]/"&amp;B85&amp;"?name=Shaw"</f>
        <v>GET [base]/CareTeam?name=Shaw</v>
      </c>
      <c r="AA85" s="9" t="str">
        <f>"Fetches a bundle of all "&amp;B85&amp; " resources for the specified patient"</f>
        <v>Fetches a bundle of all CareTeam resources for the specified patient</v>
      </c>
      <c r="AB85" t="str">
        <f t="shared" si="6"/>
        <v>SearchParameter-us-core-careteam-patient.html</v>
      </c>
    </row>
    <row r="86" spans="1:28" ht="19" customHeight="1" x14ac:dyDescent="0.2">
      <c r="A86">
        <v>85</v>
      </c>
      <c r="B86" t="s">
        <v>264</v>
      </c>
      <c r="C86" t="s">
        <v>55</v>
      </c>
      <c r="D86" t="s">
        <v>69</v>
      </c>
      <c r="E86" t="b">
        <v>1</v>
      </c>
      <c r="G86" t="str">
        <f t="shared" si="8"/>
        <v>http://hl7.org/fhir/us/core/StructureDefinition/us-core-practitioner</v>
      </c>
      <c r="H86" t="s">
        <v>56</v>
      </c>
      <c r="J86" t="s">
        <v>56</v>
      </c>
      <c r="K86" t="s">
        <v>57</v>
      </c>
      <c r="L86" t="str">
        <f t="shared" si="7"/>
        <v>Practitioner._id</v>
      </c>
      <c r="M86" t="s">
        <v>56</v>
      </c>
      <c r="O86" t="s">
        <v>56</v>
      </c>
      <c r="Y86" s="4" t="str">
        <f>"support fetching a "&amp;B86</f>
        <v>support fetching a Practitioner</v>
      </c>
      <c r="Z86" s="4" t="str">
        <f>"GET [base]/"&amp;B86&amp;"/practitioner-1~GET [base]/"&amp;B86&amp;"?_id=practitioner-1"</f>
        <v>GET [base]/Practitioner/practitioner-1~GET [base]/Practitioner?_id=practitioner-1</v>
      </c>
      <c r="AA86" s="9"/>
      <c r="AB86" t="str">
        <f>"SearchParameter-us-core-"&amp;LOWER((B86)&amp;"-"&amp;SUBSTITUTE(C86,"_","")&amp;".html")</f>
        <v>SearchParameter-us-core-practitioner-id.html</v>
      </c>
    </row>
    <row r="87" spans="1:28" ht="19" customHeight="1" x14ac:dyDescent="0.2">
      <c r="A87">
        <v>86</v>
      </c>
      <c r="B87" t="s">
        <v>245</v>
      </c>
      <c r="C87" t="s">
        <v>61</v>
      </c>
      <c r="D87" t="s">
        <v>30</v>
      </c>
      <c r="E87" t="b">
        <v>0</v>
      </c>
      <c r="F87" s="1" t="s">
        <v>487</v>
      </c>
      <c r="G87" t="str">
        <f t="shared" si="8"/>
        <v>http://hl7.org/fhir/us/core/StructureDefinition/us-core-careteam</v>
      </c>
      <c r="H87" t="s">
        <v>56</v>
      </c>
      <c r="J87" t="s">
        <v>56</v>
      </c>
      <c r="K87" t="s">
        <v>57</v>
      </c>
      <c r="L87" t="str">
        <f t="shared" ref="L87:L118" si="9">B87&amp;"."&amp;C87</f>
        <v>CareTeam.status</v>
      </c>
      <c r="M87" t="s">
        <v>56</v>
      </c>
      <c r="N87" t="s">
        <v>69</v>
      </c>
      <c r="O87" t="s">
        <v>56</v>
      </c>
      <c r="Y87" s="4"/>
      <c r="Z87" s="4"/>
      <c r="AA87" s="9"/>
      <c r="AB87" t="str">
        <f t="shared" ref="AB87:AB101" si="10">"SearchParameter-us-core-"&amp;LOWER((B87)&amp;"-"&amp;C87&amp;".html")</f>
        <v>SearchParameter-us-core-careteam-status.html</v>
      </c>
    </row>
    <row r="88" spans="1:28" ht="19" customHeight="1" x14ac:dyDescent="0.2">
      <c r="A88">
        <v>87</v>
      </c>
      <c r="B88" t="s">
        <v>245</v>
      </c>
      <c r="C88" t="s">
        <v>543</v>
      </c>
      <c r="D88" t="s">
        <v>69</v>
      </c>
      <c r="E88" t="b">
        <v>0</v>
      </c>
      <c r="F88" s="1" t="s">
        <v>487</v>
      </c>
      <c r="G88" t="str">
        <f t="shared" si="8"/>
        <v>http://hl7.org/fhir/us/core/StructureDefinition/us-core-careteam</v>
      </c>
      <c r="H88" t="s">
        <v>58</v>
      </c>
      <c r="J88" t="s">
        <v>56</v>
      </c>
      <c r="K88" t="s">
        <v>57</v>
      </c>
      <c r="L88" t="str">
        <f t="shared" si="9"/>
        <v>CareTeam.role</v>
      </c>
      <c r="M88" t="s">
        <v>56</v>
      </c>
      <c r="N88" t="s">
        <v>69</v>
      </c>
      <c r="O88" t="s">
        <v>56</v>
      </c>
      <c r="Y88" s="4" t="s">
        <v>544</v>
      </c>
      <c r="Z88" s="4" t="str">
        <f>"GET [base]/"&amp;B88&amp;"?"&amp;C88&amp;"=http://snomed.info/sct\|17561000"</f>
        <v>GET [base]/CareTeam?role=http://snomed.info/sct\|17561000</v>
      </c>
      <c r="AA88" s="9"/>
      <c r="AB88" t="str">
        <f t="shared" si="10"/>
        <v>SearchParameter-us-core-careteam-role.html</v>
      </c>
    </row>
    <row r="89" spans="1:28" ht="19" customHeight="1" x14ac:dyDescent="0.2">
      <c r="A89">
        <v>88</v>
      </c>
      <c r="B89" t="s">
        <v>246</v>
      </c>
      <c r="C89" t="s">
        <v>89</v>
      </c>
      <c r="D89" t="s">
        <v>12</v>
      </c>
      <c r="E89" t="b">
        <v>1</v>
      </c>
      <c r="F89" s="1" t="s">
        <v>484</v>
      </c>
      <c r="G89" t="str">
        <f t="shared" si="8"/>
        <v>http://hl7.org/fhir/us/core/StructureDefinition/us-core-device</v>
      </c>
      <c r="H89" t="s">
        <v>56</v>
      </c>
      <c r="J89" t="s">
        <v>56</v>
      </c>
      <c r="K89" t="s">
        <v>90</v>
      </c>
      <c r="L89" t="str">
        <f t="shared" si="9"/>
        <v>Device.patient</v>
      </c>
      <c r="M89" t="s">
        <v>56</v>
      </c>
      <c r="O89" t="s">
        <v>56</v>
      </c>
      <c r="Y89" t="str">
        <f>"support searching for all "&amp;LOWER(B89)&amp;"s for a patient, including implantable devices"</f>
        <v>support searching for all devices for a patient, including implantable devices</v>
      </c>
      <c r="Z89" s="4" t="str">
        <f>"GET [base]/"&amp;B89&amp;"?patient=1137192"</f>
        <v>GET [base]/Device?patient=1137192</v>
      </c>
      <c r="AA89" s="9" t="str">
        <f>"Fetches a bundle of all "&amp;B89&amp; " resources for the specified patient"</f>
        <v>Fetches a bundle of all Device resources for the specified patient</v>
      </c>
      <c r="AB89" t="str">
        <f t="shared" si="10"/>
        <v>SearchParameter-us-core-device-patient.html</v>
      </c>
    </row>
    <row r="90" spans="1:28" ht="19" customHeight="1" x14ac:dyDescent="0.2">
      <c r="A90">
        <v>89</v>
      </c>
      <c r="B90" t="s">
        <v>246</v>
      </c>
      <c r="C90" t="s">
        <v>13</v>
      </c>
      <c r="D90" t="s">
        <v>30</v>
      </c>
      <c r="E90" t="b">
        <v>0</v>
      </c>
      <c r="F90" s="1" t="s">
        <v>487</v>
      </c>
      <c r="G90" t="str">
        <f t="shared" si="8"/>
        <v>http://hl7.org/fhir/us/core/StructureDefinition/us-core-device</v>
      </c>
      <c r="H90" t="s">
        <v>56</v>
      </c>
      <c r="J90" t="s">
        <v>56</v>
      </c>
      <c r="K90" t="s">
        <v>57</v>
      </c>
      <c r="L90" t="str">
        <f t="shared" si="9"/>
        <v>Device.type</v>
      </c>
      <c r="M90" t="s">
        <v>56</v>
      </c>
      <c r="O90" t="s">
        <v>56</v>
      </c>
      <c r="Z90" s="4"/>
      <c r="AA90" s="9"/>
      <c r="AB90" t="str">
        <f t="shared" si="10"/>
        <v>SearchParameter-us-core-device-type.html</v>
      </c>
    </row>
    <row r="91" spans="1:28" ht="19" customHeight="1" x14ac:dyDescent="0.2">
      <c r="A91">
        <v>90</v>
      </c>
      <c r="B91" t="s">
        <v>246</v>
      </c>
      <c r="C91" t="s">
        <v>61</v>
      </c>
      <c r="D91" t="s">
        <v>30</v>
      </c>
      <c r="E91" t="b">
        <v>0</v>
      </c>
      <c r="F91" s="1" t="s">
        <v>487</v>
      </c>
      <c r="G91" t="str">
        <f t="shared" si="8"/>
        <v>http://hl7.org/fhir/us/core/StructureDefinition/us-core-device</v>
      </c>
      <c r="H91" t="s">
        <v>56</v>
      </c>
      <c r="J91" t="s">
        <v>56</v>
      </c>
      <c r="K91" t="s">
        <v>57</v>
      </c>
      <c r="L91" t="str">
        <f t="shared" si="9"/>
        <v>Device.status</v>
      </c>
      <c r="M91" t="s">
        <v>56</v>
      </c>
      <c r="N91" t="s">
        <v>12</v>
      </c>
      <c r="O91" t="s">
        <v>56</v>
      </c>
      <c r="Z91" s="4"/>
      <c r="AA91" s="9"/>
      <c r="AB91" t="str">
        <f t="shared" si="10"/>
        <v>SearchParameter-us-core-device-status.html</v>
      </c>
    </row>
    <row r="92" spans="1:28" ht="19" customHeight="1" x14ac:dyDescent="0.2">
      <c r="A92">
        <v>91</v>
      </c>
      <c r="B92" t="s">
        <v>247</v>
      </c>
      <c r="C92" t="s">
        <v>23</v>
      </c>
      <c r="D92" t="s">
        <v>12</v>
      </c>
      <c r="E92" t="b">
        <v>1</v>
      </c>
      <c r="G92" t="str">
        <f t="shared" si="8"/>
        <v>http://hl7.org/fhir/us/core/StructureDefinition/us-core-location</v>
      </c>
      <c r="H92" t="s">
        <v>56</v>
      </c>
      <c r="J92" t="s">
        <v>56</v>
      </c>
      <c r="K92" t="s">
        <v>63</v>
      </c>
      <c r="L92" t="str">
        <f t="shared" si="9"/>
        <v>Location.name</v>
      </c>
      <c r="M92" t="s">
        <v>56</v>
      </c>
      <c r="O92" t="s">
        <v>56</v>
      </c>
      <c r="Y92" t="s">
        <v>251</v>
      </c>
      <c r="Z92" s="4" t="str">
        <f>"GET [base]/"&amp;B92&amp;"?name=Health"</f>
        <v>GET [base]/Location?name=Health</v>
      </c>
      <c r="AA92" s="9" t="str">
        <f>"Fetches a bundle of all "&amp;B92&amp; " resources that match the name"</f>
        <v>Fetches a bundle of all Location resources that match the name</v>
      </c>
      <c r="AB92" t="str">
        <f t="shared" si="10"/>
        <v>SearchParameter-us-core-location-name.html</v>
      </c>
    </row>
    <row r="93" spans="1:28" ht="19" customHeight="1" x14ac:dyDescent="0.2">
      <c r="A93">
        <v>92</v>
      </c>
      <c r="B93" t="s">
        <v>247</v>
      </c>
      <c r="C93" t="s">
        <v>85</v>
      </c>
      <c r="D93" t="s">
        <v>12</v>
      </c>
      <c r="E93" t="b">
        <v>1</v>
      </c>
      <c r="G93" t="str">
        <f t="shared" si="8"/>
        <v>http://hl7.org/fhir/us/core/StructureDefinition/us-core-location</v>
      </c>
      <c r="H93" t="s">
        <v>56</v>
      </c>
      <c r="J93" t="s">
        <v>56</v>
      </c>
      <c r="K93" t="s">
        <v>63</v>
      </c>
      <c r="L93" t="str">
        <f t="shared" si="9"/>
        <v>Location.address</v>
      </c>
      <c r="M93" t="s">
        <v>56</v>
      </c>
      <c r="O93" t="s">
        <v>56</v>
      </c>
      <c r="Y93" t="s">
        <v>252</v>
      </c>
      <c r="Z93" s="4" t="str">
        <f>"GET [base]/"&amp;B93&amp;"?address=Arbor"</f>
        <v>GET [base]/Location?address=Arbor</v>
      </c>
      <c r="AA93" s="9" t="str">
        <f>"Fetches a bundle of all "&amp;B93&amp; " resources that match the address string"</f>
        <v>Fetches a bundle of all Location resources that match the address string</v>
      </c>
      <c r="AB93" t="str">
        <f t="shared" si="10"/>
        <v>SearchParameter-us-core-location-address.html</v>
      </c>
    </row>
    <row r="94" spans="1:28" ht="19" customHeight="1" x14ac:dyDescent="0.2">
      <c r="A94">
        <v>93</v>
      </c>
      <c r="B94" t="s">
        <v>247</v>
      </c>
      <c r="C94" t="s">
        <v>248</v>
      </c>
      <c r="D94" t="s">
        <v>69</v>
      </c>
      <c r="E94" t="b">
        <v>1</v>
      </c>
      <c r="G94" t="str">
        <f t="shared" si="8"/>
        <v>http://hl7.org/fhir/us/core/StructureDefinition/us-core-location</v>
      </c>
      <c r="H94" t="s">
        <v>56</v>
      </c>
      <c r="J94" t="s">
        <v>56</v>
      </c>
      <c r="K94" t="s">
        <v>63</v>
      </c>
      <c r="L94" t="str">
        <f t="shared" si="9"/>
        <v>Location.address-city</v>
      </c>
      <c r="M94" t="s">
        <v>56</v>
      </c>
      <c r="O94" t="s">
        <v>56</v>
      </c>
      <c r="Y94" t="s">
        <v>253</v>
      </c>
      <c r="Z94" s="4" t="str">
        <f>"GET [base]/"&amp;B94&amp;"?address-city=Ann Arbor"</f>
        <v>GET [base]/Location?address-city=Ann Arbor</v>
      </c>
      <c r="AA94" s="9" t="str">
        <f>"Fetches a bundle of all "&amp;B94&amp; " resources for the city"</f>
        <v>Fetches a bundle of all Location resources for the city</v>
      </c>
      <c r="AB94" t="str">
        <f t="shared" si="10"/>
        <v>SearchParameter-us-core-location-address-city.html</v>
      </c>
    </row>
    <row r="95" spans="1:28" ht="19" customHeight="1" x14ac:dyDescent="0.2">
      <c r="A95">
        <v>94</v>
      </c>
      <c r="B95" t="s">
        <v>247</v>
      </c>
      <c r="C95" t="s">
        <v>304</v>
      </c>
      <c r="D95" t="s">
        <v>69</v>
      </c>
      <c r="E95" t="b">
        <v>1</v>
      </c>
      <c r="G95" t="str">
        <f t="shared" si="8"/>
        <v>http://hl7.org/fhir/us/core/StructureDefinition/us-core-location</v>
      </c>
      <c r="H95" t="s">
        <v>56</v>
      </c>
      <c r="J95" t="s">
        <v>56</v>
      </c>
      <c r="K95" t="s">
        <v>63</v>
      </c>
      <c r="L95" t="str">
        <f t="shared" si="9"/>
        <v>Location.address-state</v>
      </c>
      <c r="M95" t="s">
        <v>56</v>
      </c>
      <c r="O95" t="s">
        <v>56</v>
      </c>
      <c r="Y95" t="s">
        <v>254</v>
      </c>
      <c r="Z95" s="4" t="s">
        <v>256</v>
      </c>
      <c r="AA95" s="9" t="str">
        <f>"Fetches a bundle of all "&amp;B95&amp; " resources for the state"</f>
        <v>Fetches a bundle of all Location resources for the state</v>
      </c>
      <c r="AB95" t="str">
        <f t="shared" si="10"/>
        <v>SearchParameter-us-core-location-address-state.html</v>
      </c>
    </row>
    <row r="96" spans="1:28" ht="19" customHeight="1" x14ac:dyDescent="0.2">
      <c r="A96">
        <v>95</v>
      </c>
      <c r="B96" t="s">
        <v>247</v>
      </c>
      <c r="C96" t="s">
        <v>250</v>
      </c>
      <c r="D96" t="s">
        <v>69</v>
      </c>
      <c r="E96" t="b">
        <v>1</v>
      </c>
      <c r="G96" t="str">
        <f t="shared" si="8"/>
        <v>http://hl7.org/fhir/us/core/StructureDefinition/us-core-location</v>
      </c>
      <c r="H96" t="s">
        <v>56</v>
      </c>
      <c r="J96" t="s">
        <v>56</v>
      </c>
      <c r="K96" t="s">
        <v>63</v>
      </c>
      <c r="L96" t="str">
        <f t="shared" si="9"/>
        <v>Location.address-postalcode</v>
      </c>
      <c r="M96" t="s">
        <v>56</v>
      </c>
      <c r="O96" t="s">
        <v>56</v>
      </c>
      <c r="Y96" t="s">
        <v>255</v>
      </c>
      <c r="Z96" s="4" t="str">
        <f>"GET [base]/"&amp;B96&amp;"?address-postalcode=48104"</f>
        <v>GET [base]/Location?address-postalcode=48104</v>
      </c>
      <c r="AA96" s="9" t="str">
        <f>"Fetches a bundle of all "&amp;B96&amp; " resources for the ZIP code"</f>
        <v>Fetches a bundle of all Location resources for the ZIP code</v>
      </c>
      <c r="AB96" t="str">
        <f t="shared" si="10"/>
        <v>SearchParameter-us-core-location-address-postalcode.html</v>
      </c>
    </row>
    <row r="97" spans="1:28" ht="19" customHeight="1" x14ac:dyDescent="0.2">
      <c r="A97">
        <v>96</v>
      </c>
      <c r="B97" t="s">
        <v>257</v>
      </c>
      <c r="C97" t="s">
        <v>23</v>
      </c>
      <c r="D97" t="s">
        <v>12</v>
      </c>
      <c r="E97" t="b">
        <v>1</v>
      </c>
      <c r="G97" t="str">
        <f t="shared" si="8"/>
        <v>http://hl7.org/fhir/us/core/StructureDefinition/us-core-organization</v>
      </c>
      <c r="H97" t="s">
        <v>56</v>
      </c>
      <c r="J97" t="s">
        <v>56</v>
      </c>
      <c r="K97" t="s">
        <v>63</v>
      </c>
      <c r="L97" t="str">
        <f t="shared" si="9"/>
        <v>Organization.name</v>
      </c>
      <c r="M97" t="s">
        <v>56</v>
      </c>
      <c r="O97" t="s">
        <v>56</v>
      </c>
      <c r="Y97" t="s">
        <v>258</v>
      </c>
      <c r="Z97" s="4" t="str">
        <f>"GET [base]/"&amp;B97&amp;"?name=Health"</f>
        <v>GET [base]/Organization?name=Health</v>
      </c>
      <c r="AA97" s="9" t="str">
        <f>"Fetches a bundle of all "&amp;B97&amp; " resources that match the name"</f>
        <v>Fetches a bundle of all Organization resources that match the name</v>
      </c>
      <c r="AB97" t="str">
        <f t="shared" si="10"/>
        <v>SearchParameter-us-core-organization-name.html</v>
      </c>
    </row>
    <row r="98" spans="1:28" ht="19" customHeight="1" x14ac:dyDescent="0.2">
      <c r="A98">
        <v>97</v>
      </c>
      <c r="B98" t="s">
        <v>257</v>
      </c>
      <c r="C98" t="s">
        <v>85</v>
      </c>
      <c r="D98" t="s">
        <v>12</v>
      </c>
      <c r="E98" t="b">
        <v>1</v>
      </c>
      <c r="G98" t="str">
        <f t="shared" ref="G98:G128" si="11">"http://hl7.org/fhir/us/core/StructureDefinition/us-core-"&amp;LOWER(B98)</f>
        <v>http://hl7.org/fhir/us/core/StructureDefinition/us-core-organization</v>
      </c>
      <c r="H98" t="s">
        <v>56</v>
      </c>
      <c r="J98" t="s">
        <v>56</v>
      </c>
      <c r="K98" t="s">
        <v>63</v>
      </c>
      <c r="L98" t="str">
        <f t="shared" si="9"/>
        <v>Organization.address</v>
      </c>
      <c r="M98" t="s">
        <v>56</v>
      </c>
      <c r="O98" t="s">
        <v>56</v>
      </c>
      <c r="Y98" t="s">
        <v>259</v>
      </c>
      <c r="Z98" s="4" t="str">
        <f>"GET [base]/"&amp;B98&amp;"?address=Arbor"</f>
        <v>GET [base]/Organization?address=Arbor</v>
      </c>
      <c r="AA98" s="9" t="str">
        <f>"Fetches a bundle of all "&amp;B98&amp; " resources that match the address string"</f>
        <v>Fetches a bundle of all Organization resources that match the address string</v>
      </c>
      <c r="AB98" t="str">
        <f t="shared" si="10"/>
        <v>SearchParameter-us-core-organization-address.html</v>
      </c>
    </row>
    <row r="99" spans="1:28" ht="19" customHeight="1" x14ac:dyDescent="0.2">
      <c r="A99">
        <v>98</v>
      </c>
      <c r="B99" t="s">
        <v>263</v>
      </c>
      <c r="C99" t="s">
        <v>248</v>
      </c>
      <c r="D99" t="s">
        <v>69</v>
      </c>
      <c r="E99" t="b">
        <v>1</v>
      </c>
      <c r="G99" t="str">
        <f t="shared" si="11"/>
        <v>http://hl7.org/fhir/us/core/StructureDefinition/us-core-!organization</v>
      </c>
      <c r="H99" t="s">
        <v>56</v>
      </c>
      <c r="J99" t="s">
        <v>56</v>
      </c>
      <c r="K99" t="s">
        <v>63</v>
      </c>
      <c r="L99" t="str">
        <f t="shared" si="9"/>
        <v>!Organization.address-city</v>
      </c>
      <c r="M99" t="s">
        <v>56</v>
      </c>
      <c r="O99" t="s">
        <v>56</v>
      </c>
      <c r="Y99" t="s">
        <v>260</v>
      </c>
      <c r="Z99" s="4" t="str">
        <f>"GET [base]/"&amp;B99&amp;"?address-city=Ann Arbor"</f>
        <v>GET [base]/!Organization?address-city=Ann Arbor</v>
      </c>
      <c r="AA99" s="9" t="str">
        <f>"Fetches a bundle of all "&amp;B99&amp; " resources for the city"</f>
        <v>Fetches a bundle of all !Organization resources for the city</v>
      </c>
      <c r="AB99" t="str">
        <f t="shared" si="10"/>
        <v>SearchParameter-us-core-!organization-address-city.html</v>
      </c>
    </row>
    <row r="100" spans="1:28" ht="19" customHeight="1" x14ac:dyDescent="0.2">
      <c r="A100">
        <v>99</v>
      </c>
      <c r="B100" t="s">
        <v>263</v>
      </c>
      <c r="C100" t="s">
        <v>249</v>
      </c>
      <c r="D100" t="s">
        <v>69</v>
      </c>
      <c r="E100" t="b">
        <v>1</v>
      </c>
      <c r="G100" t="str">
        <f t="shared" si="11"/>
        <v>http://hl7.org/fhir/us/core/StructureDefinition/us-core-!organization</v>
      </c>
      <c r="H100" t="s">
        <v>56</v>
      </c>
      <c r="J100" t="s">
        <v>56</v>
      </c>
      <c r="K100" t="s">
        <v>63</v>
      </c>
      <c r="L100" t="str">
        <f t="shared" si="9"/>
        <v>!Organization.adress-state</v>
      </c>
      <c r="M100" t="s">
        <v>56</v>
      </c>
      <c r="O100" t="s">
        <v>56</v>
      </c>
      <c r="Y100" t="s">
        <v>261</v>
      </c>
      <c r="Z100" s="4" t="str">
        <f>"GET [base]/"&amp;B100&amp;"?address-state=MI"</f>
        <v>GET [base]/!Organization?address-state=MI</v>
      </c>
      <c r="AA100" s="9" t="str">
        <f>"Fetches a bundle of all "&amp;B100&amp; " resources for the state"</f>
        <v>Fetches a bundle of all !Organization resources for the state</v>
      </c>
      <c r="AB100" t="str">
        <f t="shared" si="10"/>
        <v>SearchParameter-us-core-!organization-adress-state.html</v>
      </c>
    </row>
    <row r="101" spans="1:28" ht="19" customHeight="1" x14ac:dyDescent="0.2">
      <c r="A101">
        <v>100</v>
      </c>
      <c r="B101" t="s">
        <v>263</v>
      </c>
      <c r="C101" t="s">
        <v>250</v>
      </c>
      <c r="D101" t="s">
        <v>69</v>
      </c>
      <c r="E101" t="b">
        <v>1</v>
      </c>
      <c r="G101" t="str">
        <f t="shared" si="11"/>
        <v>http://hl7.org/fhir/us/core/StructureDefinition/us-core-!organization</v>
      </c>
      <c r="H101" t="s">
        <v>56</v>
      </c>
      <c r="J101" t="s">
        <v>56</v>
      </c>
      <c r="K101" t="s">
        <v>63</v>
      </c>
      <c r="L101" t="str">
        <f t="shared" si="9"/>
        <v>!Organization.address-postalcode</v>
      </c>
      <c r="M101" t="s">
        <v>56</v>
      </c>
      <c r="O101" t="s">
        <v>56</v>
      </c>
      <c r="Y101" t="s">
        <v>262</v>
      </c>
      <c r="Z101" s="4" t="str">
        <f>"GET [base]/"&amp;B101&amp;"?address-postalcode=48104"</f>
        <v>GET [base]/!Organization?address-postalcode=48104</v>
      </c>
      <c r="AA101" s="9" t="str">
        <f>"Fetches a bundle of all "&amp;B101&amp; " resources for the ZIP code"</f>
        <v>Fetches a bundle of all !Organization resources for the ZIP code</v>
      </c>
      <c r="AB101" t="str">
        <f t="shared" si="10"/>
        <v>SearchParameter-us-core-!organization-address-postalcode.html</v>
      </c>
    </row>
    <row r="102" spans="1:28" ht="19" customHeight="1" x14ac:dyDescent="0.2">
      <c r="A102">
        <v>101</v>
      </c>
      <c r="B102" t="s">
        <v>264</v>
      </c>
      <c r="C102" t="s">
        <v>23</v>
      </c>
      <c r="D102" t="s">
        <v>12</v>
      </c>
      <c r="E102" t="b">
        <v>1</v>
      </c>
      <c r="G102" t="str">
        <f t="shared" si="11"/>
        <v>http://hl7.org/fhir/us/core/StructureDefinition/us-core-practitioner</v>
      </c>
      <c r="H102" t="s">
        <v>56</v>
      </c>
      <c r="J102" t="s">
        <v>56</v>
      </c>
      <c r="K102" t="s">
        <v>63</v>
      </c>
      <c r="L102" t="str">
        <f t="shared" si="9"/>
        <v>Practitioner.name</v>
      </c>
      <c r="M102" t="s">
        <v>56</v>
      </c>
      <c r="O102" t="s">
        <v>56</v>
      </c>
      <c r="Y102" s="4" t="s">
        <v>265</v>
      </c>
      <c r="Z102" s="4" t="str">
        <f>"GET [base]/"&amp;B102&amp;"?name=Smith"</f>
        <v>GET [base]/Practitioner?name=Smith</v>
      </c>
      <c r="AA102" s="9" t="str">
        <f>"Fetches a bundle of all "&amp;B102&amp;" resources matching the name"</f>
        <v>Fetches a bundle of all Practitioner resources matching the name</v>
      </c>
      <c r="AB102" t="str">
        <f>"SearchParameter-us-core-"&amp;LOWER((B102)&amp;"-"&amp;SUBSTITUTE(C102,"_","")&amp;".html")</f>
        <v>SearchParameter-us-core-practitioner-name.html</v>
      </c>
    </row>
    <row r="103" spans="1:28" ht="19" customHeight="1" x14ac:dyDescent="0.2">
      <c r="A103">
        <v>102</v>
      </c>
      <c r="B103" t="s">
        <v>264</v>
      </c>
      <c r="C103" t="s">
        <v>76</v>
      </c>
      <c r="D103" t="s">
        <v>12</v>
      </c>
      <c r="E103" t="b">
        <v>1</v>
      </c>
      <c r="F103" s="1" t="s">
        <v>487</v>
      </c>
      <c r="G103" t="str">
        <f t="shared" si="11"/>
        <v>http://hl7.org/fhir/us/core/StructureDefinition/us-core-practitioner</v>
      </c>
      <c r="H103" t="s">
        <v>56</v>
      </c>
      <c r="J103" t="s">
        <v>56</v>
      </c>
      <c r="K103" t="s">
        <v>57</v>
      </c>
      <c r="L103" t="str">
        <f t="shared" si="9"/>
        <v>Practitioner.identifier</v>
      </c>
      <c r="M103" t="s">
        <v>56</v>
      </c>
      <c r="O103" t="s">
        <v>56</v>
      </c>
      <c r="Y103" s="4" t="s">
        <v>311</v>
      </c>
      <c r="Z103" s="4" t="str">
        <f>"GET [base]/"&amp;B103&amp;"?dentifier=http://hl7.org/fhir/sid/us-npi\|97860456"</f>
        <v>GET [base]/Practitioner?dentifier=http://hl7.org/fhir/sid/us-npi\|97860456</v>
      </c>
      <c r="AA103" s="9" t="str">
        <f>"Fetches a bundle containing any "&amp;B103&amp;" resources matching the identifier"</f>
        <v>Fetches a bundle containing any Practitioner resources matching the identifier</v>
      </c>
      <c r="AB103" t="str">
        <f>"SearchParameter-us-core-"&amp;LOWER((B103)&amp;"-"&amp;SUBSTITUTE(C103,"_","")&amp;".html")</f>
        <v>SearchParameter-us-core-practitioner-identifier.html</v>
      </c>
    </row>
    <row r="104" spans="1:28" ht="19" customHeight="1" x14ac:dyDescent="0.2">
      <c r="A104">
        <v>103</v>
      </c>
      <c r="B104" t="s">
        <v>266</v>
      </c>
      <c r="C104" t="s">
        <v>267</v>
      </c>
      <c r="D104" t="s">
        <v>12</v>
      </c>
      <c r="E104" t="b">
        <v>1</v>
      </c>
      <c r="F104" s="1" t="s">
        <v>487</v>
      </c>
      <c r="G104" t="str">
        <f t="shared" si="11"/>
        <v>http://hl7.org/fhir/us/core/StructureDefinition/us-core-practitionerrole</v>
      </c>
      <c r="H104" t="s">
        <v>56</v>
      </c>
      <c r="J104" t="s">
        <v>56</v>
      </c>
      <c r="K104" t="s">
        <v>57</v>
      </c>
      <c r="L104" t="str">
        <f t="shared" si="9"/>
        <v>PractitionerRole.specialty</v>
      </c>
      <c r="M104" t="s">
        <v>56</v>
      </c>
      <c r="O104" t="s">
        <v>56</v>
      </c>
      <c r="X104" t="s">
        <v>270</v>
      </c>
      <c r="Y104" s="4" t="s">
        <v>312</v>
      </c>
      <c r="Z104" s="4" t="str">
        <f>"GET [base]/"&amp;B104&amp;"?specialty=http://nucc.org/provider-taxonomy\|208D0000X"</f>
        <v>GET [base]/PractitionerRole?specialty=http://nucc.org/provider-taxonomy\|208D0000X</v>
      </c>
      <c r="AA104" s="9" t="str">
        <f>"Fetches a bundle containing  "&amp;B104&amp;" resources matching the specialty"</f>
        <v>Fetches a bundle containing  PractitionerRole resources matching the specialty</v>
      </c>
      <c r="AB104" t="str">
        <f>"SearchParameter-us-core-"&amp;LOWER((B104)&amp;"-"&amp;SUBSTITUTE(C104,"_","")&amp;".html")</f>
        <v>SearchParameter-us-core-practitionerrole-specialty.html</v>
      </c>
    </row>
    <row r="105" spans="1:28" ht="19" customHeight="1" x14ac:dyDescent="0.2">
      <c r="A105">
        <v>104</v>
      </c>
      <c r="B105" t="s">
        <v>266</v>
      </c>
      <c r="C105" t="s">
        <v>268</v>
      </c>
      <c r="D105" t="s">
        <v>12</v>
      </c>
      <c r="E105" t="b">
        <v>1</v>
      </c>
      <c r="F105" s="1" t="s">
        <v>484</v>
      </c>
      <c r="G105" t="str">
        <f t="shared" si="11"/>
        <v>http://hl7.org/fhir/us/core/StructureDefinition/us-core-practitionerrole</v>
      </c>
      <c r="H105" t="s">
        <v>56</v>
      </c>
      <c r="J105" t="s">
        <v>56</v>
      </c>
      <c r="K105" t="s">
        <v>90</v>
      </c>
      <c r="L105" t="str">
        <f t="shared" si="9"/>
        <v>PractitionerRole.practitioner</v>
      </c>
      <c r="M105" t="s">
        <v>56</v>
      </c>
      <c r="O105" t="s">
        <v>56</v>
      </c>
      <c r="U105" t="s">
        <v>269</v>
      </c>
      <c r="X105" t="s">
        <v>270</v>
      </c>
      <c r="Y105" s="4" t="s">
        <v>271</v>
      </c>
      <c r="Z105" s="4" t="str">
        <f>_xlfn.CONCAT("GET [base]/",B105,"?practitioner.identifier=http://hl7.org/fhir/sid/us-npi\|97860456&amp;_include=PractitionerRole:practitioner","&amp;_include=PractitionerRole?endpoint~GET [base]/PractitionerRole?practitioner.name=Henry&amp;_include=PractitionerRole:practitioner&amp;_include=PractitionerRole?endpoint")</f>
        <v>GET [base]/PractitionerRole?practitioner.identifier=http://hl7.org/fhir/sid/us-npi\|97860456&amp;_include=PractitionerRole:practitioner&amp;_include=PractitionerRole?endpoint~GET [base]/PractitionerRole?practitioner.name=Henry&amp;_include=PractitionerRole:practitioner&amp;_include=PractitionerRole?endpoint</v>
      </c>
      <c r="AA105" s="9" t="str">
        <f>"Fetches a bundle containing  "&amp;B105&amp;" resources matching the chained parameter practitioner.name or practitioner.identifier. SHOULD support the _include for PractionerRole.practitioner and PractitionerRole.endpoint."</f>
        <v>Fetches a bundle containing  PractitionerRole resources matching the chained parameter practitioner.name or practitioner.identifier. SHOULD support the _include for PractionerRole.practitioner and PractitionerRole.endpoint.</v>
      </c>
      <c r="AB105" t="str">
        <f>"SearchParameter-us-core-"&amp;LOWER((B105)&amp;"-"&amp;SUBSTITUTE(C105,"_","")&amp;".html")</f>
        <v>SearchParameter-us-core-practitionerrole-practitioner.html</v>
      </c>
    </row>
    <row r="106" spans="1:28" ht="19" customHeight="1" x14ac:dyDescent="0.2">
      <c r="A106">
        <v>105</v>
      </c>
      <c r="B106" t="s">
        <v>554</v>
      </c>
      <c r="C106" t="s">
        <v>61</v>
      </c>
      <c r="D106" t="s">
        <v>30</v>
      </c>
      <c r="E106" t="b">
        <v>0</v>
      </c>
      <c r="F106" s="1" t="s">
        <v>487</v>
      </c>
      <c r="G106" t="str">
        <f t="shared" si="11"/>
        <v>http://hl7.org/fhir/us/core/StructureDefinition/us-core-servicerequest</v>
      </c>
      <c r="H106" t="s">
        <v>56</v>
      </c>
      <c r="J106" t="s">
        <v>56</v>
      </c>
      <c r="K106" t="s">
        <v>57</v>
      </c>
      <c r="L106" t="str">
        <f t="shared" si="9"/>
        <v>ServiceRequest.status</v>
      </c>
      <c r="M106" t="s">
        <v>56</v>
      </c>
      <c r="N106" t="s">
        <v>12</v>
      </c>
      <c r="O106" t="s">
        <v>56</v>
      </c>
      <c r="Y106" s="4"/>
      <c r="Z106" s="4"/>
      <c r="AA106" s="9"/>
      <c r="AB106" t="str">
        <f>"SearchParameter-us-core-"&amp;LOWER((B106)&amp;"-"&amp;C106&amp;".html")</f>
        <v>SearchParameter-us-core-servicerequest-status.html</v>
      </c>
    </row>
    <row r="107" spans="1:28" ht="19" customHeight="1" x14ac:dyDescent="0.2">
      <c r="A107">
        <v>106</v>
      </c>
      <c r="B107" t="s">
        <v>554</v>
      </c>
      <c r="C107" t="s">
        <v>89</v>
      </c>
      <c r="D107" t="s">
        <v>12</v>
      </c>
      <c r="E107" t="b">
        <v>1</v>
      </c>
      <c r="F107" s="1" t="s">
        <v>484</v>
      </c>
      <c r="G107" t="str">
        <f t="shared" si="11"/>
        <v>http://hl7.org/fhir/us/core/StructureDefinition/us-core-servicerequest</v>
      </c>
      <c r="H107" t="s">
        <v>56</v>
      </c>
      <c r="J107" t="s">
        <v>56</v>
      </c>
      <c r="K107" t="s">
        <v>90</v>
      </c>
      <c r="L107" t="str">
        <f t="shared" si="9"/>
        <v>ServiceRequest.patient</v>
      </c>
      <c r="M107" t="s">
        <v>56</v>
      </c>
      <c r="O107" t="s">
        <v>56</v>
      </c>
      <c r="Y107" t="str">
        <f>"support searching for all "&amp;LOWER(B107)&amp;"s for a patient"</f>
        <v>support searching for all servicerequests for a patient</v>
      </c>
      <c r="Z107" s="4" t="str">
        <f>"GET [base]/"&amp;B107&amp;"?patient=1137192"</f>
        <v>GET [base]/ServiceRequest?patient=1137192</v>
      </c>
      <c r="AA107" s="9" t="str">
        <f>"Fetches a bundle of all "&amp;B107&amp; " resources for the specified patient"</f>
        <v>Fetches a bundle of all ServiceRequest resources for the specified patient</v>
      </c>
      <c r="AB107" t="str">
        <f>"SearchParameter-us-core-"&amp;LOWER((B107)&amp;"-"&amp;C107&amp;".html")</f>
        <v>SearchParameter-us-core-servicerequest-patient.html</v>
      </c>
    </row>
    <row r="108" spans="1:28" ht="19" customHeight="1" x14ac:dyDescent="0.2">
      <c r="A108">
        <v>107</v>
      </c>
      <c r="B108" t="s">
        <v>554</v>
      </c>
      <c r="C108" t="s">
        <v>139</v>
      </c>
      <c r="D108" t="s">
        <v>30</v>
      </c>
      <c r="E108" t="b">
        <v>0</v>
      </c>
      <c r="F108" s="1" t="s">
        <v>487</v>
      </c>
      <c r="G108" t="str">
        <f t="shared" si="11"/>
        <v>http://hl7.org/fhir/us/core/StructureDefinition/us-core-servicerequest</v>
      </c>
      <c r="H108" t="s">
        <v>56</v>
      </c>
      <c r="J108" t="s">
        <v>56</v>
      </c>
      <c r="K108" t="s">
        <v>57</v>
      </c>
      <c r="L108" t="str">
        <f t="shared" si="9"/>
        <v>ServiceRequest.category</v>
      </c>
      <c r="M108" t="s">
        <v>56</v>
      </c>
      <c r="O108" t="s">
        <v>56</v>
      </c>
      <c r="Y108" s="4"/>
      <c r="Z108" s="4"/>
      <c r="AA108" s="9"/>
      <c r="AB108" t="str">
        <f>"SearchParameter-us-core-"&amp;LOWER((B108)&amp;"-"&amp;C108&amp;".html")</f>
        <v>SearchParameter-us-core-servicerequest-category.html</v>
      </c>
    </row>
    <row r="109" spans="1:28" ht="19" customHeight="1" x14ac:dyDescent="0.2">
      <c r="A109">
        <v>108</v>
      </c>
      <c r="B109" t="s">
        <v>554</v>
      </c>
      <c r="C109" t="s">
        <v>26</v>
      </c>
      <c r="D109" t="s">
        <v>30</v>
      </c>
      <c r="E109" t="b">
        <v>0</v>
      </c>
      <c r="F109" s="1" t="s">
        <v>487</v>
      </c>
      <c r="G109" t="str">
        <f t="shared" si="11"/>
        <v>http://hl7.org/fhir/us/core/StructureDefinition/us-core-servicerequest</v>
      </c>
      <c r="H109" t="s">
        <v>56</v>
      </c>
      <c r="J109" t="s">
        <v>56</v>
      </c>
      <c r="K109" t="s">
        <v>57</v>
      </c>
      <c r="L109" t="str">
        <f t="shared" si="9"/>
        <v>ServiceRequest.code</v>
      </c>
      <c r="M109" t="s">
        <v>56</v>
      </c>
      <c r="N109" t="s">
        <v>69</v>
      </c>
      <c r="O109" t="s">
        <v>56</v>
      </c>
      <c r="Y109" s="4"/>
      <c r="Z109" s="4"/>
      <c r="AA109" s="9"/>
      <c r="AB109" t="str">
        <f>"SearchParameter-us-core-"&amp;LOWER((B109)&amp;"-"&amp;C109&amp;".html")</f>
        <v>SearchParameter-us-core-servicerequest-code.html</v>
      </c>
    </row>
    <row r="110" spans="1:28" ht="19" customHeight="1" x14ac:dyDescent="0.2">
      <c r="A110">
        <v>109</v>
      </c>
      <c r="B110" t="s">
        <v>554</v>
      </c>
      <c r="C110" t="s">
        <v>561</v>
      </c>
      <c r="D110" t="s">
        <v>30</v>
      </c>
      <c r="E110" t="b">
        <v>0</v>
      </c>
      <c r="F110" s="1" t="s">
        <v>485</v>
      </c>
      <c r="G110" t="str">
        <f t="shared" si="11"/>
        <v>http://hl7.org/fhir/us/core/StructureDefinition/us-core-servicerequest</v>
      </c>
      <c r="H110" t="s">
        <v>56</v>
      </c>
      <c r="J110" t="s">
        <v>56</v>
      </c>
      <c r="K110" t="s">
        <v>78</v>
      </c>
      <c r="L110" t="str">
        <f t="shared" si="9"/>
        <v>ServiceRequest.authored</v>
      </c>
      <c r="M110" t="s">
        <v>56</v>
      </c>
      <c r="O110" t="s">
        <v>56</v>
      </c>
      <c r="P110" s="11" t="s">
        <v>69</v>
      </c>
      <c r="S110" t="s">
        <v>92</v>
      </c>
      <c r="AA110" s="9"/>
      <c r="AB110" t="str">
        <f>"SearchParameter-us-core-"&amp;LOWER((B110)&amp;"-"&amp;C110&amp;".html")</f>
        <v>SearchParameter-us-core-servicerequest-authored.html</v>
      </c>
    </row>
    <row r="111" spans="1:28" ht="19" customHeight="1" x14ac:dyDescent="0.2">
      <c r="A111">
        <v>110</v>
      </c>
      <c r="B111" t="s">
        <v>554</v>
      </c>
      <c r="C111" t="s">
        <v>55</v>
      </c>
      <c r="D111" t="s">
        <v>12</v>
      </c>
      <c r="E111" t="b">
        <v>1</v>
      </c>
      <c r="G111" t="str">
        <f t="shared" si="11"/>
        <v>http://hl7.org/fhir/us/core/StructureDefinition/us-core-servicerequest</v>
      </c>
      <c r="H111" t="s">
        <v>56</v>
      </c>
      <c r="J111" t="s">
        <v>56</v>
      </c>
      <c r="K111" t="s">
        <v>57</v>
      </c>
      <c r="L111" t="str">
        <f t="shared" si="9"/>
        <v>ServiceRequest._id</v>
      </c>
      <c r="M111" t="s">
        <v>56</v>
      </c>
      <c r="O111" t="s">
        <v>56</v>
      </c>
      <c r="Y111" s="4" t="s">
        <v>559</v>
      </c>
      <c r="Z111" s="4" t="s">
        <v>560</v>
      </c>
      <c r="AB111" t="str">
        <f>"SearchParameter-us-core-"&amp;LOWER((B111)&amp;"-"&amp;SUBSTITUTE(C111,"_","")&amp;".html")</f>
        <v>SearchParameter-us-core-servicerequest-id.html</v>
      </c>
    </row>
    <row r="112" spans="1:28" ht="19" customHeight="1" x14ac:dyDescent="0.2">
      <c r="A112">
        <v>111</v>
      </c>
      <c r="B112" t="s">
        <v>179</v>
      </c>
      <c r="C112" t="s">
        <v>3</v>
      </c>
      <c r="D112" t="s">
        <v>30</v>
      </c>
      <c r="E112" t="b">
        <v>0</v>
      </c>
      <c r="F112" s="1"/>
      <c r="G112" t="str">
        <f t="shared" si="11"/>
        <v>http://hl7.org/fhir/us/core/StructureDefinition/us-core-goal</v>
      </c>
      <c r="H112" t="s">
        <v>58</v>
      </c>
      <c r="J112" t="s">
        <v>56</v>
      </c>
      <c r="K112" t="s">
        <v>57</v>
      </c>
      <c r="L112" t="str">
        <f t="shared" si="9"/>
        <v>Goal.description</v>
      </c>
      <c r="M112" t="s">
        <v>56</v>
      </c>
      <c r="O112" t="s">
        <v>56</v>
      </c>
      <c r="AA112" s="9"/>
      <c r="AB112" t="str">
        <f>"SearchParameter-us-core-"&amp;LOWER((B112)&amp;"-"&amp;C112&amp;".html")</f>
        <v>SearchParameter-us-core-goal-description.html</v>
      </c>
    </row>
    <row r="113" spans="1:28" ht="19" customHeight="1" x14ac:dyDescent="0.2">
      <c r="A113">
        <v>112</v>
      </c>
      <c r="B113" t="s">
        <v>575</v>
      </c>
      <c r="C113" t="s">
        <v>55</v>
      </c>
      <c r="D113" t="s">
        <v>12</v>
      </c>
      <c r="E113" t="b">
        <v>1</v>
      </c>
      <c r="G113" t="str">
        <f t="shared" si="11"/>
        <v>http://hl7.org/fhir/us/core/StructureDefinition/us-core-relatedperson</v>
      </c>
      <c r="H113" t="s">
        <v>56</v>
      </c>
      <c r="J113" t="s">
        <v>56</v>
      </c>
      <c r="K113" t="s">
        <v>57</v>
      </c>
      <c r="L113" t="str">
        <f t="shared" si="9"/>
        <v>RelatedPerson._id</v>
      </c>
      <c r="M113" t="s">
        <v>56</v>
      </c>
      <c r="O113" t="s">
        <v>56</v>
      </c>
      <c r="Y113" s="4" t="s">
        <v>579</v>
      </c>
      <c r="Z113" s="4" t="s">
        <v>580</v>
      </c>
      <c r="AA113" s="9"/>
      <c r="AB113" t="str">
        <f>"SearchParameter-us-core-"&amp;LOWER((B113)&amp;"-"&amp;SUBSTITUTE(C113,"_","")&amp;".html")</f>
        <v>SearchParameter-us-core-relatedperson-id.html</v>
      </c>
    </row>
    <row r="114" spans="1:28" ht="19" customHeight="1" x14ac:dyDescent="0.2">
      <c r="A114">
        <v>113</v>
      </c>
      <c r="B114" t="s">
        <v>575</v>
      </c>
      <c r="C114" t="s">
        <v>89</v>
      </c>
      <c r="D114" t="s">
        <v>69</v>
      </c>
      <c r="E114" t="b">
        <v>1</v>
      </c>
      <c r="F114" s="1" t="s">
        <v>484</v>
      </c>
      <c r="G114" t="str">
        <f t="shared" si="11"/>
        <v>http://hl7.org/fhir/us/core/StructureDefinition/us-core-relatedperson</v>
      </c>
      <c r="H114" t="s">
        <v>56</v>
      </c>
      <c r="J114" t="s">
        <v>56</v>
      </c>
      <c r="K114" t="s">
        <v>90</v>
      </c>
      <c r="L114" t="str">
        <f t="shared" si="9"/>
        <v>RelatedPerson.patient</v>
      </c>
      <c r="M114" t="s">
        <v>56</v>
      </c>
      <c r="O114" t="s">
        <v>56</v>
      </c>
      <c r="Y114" t="str">
        <f>"support searching for all "&amp;LOWER(B114)&amp;"s for a patient"</f>
        <v>support searching for all relatedpersons for a patient</v>
      </c>
      <c r="Z114" s="4" t="str">
        <f>"GET [base]/"&amp;B114&amp;"?"&amp;C114&amp;"=1032702"</f>
        <v>GET [base]/RelatedPerson?patient=1032702</v>
      </c>
      <c r="AA114" s="9" t="str">
        <f>"Fetches a bundle of all "&amp;B114&amp; " resources for the specified patient"</f>
        <v>Fetches a bundle of all RelatedPerson resources for the specified patient</v>
      </c>
      <c r="AB114" t="str">
        <f>"SearchParameter-us-core-"&amp;LOWER((B114)&amp;"-"&amp;C114&amp;".html")</f>
        <v>SearchParameter-us-core-relatedperson-patient.html</v>
      </c>
    </row>
    <row r="115" spans="1:28" ht="19" customHeight="1" x14ac:dyDescent="0.2">
      <c r="A115">
        <v>114</v>
      </c>
      <c r="B115" t="s">
        <v>575</v>
      </c>
      <c r="C115" t="s">
        <v>23</v>
      </c>
      <c r="D115" t="s">
        <v>69</v>
      </c>
      <c r="E115" t="b">
        <v>1</v>
      </c>
      <c r="G115" t="str">
        <f t="shared" si="11"/>
        <v>http://hl7.org/fhir/us/core/StructureDefinition/us-core-relatedperson</v>
      </c>
      <c r="H115" t="s">
        <v>56</v>
      </c>
      <c r="J115" t="s">
        <v>56</v>
      </c>
      <c r="K115" t="s">
        <v>63</v>
      </c>
      <c r="L115" t="str">
        <f t="shared" si="9"/>
        <v>RelatedPerson.name</v>
      </c>
      <c r="M115" t="s">
        <v>56</v>
      </c>
      <c r="O115" t="s">
        <v>56</v>
      </c>
      <c r="Y115" s="4" t="s">
        <v>677</v>
      </c>
      <c r="Z115" s="4" t="str">
        <f>"GET [base]/"&amp;B115&amp;"?"&amp;C115&amp;"=Mary Shaw"</f>
        <v>GET [base]/RelatedPerson?name=Mary Shaw</v>
      </c>
      <c r="AA115" s="9" t="str">
        <f>"Fetches a bundle of all "&amp;B115&amp;" resources matching the name"</f>
        <v>Fetches a bundle of all RelatedPerson resources matching the name</v>
      </c>
      <c r="AB115" t="str">
        <f t="shared" ref="AB115:AB122" si="12">"SearchParameter-us-core-"&amp;LOWER((B115)&amp;"-"&amp;SUBSTITUTE(C115,"_","")&amp;".html")</f>
        <v>SearchParameter-us-core-relatedperson-name.html</v>
      </c>
    </row>
    <row r="116" spans="1:28" ht="19" customHeight="1" x14ac:dyDescent="0.2">
      <c r="A116">
        <v>115</v>
      </c>
      <c r="B116" t="s">
        <v>596</v>
      </c>
      <c r="C116" t="s">
        <v>55</v>
      </c>
      <c r="D116" t="s">
        <v>12</v>
      </c>
      <c r="E116" t="b">
        <v>1</v>
      </c>
      <c r="G116" t="str">
        <f t="shared" si="11"/>
        <v>http://hl7.org/fhir/us/core/StructureDefinition/us-core-questionnaireresponse</v>
      </c>
      <c r="H116" t="s">
        <v>56</v>
      </c>
      <c r="J116" t="s">
        <v>56</v>
      </c>
      <c r="K116" t="s">
        <v>57</v>
      </c>
      <c r="L116" t="str">
        <f t="shared" si="9"/>
        <v>QuestionnaireResponse._id</v>
      </c>
      <c r="M116" t="s">
        <v>56</v>
      </c>
      <c r="O116" t="s">
        <v>56</v>
      </c>
      <c r="Y116" s="4" t="str">
        <f>"support fetching a "&amp;B116</f>
        <v>support fetching a QuestionnaireResponse</v>
      </c>
      <c r="Z116" s="4" t="s">
        <v>690</v>
      </c>
      <c r="AB116" t="str">
        <f t="shared" si="12"/>
        <v>SearchParameter-us-core-questionnaireresponse-id.html</v>
      </c>
    </row>
    <row r="117" spans="1:28" ht="19" customHeight="1" x14ac:dyDescent="0.2">
      <c r="A117">
        <v>116</v>
      </c>
      <c r="B117" t="s">
        <v>596</v>
      </c>
      <c r="C117" t="s">
        <v>89</v>
      </c>
      <c r="D117" t="s">
        <v>12</v>
      </c>
      <c r="E117" t="b">
        <v>1</v>
      </c>
      <c r="F117" s="1" t="s">
        <v>484</v>
      </c>
      <c r="G117" t="str">
        <f t="shared" si="11"/>
        <v>http://hl7.org/fhir/us/core/StructureDefinition/us-core-questionnaireresponse</v>
      </c>
      <c r="H117" t="s">
        <v>56</v>
      </c>
      <c r="J117" t="s">
        <v>56</v>
      </c>
      <c r="K117" t="s">
        <v>90</v>
      </c>
      <c r="L117" t="str">
        <f t="shared" si="9"/>
        <v>QuestionnaireResponse.patient</v>
      </c>
      <c r="M117" t="s">
        <v>56</v>
      </c>
      <c r="O117" t="s">
        <v>56</v>
      </c>
      <c r="Y117" t="str">
        <f>"support searching for all "&amp;LOWER(B117)&amp;"s for a patient"</f>
        <v>support searching for all questionnaireresponses for a patient</v>
      </c>
      <c r="Z117" s="4" t="str">
        <f>"GET [base]/"&amp;B117&amp;"?patient=1032702"</f>
        <v>GET [base]/QuestionnaireResponse?patient=1032702</v>
      </c>
      <c r="AA117" s="9" t="str">
        <f>"Fetches a bundle of all "&amp;B117&amp; " resources for the specified patient"</f>
        <v>Fetches a bundle of all QuestionnaireResponse resources for the specified patient</v>
      </c>
      <c r="AB117" t="str">
        <f t="shared" si="12"/>
        <v>SearchParameter-us-core-questionnaireresponse-patient.html</v>
      </c>
    </row>
    <row r="118" spans="1:28" ht="19" customHeight="1" x14ac:dyDescent="0.2">
      <c r="A118">
        <v>117</v>
      </c>
      <c r="B118" t="s">
        <v>596</v>
      </c>
      <c r="C118" t="s">
        <v>61</v>
      </c>
      <c r="D118" t="s">
        <v>30</v>
      </c>
      <c r="E118" t="b">
        <v>0</v>
      </c>
      <c r="F118" s="1" t="s">
        <v>487</v>
      </c>
      <c r="G118" t="str">
        <f t="shared" si="11"/>
        <v>http://hl7.org/fhir/us/core/StructureDefinition/us-core-questionnaireresponse</v>
      </c>
      <c r="H118" t="s">
        <v>56</v>
      </c>
      <c r="J118" t="s">
        <v>56</v>
      </c>
      <c r="K118" t="s">
        <v>57</v>
      </c>
      <c r="L118" t="str">
        <f t="shared" si="9"/>
        <v>QuestionnaireResponse.status</v>
      </c>
      <c r="M118" t="s">
        <v>56</v>
      </c>
      <c r="N118" t="s">
        <v>12</v>
      </c>
      <c r="O118" t="s">
        <v>56</v>
      </c>
      <c r="Y118" s="19" t="s">
        <v>691</v>
      </c>
      <c r="AB118" t="str">
        <f t="shared" si="12"/>
        <v>SearchParameter-us-core-questionnaireresponse-status.html</v>
      </c>
    </row>
    <row r="119" spans="1:28" ht="19" customHeight="1" x14ac:dyDescent="0.2">
      <c r="A119">
        <v>118</v>
      </c>
      <c r="B119" t="s">
        <v>713</v>
      </c>
      <c r="C119" t="s">
        <v>605</v>
      </c>
      <c r="D119" t="s">
        <v>30</v>
      </c>
      <c r="E119" t="b">
        <v>0</v>
      </c>
      <c r="F119" s="1" t="s">
        <v>487</v>
      </c>
      <c r="G119" t="str">
        <f t="shared" si="11"/>
        <v>http://hl7.org/fhir/us/core/StructureDefinition/us-core-!questionnaireresponse</v>
      </c>
      <c r="H119" t="s">
        <v>56</v>
      </c>
      <c r="J119" t="s">
        <v>56</v>
      </c>
      <c r="K119" t="s">
        <v>57</v>
      </c>
      <c r="L119" t="s">
        <v>692</v>
      </c>
      <c r="M119" t="s">
        <v>56</v>
      </c>
      <c r="O119" t="s">
        <v>56</v>
      </c>
      <c r="Y119" s="19" t="s">
        <v>693</v>
      </c>
      <c r="AB119" t="str">
        <f t="shared" si="12"/>
        <v>SearchParameter-us-core-!questionnaireresponse-tag.html</v>
      </c>
    </row>
    <row r="120" spans="1:28" ht="19" customHeight="1" x14ac:dyDescent="0.2">
      <c r="A120">
        <v>119</v>
      </c>
      <c r="B120" t="s">
        <v>596</v>
      </c>
      <c r="C120" t="s">
        <v>561</v>
      </c>
      <c r="D120" t="s">
        <v>30</v>
      </c>
      <c r="E120" t="b">
        <v>0</v>
      </c>
      <c r="F120" s="1" t="s">
        <v>485</v>
      </c>
      <c r="G120" t="str">
        <f t="shared" si="11"/>
        <v>http://hl7.org/fhir/us/core/StructureDefinition/us-core-questionnaireresponse</v>
      </c>
      <c r="H120" t="s">
        <v>56</v>
      </c>
      <c r="J120" t="s">
        <v>56</v>
      </c>
      <c r="K120" t="s">
        <v>78</v>
      </c>
      <c r="L120" t="str">
        <f t="shared" ref="L120:L128" si="13">B120&amp;"."&amp;C120</f>
        <v>QuestionnaireResponse.authored</v>
      </c>
      <c r="M120" t="s">
        <v>56</v>
      </c>
      <c r="O120" t="s">
        <v>56</v>
      </c>
      <c r="P120" s="11" t="s">
        <v>69</v>
      </c>
      <c r="S120" t="s">
        <v>92</v>
      </c>
      <c r="Y120" s="19" t="s">
        <v>694</v>
      </c>
      <c r="AB120" t="str">
        <f t="shared" si="12"/>
        <v>SearchParameter-us-core-questionnaireresponse-authored.html</v>
      </c>
    </row>
    <row r="121" spans="1:28" ht="19" customHeight="1" x14ac:dyDescent="0.2">
      <c r="A121">
        <v>120</v>
      </c>
      <c r="B121" t="s">
        <v>596</v>
      </c>
      <c r="C121" t="s">
        <v>606</v>
      </c>
      <c r="D121" t="s">
        <v>30</v>
      </c>
      <c r="E121" t="b">
        <v>0</v>
      </c>
      <c r="F121" s="1" t="s">
        <v>484</v>
      </c>
      <c r="G121" t="str">
        <f t="shared" si="11"/>
        <v>http://hl7.org/fhir/us/core/StructureDefinition/us-core-questionnaireresponse</v>
      </c>
      <c r="H121" t="s">
        <v>56</v>
      </c>
      <c r="J121" t="s">
        <v>56</v>
      </c>
      <c r="K121" t="s">
        <v>90</v>
      </c>
      <c r="L121" t="str">
        <f t="shared" si="13"/>
        <v>QuestionnaireResponse.questionnaire</v>
      </c>
      <c r="M121" t="s">
        <v>56</v>
      </c>
      <c r="O121" t="s">
        <v>56</v>
      </c>
      <c r="Y121" s="19" t="s">
        <v>695</v>
      </c>
      <c r="AB121" t="str">
        <f t="shared" si="12"/>
        <v>SearchParameter-us-core-questionnaireresponse-questionnaire.html</v>
      </c>
    </row>
    <row r="122" spans="1:28" ht="19" customHeight="1" x14ac:dyDescent="0.2">
      <c r="A122">
        <v>121</v>
      </c>
      <c r="B122" t="s">
        <v>636</v>
      </c>
      <c r="C122" t="s">
        <v>89</v>
      </c>
      <c r="D122" t="s">
        <v>12</v>
      </c>
      <c r="E122" t="b">
        <v>1</v>
      </c>
      <c r="F122" s="1" t="s">
        <v>484</v>
      </c>
      <c r="G122" t="str">
        <f t="shared" si="11"/>
        <v>http://hl7.org/fhir/us/core/StructureDefinition/us-core-coverage</v>
      </c>
      <c r="H122" t="s">
        <v>56</v>
      </c>
      <c r="J122" t="s">
        <v>56</v>
      </c>
      <c r="K122" t="s">
        <v>90</v>
      </c>
      <c r="L122" t="str">
        <f t="shared" si="13"/>
        <v>Coverage.patient</v>
      </c>
      <c r="M122" t="s">
        <v>56</v>
      </c>
      <c r="O122" t="s">
        <v>56</v>
      </c>
      <c r="Y122" t="s">
        <v>638</v>
      </c>
      <c r="Z122" s="4" t="str">
        <f>"GET [base]/"&amp;B122&amp;"?patient=1137192"</f>
        <v>GET [base]/Coverage?patient=1137192</v>
      </c>
      <c r="AA122" s="9" t="str">
        <f>"Fetches a bundle of all "&amp;B122&amp; " resources for the specified patient"</f>
        <v>Fetches a bundle of all Coverage resources for the specified patient</v>
      </c>
      <c r="AB122" t="str">
        <f t="shared" si="12"/>
        <v>SearchParameter-us-core-coverage-patient.html</v>
      </c>
    </row>
    <row r="123" spans="1:28" ht="19" customHeight="1" x14ac:dyDescent="0.2">
      <c r="A123">
        <v>122</v>
      </c>
      <c r="B123" t="s">
        <v>652</v>
      </c>
      <c r="C123" t="s">
        <v>61</v>
      </c>
      <c r="D123" t="s">
        <v>30</v>
      </c>
      <c r="E123" t="b">
        <v>0</v>
      </c>
      <c r="F123" s="1" t="s">
        <v>487</v>
      </c>
      <c r="G123" t="str">
        <f t="shared" si="11"/>
        <v>http://hl7.org/fhir/us/core/StructureDefinition/us-core-medicationdispense</v>
      </c>
      <c r="H123" t="s">
        <v>56</v>
      </c>
      <c r="J123" t="s">
        <v>56</v>
      </c>
      <c r="K123" t="s">
        <v>57</v>
      </c>
      <c r="L123" t="str">
        <f t="shared" si="13"/>
        <v>MedicationDispense.status</v>
      </c>
      <c r="M123" t="s">
        <v>56</v>
      </c>
      <c r="N123" t="s">
        <v>12</v>
      </c>
      <c r="O123" t="s">
        <v>56</v>
      </c>
      <c r="Y123" s="4"/>
      <c r="Z123" s="4"/>
      <c r="AA123" s="9"/>
      <c r="AB123" t="str">
        <f>"SearchParameter-us-core-"&amp;LOWER((B123)&amp;"-"&amp;C123&amp;".html")</f>
        <v>SearchParameter-us-core-medicationdispense-status.html</v>
      </c>
    </row>
    <row r="124" spans="1:28" ht="19" customHeight="1" x14ac:dyDescent="0.2">
      <c r="A124">
        <v>123</v>
      </c>
      <c r="B124" t="s">
        <v>652</v>
      </c>
      <c r="C124" t="s">
        <v>13</v>
      </c>
      <c r="D124" t="s">
        <v>30</v>
      </c>
      <c r="E124" t="b">
        <v>0</v>
      </c>
      <c r="F124" s="1" t="s">
        <v>487</v>
      </c>
      <c r="G124" t="str">
        <f t="shared" si="11"/>
        <v>http://hl7.org/fhir/us/core/StructureDefinition/us-core-medicationdispense</v>
      </c>
      <c r="H124" t="s">
        <v>56</v>
      </c>
      <c r="J124" t="s">
        <v>56</v>
      </c>
      <c r="K124" t="s">
        <v>57</v>
      </c>
      <c r="L124" t="str">
        <f t="shared" si="13"/>
        <v>MedicationDispense.type</v>
      </c>
      <c r="M124" t="s">
        <v>56</v>
      </c>
      <c r="N124" t="s">
        <v>12</v>
      </c>
      <c r="O124" t="s">
        <v>56</v>
      </c>
      <c r="Y124" s="4"/>
      <c r="Z124" s="4"/>
      <c r="AA124" s="9"/>
      <c r="AB124" t="str">
        <f>"SearchParameter-us-core-"&amp;LOWER((B124)&amp;"-"&amp;C124&amp;".html")</f>
        <v>SearchParameter-us-core-medicationdispense-type.html</v>
      </c>
    </row>
    <row r="125" spans="1:28" ht="51" customHeight="1" x14ac:dyDescent="0.2">
      <c r="A125">
        <v>124</v>
      </c>
      <c r="B125" t="s">
        <v>652</v>
      </c>
      <c r="C125" t="s">
        <v>89</v>
      </c>
      <c r="D125" t="s">
        <v>12</v>
      </c>
      <c r="E125" t="b">
        <v>1</v>
      </c>
      <c r="F125" s="1" t="s">
        <v>484</v>
      </c>
      <c r="G125" t="str">
        <f t="shared" si="11"/>
        <v>http://hl7.org/fhir/us/core/StructureDefinition/us-core-medicationdispense</v>
      </c>
      <c r="H125" t="s">
        <v>56</v>
      </c>
      <c r="J125" t="s">
        <v>56</v>
      </c>
      <c r="K125" t="s">
        <v>90</v>
      </c>
      <c r="L125" t="str">
        <f t="shared" si="13"/>
        <v>MedicationDispense.patient</v>
      </c>
      <c r="M125" t="s">
        <v>56</v>
      </c>
      <c r="O125" t="s">
        <v>56</v>
      </c>
      <c r="X125" s="6" t="s">
        <v>653</v>
      </c>
      <c r="Z125" s="9" t="s">
        <v>661</v>
      </c>
      <c r="AA125" s="9" t="str">
        <f>"Fetches a bundle of all "&amp;B125&amp; " resources for the specified patient."</f>
        <v>Fetches a bundle of all MedicationDispense resources for the specified patient.</v>
      </c>
      <c r="AB125" t="str">
        <f>"SearchParameter-us-core-"&amp;LOWER((B125)&amp;"-"&amp;C125&amp;".html")</f>
        <v>SearchParameter-us-core-medicationdispense-patient.html</v>
      </c>
    </row>
    <row r="126" spans="1:28" ht="19" customHeight="1" x14ac:dyDescent="0.2">
      <c r="A126">
        <v>125</v>
      </c>
      <c r="B126" t="s">
        <v>659</v>
      </c>
      <c r="C126" t="s">
        <v>660</v>
      </c>
      <c r="D126" t="s">
        <v>30</v>
      </c>
      <c r="E126" t="b">
        <v>0</v>
      </c>
      <c r="F126" s="1" t="s">
        <v>485</v>
      </c>
      <c r="G126" t="str">
        <f t="shared" si="11"/>
        <v>http://hl7.org/fhir/us/core/StructureDefinition/us-core-!medicationdispense</v>
      </c>
      <c r="H126" t="s">
        <v>56</v>
      </c>
      <c r="J126" t="s">
        <v>56</v>
      </c>
      <c r="K126" t="s">
        <v>78</v>
      </c>
      <c r="L126" t="str">
        <f t="shared" si="13"/>
        <v>!MedicationDispense.whenHandedOver</v>
      </c>
      <c r="M126" t="s">
        <v>56</v>
      </c>
      <c r="O126" t="s">
        <v>56</v>
      </c>
      <c r="P126" t="s">
        <v>69</v>
      </c>
      <c r="S126" t="s">
        <v>92</v>
      </c>
      <c r="AA126" s="9"/>
      <c r="AB126" t="str">
        <f>"SearchParameter-us-core-"&amp;LOWER((B126)&amp;"-"&amp;C126&amp;".html")</f>
        <v>SearchParameter-us-core-!medicationdispense-whenhandedover.html</v>
      </c>
    </row>
    <row r="127" spans="1:28" ht="19" customHeight="1" x14ac:dyDescent="0.2">
      <c r="A127">
        <v>126</v>
      </c>
      <c r="B127" t="s">
        <v>647</v>
      </c>
      <c r="C127" t="s">
        <v>55</v>
      </c>
      <c r="D127" t="s">
        <v>12</v>
      </c>
      <c r="E127" t="b">
        <v>1</v>
      </c>
      <c r="G127" t="str">
        <f t="shared" si="11"/>
        <v>http://hl7.org/fhir/us/core/StructureDefinition/us-core-specimen</v>
      </c>
      <c r="H127" t="s">
        <v>56</v>
      </c>
      <c r="I127" t="s">
        <v>56</v>
      </c>
      <c r="J127" t="s">
        <v>56</v>
      </c>
      <c r="K127" t="s">
        <v>57</v>
      </c>
      <c r="L127" t="str">
        <f t="shared" si="13"/>
        <v>Specimen._id</v>
      </c>
      <c r="M127" t="s">
        <v>56</v>
      </c>
      <c r="O127" t="s">
        <v>56</v>
      </c>
      <c r="Y127" s="4" t="s">
        <v>714</v>
      </c>
      <c r="Z127" s="4" t="str">
        <f>"GET [base]/"&amp;B127&amp;"?"&amp;C127&amp;"=123"</f>
        <v>GET [base]/Specimen?_id=123</v>
      </c>
      <c r="AB127" t="str">
        <f>"SearchParameter-us-core-"&amp;LOWER((B127)&amp;"-"&amp;C127&amp;".html")</f>
        <v>SearchParameter-us-core-specimen-_id.html</v>
      </c>
    </row>
    <row r="128" spans="1:28" ht="19" customHeight="1" x14ac:dyDescent="0.2">
      <c r="A128">
        <v>127</v>
      </c>
      <c r="B128" t="s">
        <v>647</v>
      </c>
      <c r="C128" t="s">
        <v>89</v>
      </c>
      <c r="D128" t="s">
        <v>69</v>
      </c>
      <c r="E128" t="b">
        <v>1</v>
      </c>
      <c r="G128" t="str">
        <f t="shared" si="11"/>
        <v>http://hl7.org/fhir/us/core/StructureDefinition/us-core-specimen</v>
      </c>
      <c r="H128" t="s">
        <v>56</v>
      </c>
      <c r="I128" t="s">
        <v>56</v>
      </c>
      <c r="J128" t="s">
        <v>56</v>
      </c>
      <c r="K128" t="s">
        <v>90</v>
      </c>
      <c r="L128" t="str">
        <f t="shared" si="13"/>
        <v>Specimen.patient</v>
      </c>
      <c r="M128" t="s">
        <v>56</v>
      </c>
      <c r="O128" t="s">
        <v>56</v>
      </c>
      <c r="Y128" t="str">
        <f>"support searching for all "&amp;LOWER(B128)&amp;"s for a patient"</f>
        <v>support searching for all specimens for a patient</v>
      </c>
      <c r="Z128" s="4" t="str">
        <f>"GET [base]/"&amp;B128&amp;"?patient=1137192"</f>
        <v>GET [base]/Specimen?patient=1137192</v>
      </c>
      <c r="AA128" s="9" t="str">
        <f>"Fetches a bundle of all "&amp;B128&amp; " resources for the specified patient"</f>
        <v>Fetches a bundle of all Specimen resources for the specified patient</v>
      </c>
      <c r="AB128" t="str">
        <f>"SearchParameter-us-core-"&amp;LOWER((B128)&amp;"-"&amp;C128&amp;".html")</f>
        <v>SearchParameter-us-core-specimen-patient.html</v>
      </c>
    </row>
  </sheetData>
  <autoFilter ref="A1:AB126" xr:uid="{1CF5B17E-E72E-48B2-A597-9C21C12723F0}"/>
  <conditionalFormatting sqref="B1:B1048576">
    <cfRule type="containsText" dxfId="1" priority="1" operator="containsText" text="!">
      <formula>NOT(ISERROR(SEARCH("!",B1)))</formula>
    </cfRule>
  </conditionalFormatting>
  <pageMargins left="0.7" right="0.7" top="0.75" bottom="0.75" header="0.3" footer="0.3"/>
  <pageSetup orientation="portrait" horizontalDpi="0" verticalDpi="0"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K96"/>
  <sheetViews>
    <sheetView tabSelected="1" topLeftCell="A62" zoomScale="140" zoomScaleNormal="140" workbookViewId="0">
      <selection activeCell="B94" sqref="B94"/>
    </sheetView>
  </sheetViews>
  <sheetFormatPr baseColWidth="10" defaultColWidth="8.83203125" defaultRowHeight="15" x14ac:dyDescent="0.2"/>
  <cols>
    <col min="2" max="2" width="21.1640625" customWidth="1"/>
    <col min="3" max="3" width="96.5" customWidth="1"/>
    <col min="4" max="4" width="33" customWidth="1"/>
    <col min="5" max="5" width="13.33203125" customWidth="1"/>
    <col min="6" max="6" width="12.83203125" bestFit="1" customWidth="1"/>
    <col min="7" max="7" width="21.5" customWidth="1"/>
    <col min="8" max="8" width="121.6640625" customWidth="1"/>
    <col min="9" max="9" width="88.83203125" customWidth="1"/>
    <col min="10" max="10" width="255.83203125" bestFit="1" customWidth="1"/>
    <col min="11" max="11" width="83.5" bestFit="1" customWidth="1"/>
  </cols>
  <sheetData>
    <row r="1" spans="1:11" ht="18" customHeight="1" thickBot="1" x14ac:dyDescent="0.25">
      <c r="A1" t="s">
        <v>142</v>
      </c>
      <c r="B1" s="3" t="s">
        <v>37</v>
      </c>
      <c r="C1" s="3" t="s">
        <v>39</v>
      </c>
      <c r="D1" s="3" t="s">
        <v>95</v>
      </c>
      <c r="E1" s="3" t="s">
        <v>536</v>
      </c>
      <c r="F1" s="3" t="s">
        <v>96</v>
      </c>
      <c r="G1" s="3" t="s">
        <v>97</v>
      </c>
      <c r="H1" s="3" t="s">
        <v>291</v>
      </c>
      <c r="I1" s="3" t="s">
        <v>3</v>
      </c>
      <c r="J1" s="3" t="s">
        <v>53</v>
      </c>
      <c r="K1" s="3" t="s">
        <v>54</v>
      </c>
    </row>
    <row r="2" spans="1:11" ht="16" thickTop="1" x14ac:dyDescent="0.2">
      <c r="A2">
        <v>1</v>
      </c>
      <c r="B2" t="s">
        <v>156</v>
      </c>
      <c r="C2" t="str">
        <f t="shared" ref="C2:C46" si="0">"http://hl7.org/fhir/us/core/StructureDefinition/us-core-"&amp;LOWER(B2)</f>
        <v>http://hl7.org/fhir/us/core/StructureDefinition/us-core-!encounter</v>
      </c>
      <c r="D2" t="s">
        <v>98</v>
      </c>
      <c r="F2" t="s">
        <v>69</v>
      </c>
      <c r="G2" t="s">
        <v>99</v>
      </c>
      <c r="K2" s="4" t="str">
        <f t="shared" ref="K2:K35" si="1">"Fetches a bundle of all "&amp;B2&amp;" resources matching the specified "&amp;SUBSTITUTE(D2,","," and ")</f>
        <v>Fetches a bundle of all !Encounter resources matching the specified class and date</v>
      </c>
    </row>
    <row r="3" spans="1:11" x14ac:dyDescent="0.2">
      <c r="A3">
        <v>2</v>
      </c>
      <c r="B3" t="s">
        <v>156</v>
      </c>
      <c r="C3" t="str">
        <f t="shared" si="0"/>
        <v>http://hl7.org/fhir/us/core/StructureDefinition/us-core-!encounter</v>
      </c>
      <c r="D3" t="s">
        <v>100</v>
      </c>
      <c r="F3" t="s">
        <v>69</v>
      </c>
      <c r="G3" t="s">
        <v>101</v>
      </c>
      <c r="K3" s="4" t="str">
        <f t="shared" si="1"/>
        <v>Fetches a bundle of all !Encounter resources matching the specified class and date and patient</v>
      </c>
    </row>
    <row r="4" spans="1:11" x14ac:dyDescent="0.2">
      <c r="A4">
        <v>3</v>
      </c>
      <c r="B4" t="s">
        <v>156</v>
      </c>
      <c r="C4" t="str">
        <f t="shared" si="0"/>
        <v>http://hl7.org/fhir/us/core/StructureDefinition/us-core-!encounter</v>
      </c>
      <c r="D4" t="s">
        <v>102</v>
      </c>
      <c r="F4" t="s">
        <v>69</v>
      </c>
      <c r="G4" t="s">
        <v>101</v>
      </c>
      <c r="K4" s="4" t="str">
        <f t="shared" si="1"/>
        <v>Fetches a bundle of all !Encounter resources matching the specified class and date and patient and type</v>
      </c>
    </row>
    <row r="5" spans="1:11" x14ac:dyDescent="0.2">
      <c r="A5">
        <v>4</v>
      </c>
      <c r="B5" t="s">
        <v>156</v>
      </c>
      <c r="C5" t="str">
        <f t="shared" si="0"/>
        <v>http://hl7.org/fhir/us/core/StructureDefinition/us-core-!encounter</v>
      </c>
      <c r="D5" t="s">
        <v>103</v>
      </c>
      <c r="F5" t="s">
        <v>69</v>
      </c>
      <c r="G5" t="s">
        <v>99</v>
      </c>
      <c r="K5" s="4" t="str">
        <f t="shared" si="1"/>
        <v>Fetches a bundle of all !Encounter resources matching the specified class and date and type</v>
      </c>
    </row>
    <row r="6" spans="1:11" x14ac:dyDescent="0.2">
      <c r="A6">
        <v>5</v>
      </c>
      <c r="B6" t="s">
        <v>22</v>
      </c>
      <c r="C6" t="str">
        <f t="shared" si="0"/>
        <v>http://hl7.org/fhir/us/core/StructureDefinition/us-core-encounter</v>
      </c>
      <c r="D6" t="s">
        <v>104</v>
      </c>
      <c r="F6" t="s">
        <v>69</v>
      </c>
      <c r="G6" t="s">
        <v>105</v>
      </c>
      <c r="I6" t="s">
        <v>295</v>
      </c>
      <c r="J6" t="s">
        <v>296</v>
      </c>
      <c r="K6" s="4" t="str">
        <f t="shared" si="1"/>
        <v>Fetches a bundle of all Encounter resources matching the specified class and patient</v>
      </c>
    </row>
    <row r="7" spans="1:11" x14ac:dyDescent="0.2">
      <c r="A7">
        <v>6</v>
      </c>
      <c r="B7" t="s">
        <v>156</v>
      </c>
      <c r="C7" t="str">
        <f t="shared" si="0"/>
        <v>http://hl7.org/fhir/us/core/StructureDefinition/us-core-!encounter</v>
      </c>
      <c r="D7" t="s">
        <v>106</v>
      </c>
      <c r="F7" t="s">
        <v>69</v>
      </c>
      <c r="G7" t="s">
        <v>105</v>
      </c>
      <c r="K7" s="4" t="str">
        <f t="shared" si="1"/>
        <v>Fetches a bundle of all !Encounter resources matching the specified class and patient and status</v>
      </c>
    </row>
    <row r="8" spans="1:11" x14ac:dyDescent="0.2">
      <c r="A8">
        <v>7</v>
      </c>
      <c r="B8" t="s">
        <v>156</v>
      </c>
      <c r="C8" t="str">
        <f t="shared" si="0"/>
        <v>http://hl7.org/fhir/us/core/StructureDefinition/us-core-!encounter</v>
      </c>
      <c r="D8" t="s">
        <v>107</v>
      </c>
      <c r="F8" t="s">
        <v>69</v>
      </c>
      <c r="G8" t="s">
        <v>105</v>
      </c>
      <c r="K8" s="4" t="str">
        <f t="shared" si="1"/>
        <v>Fetches a bundle of all !Encounter resources matching the specified class and patient and status and type</v>
      </c>
    </row>
    <row r="9" spans="1:11" x14ac:dyDescent="0.2">
      <c r="A9">
        <v>8</v>
      </c>
      <c r="B9" t="s">
        <v>156</v>
      </c>
      <c r="C9" t="str">
        <f t="shared" si="0"/>
        <v>http://hl7.org/fhir/us/core/StructureDefinition/us-core-!encounter</v>
      </c>
      <c r="D9" t="s">
        <v>108</v>
      </c>
      <c r="F9" t="s">
        <v>69</v>
      </c>
      <c r="G9" t="s">
        <v>105</v>
      </c>
      <c r="J9" s="4"/>
      <c r="K9" s="4" t="str">
        <f t="shared" si="1"/>
        <v>Fetches a bundle of all !Encounter resources matching the specified class and patient and type</v>
      </c>
    </row>
    <row r="10" spans="1:11" x14ac:dyDescent="0.2">
      <c r="A10">
        <v>9</v>
      </c>
      <c r="B10" t="s">
        <v>156</v>
      </c>
      <c r="C10" t="str">
        <f t="shared" si="0"/>
        <v>http://hl7.org/fhir/us/core/StructureDefinition/us-core-!encounter</v>
      </c>
      <c r="D10" t="s">
        <v>109</v>
      </c>
      <c r="F10" t="s">
        <v>69</v>
      </c>
      <c r="G10" t="s">
        <v>57</v>
      </c>
      <c r="I10" s="4"/>
      <c r="J10" s="4"/>
      <c r="K10" s="4" t="str">
        <f t="shared" si="1"/>
        <v>Fetches a bundle of all !Encounter resources matching the specified class and status</v>
      </c>
    </row>
    <row r="11" spans="1:11" x14ac:dyDescent="0.2">
      <c r="A11">
        <v>10</v>
      </c>
      <c r="B11" t="s">
        <v>156</v>
      </c>
      <c r="C11" t="str">
        <f t="shared" si="0"/>
        <v>http://hl7.org/fhir/us/core/StructureDefinition/us-core-!encounter</v>
      </c>
      <c r="D11" t="s">
        <v>110</v>
      </c>
      <c r="F11" t="s">
        <v>69</v>
      </c>
      <c r="G11" t="s">
        <v>57</v>
      </c>
      <c r="I11" s="4"/>
      <c r="K11" s="4" t="str">
        <f t="shared" si="1"/>
        <v>Fetches a bundle of all !Encounter resources matching the specified class and status and type</v>
      </c>
    </row>
    <row r="12" spans="1:11" x14ac:dyDescent="0.2">
      <c r="A12">
        <v>11</v>
      </c>
      <c r="B12" t="s">
        <v>156</v>
      </c>
      <c r="C12" t="str">
        <f t="shared" si="0"/>
        <v>http://hl7.org/fhir/us/core/StructureDefinition/us-core-!encounter</v>
      </c>
      <c r="D12" t="s">
        <v>93</v>
      </c>
      <c r="F12" t="s">
        <v>69</v>
      </c>
      <c r="G12" t="s">
        <v>57</v>
      </c>
      <c r="K12" s="4" t="str">
        <f t="shared" si="1"/>
        <v>Fetches a bundle of all !Encounter resources matching the specified class and type</v>
      </c>
    </row>
    <row r="13" spans="1:11" x14ac:dyDescent="0.2">
      <c r="A13">
        <v>12</v>
      </c>
      <c r="B13" t="s">
        <v>22</v>
      </c>
      <c r="C13" t="str">
        <f t="shared" si="0"/>
        <v>http://hl7.org/fhir/us/core/StructureDefinition/us-core-encounter</v>
      </c>
      <c r="D13" t="s">
        <v>111</v>
      </c>
      <c r="F13" t="s">
        <v>12</v>
      </c>
      <c r="G13" t="s">
        <v>112</v>
      </c>
      <c r="I13" s="4" t="s">
        <v>293</v>
      </c>
      <c r="J13" t="s">
        <v>488</v>
      </c>
      <c r="K13" s="4" t="str">
        <f t="shared" si="1"/>
        <v>Fetches a bundle of all Encounter resources matching the specified date and patient</v>
      </c>
    </row>
    <row r="14" spans="1:11" x14ac:dyDescent="0.2">
      <c r="A14">
        <v>13</v>
      </c>
      <c r="B14" t="s">
        <v>156</v>
      </c>
      <c r="C14" t="str">
        <f t="shared" si="0"/>
        <v>http://hl7.org/fhir/us/core/StructureDefinition/us-core-!encounter</v>
      </c>
      <c r="D14" t="s">
        <v>113</v>
      </c>
      <c r="F14" t="s">
        <v>69</v>
      </c>
      <c r="G14" t="s">
        <v>101</v>
      </c>
      <c r="K14" s="4" t="str">
        <f t="shared" si="1"/>
        <v>Fetches a bundle of all !Encounter resources matching the specified date and patient and type</v>
      </c>
    </row>
    <row r="15" spans="1:11" x14ac:dyDescent="0.2">
      <c r="A15">
        <v>14</v>
      </c>
      <c r="B15" t="s">
        <v>156</v>
      </c>
      <c r="C15" t="str">
        <f t="shared" si="0"/>
        <v>http://hl7.org/fhir/us/core/StructureDefinition/us-core-!encounter</v>
      </c>
      <c r="D15" t="s">
        <v>114</v>
      </c>
      <c r="F15" t="s">
        <v>69</v>
      </c>
      <c r="G15" t="s">
        <v>99</v>
      </c>
      <c r="K15" s="4" t="str">
        <f t="shared" si="1"/>
        <v>Fetches a bundle of all !Encounter resources matching the specified date and type</v>
      </c>
    </row>
    <row r="16" spans="1:11" x14ac:dyDescent="0.2">
      <c r="A16">
        <v>15</v>
      </c>
      <c r="B16" t="s">
        <v>22</v>
      </c>
      <c r="C16" t="str">
        <f t="shared" ref="C16" si="2">"http://hl7.org/fhir/us/core/StructureDefinition/us-core-"&amp;LOWER(B16)</f>
        <v>http://hl7.org/fhir/us/core/StructureDefinition/us-core-encounter</v>
      </c>
      <c r="D16" t="s">
        <v>117</v>
      </c>
      <c r="F16" t="s">
        <v>69</v>
      </c>
      <c r="G16" t="s">
        <v>105</v>
      </c>
      <c r="I16" t="s">
        <v>294</v>
      </c>
      <c r="J16" t="s">
        <v>297</v>
      </c>
      <c r="K16" s="4" t="str">
        <f t="shared" ref="K16" si="3">"Fetches a bundle of all "&amp;B16&amp;" resources matching the specified "&amp;SUBSTITUTE(D16,","," and ")</f>
        <v>Fetches a bundle of all Encounter resources matching the specified patient and type</v>
      </c>
    </row>
    <row r="17" spans="1:11" x14ac:dyDescent="0.2">
      <c r="A17">
        <v>16</v>
      </c>
      <c r="B17" t="s">
        <v>22</v>
      </c>
      <c r="C17" t="str">
        <f t="shared" si="0"/>
        <v>http://hl7.org/fhir/us/core/StructureDefinition/us-core-encounter</v>
      </c>
      <c r="D17" t="s">
        <v>539</v>
      </c>
      <c r="F17" t="s">
        <v>69</v>
      </c>
      <c r="G17" t="s">
        <v>90</v>
      </c>
      <c r="I17" t="s">
        <v>294</v>
      </c>
      <c r="J17" t="s">
        <v>540</v>
      </c>
      <c r="K17" s="4" t="str">
        <f t="shared" si="1"/>
        <v>Fetches a bundle of all Encounter resources matching the specified patient and location</v>
      </c>
    </row>
    <row r="18" spans="1:11" x14ac:dyDescent="0.2">
      <c r="A18">
        <v>17</v>
      </c>
      <c r="B18" t="s">
        <v>156</v>
      </c>
      <c r="C18" t="str">
        <f t="shared" si="0"/>
        <v>http://hl7.org/fhir/us/core/StructureDefinition/us-core-!encounter</v>
      </c>
      <c r="D18" t="s">
        <v>116</v>
      </c>
      <c r="F18" t="s">
        <v>69</v>
      </c>
      <c r="G18" t="s">
        <v>105</v>
      </c>
      <c r="J18" s="4"/>
      <c r="K18" s="4" t="str">
        <f t="shared" si="1"/>
        <v>Fetches a bundle of all !Encounter resources matching the specified patient and status and type</v>
      </c>
    </row>
    <row r="19" spans="1:11" x14ac:dyDescent="0.2">
      <c r="A19">
        <v>18</v>
      </c>
      <c r="B19" t="s">
        <v>22</v>
      </c>
      <c r="C19" t="str">
        <f t="shared" ref="C19" si="4">"http://hl7.org/fhir/us/core/StructureDefinition/us-core-"&amp;LOWER(B19)</f>
        <v>http://hl7.org/fhir/us/core/StructureDefinition/us-core-encounter</v>
      </c>
      <c r="D19" t="s">
        <v>115</v>
      </c>
      <c r="F19" t="s">
        <v>69</v>
      </c>
      <c r="G19" t="s">
        <v>105</v>
      </c>
      <c r="I19" t="s">
        <v>299</v>
      </c>
      <c r="J19" t="s">
        <v>298</v>
      </c>
      <c r="K19" s="4" t="str">
        <f t="shared" ref="K19" si="5">"Fetches a bundle of all "&amp;B19&amp;" resources matching the specified "&amp;SUBSTITUTE(D19,","," and ")</f>
        <v>Fetches a bundle of all Encounter resources matching the specified patient and status</v>
      </c>
    </row>
    <row r="20" spans="1:11" x14ac:dyDescent="0.2">
      <c r="A20">
        <v>19</v>
      </c>
      <c r="B20" t="s">
        <v>22</v>
      </c>
      <c r="C20" t="str">
        <f t="shared" si="0"/>
        <v>http://hl7.org/fhir/us/core/StructureDefinition/us-core-encounter</v>
      </c>
      <c r="D20" t="s">
        <v>541</v>
      </c>
      <c r="F20" t="s">
        <v>69</v>
      </c>
      <c r="G20" t="s">
        <v>105</v>
      </c>
      <c r="I20" t="s">
        <v>299</v>
      </c>
      <c r="J20" t="s">
        <v>542</v>
      </c>
      <c r="K20" s="4" t="str">
        <f t="shared" si="1"/>
        <v>Fetches a bundle of all Encounter resources matching the specified patient and discharge-disposition</v>
      </c>
    </row>
    <row r="21" spans="1:11" x14ac:dyDescent="0.2">
      <c r="A21">
        <v>20</v>
      </c>
      <c r="B21" t="s">
        <v>156</v>
      </c>
      <c r="C21" t="str">
        <f t="shared" si="0"/>
        <v>http://hl7.org/fhir/us/core/StructureDefinition/us-core-!encounter</v>
      </c>
      <c r="D21" t="s">
        <v>118</v>
      </c>
      <c r="F21" t="s">
        <v>69</v>
      </c>
      <c r="G21" t="s">
        <v>57</v>
      </c>
      <c r="I21" s="4"/>
      <c r="J21" s="4"/>
      <c r="K21" s="4" t="str">
        <f t="shared" si="1"/>
        <v>Fetches a bundle of all !Encounter resources matching the specified status and type</v>
      </c>
    </row>
    <row r="22" spans="1:11" x14ac:dyDescent="0.2">
      <c r="A22">
        <v>21</v>
      </c>
      <c r="B22" t="s">
        <v>157</v>
      </c>
      <c r="C22" t="str">
        <f t="shared" si="0"/>
        <v>http://hl7.org/fhir/us/core/StructureDefinition/us-core-!questionnaire</v>
      </c>
      <c r="D22" t="s">
        <v>119</v>
      </c>
      <c r="F22" t="s">
        <v>69</v>
      </c>
      <c r="G22" t="s">
        <v>120</v>
      </c>
      <c r="J22" s="4"/>
      <c r="K22" s="4" t="str">
        <f t="shared" si="1"/>
        <v>Fetches a bundle of all !Questionnaire resources matching the specified context-type-value and publisher</v>
      </c>
    </row>
    <row r="23" spans="1:11" x14ac:dyDescent="0.2">
      <c r="A23">
        <v>22</v>
      </c>
      <c r="B23" t="s">
        <v>157</v>
      </c>
      <c r="C23" t="str">
        <f t="shared" si="0"/>
        <v>http://hl7.org/fhir/us/core/StructureDefinition/us-core-!questionnaire</v>
      </c>
      <c r="D23" t="s">
        <v>121</v>
      </c>
      <c r="F23" t="s">
        <v>69</v>
      </c>
      <c r="G23" t="s">
        <v>122</v>
      </c>
      <c r="K23" s="4" t="str">
        <f t="shared" si="1"/>
        <v>Fetches a bundle of all !Questionnaire resources matching the specified context-type-value and publisher and status</v>
      </c>
    </row>
    <row r="24" spans="1:11" x14ac:dyDescent="0.2">
      <c r="A24">
        <v>23</v>
      </c>
      <c r="B24" t="s">
        <v>157</v>
      </c>
      <c r="C24" t="str">
        <f t="shared" si="0"/>
        <v>http://hl7.org/fhir/us/core/StructureDefinition/us-core-!questionnaire</v>
      </c>
      <c r="D24" t="s">
        <v>123</v>
      </c>
      <c r="F24" t="s">
        <v>69</v>
      </c>
      <c r="G24" t="s">
        <v>124</v>
      </c>
      <c r="I24" s="4"/>
      <c r="K24" s="4" t="str">
        <f t="shared" si="1"/>
        <v>Fetches a bundle of all !Questionnaire resources matching the specified context-type-value and status</v>
      </c>
    </row>
    <row r="25" spans="1:11" x14ac:dyDescent="0.2">
      <c r="A25">
        <v>24</v>
      </c>
      <c r="B25" t="s">
        <v>157</v>
      </c>
      <c r="C25" t="str">
        <f t="shared" si="0"/>
        <v>http://hl7.org/fhir/us/core/StructureDefinition/us-core-!questionnaire</v>
      </c>
      <c r="D25" t="s">
        <v>125</v>
      </c>
      <c r="F25" t="s">
        <v>12</v>
      </c>
      <c r="G25" t="s">
        <v>126</v>
      </c>
      <c r="I25" s="4"/>
      <c r="J25" s="4"/>
      <c r="K25" s="4" t="str">
        <f t="shared" si="1"/>
        <v>Fetches a bundle of all !Questionnaire resources matching the specified publisher and status</v>
      </c>
    </row>
    <row r="26" spans="1:11" x14ac:dyDescent="0.2">
      <c r="A26">
        <v>25</v>
      </c>
      <c r="B26" t="s">
        <v>157</v>
      </c>
      <c r="C26" t="str">
        <f t="shared" si="0"/>
        <v>http://hl7.org/fhir/us/core/StructureDefinition/us-core-!questionnaire</v>
      </c>
      <c r="D26" t="s">
        <v>127</v>
      </c>
      <c r="F26" t="s">
        <v>69</v>
      </c>
      <c r="G26" t="s">
        <v>126</v>
      </c>
      <c r="I26" s="4"/>
      <c r="J26" s="4"/>
      <c r="K26" s="4" t="str">
        <f t="shared" si="1"/>
        <v>Fetches a bundle of all !Questionnaire resources matching the specified publisher and status and version</v>
      </c>
    </row>
    <row r="27" spans="1:11" x14ac:dyDescent="0.2">
      <c r="A27">
        <v>26</v>
      </c>
      <c r="B27" t="s">
        <v>157</v>
      </c>
      <c r="C27" t="str">
        <f t="shared" si="0"/>
        <v>http://hl7.org/fhir/us/core/StructureDefinition/us-core-!questionnaire</v>
      </c>
      <c r="D27" t="s">
        <v>128</v>
      </c>
      <c r="F27" t="s">
        <v>69</v>
      </c>
      <c r="G27" t="s">
        <v>126</v>
      </c>
      <c r="I27" s="4"/>
      <c r="J27" s="4"/>
      <c r="K27" s="4" t="str">
        <f t="shared" si="1"/>
        <v>Fetches a bundle of all !Questionnaire resources matching the specified publisher and version</v>
      </c>
    </row>
    <row r="28" spans="1:11" x14ac:dyDescent="0.2">
      <c r="A28">
        <v>27</v>
      </c>
      <c r="B28" t="s">
        <v>157</v>
      </c>
      <c r="C28" t="str">
        <f t="shared" si="0"/>
        <v>http://hl7.org/fhir/us/core/StructureDefinition/us-core-!questionnaire</v>
      </c>
      <c r="D28" t="s">
        <v>129</v>
      </c>
      <c r="F28" t="s">
        <v>69</v>
      </c>
      <c r="G28" t="s">
        <v>126</v>
      </c>
      <c r="K28" s="4" t="str">
        <f t="shared" si="1"/>
        <v>Fetches a bundle of all !Questionnaire resources matching the specified status and title and version</v>
      </c>
    </row>
    <row r="29" spans="1:11" x14ac:dyDescent="0.2">
      <c r="A29">
        <v>28</v>
      </c>
      <c r="B29" t="s">
        <v>157</v>
      </c>
      <c r="C29" t="str">
        <f t="shared" si="0"/>
        <v>http://hl7.org/fhir/us/core/StructureDefinition/us-core-!questionnaire</v>
      </c>
      <c r="D29" t="s">
        <v>130</v>
      </c>
      <c r="F29" t="s">
        <v>69</v>
      </c>
      <c r="G29" t="s">
        <v>57</v>
      </c>
      <c r="K29" s="4" t="str">
        <f t="shared" si="1"/>
        <v>Fetches a bundle of all !Questionnaire resources matching the specified status and version</v>
      </c>
    </row>
    <row r="30" spans="1:11" x14ac:dyDescent="0.2">
      <c r="A30">
        <v>29</v>
      </c>
      <c r="B30" t="s">
        <v>157</v>
      </c>
      <c r="C30" t="str">
        <f t="shared" si="0"/>
        <v>http://hl7.org/fhir/us/core/StructureDefinition/us-core-!questionnaire</v>
      </c>
      <c r="D30" t="s">
        <v>131</v>
      </c>
      <c r="F30" t="s">
        <v>69</v>
      </c>
      <c r="G30" t="s">
        <v>126</v>
      </c>
      <c r="K30" s="4" t="str">
        <f t="shared" si="1"/>
        <v>Fetches a bundle of all !Questionnaire resources matching the specified title and version</v>
      </c>
    </row>
    <row r="31" spans="1:11" x14ac:dyDescent="0.2">
      <c r="A31">
        <v>30</v>
      </c>
      <c r="B31" t="s">
        <v>21</v>
      </c>
      <c r="C31" t="str">
        <f t="shared" si="0"/>
        <v>http://hl7.org/fhir/us/core/StructureDefinition/us-core-patient</v>
      </c>
      <c r="D31" t="s">
        <v>132</v>
      </c>
      <c r="F31" t="s">
        <v>69</v>
      </c>
      <c r="G31" t="s">
        <v>133</v>
      </c>
      <c r="I31" s="4" t="s">
        <v>167</v>
      </c>
      <c r="J31" s="4" t="s">
        <v>176</v>
      </c>
      <c r="K31" s="4" t="str">
        <f t="shared" si="1"/>
        <v>Fetches a bundle of all Patient resources matching the specified birthdate and family</v>
      </c>
    </row>
    <row r="32" spans="1:11" x14ac:dyDescent="0.2">
      <c r="A32">
        <v>31</v>
      </c>
      <c r="B32" t="s">
        <v>21</v>
      </c>
      <c r="C32" t="str">
        <f t="shared" ref="C32" si="6">"http://hl7.org/fhir/us/core/StructureDefinition/us-core-"&amp;LOWER(B32)</f>
        <v>http://hl7.org/fhir/us/core/StructureDefinition/us-core-patient</v>
      </c>
      <c r="D32" t="s">
        <v>672</v>
      </c>
      <c r="F32" t="s">
        <v>69</v>
      </c>
      <c r="G32" t="s">
        <v>133</v>
      </c>
      <c r="I32" s="4" t="s">
        <v>666</v>
      </c>
      <c r="J32" s="4" t="s">
        <v>673</v>
      </c>
      <c r="K32" s="4" t="str">
        <f t="shared" ref="K32" si="7">"Fetches a bundle of all "&amp;B32&amp;" resources matching the specified "&amp;SUBSTITUTE(D32,","," and ")</f>
        <v>Fetches a bundle of all Patient resources matching the specified death-date and family</v>
      </c>
    </row>
    <row r="33" spans="1:11" x14ac:dyDescent="0.2">
      <c r="A33">
        <v>32</v>
      </c>
      <c r="B33" t="s">
        <v>21</v>
      </c>
      <c r="C33" t="str">
        <f t="shared" si="0"/>
        <v>http://hl7.org/fhir/us/core/StructureDefinition/us-core-patient</v>
      </c>
      <c r="D33" t="s">
        <v>134</v>
      </c>
      <c r="F33" t="s">
        <v>12</v>
      </c>
      <c r="G33" t="s">
        <v>133</v>
      </c>
      <c r="I33" s="4" t="s">
        <v>168</v>
      </c>
      <c r="J33" s="4" t="s">
        <v>173</v>
      </c>
      <c r="K33" s="4" t="str">
        <f t="shared" si="1"/>
        <v>Fetches a bundle of all Patient resources matching the specified birthdate and name</v>
      </c>
    </row>
    <row r="34" spans="1:11" x14ac:dyDescent="0.2">
      <c r="A34">
        <v>33</v>
      </c>
      <c r="B34" t="s">
        <v>21</v>
      </c>
      <c r="C34" t="str">
        <f t="shared" si="0"/>
        <v>http://hl7.org/fhir/us/core/StructureDefinition/us-core-patient</v>
      </c>
      <c r="D34" t="s">
        <v>135</v>
      </c>
      <c r="F34" t="s">
        <v>69</v>
      </c>
      <c r="G34" t="s">
        <v>126</v>
      </c>
      <c r="I34" s="4" t="s">
        <v>169</v>
      </c>
      <c r="J34" s="4" t="s">
        <v>175</v>
      </c>
      <c r="K34" s="4" t="str">
        <f t="shared" si="1"/>
        <v>Fetches a bundle of all Patient resources matching the specified family and gender</v>
      </c>
    </row>
    <row r="35" spans="1:11" x14ac:dyDescent="0.2">
      <c r="A35">
        <v>34</v>
      </c>
      <c r="B35" t="s">
        <v>21</v>
      </c>
      <c r="C35" t="str">
        <f t="shared" si="0"/>
        <v>http://hl7.org/fhir/us/core/StructureDefinition/us-core-patient</v>
      </c>
      <c r="D35" t="s">
        <v>136</v>
      </c>
      <c r="F35" t="s">
        <v>12</v>
      </c>
      <c r="G35" t="s">
        <v>126</v>
      </c>
      <c r="I35" s="4" t="s">
        <v>171</v>
      </c>
      <c r="J35" s="4" t="s">
        <v>174</v>
      </c>
      <c r="K35" s="4" t="str">
        <f t="shared" si="1"/>
        <v>Fetches a bundle of all Patient resources matching the specified gender and name</v>
      </c>
    </row>
    <row r="36" spans="1:11" x14ac:dyDescent="0.2">
      <c r="A36">
        <v>35</v>
      </c>
      <c r="B36" t="s">
        <v>137</v>
      </c>
      <c r="C36" t="str">
        <f t="shared" si="0"/>
        <v>http://hl7.org/fhir/us/core/StructureDefinition/us-core-condition</v>
      </c>
      <c r="D36" t="s">
        <v>143</v>
      </c>
      <c r="F36" t="s">
        <v>69</v>
      </c>
      <c r="G36" t="s">
        <v>105</v>
      </c>
      <c r="H36" t="s">
        <v>317</v>
      </c>
      <c r="I36" s="4" t="s">
        <v>154</v>
      </c>
      <c r="J36" s="4" t="s">
        <v>318</v>
      </c>
      <c r="K36" s="4" t="s">
        <v>581</v>
      </c>
    </row>
    <row r="37" spans="1:11" x14ac:dyDescent="0.2">
      <c r="A37">
        <v>36</v>
      </c>
      <c r="B37" t="s">
        <v>137</v>
      </c>
      <c r="C37" t="str">
        <f t="shared" si="0"/>
        <v>http://hl7.org/fhir/us/core/StructureDefinition/us-core-condition</v>
      </c>
      <c r="D37" t="s">
        <v>144</v>
      </c>
      <c r="E37" t="s">
        <v>56</v>
      </c>
      <c r="F37" t="s">
        <v>12</v>
      </c>
      <c r="G37" t="s">
        <v>105</v>
      </c>
      <c r="I37" s="4" t="s">
        <v>149</v>
      </c>
      <c r="J37" s="4" t="s">
        <v>435</v>
      </c>
      <c r="K37" s="4" t="s">
        <v>145</v>
      </c>
    </row>
    <row r="38" spans="1:11" x14ac:dyDescent="0.2">
      <c r="A38">
        <v>37</v>
      </c>
      <c r="B38" t="s">
        <v>137</v>
      </c>
      <c r="C38" t="str">
        <f t="shared" ref="C38" si="8">"http://hl7.org/fhir/us/core/StructureDefinition/us-core-"&amp;LOWER(B38)</f>
        <v>http://hl7.org/fhir/us/core/StructureDefinition/us-core-condition</v>
      </c>
      <c r="D38" t="s">
        <v>530</v>
      </c>
      <c r="F38" t="s">
        <v>69</v>
      </c>
      <c r="G38" t="s">
        <v>105</v>
      </c>
      <c r="I38" s="4" t="s">
        <v>149</v>
      </c>
      <c r="J38" s="4" t="s">
        <v>674</v>
      </c>
      <c r="K38" s="4" t="s">
        <v>535</v>
      </c>
    </row>
    <row r="39" spans="1:11" x14ac:dyDescent="0.2">
      <c r="A39">
        <v>38</v>
      </c>
      <c r="B39" t="s">
        <v>137</v>
      </c>
      <c r="C39" t="str">
        <f t="shared" si="0"/>
        <v>http://hl7.org/fhir/us/core/StructureDefinition/us-core-condition</v>
      </c>
      <c r="D39" t="s">
        <v>146</v>
      </c>
      <c r="F39" t="s">
        <v>69</v>
      </c>
      <c r="G39" t="s">
        <v>105</v>
      </c>
      <c r="I39" s="4" t="s">
        <v>150</v>
      </c>
      <c r="J39" s="4" t="s">
        <v>319</v>
      </c>
      <c r="K39" s="4" t="s">
        <v>151</v>
      </c>
    </row>
    <row r="40" spans="1:11" x14ac:dyDescent="0.2">
      <c r="A40">
        <v>39</v>
      </c>
      <c r="B40" t="s">
        <v>137</v>
      </c>
      <c r="C40" t="str">
        <f t="shared" si="0"/>
        <v>http://hl7.org/fhir/us/core/StructureDefinition/us-core-condition</v>
      </c>
      <c r="D40" t="s">
        <v>147</v>
      </c>
      <c r="F40" t="s">
        <v>69</v>
      </c>
      <c r="G40" t="s">
        <v>148</v>
      </c>
      <c r="I40" s="4" t="s">
        <v>152</v>
      </c>
      <c r="J40" s="4" t="s">
        <v>531</v>
      </c>
      <c r="K40" s="4" t="s">
        <v>155</v>
      </c>
    </row>
    <row r="41" spans="1:11" x14ac:dyDescent="0.2">
      <c r="A41">
        <v>40</v>
      </c>
      <c r="B41" t="s">
        <v>137</v>
      </c>
      <c r="C41" t="str">
        <f t="shared" ref="C41:C43" si="9">"http://hl7.org/fhir/us/core/StructureDefinition/us-core-"&amp;LOWER(B41)</f>
        <v>http://hl7.org/fhir/us/core/StructureDefinition/us-core-condition</v>
      </c>
      <c r="D41" t="s">
        <v>527</v>
      </c>
      <c r="F41" t="s">
        <v>69</v>
      </c>
      <c r="G41" t="s">
        <v>148</v>
      </c>
      <c r="I41" s="4" t="s">
        <v>152</v>
      </c>
      <c r="J41" s="4" t="s">
        <v>532</v>
      </c>
      <c r="K41" s="4" t="s">
        <v>155</v>
      </c>
    </row>
    <row r="42" spans="1:11" x14ac:dyDescent="0.2">
      <c r="A42">
        <v>41</v>
      </c>
      <c r="B42" t="s">
        <v>137</v>
      </c>
      <c r="C42" t="str">
        <f t="shared" si="9"/>
        <v>http://hl7.org/fhir/us/core/StructureDefinition/us-core-condition</v>
      </c>
      <c r="D42" t="s">
        <v>528</v>
      </c>
      <c r="F42" t="s">
        <v>69</v>
      </c>
      <c r="G42" t="s">
        <v>148</v>
      </c>
      <c r="I42" s="4" t="s">
        <v>152</v>
      </c>
      <c r="J42" s="4" t="s">
        <v>533</v>
      </c>
      <c r="K42" s="4" t="s">
        <v>155</v>
      </c>
    </row>
    <row r="43" spans="1:11" x14ac:dyDescent="0.2">
      <c r="A43">
        <v>42</v>
      </c>
      <c r="B43" t="s">
        <v>137</v>
      </c>
      <c r="C43" t="str">
        <f t="shared" si="9"/>
        <v>http://hl7.org/fhir/us/core/StructureDefinition/us-core-condition</v>
      </c>
      <c r="D43" t="s">
        <v>529</v>
      </c>
      <c r="F43" t="s">
        <v>69</v>
      </c>
      <c r="G43" t="s">
        <v>148</v>
      </c>
      <c r="I43" s="4" t="s">
        <v>152</v>
      </c>
      <c r="J43" s="4" t="s">
        <v>534</v>
      </c>
      <c r="K43" s="4" t="s">
        <v>155</v>
      </c>
    </row>
    <row r="44" spans="1:11" x14ac:dyDescent="0.2">
      <c r="A44">
        <v>43</v>
      </c>
      <c r="B44" t="s">
        <v>20</v>
      </c>
      <c r="C44" t="str">
        <f t="shared" si="0"/>
        <v>http://hl7.org/fhir/us/core/StructureDefinition/us-core-allergyintolerance</v>
      </c>
      <c r="D44" t="s">
        <v>143</v>
      </c>
      <c r="F44" t="s">
        <v>69</v>
      </c>
      <c r="G44" t="s">
        <v>105</v>
      </c>
      <c r="I44" s="4" t="s">
        <v>161</v>
      </c>
      <c r="J44" s="4" t="s">
        <v>313</v>
      </c>
      <c r="K44" s="4" t="s">
        <v>427</v>
      </c>
    </row>
    <row r="45" spans="1:11" x14ac:dyDescent="0.2">
      <c r="A45">
        <v>44</v>
      </c>
      <c r="B45" t="s">
        <v>160</v>
      </c>
      <c r="C45" t="str">
        <f t="shared" si="0"/>
        <v>http://hl7.org/fhir/us/core/StructureDefinition/us-core-immunization</v>
      </c>
      <c r="D45" t="s">
        <v>163</v>
      </c>
      <c r="F45" t="s">
        <v>69</v>
      </c>
      <c r="G45" t="s">
        <v>112</v>
      </c>
      <c r="I45" s="4" t="s">
        <v>166</v>
      </c>
      <c r="J45" s="4" t="s">
        <v>489</v>
      </c>
      <c r="K45" s="4" t="str">
        <f>"Fetches a bundle of all "&amp;B45&amp;" resources for the specified "&amp;SUBSTITUTE(D45,","," and ")</f>
        <v>Fetches a bundle of all Immunization resources for the specified patient and date</v>
      </c>
    </row>
    <row r="46" spans="1:11" x14ac:dyDescent="0.2">
      <c r="A46">
        <v>45</v>
      </c>
      <c r="B46" t="s">
        <v>160</v>
      </c>
      <c r="C46" t="str">
        <f t="shared" si="0"/>
        <v>http://hl7.org/fhir/us/core/StructureDefinition/us-core-immunization</v>
      </c>
      <c r="D46" t="s">
        <v>115</v>
      </c>
      <c r="F46" t="s">
        <v>69</v>
      </c>
      <c r="G46" t="s">
        <v>148</v>
      </c>
      <c r="I46" s="4" t="s">
        <v>301</v>
      </c>
      <c r="J46" s="4" t="s">
        <v>162</v>
      </c>
      <c r="K46" s="4" t="str">
        <f>"Fetches a bundle of all "&amp;B46&amp;" resources for the specified "&amp;SUBSTITUTE(D46,","," and ")</f>
        <v>Fetches a bundle of all Immunization resources for the specified patient and status</v>
      </c>
    </row>
    <row r="47" spans="1:11" x14ac:dyDescent="0.2">
      <c r="A47">
        <v>46</v>
      </c>
      <c r="B47" t="s">
        <v>178</v>
      </c>
      <c r="C47" t="s">
        <v>683</v>
      </c>
      <c r="D47" t="s">
        <v>115</v>
      </c>
      <c r="F47" t="s">
        <v>69</v>
      </c>
      <c r="G47" t="s">
        <v>105</v>
      </c>
      <c r="I47" s="4" t="s">
        <v>199</v>
      </c>
      <c r="J47" s="4" t="s">
        <v>183</v>
      </c>
      <c r="K47" s="4" t="str">
        <f>"Fetches a bundle of all "&amp;B47&amp;" resources for the specified "&amp;SUBSTITUTE(D47,","," and ")</f>
        <v>Fetches a bundle of all DiagnosticReport resources for the specified patient and status</v>
      </c>
    </row>
    <row r="48" spans="1:11" ht="16" x14ac:dyDescent="0.2">
      <c r="A48">
        <v>47</v>
      </c>
      <c r="B48" t="s">
        <v>178</v>
      </c>
      <c r="C48" t="s">
        <v>683</v>
      </c>
      <c r="D48" t="s">
        <v>144</v>
      </c>
      <c r="F48" t="s">
        <v>12</v>
      </c>
      <c r="G48" t="s">
        <v>105</v>
      </c>
      <c r="H48" t="s">
        <v>314</v>
      </c>
      <c r="I48" s="4" t="s">
        <v>192</v>
      </c>
      <c r="J48" s="8" t="s">
        <v>195</v>
      </c>
      <c r="K48" s="4" t="str">
        <f>"Fetches a bundle of all "&amp;B48&amp;" resources for the specified patient and  a category code = `LAB`"</f>
        <v>Fetches a bundle of all DiagnosticReport resources for the specified patient and  a category code = `LAB`</v>
      </c>
    </row>
    <row r="49" spans="1:11" ht="16" x14ac:dyDescent="0.2">
      <c r="A49">
        <v>48</v>
      </c>
      <c r="B49" t="s">
        <v>178</v>
      </c>
      <c r="C49" t="s">
        <v>683</v>
      </c>
      <c r="D49" t="s">
        <v>146</v>
      </c>
      <c r="F49" t="s">
        <v>12</v>
      </c>
      <c r="G49" t="s">
        <v>105</v>
      </c>
      <c r="I49" s="4" t="s">
        <v>219</v>
      </c>
      <c r="J49" s="8" t="s">
        <v>196</v>
      </c>
      <c r="K49" s="4" t="str">
        <f>"Fetches a bundle of all "&amp;B49&amp;" resources for the specified patient and  report code(s).  SHOULD support search by multiple report codes."</f>
        <v>Fetches a bundle of all DiagnosticReport resources for the specified patient and  report code(s).  SHOULD support search by multiple report codes.</v>
      </c>
    </row>
    <row r="50" spans="1:11" ht="16" x14ac:dyDescent="0.2">
      <c r="A50">
        <v>49</v>
      </c>
      <c r="B50" t="s">
        <v>178</v>
      </c>
      <c r="C50" t="s">
        <v>683</v>
      </c>
      <c r="D50" t="s">
        <v>193</v>
      </c>
      <c r="F50" t="s">
        <v>12</v>
      </c>
      <c r="G50" t="s">
        <v>216</v>
      </c>
      <c r="H50" t="s">
        <v>314</v>
      </c>
      <c r="I50" s="4" t="s">
        <v>194</v>
      </c>
      <c r="J50" s="8" t="s">
        <v>490</v>
      </c>
      <c r="K50" s="4" t="str">
        <f>"Fetches a bundle of all "&amp;B50&amp;" resources for the specified patient and date and a category code = `LAB`"</f>
        <v>Fetches a bundle of all DiagnosticReport resources for the specified patient and date and a category code = `LAB`</v>
      </c>
    </row>
    <row r="51" spans="1:11" x14ac:dyDescent="0.2">
      <c r="A51">
        <v>50</v>
      </c>
      <c r="B51" t="s">
        <v>178</v>
      </c>
      <c r="C51" t="s">
        <v>683</v>
      </c>
      <c r="D51" t="s">
        <v>217</v>
      </c>
      <c r="F51" t="s">
        <v>69</v>
      </c>
      <c r="G51" t="s">
        <v>216</v>
      </c>
      <c r="I51" s="4" t="s">
        <v>223</v>
      </c>
      <c r="J51" s="4" t="s">
        <v>491</v>
      </c>
      <c r="K51" s="4" t="str">
        <f>"Fetches a bundle of all "&amp;B51&amp;" resources for the specified patient and date and report code(s).  SHOULD support search by multiple report codes."</f>
        <v>Fetches a bundle of all DiagnosticReport resources for the specified patient and date and report code(s).  SHOULD support search by multiple report codes.</v>
      </c>
    </row>
    <row r="52" spans="1:11" x14ac:dyDescent="0.2">
      <c r="A52">
        <v>51</v>
      </c>
      <c r="B52" t="s">
        <v>179</v>
      </c>
      <c r="C52" t="str">
        <f t="shared" ref="C52:C62" si="10">"http://hl7.org/fhir/us/core/StructureDefinition/us-core-"&amp;LOWER(B52)</f>
        <v>http://hl7.org/fhir/us/core/StructureDefinition/us-core-goal</v>
      </c>
      <c r="D52" t="s">
        <v>305</v>
      </c>
      <c r="F52" t="s">
        <v>69</v>
      </c>
      <c r="G52" t="s">
        <v>105</v>
      </c>
      <c r="I52" s="4" t="s">
        <v>185</v>
      </c>
      <c r="J52" s="4" t="s">
        <v>306</v>
      </c>
      <c r="K52" s="4" t="str">
        <f>"Fetches a bundle of all "&amp;B52&amp;" resources for the specified "&amp;SUBSTITUTE(D52,","," and ")</f>
        <v>Fetches a bundle of all Goal resources for the specified patient and lifecycle-status</v>
      </c>
    </row>
    <row r="53" spans="1:11" x14ac:dyDescent="0.2">
      <c r="A53">
        <v>52</v>
      </c>
      <c r="B53" t="s">
        <v>179</v>
      </c>
      <c r="C53" t="str">
        <f t="shared" si="10"/>
        <v>http://hl7.org/fhir/us/core/StructureDefinition/us-core-goal</v>
      </c>
      <c r="D53" t="s">
        <v>398</v>
      </c>
      <c r="F53" t="s">
        <v>69</v>
      </c>
      <c r="G53" t="s">
        <v>148</v>
      </c>
      <c r="I53" s="4" t="s">
        <v>205</v>
      </c>
      <c r="J53" s="4" t="s">
        <v>399</v>
      </c>
      <c r="K53" s="4" t="str">
        <f>"Fetches a bundle of all "&amp;B53&amp;" resources for the specified "&amp;SUBSTITUTE(D53,","," and ")</f>
        <v>Fetches a bundle of all Goal resources for the specified patient and target-date</v>
      </c>
    </row>
    <row r="54" spans="1:11" x14ac:dyDescent="0.2">
      <c r="A54">
        <v>53</v>
      </c>
      <c r="B54" t="s">
        <v>180</v>
      </c>
      <c r="C54" t="str">
        <f t="shared" si="10"/>
        <v>http://hl7.org/fhir/us/core/StructureDefinition/us-core-medicationrequest</v>
      </c>
      <c r="D54" t="s">
        <v>408</v>
      </c>
      <c r="F54" t="s">
        <v>12</v>
      </c>
      <c r="G54" t="s">
        <v>105</v>
      </c>
      <c r="H54" t="s">
        <v>437</v>
      </c>
      <c r="I54" s="4" t="s">
        <v>412</v>
      </c>
      <c r="J54" s="4" t="s">
        <v>438</v>
      </c>
      <c r="K54" s="4" t="s">
        <v>441</v>
      </c>
    </row>
    <row r="55" spans="1:11" x14ac:dyDescent="0.2">
      <c r="A55">
        <v>54</v>
      </c>
      <c r="B55" t="s">
        <v>180</v>
      </c>
      <c r="C55" t="str">
        <f t="shared" si="10"/>
        <v>http://hl7.org/fhir/us/core/StructureDefinition/us-core-medicationrequest</v>
      </c>
      <c r="D55" t="s">
        <v>409</v>
      </c>
      <c r="F55" t="s">
        <v>12</v>
      </c>
      <c r="G55" t="s">
        <v>105</v>
      </c>
      <c r="H55" t="s">
        <v>437</v>
      </c>
      <c r="I55" s="4" t="s">
        <v>184</v>
      </c>
      <c r="J55" s="4" t="s">
        <v>439</v>
      </c>
      <c r="K55" s="4" t="s">
        <v>442</v>
      </c>
    </row>
    <row r="56" spans="1:11" x14ac:dyDescent="0.2">
      <c r="A56">
        <v>55</v>
      </c>
      <c r="B56" t="s">
        <v>180</v>
      </c>
      <c r="C56" t="str">
        <f t="shared" si="10"/>
        <v>http://hl7.org/fhir/us/core/StructureDefinition/us-core-medicationrequest</v>
      </c>
      <c r="D56" t="s">
        <v>411</v>
      </c>
      <c r="F56" t="s">
        <v>69</v>
      </c>
      <c r="G56" t="s">
        <v>105</v>
      </c>
      <c r="H56" t="s">
        <v>437</v>
      </c>
      <c r="I56" s="4" t="s">
        <v>184</v>
      </c>
      <c r="J56" s="4" t="s">
        <v>440</v>
      </c>
      <c r="K56" s="4" t="s">
        <v>443</v>
      </c>
    </row>
    <row r="57" spans="1:11" x14ac:dyDescent="0.2">
      <c r="A57">
        <v>56</v>
      </c>
      <c r="B57" t="s">
        <v>180</v>
      </c>
      <c r="C57" t="str">
        <f t="shared" si="10"/>
        <v>http://hl7.org/fhir/us/core/StructureDefinition/us-core-medicationrequest</v>
      </c>
      <c r="D57" t="s">
        <v>410</v>
      </c>
      <c r="F57" t="s">
        <v>69</v>
      </c>
      <c r="G57" t="s">
        <v>216</v>
      </c>
      <c r="H57" t="s">
        <v>437</v>
      </c>
      <c r="I57" s="4" t="s">
        <v>227</v>
      </c>
      <c r="J57" s="4" t="s">
        <v>492</v>
      </c>
      <c r="K57" s="4" t="s">
        <v>444</v>
      </c>
    </row>
    <row r="58" spans="1:11" x14ac:dyDescent="0.2">
      <c r="A58">
        <v>57</v>
      </c>
      <c r="B58" t="s">
        <v>420</v>
      </c>
      <c r="C58" t="str">
        <f t="shared" si="10"/>
        <v>http://hl7.org/fhir/us/core/StructureDefinition/us-core-!medicationstatement</v>
      </c>
      <c r="D58" t="s">
        <v>115</v>
      </c>
      <c r="F58" t="s">
        <v>69</v>
      </c>
      <c r="G58" t="s">
        <v>105</v>
      </c>
      <c r="I58" s="4" t="s">
        <v>186</v>
      </c>
      <c r="J58" s="4" t="s">
        <v>395</v>
      </c>
      <c r="K58" s="4" t="str">
        <f>"Fetches a bundle of all "&amp;B58&amp;" resources for the specified "&amp;SUBSTITUTE(D58,","," and ")</f>
        <v>Fetches a bundle of all !MedicationStatement resources for the specified patient and status</v>
      </c>
    </row>
    <row r="59" spans="1:11" x14ac:dyDescent="0.2">
      <c r="A59">
        <v>58</v>
      </c>
      <c r="B59" t="s">
        <v>420</v>
      </c>
      <c r="C59" t="str">
        <f t="shared" si="10"/>
        <v>http://hl7.org/fhir/us/core/StructureDefinition/us-core-!medicationstatement</v>
      </c>
      <c r="D59" t="s">
        <v>229</v>
      </c>
      <c r="F59" t="s">
        <v>69</v>
      </c>
      <c r="G59" t="s">
        <v>148</v>
      </c>
      <c r="I59" s="4" t="s">
        <v>228</v>
      </c>
      <c r="J59" s="4" t="s">
        <v>396</v>
      </c>
      <c r="K59" s="4" t="s">
        <v>230</v>
      </c>
    </row>
    <row r="60" spans="1:11" x14ac:dyDescent="0.2">
      <c r="A60">
        <v>59</v>
      </c>
      <c r="B60" t="s">
        <v>181</v>
      </c>
      <c r="C60" t="str">
        <f t="shared" si="10"/>
        <v>http://hl7.org/fhir/us/core/StructureDefinition/us-core-procedure</v>
      </c>
      <c r="D60" t="s">
        <v>115</v>
      </c>
      <c r="F60" t="s">
        <v>69</v>
      </c>
      <c r="G60" t="s">
        <v>105</v>
      </c>
      <c r="I60" s="4" t="s">
        <v>202</v>
      </c>
      <c r="J60" s="4" t="s">
        <v>201</v>
      </c>
      <c r="K60" s="4" t="str">
        <f>"Fetches a bundle of all "&amp;B60&amp;" resources for the specified "&amp;SUBSTITUTE(D60,","," and ")</f>
        <v>Fetches a bundle of all Procedure resources for the specified patient and status</v>
      </c>
    </row>
    <row r="61" spans="1:11" x14ac:dyDescent="0.2">
      <c r="A61">
        <v>60</v>
      </c>
      <c r="B61" t="s">
        <v>181</v>
      </c>
      <c r="C61" t="str">
        <f t="shared" si="10"/>
        <v>http://hl7.org/fhir/us/core/StructureDefinition/us-core-procedure</v>
      </c>
      <c r="D61" t="s">
        <v>163</v>
      </c>
      <c r="F61" t="s">
        <v>12</v>
      </c>
      <c r="G61" t="s">
        <v>105</v>
      </c>
      <c r="I61" s="4" t="s">
        <v>214</v>
      </c>
      <c r="J61" s="4" t="s">
        <v>215</v>
      </c>
      <c r="K61" s="4" t="str">
        <f>"Fetches a bundle of all "&amp;B61&amp;" resources for the specified "&amp;SUBSTITUTE(D61,","," and ")</f>
        <v>Fetches a bundle of all Procedure resources for the specified patient and date</v>
      </c>
    </row>
    <row r="62" spans="1:11" x14ac:dyDescent="0.2">
      <c r="A62">
        <v>61</v>
      </c>
      <c r="B62" t="s">
        <v>181</v>
      </c>
      <c r="C62" t="str">
        <f t="shared" si="10"/>
        <v>http://hl7.org/fhir/us/core/StructureDefinition/us-core-procedure</v>
      </c>
      <c r="D62" t="s">
        <v>217</v>
      </c>
      <c r="F62" t="s">
        <v>69</v>
      </c>
      <c r="G62" t="s">
        <v>216</v>
      </c>
      <c r="I62" s="4" t="s">
        <v>224</v>
      </c>
      <c r="J62" s="4" t="s">
        <v>493</v>
      </c>
      <c r="K62" s="4" t="str">
        <f>"Fetches a bundle of all "&amp;B62&amp;" resources for the specified patient and date and procedure code(s).  SHOULD support search by multiple codes."</f>
        <v>Fetches a bundle of all Procedure resources for the specified patient and date and procedure code(s).  SHOULD support search by multiple codes.</v>
      </c>
    </row>
    <row r="63" spans="1:11" x14ac:dyDescent="0.2">
      <c r="A63">
        <v>62</v>
      </c>
      <c r="B63" t="s">
        <v>182</v>
      </c>
      <c r="C63" t="s">
        <v>684</v>
      </c>
      <c r="D63" t="s">
        <v>234</v>
      </c>
      <c r="F63" t="s">
        <v>69</v>
      </c>
      <c r="G63" t="s">
        <v>105</v>
      </c>
      <c r="H63" t="s">
        <v>402</v>
      </c>
      <c r="I63" s="4" t="s">
        <v>273</v>
      </c>
      <c r="J63" s="4" t="s">
        <v>403</v>
      </c>
      <c r="K63" s="4" t="s">
        <v>310</v>
      </c>
    </row>
    <row r="64" spans="1:11" x14ac:dyDescent="0.2">
      <c r="A64">
        <v>63</v>
      </c>
      <c r="B64" t="s">
        <v>182</v>
      </c>
      <c r="C64" t="s">
        <v>684</v>
      </c>
      <c r="D64" t="s">
        <v>144</v>
      </c>
      <c r="F64" t="s">
        <v>12</v>
      </c>
      <c r="G64" t="s">
        <v>105</v>
      </c>
      <c r="H64" t="s">
        <v>402</v>
      </c>
      <c r="I64" s="4" t="s">
        <v>218</v>
      </c>
      <c r="J64" s="4" t="s">
        <v>404</v>
      </c>
      <c r="K64" s="4" t="str">
        <f>"Fetches a bundle of all "&amp;B64&amp;" resources for the specified patient and a category code = `laboratory`"</f>
        <v>Fetches a bundle of all Observation resources for the specified patient and a category code = `laboratory`</v>
      </c>
    </row>
    <row r="65" spans="1:11" x14ac:dyDescent="0.2">
      <c r="A65">
        <v>64</v>
      </c>
      <c r="B65" t="s">
        <v>182</v>
      </c>
      <c r="C65" t="s">
        <v>684</v>
      </c>
      <c r="D65" t="s">
        <v>146</v>
      </c>
      <c r="F65" t="s">
        <v>12</v>
      </c>
      <c r="G65" t="s">
        <v>105</v>
      </c>
      <c r="I65" s="4" t="s">
        <v>221</v>
      </c>
      <c r="J65" s="4" t="s">
        <v>320</v>
      </c>
      <c r="K65" s="4" t="str">
        <f>"Fetches a bundle of all "&amp;B65&amp;" resources for the specified patient and observation code(s).  SHOULD support search by multiple report codes. The Observation `code` parameter searches `Observation.code only."</f>
        <v>Fetches a bundle of all Observation resources for the specified patient and observation code(s).  SHOULD support search by multiple report codes. The Observation `code` parameter searches `Observation.code only.</v>
      </c>
    </row>
    <row r="66" spans="1:11" x14ac:dyDescent="0.2">
      <c r="A66">
        <v>65</v>
      </c>
      <c r="B66" t="s">
        <v>182</v>
      </c>
      <c r="C66" t="s">
        <v>684</v>
      </c>
      <c r="D66" t="s">
        <v>193</v>
      </c>
      <c r="F66" t="s">
        <v>12</v>
      </c>
      <c r="G66" t="s">
        <v>216</v>
      </c>
      <c r="H66" t="s">
        <v>402</v>
      </c>
      <c r="I66" s="4" t="s">
        <v>222</v>
      </c>
      <c r="J66" s="4" t="s">
        <v>494</v>
      </c>
      <c r="K66" s="4" t="str">
        <f>"Fetches a bundle of all "&amp;B66&amp;" resources for the specified patient and date and a category code = `laboratory`"</f>
        <v>Fetches a bundle of all Observation resources for the specified patient and date and a category code = `laboratory`</v>
      </c>
    </row>
    <row r="67" spans="1:11" x14ac:dyDescent="0.2">
      <c r="A67">
        <v>66</v>
      </c>
      <c r="B67" t="s">
        <v>182</v>
      </c>
      <c r="C67" t="s">
        <v>684</v>
      </c>
      <c r="D67" t="s">
        <v>217</v>
      </c>
      <c r="F67" t="s">
        <v>69</v>
      </c>
      <c r="G67" t="s">
        <v>216</v>
      </c>
      <c r="I67" s="4" t="s">
        <v>220</v>
      </c>
      <c r="J67" s="4" t="s">
        <v>495</v>
      </c>
      <c r="K67" s="4" t="str">
        <f>"Fetches a bundle of all "&amp;B67&amp;" resources for the specified patient and date and report code(s).  SHOULD support search by multiple report codes."</f>
        <v>Fetches a bundle of all Observation resources for the specified patient and date and report code(s).  SHOULD support search by multiple report codes.</v>
      </c>
    </row>
    <row r="68" spans="1:11" x14ac:dyDescent="0.2">
      <c r="A68">
        <v>67</v>
      </c>
      <c r="B68" t="s">
        <v>309</v>
      </c>
      <c r="C68" t="s">
        <v>684</v>
      </c>
      <c r="D68" t="s">
        <v>115</v>
      </c>
      <c r="F68" t="s">
        <v>69</v>
      </c>
      <c r="G68" t="s">
        <v>105</v>
      </c>
      <c r="I68" s="4" t="s">
        <v>204</v>
      </c>
      <c r="J68" s="4" t="s">
        <v>203</v>
      </c>
      <c r="K68" s="4" t="str">
        <f>"Fetches a bundle of all "&amp;B68&amp;" resources for the specified "&amp;SUBSTITUTE(D68,","," and ")</f>
        <v>Fetches a bundle of all !Observation resources for the specified patient and status</v>
      </c>
    </row>
    <row r="69" spans="1:11" x14ac:dyDescent="0.2">
      <c r="A69">
        <v>68</v>
      </c>
      <c r="B69" t="s">
        <v>231</v>
      </c>
      <c r="C69" t="s">
        <v>233</v>
      </c>
      <c r="D69" t="s">
        <v>144</v>
      </c>
      <c r="F69" t="s">
        <v>12</v>
      </c>
      <c r="G69" t="s">
        <v>105</v>
      </c>
      <c r="H69" t="s">
        <v>315</v>
      </c>
      <c r="I69" s="4" t="s">
        <v>239</v>
      </c>
      <c r="J69" s="4" t="s">
        <v>240</v>
      </c>
      <c r="K69" s="4" t="str">
        <f>"Fetches a bundle of all "&amp;B69&amp;" resources for the specified "&amp;SUBSTITUTE(D69,","," and ")&amp;"=`assess-plan`"</f>
        <v>Fetches a bundle of all CarePlan resources for the specified patient and category=`assess-plan`</v>
      </c>
    </row>
    <row r="70" spans="1:11" x14ac:dyDescent="0.2">
      <c r="A70">
        <v>69</v>
      </c>
      <c r="B70" t="s">
        <v>231</v>
      </c>
      <c r="C70" t="s">
        <v>233</v>
      </c>
      <c r="D70" t="s">
        <v>193</v>
      </c>
      <c r="F70" t="s">
        <v>69</v>
      </c>
      <c r="G70" t="s">
        <v>216</v>
      </c>
      <c r="H70" t="s">
        <v>315</v>
      </c>
      <c r="I70" s="4" t="s">
        <v>238</v>
      </c>
      <c r="J70" s="4" t="s">
        <v>497</v>
      </c>
      <c r="K70" s="4" t="s">
        <v>242</v>
      </c>
    </row>
    <row r="71" spans="1:11" x14ac:dyDescent="0.2">
      <c r="A71">
        <v>70</v>
      </c>
      <c r="B71" t="s">
        <v>231</v>
      </c>
      <c r="C71" t="s">
        <v>233</v>
      </c>
      <c r="D71" t="s">
        <v>234</v>
      </c>
      <c r="F71" t="s">
        <v>69</v>
      </c>
      <c r="G71" t="s">
        <v>105</v>
      </c>
      <c r="H71" t="s">
        <v>315</v>
      </c>
      <c r="I71" s="4" t="s">
        <v>236</v>
      </c>
      <c r="J71" s="4" t="s">
        <v>241</v>
      </c>
      <c r="K71" s="4" t="s">
        <v>243</v>
      </c>
    </row>
    <row r="72" spans="1:11" x14ac:dyDescent="0.2">
      <c r="A72">
        <v>71</v>
      </c>
      <c r="B72" t="s">
        <v>231</v>
      </c>
      <c r="C72" t="s">
        <v>233</v>
      </c>
      <c r="D72" t="s">
        <v>235</v>
      </c>
      <c r="F72" t="s">
        <v>69</v>
      </c>
      <c r="G72" t="s">
        <v>216</v>
      </c>
      <c r="H72" t="s">
        <v>315</v>
      </c>
      <c r="I72" s="4" t="s">
        <v>237</v>
      </c>
      <c r="J72" s="4" t="s">
        <v>496</v>
      </c>
      <c r="K72" s="4" t="s">
        <v>244</v>
      </c>
    </row>
    <row r="73" spans="1:11" ht="136" x14ac:dyDescent="0.2">
      <c r="A73">
        <v>72</v>
      </c>
      <c r="B73" t="s">
        <v>245</v>
      </c>
      <c r="C73" t="str">
        <f>"http://hl7.org/fhir/us/core/StructureDefinition/us-core-"&amp;LOWER(B73)</f>
        <v>http://hl7.org/fhir/us/core/StructureDefinition/us-core-careteam</v>
      </c>
      <c r="D73" t="s">
        <v>115</v>
      </c>
      <c r="F73" t="s">
        <v>12</v>
      </c>
      <c r="G73" t="s">
        <v>105</v>
      </c>
      <c r="H73" t="s">
        <v>300</v>
      </c>
      <c r="I73" s="4" t="s">
        <v>545</v>
      </c>
      <c r="J73" s="4" t="s">
        <v>551</v>
      </c>
      <c r="K73" s="9" t="s">
        <v>553</v>
      </c>
    </row>
    <row r="74" spans="1:11" x14ac:dyDescent="0.2">
      <c r="A74">
        <v>73</v>
      </c>
      <c r="B74" t="s">
        <v>177</v>
      </c>
      <c r="C74" t="str">
        <f t="shared" ref="C74:C79" si="11">"http://hl7.org/fhir/us/core/StructureDefinition/us-core-"&amp;LOWER(B74)</f>
        <v>http://hl7.org/fhir/us/core/StructureDefinition/us-core-documentreference</v>
      </c>
      <c r="D74" t="s">
        <v>115</v>
      </c>
      <c r="F74" t="s">
        <v>69</v>
      </c>
      <c r="G74" t="s">
        <v>105</v>
      </c>
      <c r="I74" s="4" t="s">
        <v>280</v>
      </c>
      <c r="J74" s="4" t="s">
        <v>282</v>
      </c>
      <c r="K74" s="4" t="str">
        <f>"Fetches a bundle of all "&amp;B74&amp;" resources for the specified "&amp;SUBSTITUTE(D74,","," and ") &amp;". See the implementation notes above for how to access the actual document."</f>
        <v>Fetches a bundle of all DocumentReference resources for the specified patient and status. See the implementation notes above for how to access the actual document.</v>
      </c>
    </row>
    <row r="75" spans="1:11" ht="20.25" customHeight="1" x14ac:dyDescent="0.2">
      <c r="A75">
        <v>74</v>
      </c>
      <c r="B75" t="s">
        <v>279</v>
      </c>
      <c r="C75" t="str">
        <f t="shared" si="11"/>
        <v>http://hl7.org/fhir/us/core/StructureDefinition/us-core-!documentreference</v>
      </c>
      <c r="D75" t="s">
        <v>278</v>
      </c>
      <c r="F75" t="s">
        <v>69</v>
      </c>
      <c r="G75" t="s">
        <v>148</v>
      </c>
      <c r="I75" s="4" t="s">
        <v>280</v>
      </c>
      <c r="J75" s="4"/>
      <c r="K75" s="4" t="str">
        <f>"Fetches a bundle of all "&amp;B75&amp;" resources for the specified "&amp;SUBSTITUTE(D75,","," and ") &amp;". See the implementation notes above for how to access the actual document."</f>
        <v>Fetches a bundle of all !DocumentReference resources for the specified patient and period. See the implementation notes above for how to access the actual document.</v>
      </c>
    </row>
    <row r="76" spans="1:11" x14ac:dyDescent="0.2">
      <c r="A76">
        <v>75</v>
      </c>
      <c r="B76" t="s">
        <v>177</v>
      </c>
      <c r="C76" t="str">
        <f t="shared" si="11"/>
        <v>http://hl7.org/fhir/us/core/StructureDefinition/us-core-documentreference</v>
      </c>
      <c r="D76" t="s">
        <v>144</v>
      </c>
      <c r="F76" t="s">
        <v>12</v>
      </c>
      <c r="G76" t="s">
        <v>105</v>
      </c>
      <c r="H76" t="s">
        <v>316</v>
      </c>
      <c r="I76" s="4" t="s">
        <v>284</v>
      </c>
      <c r="J76" s="4" t="s">
        <v>281</v>
      </c>
      <c r="K76" s="4" t="s">
        <v>283</v>
      </c>
    </row>
    <row r="77" spans="1:11" ht="20.25" customHeight="1" x14ac:dyDescent="0.2">
      <c r="A77">
        <v>76</v>
      </c>
      <c r="B77" t="s">
        <v>177</v>
      </c>
      <c r="C77" t="str">
        <f t="shared" si="11"/>
        <v>http://hl7.org/fhir/us/core/StructureDefinition/us-core-documentreference</v>
      </c>
      <c r="D77" t="s">
        <v>193</v>
      </c>
      <c r="F77" t="s">
        <v>12</v>
      </c>
      <c r="G77" t="s">
        <v>216</v>
      </c>
      <c r="H77" t="s">
        <v>316</v>
      </c>
      <c r="I77" s="4" t="s">
        <v>285</v>
      </c>
      <c r="J77" s="8" t="s">
        <v>498</v>
      </c>
      <c r="K77" s="4" t="s">
        <v>287</v>
      </c>
    </row>
    <row r="78" spans="1:11" x14ac:dyDescent="0.2">
      <c r="A78">
        <v>77</v>
      </c>
      <c r="B78" t="s">
        <v>177</v>
      </c>
      <c r="C78" t="str">
        <f t="shared" si="11"/>
        <v>http://hl7.org/fhir/us/core/StructureDefinition/us-core-documentreference</v>
      </c>
      <c r="D78" t="s">
        <v>117</v>
      </c>
      <c r="F78" t="s">
        <v>12</v>
      </c>
      <c r="G78" t="s">
        <v>105</v>
      </c>
      <c r="I78" s="4" t="s">
        <v>289</v>
      </c>
      <c r="J78" s="4" t="s">
        <v>378</v>
      </c>
      <c r="K78" s="4" t="s">
        <v>286</v>
      </c>
    </row>
    <row r="79" spans="1:11" ht="20.25" customHeight="1" x14ac:dyDescent="0.2">
      <c r="A79">
        <v>78</v>
      </c>
      <c r="B79" t="s">
        <v>177</v>
      </c>
      <c r="C79" t="str">
        <f t="shared" si="11"/>
        <v>http://hl7.org/fhir/us/core/StructureDefinition/us-core-documentreference</v>
      </c>
      <c r="D79" t="s">
        <v>288</v>
      </c>
      <c r="F79" t="s">
        <v>69</v>
      </c>
      <c r="G79" t="s">
        <v>216</v>
      </c>
      <c r="I79" s="4" t="s">
        <v>290</v>
      </c>
      <c r="J79" s="4" t="s">
        <v>499</v>
      </c>
      <c r="K79" s="4" t="str">
        <f>"Fetches a bundle of all "&amp;B79&amp;" resources for the specified "&amp;SUBSTITUTE(D79,","," and ") &amp;". See the implementation notes above for how to access the actual document."</f>
        <v>Fetches a bundle of all DocumentReference resources for the specified patient and type and period. See the implementation notes above for how to access the actual document.</v>
      </c>
    </row>
    <row r="80" spans="1:11" x14ac:dyDescent="0.2">
      <c r="A80">
        <v>79</v>
      </c>
      <c r="B80" t="s">
        <v>246</v>
      </c>
      <c r="C80" t="s">
        <v>682</v>
      </c>
      <c r="D80" t="s">
        <v>117</v>
      </c>
      <c r="F80" t="s">
        <v>69</v>
      </c>
      <c r="G80" t="s">
        <v>105</v>
      </c>
      <c r="I80" s="4" t="s">
        <v>377</v>
      </c>
      <c r="J80" s="4" t="s">
        <v>379</v>
      </c>
      <c r="K80" s="4" t="s">
        <v>380</v>
      </c>
    </row>
    <row r="81" spans="1:11" x14ac:dyDescent="0.2">
      <c r="A81">
        <v>80</v>
      </c>
      <c r="B81" t="s">
        <v>246</v>
      </c>
      <c r="C81" t="s">
        <v>682</v>
      </c>
      <c r="D81" t="s">
        <v>115</v>
      </c>
      <c r="E81" t="s">
        <v>56</v>
      </c>
      <c r="F81" t="s">
        <v>69</v>
      </c>
      <c r="G81" t="s">
        <v>105</v>
      </c>
      <c r="I81" s="4" t="s">
        <v>678</v>
      </c>
      <c r="J81" s="4" t="s">
        <v>679</v>
      </c>
      <c r="K81" s="4" t="s">
        <v>680</v>
      </c>
    </row>
    <row r="82" spans="1:11" x14ac:dyDescent="0.2">
      <c r="A82">
        <v>81</v>
      </c>
      <c r="B82" t="s">
        <v>245</v>
      </c>
      <c r="C82" t="str">
        <f>"http://hl7.org/fhir/us/core/StructureDefinition/us-core-"&amp;LOWER(B82)</f>
        <v>http://hl7.org/fhir/us/core/StructureDefinition/us-core-careteam</v>
      </c>
      <c r="D82" t="s">
        <v>546</v>
      </c>
      <c r="F82" t="s">
        <v>69</v>
      </c>
      <c r="G82" t="s">
        <v>105</v>
      </c>
      <c r="I82" s="4" t="s">
        <v>547</v>
      </c>
      <c r="J82" s="4" t="s">
        <v>548</v>
      </c>
      <c r="K82" s="4" t="s">
        <v>549</v>
      </c>
    </row>
    <row r="83" spans="1:11" x14ac:dyDescent="0.2">
      <c r="A83">
        <v>82</v>
      </c>
      <c r="B83" t="s">
        <v>554</v>
      </c>
      <c r="C83" t="str">
        <f t="shared" ref="C83:C96" si="12">"http://hl7.org/fhir/us/core/StructureDefinition/us-core-"&amp;LOWER(B83)</f>
        <v>http://hl7.org/fhir/us/core/StructureDefinition/us-core-servicerequest</v>
      </c>
      <c r="D83" t="s">
        <v>115</v>
      </c>
      <c r="F83" t="s">
        <v>69</v>
      </c>
      <c r="G83" t="s">
        <v>105</v>
      </c>
      <c r="I83" s="4" t="s">
        <v>292</v>
      </c>
      <c r="J83" s="4" t="s">
        <v>556</v>
      </c>
      <c r="K83" s="4" t="str">
        <f>"Fetches a bundle of all "&amp;B83&amp;" resources for the specified "&amp;SUBSTITUTE(D83,","," and ")</f>
        <v>Fetches a bundle of all ServiceRequest resources for the specified patient and status</v>
      </c>
    </row>
    <row r="84" spans="1:11" x14ac:dyDescent="0.2">
      <c r="A84">
        <v>83</v>
      </c>
      <c r="B84" t="s">
        <v>554</v>
      </c>
      <c r="C84" t="str">
        <f t="shared" si="12"/>
        <v>http://hl7.org/fhir/us/core/StructureDefinition/us-core-servicerequest</v>
      </c>
      <c r="D84" t="s">
        <v>144</v>
      </c>
      <c r="F84" t="s">
        <v>12</v>
      </c>
      <c r="G84" t="s">
        <v>105</v>
      </c>
      <c r="I84" s="4" t="s">
        <v>197</v>
      </c>
      <c r="J84" s="4" t="s">
        <v>558</v>
      </c>
      <c r="K84" s="4" t="str">
        <f>"Fetches a bundle of all "&amp;B84&amp;" resources for the specified patient and  a category code"</f>
        <v>Fetches a bundle of all ServiceRequest resources for the specified patient and  a category code</v>
      </c>
    </row>
    <row r="85" spans="1:11" x14ac:dyDescent="0.2">
      <c r="A85">
        <v>84</v>
      </c>
      <c r="B85" t="s">
        <v>554</v>
      </c>
      <c r="C85" t="str">
        <f t="shared" si="12"/>
        <v>http://hl7.org/fhir/us/core/StructureDefinition/us-core-servicerequest</v>
      </c>
      <c r="D85" t="s">
        <v>146</v>
      </c>
      <c r="F85" t="s">
        <v>12</v>
      </c>
      <c r="G85" t="s">
        <v>105</v>
      </c>
      <c r="I85" s="4" t="s">
        <v>198</v>
      </c>
      <c r="J85" s="4" t="s">
        <v>566</v>
      </c>
      <c r="K85" s="4" t="str">
        <f>"Fetches a bundle of all "&amp;B85&amp;" resources for the specified patient and  report code(s).  SHOULD support search by multiple report codes."</f>
        <v>Fetches a bundle of all ServiceRequest resources for the specified patient and  report code(s).  SHOULD support search by multiple report codes.</v>
      </c>
    </row>
    <row r="86" spans="1:11" x14ac:dyDescent="0.2">
      <c r="A86">
        <v>85</v>
      </c>
      <c r="B86" t="s">
        <v>554</v>
      </c>
      <c r="C86" t="str">
        <f t="shared" si="12"/>
        <v>http://hl7.org/fhir/us/core/StructureDefinition/us-core-servicerequest</v>
      </c>
      <c r="D86" t="s">
        <v>562</v>
      </c>
      <c r="F86" t="s">
        <v>12</v>
      </c>
      <c r="G86" t="s">
        <v>216</v>
      </c>
      <c r="I86" s="4" t="s">
        <v>200</v>
      </c>
      <c r="J86" s="4" t="s">
        <v>557</v>
      </c>
      <c r="K86" s="4" t="str">
        <f>"Fetches a bundle of all "&amp;B86&amp;" resources for the specified patient and date and a category code"</f>
        <v>Fetches a bundle of all ServiceRequest resources for the specified patient and date and a category code</v>
      </c>
    </row>
    <row r="87" spans="1:11" x14ac:dyDescent="0.2">
      <c r="A87">
        <v>86</v>
      </c>
      <c r="B87" t="s">
        <v>554</v>
      </c>
      <c r="C87" t="str">
        <f t="shared" si="12"/>
        <v>http://hl7.org/fhir/us/core/StructureDefinition/us-core-servicerequest</v>
      </c>
      <c r="D87" t="s">
        <v>563</v>
      </c>
      <c r="F87" t="s">
        <v>69</v>
      </c>
      <c r="G87" t="s">
        <v>216</v>
      </c>
      <c r="I87" s="4" t="s">
        <v>555</v>
      </c>
      <c r="J87" s="4" t="s">
        <v>565</v>
      </c>
      <c r="K87" s="4" t="str">
        <f>"Fetches a bundle of all "&amp;B87&amp;" resources for the specified patient and date and service code(s).  SHOULD support search by multiple report codes."</f>
        <v>Fetches a bundle of all ServiceRequest resources for the specified patient and date and service code(s).  SHOULD support search by multiple report codes.</v>
      </c>
    </row>
    <row r="88" spans="1:11" x14ac:dyDescent="0.2">
      <c r="A88">
        <v>87</v>
      </c>
      <c r="B88" t="s">
        <v>179</v>
      </c>
      <c r="C88" t="str">
        <f t="shared" si="12"/>
        <v>http://hl7.org/fhir/us/core/StructureDefinition/us-core-goal</v>
      </c>
      <c r="D88" t="s">
        <v>567</v>
      </c>
      <c r="F88" t="s">
        <v>69</v>
      </c>
      <c r="G88" t="s">
        <v>105</v>
      </c>
      <c r="I88" s="4" t="s">
        <v>568</v>
      </c>
      <c r="J88" s="4" t="s">
        <v>569</v>
      </c>
      <c r="K88" s="4" t="str">
        <f>"Fetches a bundle of all "&amp;B88&amp;" resources for the specified "&amp;SUBSTITUTE(D88,","," and ")</f>
        <v>Fetches a bundle of all Goal resources for the specified patient and description</v>
      </c>
    </row>
    <row r="89" spans="1:11" x14ac:dyDescent="0.2">
      <c r="A89">
        <v>88</v>
      </c>
      <c r="B89" t="s">
        <v>596</v>
      </c>
      <c r="C89" t="str">
        <f t="shared" si="12"/>
        <v>http://hl7.org/fhir/us/core/StructureDefinition/us-core-questionnaireresponse</v>
      </c>
      <c r="D89" t="s">
        <v>115</v>
      </c>
      <c r="F89" t="s">
        <v>69</v>
      </c>
      <c r="G89" t="s">
        <v>105</v>
      </c>
      <c r="I89" t="s">
        <v>612</v>
      </c>
      <c r="J89" s="4" t="s">
        <v>613</v>
      </c>
      <c r="K89" s="4" t="str">
        <f>"Fetches a bundle of all "&amp;B89&amp;" resources for the specified "&amp;SUBSTITUTE(D89,","," and ")</f>
        <v>Fetches a bundle of all QuestionnaireResponse resources for the specified patient and status</v>
      </c>
    </row>
    <row r="90" spans="1:11" x14ac:dyDescent="0.2">
      <c r="A90">
        <v>89</v>
      </c>
      <c r="B90" t="s">
        <v>713</v>
      </c>
      <c r="C90" t="str">
        <f t="shared" si="12"/>
        <v>http://hl7.org/fhir/us/core/StructureDefinition/us-core-!questionnaireresponse</v>
      </c>
      <c r="D90" t="s">
        <v>607</v>
      </c>
      <c r="F90" t="s">
        <v>69</v>
      </c>
      <c r="G90" t="s">
        <v>105</v>
      </c>
      <c r="H90" t="s">
        <v>611</v>
      </c>
      <c r="I90" t="s">
        <v>612</v>
      </c>
      <c r="J90" s="4" t="s">
        <v>614</v>
      </c>
      <c r="K90" t="str">
        <f>"Fetches a bundle of all "&amp;B90&amp;" resources for the specified "&amp;SUBSTITUTE(D90,","," and  ") &amp; "= 'sdoh'"</f>
        <v>Fetches a bundle of all !QuestionnaireResponse resources for the specified patient and  _tag= 'sdoh'</v>
      </c>
    </row>
    <row r="91" spans="1:11" x14ac:dyDescent="0.2">
      <c r="A91">
        <v>90</v>
      </c>
      <c r="B91" t="s">
        <v>596</v>
      </c>
      <c r="C91" t="str">
        <f t="shared" si="12"/>
        <v>http://hl7.org/fhir/us/core/StructureDefinition/us-core-questionnaireresponse</v>
      </c>
      <c r="D91" t="s">
        <v>608</v>
      </c>
      <c r="F91" t="s">
        <v>69</v>
      </c>
      <c r="G91" t="s">
        <v>148</v>
      </c>
      <c r="I91" t="s">
        <v>612</v>
      </c>
      <c r="J91" s="4" t="s">
        <v>615</v>
      </c>
      <c r="K91" s="4" t="str">
        <f>"Fetches a bundle of all "&amp;B91&amp;" resources for the specified patient and date"</f>
        <v>Fetches a bundle of all QuestionnaireResponse resources for the specified patient and date</v>
      </c>
    </row>
    <row r="92" spans="1:11" x14ac:dyDescent="0.2">
      <c r="A92">
        <v>91</v>
      </c>
      <c r="B92" t="s">
        <v>713</v>
      </c>
      <c r="C92" t="str">
        <f t="shared" si="12"/>
        <v>http://hl7.org/fhir/us/core/StructureDefinition/us-core-!questionnaireresponse</v>
      </c>
      <c r="D92" s="17" t="s">
        <v>609</v>
      </c>
      <c r="F92" t="s">
        <v>69</v>
      </c>
      <c r="G92" t="s">
        <v>216</v>
      </c>
      <c r="H92" t="s">
        <v>611</v>
      </c>
      <c r="I92" t="s">
        <v>612</v>
      </c>
      <c r="J92" s="4" t="s">
        <v>616</v>
      </c>
      <c r="K92" t="str">
        <f>"Fetches a bundle of all "&amp;B92&amp;" resources tagged as 'sdoh' for the specified patient and date"</f>
        <v>Fetches a bundle of all !QuestionnaireResponse resources tagged as 'sdoh' for the specified patient and date</v>
      </c>
    </row>
    <row r="93" spans="1:11" x14ac:dyDescent="0.2">
      <c r="A93">
        <v>92</v>
      </c>
      <c r="B93" t="s">
        <v>596</v>
      </c>
      <c r="C93" t="str">
        <f t="shared" si="12"/>
        <v>http://hl7.org/fhir/us/core/StructureDefinition/us-core-questionnaireresponse</v>
      </c>
      <c r="D93" s="17" t="s">
        <v>610</v>
      </c>
      <c r="F93" t="s">
        <v>69</v>
      </c>
      <c r="G93" t="s">
        <v>90</v>
      </c>
      <c r="I93" t="s">
        <v>612</v>
      </c>
      <c r="J93" s="4" t="s">
        <v>617</v>
      </c>
      <c r="K93" t="str">
        <f>"Fetches a bundle of all "&amp;B93&amp;" resources for the specified patient that have been completed against a specified form."</f>
        <v>Fetches a bundle of all QuestionnaireResponse resources for the specified patient that have been completed against a specified form.</v>
      </c>
    </row>
    <row r="94" spans="1:11" ht="151" customHeight="1" x14ac:dyDescent="0.2">
      <c r="A94">
        <v>93</v>
      </c>
      <c r="B94" s="17" t="s">
        <v>652</v>
      </c>
      <c r="C94" t="str">
        <f t="shared" si="12"/>
        <v>http://hl7.org/fhir/us/core/StructureDefinition/us-core-medicationdispense</v>
      </c>
      <c r="D94" s="17" t="s">
        <v>115</v>
      </c>
      <c r="E94" s="17" t="s">
        <v>56</v>
      </c>
      <c r="F94" s="17" t="s">
        <v>69</v>
      </c>
      <c r="G94" s="17" t="s">
        <v>105</v>
      </c>
      <c r="H94" s="17"/>
      <c r="I94" s="4" t="s">
        <v>663</v>
      </c>
      <c r="J94" s="4" t="s">
        <v>662</v>
      </c>
      <c r="K94" t="str">
        <f>"Fetches a bundle of all "&amp;B94&amp;" resources for the specified patient that have a given dispense status (e.g., dispensed, not dispensed))."</f>
        <v>Fetches a bundle of all MedicationDispense resources for the specified patient that have a given dispense status (e.g., dispensed, not dispensed)).</v>
      </c>
    </row>
    <row r="95" spans="1:11" x14ac:dyDescent="0.2">
      <c r="A95">
        <v>94</v>
      </c>
      <c r="B95" s="17" t="s">
        <v>652</v>
      </c>
      <c r="C95" t="str">
        <f t="shared" si="12"/>
        <v>http://hl7.org/fhir/us/core/StructureDefinition/us-core-medicationdispense</v>
      </c>
      <c r="D95" s="17" t="s">
        <v>116</v>
      </c>
      <c r="E95" s="17" t="s">
        <v>56</v>
      </c>
      <c r="F95" s="17" t="s">
        <v>69</v>
      </c>
      <c r="G95" s="17" t="s">
        <v>105</v>
      </c>
      <c r="H95" s="17"/>
      <c r="I95" s="4" t="s">
        <v>664</v>
      </c>
      <c r="J95" s="4" t="s">
        <v>665</v>
      </c>
      <c r="K95" t="str">
        <f>"Fetches a bundle of all "&amp;B95&amp;" resources for the specified patient that have a given dispense status (e.g., dispensed, not dispensed) and type of dispense (e.g., partially dispensed)."</f>
        <v>Fetches a bundle of all MedicationDispense resources for the specified patient that have a given dispense status (e.g., dispensed, not dispensed) and type of dispense (e.g., partially dispensed).</v>
      </c>
    </row>
    <row r="96" spans="1:11" x14ac:dyDescent="0.2">
      <c r="A96">
        <v>95</v>
      </c>
      <c r="B96" s="17" t="s">
        <v>659</v>
      </c>
      <c r="C96" t="str">
        <f t="shared" si="12"/>
        <v>http://hl7.org/fhir/us/core/StructureDefinition/us-core-!medicationdispense</v>
      </c>
      <c r="D96" s="17" t="s">
        <v>657</v>
      </c>
      <c r="E96" s="17" t="s">
        <v>56</v>
      </c>
      <c r="F96" s="17" t="s">
        <v>69</v>
      </c>
      <c r="G96" s="17" t="s">
        <v>148</v>
      </c>
      <c r="H96" s="17"/>
      <c r="I96" s="4" t="s">
        <v>658</v>
      </c>
      <c r="J96" s="4" t="s">
        <v>656</v>
      </c>
      <c r="K96" t="str">
        <f>"Fetches a bundle of all "&amp;B95&amp;" resources for the specified patient for a given dispense and date or range"</f>
        <v>Fetches a bundle of all MedicationDispense resources for the specified patient for a given dispense and date or range</v>
      </c>
    </row>
  </sheetData>
  <autoFilter ref="A1:K96" xr:uid="{331E0B16-168F-459B-8951-3DF614BF0371}"/>
  <sortState xmlns:xlrd2="http://schemas.microsoft.com/office/spreadsheetml/2017/richdata2" ref="A2:K124">
    <sortCondition ref="A1"/>
  </sortState>
  <conditionalFormatting sqref="B1:B1048576">
    <cfRule type="containsText" dxfId="0" priority="1" operator="containsText" text="!">
      <formula>NOT(ISERROR(SEARCH("!",B1)))</formula>
    </cfRule>
  </conditionalFormatting>
  <pageMargins left="0.75" right="0.75" top="1" bottom="1" header="0.5" footer="0.5"/>
  <pageSetup orientation="portrait" horizontalDpi="0" verticalDpi="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2"/>
  <sheetViews>
    <sheetView topLeftCell="A6" zoomScale="140" zoomScaleNormal="140" workbookViewId="0">
      <selection activeCell="B25" sqref="B25"/>
    </sheetView>
  </sheetViews>
  <sheetFormatPr baseColWidth="10" defaultColWidth="8.83203125" defaultRowHeight="15" x14ac:dyDescent="0.2"/>
  <cols>
    <col min="1" max="1" width="24.6640625" customWidth="1"/>
    <col min="2" max="2" width="95.5" bestFit="1" customWidth="1"/>
  </cols>
  <sheetData>
    <row r="1" spans="1:2" x14ac:dyDescent="0.2">
      <c r="A1" t="s">
        <v>0</v>
      </c>
      <c r="B1" t="s">
        <v>1</v>
      </c>
    </row>
    <row r="2" spans="1:2" x14ac:dyDescent="0.2">
      <c r="A2" t="s">
        <v>2</v>
      </c>
      <c r="B2" t="s">
        <v>386</v>
      </c>
    </row>
    <row r="3" spans="1:2" x14ac:dyDescent="0.2">
      <c r="A3" t="s">
        <v>66</v>
      </c>
      <c r="B3" t="s">
        <v>632</v>
      </c>
    </row>
    <row r="4" spans="1:2" x14ac:dyDescent="0.2">
      <c r="A4" t="s">
        <v>436</v>
      </c>
      <c r="B4" t="s">
        <v>445</v>
      </c>
    </row>
    <row r="5" spans="1:2" ht="256" customHeight="1" x14ac:dyDescent="0.2">
      <c r="A5" t="s">
        <v>3</v>
      </c>
      <c r="B5" s="1" t="s">
        <v>633</v>
      </c>
    </row>
    <row r="6" spans="1:2" x14ac:dyDescent="0.2">
      <c r="A6" t="s">
        <v>4</v>
      </c>
      <c r="B6" t="s">
        <v>5</v>
      </c>
    </row>
    <row r="7" spans="1:2" ht="351.75" customHeight="1" x14ac:dyDescent="0.2">
      <c r="A7" t="s">
        <v>6</v>
      </c>
      <c r="B7" s="1" t="s">
        <v>620</v>
      </c>
    </row>
    <row r="8" spans="1:2" ht="103.5" customHeight="1" x14ac:dyDescent="0.2">
      <c r="A8" t="s">
        <v>7</v>
      </c>
      <c r="B8" s="2" t="s">
        <v>570</v>
      </c>
    </row>
    <row r="9" spans="1:2" x14ac:dyDescent="0.2">
      <c r="A9" t="s">
        <v>500</v>
      </c>
      <c r="B9" t="s">
        <v>502</v>
      </c>
    </row>
    <row r="10" spans="1:2" x14ac:dyDescent="0.2">
      <c r="A10" t="s">
        <v>501</v>
      </c>
      <c r="B10" t="s">
        <v>503</v>
      </c>
    </row>
    <row r="11" spans="1:2" x14ac:dyDescent="0.2">
      <c r="A11" t="s">
        <v>512</v>
      </c>
      <c r="B11" s="15" t="s">
        <v>514</v>
      </c>
    </row>
    <row r="12" spans="1:2" x14ac:dyDescent="0.2">
      <c r="A12" t="s">
        <v>513</v>
      </c>
      <c r="B12" t="s">
        <v>69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CC787-78D8-4AA0-BE43-37746049F77C}">
  <dimension ref="A1:D3"/>
  <sheetViews>
    <sheetView zoomScale="110" zoomScaleNormal="110" workbookViewId="0">
      <selection activeCell="C2" sqref="C2"/>
    </sheetView>
  </sheetViews>
  <sheetFormatPr baseColWidth="10" defaultColWidth="8.83203125" defaultRowHeight="15" x14ac:dyDescent="0.2"/>
  <cols>
    <col min="1" max="1" width="61.5" customWidth="1"/>
    <col min="2" max="2" width="71" bestFit="1" customWidth="1"/>
    <col min="3" max="3" width="33.33203125" bestFit="1" customWidth="1"/>
  </cols>
  <sheetData>
    <row r="1" spans="1:4" x14ac:dyDescent="0.2">
      <c r="A1" t="s">
        <v>23</v>
      </c>
      <c r="B1" t="s">
        <v>511</v>
      </c>
      <c r="C1" t="s">
        <v>59</v>
      </c>
      <c r="D1" t="s">
        <v>14</v>
      </c>
    </row>
    <row r="2" spans="1:4" x14ac:dyDescent="0.2">
      <c r="A2" t="s">
        <v>515</v>
      </c>
      <c r="B2" t="s">
        <v>571</v>
      </c>
      <c r="C2" s="22" t="s">
        <v>687</v>
      </c>
      <c r="D2" t="s">
        <v>69</v>
      </c>
    </row>
    <row r="3" spans="1:4" ht="16" x14ac:dyDescent="0.2">
      <c r="A3" s="21" t="s">
        <v>681</v>
      </c>
      <c r="B3" s="21" t="s">
        <v>520</v>
      </c>
      <c r="C3" s="21" t="s">
        <v>521</v>
      </c>
      <c r="D3" s="21" t="s">
        <v>69</v>
      </c>
    </row>
  </sheetData>
  <hyperlinks>
    <hyperlink ref="C2" r:id="rId1" xr:uid="{394BAD8E-355B-BE4E-8E7E-F9CB92E00996}"/>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EBB963-62EF-8346-A79F-04E3300CC06A}">
  <dimension ref="A1:F2"/>
  <sheetViews>
    <sheetView workbookViewId="0">
      <selection activeCell="D46" sqref="D46"/>
    </sheetView>
  </sheetViews>
  <sheetFormatPr baseColWidth="10" defaultColWidth="8.83203125" defaultRowHeight="15" x14ac:dyDescent="0.2"/>
  <cols>
    <col min="2" max="2" width="13.33203125" customWidth="1"/>
    <col min="3" max="3" width="24.83203125" bestFit="1" customWidth="1"/>
    <col min="4" max="4" width="65" bestFit="1" customWidth="1"/>
    <col min="5" max="5" width="50.6640625" customWidth="1"/>
    <col min="6" max="6" width="16.6640625" customWidth="1"/>
  </cols>
  <sheetData>
    <row r="1" spans="1:6" x14ac:dyDescent="0.2">
      <c r="A1" t="s">
        <v>504</v>
      </c>
      <c r="B1" t="s">
        <v>505</v>
      </c>
      <c r="C1" t="s">
        <v>23</v>
      </c>
      <c r="D1" t="s">
        <v>511</v>
      </c>
      <c r="E1" t="s">
        <v>59</v>
      </c>
      <c r="F1" t="s">
        <v>14</v>
      </c>
    </row>
    <row r="2" spans="1:6" ht="16" x14ac:dyDescent="0.2">
      <c r="B2" s="17" t="b">
        <v>1</v>
      </c>
      <c r="C2" t="s">
        <v>519</v>
      </c>
      <c r="D2" s="16" t="s">
        <v>518</v>
      </c>
      <c r="E2" s="16" t="s">
        <v>522</v>
      </c>
      <c r="F2" t="s">
        <v>12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59"/>
  <sheetViews>
    <sheetView topLeftCell="A11" zoomScale="140" zoomScaleNormal="140" workbookViewId="0">
      <selection activeCell="A51" sqref="A51"/>
    </sheetView>
  </sheetViews>
  <sheetFormatPr baseColWidth="10" defaultColWidth="8.83203125" defaultRowHeight="15" x14ac:dyDescent="0.2"/>
  <cols>
    <col min="1" max="1" width="94" bestFit="1" customWidth="1"/>
    <col min="2" max="2" width="60.5" bestFit="1" customWidth="1"/>
    <col min="3" max="3" width="9.33203125" customWidth="1"/>
    <col min="4" max="4" width="20.1640625" customWidth="1"/>
    <col min="5" max="5" width="16.1640625" customWidth="1"/>
  </cols>
  <sheetData>
    <row r="1" spans="1:5" x14ac:dyDescent="0.2">
      <c r="A1" t="s">
        <v>8</v>
      </c>
      <c r="B1" t="s">
        <v>9</v>
      </c>
      <c r="C1" t="s">
        <v>59</v>
      </c>
      <c r="D1" t="s">
        <v>10</v>
      </c>
      <c r="E1" t="s">
        <v>11</v>
      </c>
    </row>
    <row r="2" spans="1:5" x14ac:dyDescent="0.2">
      <c r="A2" s="18" t="s">
        <v>72</v>
      </c>
      <c r="B2" t="s">
        <v>354</v>
      </c>
      <c r="D2" t="s">
        <v>12</v>
      </c>
      <c r="E2" t="s">
        <v>20</v>
      </c>
    </row>
    <row r="3" spans="1:5" x14ac:dyDescent="0.2">
      <c r="A3" s="18" t="s">
        <v>233</v>
      </c>
      <c r="B3" t="s">
        <v>346</v>
      </c>
      <c r="D3" t="s">
        <v>12</v>
      </c>
      <c r="E3" t="s">
        <v>231</v>
      </c>
    </row>
    <row r="4" spans="1:5" x14ac:dyDescent="0.2">
      <c r="A4" s="18" t="s">
        <v>325</v>
      </c>
      <c r="B4" t="s">
        <v>326</v>
      </c>
      <c r="D4" t="s">
        <v>12</v>
      </c>
      <c r="E4" t="s">
        <v>245</v>
      </c>
    </row>
    <row r="5" spans="1:5" x14ac:dyDescent="0.2">
      <c r="A5" s="18" t="s">
        <v>630</v>
      </c>
      <c r="B5" t="s">
        <v>587</v>
      </c>
      <c r="D5" t="s">
        <v>12</v>
      </c>
      <c r="E5" t="s">
        <v>137</v>
      </c>
    </row>
    <row r="6" spans="1:5" x14ac:dyDescent="0.2">
      <c r="A6" s="18" t="s">
        <v>631</v>
      </c>
      <c r="B6" t="s">
        <v>592</v>
      </c>
      <c r="D6" t="s">
        <v>12</v>
      </c>
      <c r="E6" t="s">
        <v>137</v>
      </c>
    </row>
    <row r="7" spans="1:5" x14ac:dyDescent="0.2">
      <c r="A7" t="s">
        <v>634</v>
      </c>
      <c r="B7" t="s">
        <v>635</v>
      </c>
      <c r="D7" t="s">
        <v>12</v>
      </c>
      <c r="E7" t="s">
        <v>636</v>
      </c>
    </row>
    <row r="8" spans="1:5" x14ac:dyDescent="0.2">
      <c r="A8" s="18" t="s">
        <v>414</v>
      </c>
      <c r="B8" t="s">
        <v>428</v>
      </c>
      <c r="D8" t="s">
        <v>12</v>
      </c>
      <c r="E8" t="s">
        <v>246</v>
      </c>
    </row>
    <row r="9" spans="1:5" x14ac:dyDescent="0.2">
      <c r="A9" s="18" t="s">
        <v>188</v>
      </c>
      <c r="B9" t="s">
        <v>343</v>
      </c>
      <c r="D9" t="s">
        <v>12</v>
      </c>
      <c r="E9" t="s">
        <v>178</v>
      </c>
    </row>
    <row r="10" spans="1:5" x14ac:dyDescent="0.2">
      <c r="A10" s="18" t="s">
        <v>187</v>
      </c>
      <c r="B10" t="s">
        <v>351</v>
      </c>
      <c r="D10" t="s">
        <v>12</v>
      </c>
      <c r="E10" t="s">
        <v>178</v>
      </c>
    </row>
    <row r="11" spans="1:5" x14ac:dyDescent="0.2">
      <c r="A11" s="18" t="s">
        <v>332</v>
      </c>
      <c r="B11" t="s">
        <v>333</v>
      </c>
      <c r="D11" t="s">
        <v>12</v>
      </c>
      <c r="E11" t="s">
        <v>177</v>
      </c>
    </row>
    <row r="12" spans="1:5" x14ac:dyDescent="0.2">
      <c r="A12" t="s">
        <v>676</v>
      </c>
      <c r="B12" t="s">
        <v>353</v>
      </c>
      <c r="D12" t="s">
        <v>12</v>
      </c>
      <c r="E12" t="s">
        <v>22</v>
      </c>
    </row>
    <row r="13" spans="1:5" ht="16" x14ac:dyDescent="0.2">
      <c r="A13" s="20" t="s">
        <v>598</v>
      </c>
      <c r="B13" t="s">
        <v>584</v>
      </c>
      <c r="D13" t="s">
        <v>12</v>
      </c>
      <c r="E13" t="s">
        <v>585</v>
      </c>
    </row>
    <row r="14" spans="1:5" ht="16" x14ac:dyDescent="0.2">
      <c r="A14" s="20" t="s">
        <v>599</v>
      </c>
      <c r="B14" t="s">
        <v>589</v>
      </c>
      <c r="D14" t="s">
        <v>12</v>
      </c>
      <c r="E14" t="s">
        <v>585</v>
      </c>
    </row>
    <row r="15" spans="1:5" ht="16" x14ac:dyDescent="0.2">
      <c r="A15" s="20" t="s">
        <v>600</v>
      </c>
      <c r="B15" t="s">
        <v>590</v>
      </c>
      <c r="D15" t="s">
        <v>12</v>
      </c>
      <c r="E15" t="s">
        <v>585</v>
      </c>
    </row>
    <row r="16" spans="1:5" ht="16" x14ac:dyDescent="0.2">
      <c r="A16" s="20" t="s">
        <v>601</v>
      </c>
      <c r="B16" t="s">
        <v>591</v>
      </c>
      <c r="D16" t="s">
        <v>12</v>
      </c>
      <c r="E16" t="s">
        <v>585</v>
      </c>
    </row>
    <row r="17" spans="1:5" ht="16" x14ac:dyDescent="0.2">
      <c r="A17" s="20" t="s">
        <v>602</v>
      </c>
      <c r="B17" t="s">
        <v>593</v>
      </c>
      <c r="D17" t="s">
        <v>12</v>
      </c>
      <c r="E17" t="s">
        <v>585</v>
      </c>
    </row>
    <row r="18" spans="1:5" ht="16" x14ac:dyDescent="0.2">
      <c r="A18" s="20" t="s">
        <v>603</v>
      </c>
      <c r="B18" t="s">
        <v>597</v>
      </c>
      <c r="D18" t="s">
        <v>12</v>
      </c>
      <c r="E18" t="s">
        <v>585</v>
      </c>
    </row>
    <row r="19" spans="1:5" x14ac:dyDescent="0.2">
      <c r="A19" t="s">
        <v>347</v>
      </c>
      <c r="B19" t="s">
        <v>348</v>
      </c>
      <c r="D19" t="s">
        <v>12</v>
      </c>
      <c r="E19" t="s">
        <v>179</v>
      </c>
    </row>
    <row r="20" spans="1:5" x14ac:dyDescent="0.2">
      <c r="A20" t="s">
        <v>329</v>
      </c>
      <c r="B20" t="s">
        <v>330</v>
      </c>
      <c r="D20" t="s">
        <v>12</v>
      </c>
      <c r="E20" t="s">
        <v>160</v>
      </c>
    </row>
    <row r="21" spans="1:5" x14ac:dyDescent="0.2">
      <c r="A21" s="18" t="s">
        <v>349</v>
      </c>
      <c r="B21" t="s">
        <v>350</v>
      </c>
      <c r="D21" t="s">
        <v>12</v>
      </c>
      <c r="E21" t="s">
        <v>247</v>
      </c>
    </row>
    <row r="22" spans="1:5" x14ac:dyDescent="0.2">
      <c r="A22" s="18" t="s">
        <v>340</v>
      </c>
      <c r="B22" t="s">
        <v>341</v>
      </c>
      <c r="D22" t="s">
        <v>12</v>
      </c>
      <c r="E22" t="s">
        <v>342</v>
      </c>
    </row>
    <row r="23" spans="1:5" x14ac:dyDescent="0.2">
      <c r="A23" s="18" t="s">
        <v>334</v>
      </c>
      <c r="B23" t="s">
        <v>335</v>
      </c>
      <c r="D23" t="s">
        <v>12</v>
      </c>
      <c r="E23" t="s">
        <v>180</v>
      </c>
    </row>
    <row r="24" spans="1:5" x14ac:dyDescent="0.2">
      <c r="A24" t="s">
        <v>650</v>
      </c>
      <c r="B24" t="s">
        <v>651</v>
      </c>
      <c r="D24" t="s">
        <v>12</v>
      </c>
      <c r="E24" t="s">
        <v>652</v>
      </c>
    </row>
    <row r="25" spans="1:5" x14ac:dyDescent="0.2">
      <c r="A25" s="18" t="s">
        <v>401</v>
      </c>
      <c r="B25" t="s">
        <v>400</v>
      </c>
      <c r="D25" t="s">
        <v>12</v>
      </c>
      <c r="E25" t="s">
        <v>182</v>
      </c>
    </row>
    <row r="26" spans="1:5" x14ac:dyDescent="0.2">
      <c r="A26" t="s">
        <v>643</v>
      </c>
      <c r="B26" t="s">
        <v>639</v>
      </c>
      <c r="D26" t="s">
        <v>12</v>
      </c>
      <c r="E26" t="s">
        <v>182</v>
      </c>
    </row>
    <row r="27" spans="1:5" x14ac:dyDescent="0.2">
      <c r="A27" t="s">
        <v>642</v>
      </c>
      <c r="B27" t="s">
        <v>640</v>
      </c>
      <c r="D27" t="s">
        <v>12</v>
      </c>
      <c r="E27" t="s">
        <v>182</v>
      </c>
    </row>
    <row r="28" spans="1:5" x14ac:dyDescent="0.2">
      <c r="A28" t="s">
        <v>644</v>
      </c>
      <c r="B28" t="s">
        <v>641</v>
      </c>
      <c r="D28" t="s">
        <v>12</v>
      </c>
      <c r="E28" t="s">
        <v>182</v>
      </c>
    </row>
    <row r="29" spans="1:5" x14ac:dyDescent="0.2">
      <c r="A29" s="18" t="s">
        <v>697</v>
      </c>
      <c r="B29" t="s">
        <v>586</v>
      </c>
      <c r="D29" t="s">
        <v>12</v>
      </c>
      <c r="E29" t="s">
        <v>182</v>
      </c>
    </row>
    <row r="30" spans="1:5" x14ac:dyDescent="0.2">
      <c r="A30" s="18" t="s">
        <v>475</v>
      </c>
      <c r="B30" t="s">
        <v>466</v>
      </c>
      <c r="D30" t="s">
        <v>12</v>
      </c>
      <c r="E30" t="s">
        <v>182</v>
      </c>
    </row>
    <row r="31" spans="1:5" x14ac:dyDescent="0.2">
      <c r="A31" t="s">
        <v>696</v>
      </c>
      <c r="B31" t="s">
        <v>701</v>
      </c>
      <c r="D31" t="s">
        <v>12</v>
      </c>
      <c r="E31" t="s">
        <v>182</v>
      </c>
    </row>
    <row r="32" spans="1:5" x14ac:dyDescent="0.2">
      <c r="A32" s="18" t="s">
        <v>474</v>
      </c>
      <c r="B32" t="s">
        <v>465</v>
      </c>
      <c r="D32" t="s">
        <v>12</v>
      </c>
      <c r="E32" t="s">
        <v>182</v>
      </c>
    </row>
    <row r="33" spans="1:5" x14ac:dyDescent="0.2">
      <c r="A33" s="18" t="s">
        <v>473</v>
      </c>
      <c r="B33" t="s">
        <v>464</v>
      </c>
      <c r="D33" t="s">
        <v>12</v>
      </c>
      <c r="E33" t="s">
        <v>182</v>
      </c>
    </row>
    <row r="34" spans="1:5" x14ac:dyDescent="0.2">
      <c r="A34" s="18" t="s">
        <v>483</v>
      </c>
      <c r="B34" t="s">
        <v>482</v>
      </c>
      <c r="D34" t="s">
        <v>12</v>
      </c>
      <c r="E34" t="s">
        <v>182</v>
      </c>
    </row>
    <row r="35" spans="1:5" x14ac:dyDescent="0.2">
      <c r="A35" s="18" t="s">
        <v>426</v>
      </c>
      <c r="B35" t="s">
        <v>425</v>
      </c>
      <c r="D35" t="s">
        <v>12</v>
      </c>
      <c r="E35" t="s">
        <v>182</v>
      </c>
    </row>
    <row r="36" spans="1:5" x14ac:dyDescent="0.2">
      <c r="A36" s="18" t="s">
        <v>272</v>
      </c>
      <c r="B36" t="s">
        <v>331</v>
      </c>
      <c r="D36" t="s">
        <v>12</v>
      </c>
      <c r="E36" t="s">
        <v>182</v>
      </c>
    </row>
    <row r="37" spans="1:5" x14ac:dyDescent="0.2">
      <c r="A37" s="18" t="s">
        <v>552</v>
      </c>
      <c r="B37" t="s">
        <v>588</v>
      </c>
      <c r="D37" t="s">
        <v>12</v>
      </c>
      <c r="E37" t="s">
        <v>182</v>
      </c>
    </row>
    <row r="38" spans="1:5" x14ac:dyDescent="0.2">
      <c r="A38" s="18" t="s">
        <v>470</v>
      </c>
      <c r="B38" t="s">
        <v>461</v>
      </c>
      <c r="D38" t="s">
        <v>12</v>
      </c>
      <c r="E38" t="s">
        <v>182</v>
      </c>
    </row>
    <row r="39" spans="1:5" x14ac:dyDescent="0.2">
      <c r="A39" s="18" t="s">
        <v>471</v>
      </c>
      <c r="B39" t="s">
        <v>462</v>
      </c>
      <c r="D39" t="s">
        <v>12</v>
      </c>
      <c r="E39" t="s">
        <v>182</v>
      </c>
    </row>
    <row r="40" spans="1:5" x14ac:dyDescent="0.2">
      <c r="A40" s="18" t="s">
        <v>469</v>
      </c>
      <c r="B40" t="s">
        <v>460</v>
      </c>
      <c r="D40" t="s">
        <v>12</v>
      </c>
      <c r="E40" t="s">
        <v>182</v>
      </c>
    </row>
    <row r="41" spans="1:5" x14ac:dyDescent="0.2">
      <c r="A41" t="s">
        <v>700</v>
      </c>
      <c r="B41" t="s">
        <v>702</v>
      </c>
      <c r="D41" t="s">
        <v>12</v>
      </c>
      <c r="E41" t="s">
        <v>182</v>
      </c>
    </row>
    <row r="42" spans="1:5" x14ac:dyDescent="0.2">
      <c r="A42" s="18" t="s">
        <v>468</v>
      </c>
      <c r="B42" t="s">
        <v>459</v>
      </c>
      <c r="D42" t="s">
        <v>12</v>
      </c>
      <c r="E42" t="s">
        <v>182</v>
      </c>
    </row>
    <row r="43" spans="1:5" x14ac:dyDescent="0.2">
      <c r="A43" s="18" t="s">
        <v>698</v>
      </c>
      <c r="B43" t="s">
        <v>594</v>
      </c>
      <c r="D43" t="s">
        <v>12</v>
      </c>
      <c r="E43" t="s">
        <v>182</v>
      </c>
    </row>
    <row r="44" spans="1:5" x14ac:dyDescent="0.2">
      <c r="A44" t="s">
        <v>699</v>
      </c>
      <c r="B44" t="s">
        <v>703</v>
      </c>
      <c r="D44" t="s">
        <v>12</v>
      </c>
      <c r="E44" t="s">
        <v>182</v>
      </c>
    </row>
    <row r="45" spans="1:5" x14ac:dyDescent="0.2">
      <c r="A45" s="18" t="s">
        <v>481</v>
      </c>
      <c r="B45" t="s">
        <v>480</v>
      </c>
      <c r="D45" t="s">
        <v>12</v>
      </c>
      <c r="E45" t="s">
        <v>182</v>
      </c>
    </row>
    <row r="46" spans="1:5" x14ac:dyDescent="0.2">
      <c r="A46" s="18" t="s">
        <v>479</v>
      </c>
      <c r="B46" t="s">
        <v>675</v>
      </c>
      <c r="D46" t="s">
        <v>12</v>
      </c>
      <c r="E46" t="s">
        <v>182</v>
      </c>
    </row>
    <row r="47" spans="1:5" x14ac:dyDescent="0.2">
      <c r="A47" s="18" t="s">
        <v>472</v>
      </c>
      <c r="B47" t="s">
        <v>463</v>
      </c>
      <c r="D47" t="s">
        <v>12</v>
      </c>
      <c r="E47" t="s">
        <v>182</v>
      </c>
    </row>
    <row r="48" spans="1:5" x14ac:dyDescent="0.2">
      <c r="A48" s="18" t="s">
        <v>467</v>
      </c>
      <c r="B48" t="s">
        <v>458</v>
      </c>
      <c r="D48" t="s">
        <v>12</v>
      </c>
      <c r="E48" t="s">
        <v>182</v>
      </c>
    </row>
    <row r="49" spans="1:5" x14ac:dyDescent="0.2">
      <c r="A49" s="18" t="s">
        <v>336</v>
      </c>
      <c r="B49" t="s">
        <v>337</v>
      </c>
      <c r="D49" t="s">
        <v>12</v>
      </c>
      <c r="E49" t="s">
        <v>257</v>
      </c>
    </row>
    <row r="50" spans="1:5" x14ac:dyDescent="0.2">
      <c r="A50" s="18" t="s">
        <v>74</v>
      </c>
      <c r="B50" t="s">
        <v>352</v>
      </c>
      <c r="D50" t="s">
        <v>12</v>
      </c>
      <c r="E50" t="s">
        <v>21</v>
      </c>
    </row>
    <row r="51" spans="1:5" x14ac:dyDescent="0.2">
      <c r="A51" s="18" t="s">
        <v>327</v>
      </c>
      <c r="B51" t="s">
        <v>328</v>
      </c>
      <c r="D51" t="s">
        <v>12</v>
      </c>
      <c r="E51" t="s">
        <v>264</v>
      </c>
    </row>
    <row r="52" spans="1:5" x14ac:dyDescent="0.2">
      <c r="A52" s="18" t="s">
        <v>344</v>
      </c>
      <c r="B52" t="s">
        <v>345</v>
      </c>
      <c r="D52" t="s">
        <v>12</v>
      </c>
      <c r="E52" t="s">
        <v>266</v>
      </c>
    </row>
    <row r="53" spans="1:5" x14ac:dyDescent="0.2">
      <c r="A53" s="18" t="s">
        <v>338</v>
      </c>
      <c r="B53" t="s">
        <v>339</v>
      </c>
      <c r="D53" t="s">
        <v>12</v>
      </c>
      <c r="E53" t="s">
        <v>181</v>
      </c>
    </row>
    <row r="54" spans="1:5" x14ac:dyDescent="0.2">
      <c r="A54" s="18" t="s">
        <v>422</v>
      </c>
      <c r="B54" t="s">
        <v>423</v>
      </c>
      <c r="D54" t="s">
        <v>12</v>
      </c>
      <c r="E54" t="s">
        <v>421</v>
      </c>
    </row>
    <row r="55" spans="1:5" x14ac:dyDescent="0.2">
      <c r="A55" t="s">
        <v>705</v>
      </c>
      <c r="B55" t="s">
        <v>706</v>
      </c>
      <c r="D55" t="s">
        <v>12</v>
      </c>
      <c r="E55" t="s">
        <v>707</v>
      </c>
    </row>
    <row r="56" spans="1:5" x14ac:dyDescent="0.2">
      <c r="A56" t="s">
        <v>704</v>
      </c>
      <c r="B56" t="s">
        <v>595</v>
      </c>
      <c r="D56" t="s">
        <v>12</v>
      </c>
      <c r="E56" t="s">
        <v>596</v>
      </c>
    </row>
    <row r="57" spans="1:5" x14ac:dyDescent="0.2">
      <c r="A57" s="18" t="s">
        <v>574</v>
      </c>
      <c r="B57" t="s">
        <v>572</v>
      </c>
      <c r="D57" t="s">
        <v>12</v>
      </c>
      <c r="E57" t="s">
        <v>575</v>
      </c>
    </row>
    <row r="58" spans="1:5" x14ac:dyDescent="0.2">
      <c r="A58" s="18" t="s">
        <v>564</v>
      </c>
      <c r="B58" t="s">
        <v>573</v>
      </c>
      <c r="D58" t="s">
        <v>12</v>
      </c>
      <c r="E58" t="s">
        <v>554</v>
      </c>
    </row>
    <row r="59" spans="1:5" x14ac:dyDescent="0.2">
      <c r="A59" s="18" t="s">
        <v>645</v>
      </c>
      <c r="B59" t="s">
        <v>646</v>
      </c>
      <c r="D59" t="s">
        <v>12</v>
      </c>
      <c r="E59" t="s">
        <v>647</v>
      </c>
    </row>
  </sheetData>
  <sortState xmlns:xlrd2="http://schemas.microsoft.com/office/spreadsheetml/2017/richdata2" ref="A2:E43">
    <sortCondition ref="E2:E43"/>
    <sortCondition ref="B2:B43"/>
  </sortState>
  <conditionalFormatting sqref="A9">
    <cfRule type="containsText" dxfId="7" priority="4" operator="containsText" text="!">
      <formula>NOT(ISERROR(SEARCH("!",A9)))</formula>
    </cfRule>
  </conditionalFormatting>
  <conditionalFormatting sqref="A1:A54 A57:A1048576">
    <cfRule type="containsText" dxfId="6" priority="3" operator="containsText" text="!">
      <formula>NOT(ISERROR(SEARCH("!",A1)))</formula>
    </cfRule>
  </conditionalFormatting>
  <conditionalFormatting sqref="A55:A56">
    <cfRule type="containsText" dxfId="5" priority="2" operator="containsText" text="!">
      <formula>NOT(ISERROR(SEARCH("!",A55)))</formula>
    </cfRule>
  </conditionalFormatting>
  <conditionalFormatting sqref="A55">
    <cfRule type="containsText" dxfId="4" priority="1" operator="containsText" text="!">
      <formula>NOT(ISERROR(SEARCH("!",A55)))</formula>
    </cfRule>
  </conditionalFormatting>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Y66"/>
  <sheetViews>
    <sheetView zoomScale="140" zoomScaleNormal="140" workbookViewId="0">
      <selection activeCell="A30" sqref="A30"/>
    </sheetView>
  </sheetViews>
  <sheetFormatPr baseColWidth="10" defaultColWidth="8.83203125" defaultRowHeight="21" customHeight="1" x14ac:dyDescent="0.2"/>
  <cols>
    <col min="1" max="1" width="36.5" customWidth="1"/>
    <col min="2" max="2" width="25.33203125" customWidth="1"/>
    <col min="3" max="3" width="49.6640625" style="1" customWidth="1"/>
    <col min="4" max="4" width="9.33203125" style="1" customWidth="1"/>
    <col min="5" max="5" width="14.33203125" style="1" customWidth="1"/>
    <col min="6" max="6" width="11.33203125" customWidth="1"/>
    <col min="7" max="7" width="9" customWidth="1"/>
    <col min="8" max="14" width="17.5" customWidth="1"/>
    <col min="15" max="15" width="20.5" customWidth="1"/>
    <col min="16" max="19" width="17.5" customWidth="1"/>
    <col min="20" max="21" width="20.5" customWidth="1"/>
    <col min="22" max="25" width="38.83203125" bestFit="1" customWidth="1"/>
  </cols>
  <sheetData>
    <row r="1" spans="1:25" ht="21" customHeight="1" thickBot="1" x14ac:dyDescent="0.25">
      <c r="A1" t="s">
        <v>13</v>
      </c>
      <c r="B1" t="s">
        <v>14</v>
      </c>
      <c r="C1" s="1" t="s">
        <v>6</v>
      </c>
      <c r="D1" s="1" t="s">
        <v>39</v>
      </c>
      <c r="E1" s="1" t="s">
        <v>454</v>
      </c>
      <c r="F1" t="s">
        <v>15</v>
      </c>
      <c r="G1" t="s">
        <v>387</v>
      </c>
      <c r="H1" t="s">
        <v>16</v>
      </c>
      <c r="I1" t="s">
        <v>388</v>
      </c>
      <c r="J1" t="s">
        <v>17</v>
      </c>
      <c r="K1" t="s">
        <v>389</v>
      </c>
      <c r="L1" t="s">
        <v>381</v>
      </c>
      <c r="M1" t="s">
        <v>390</v>
      </c>
      <c r="N1" t="s">
        <v>382</v>
      </c>
      <c r="O1" t="s">
        <v>391</v>
      </c>
      <c r="P1" t="s">
        <v>384</v>
      </c>
      <c r="Q1" t="s">
        <v>392</v>
      </c>
      <c r="R1" t="s">
        <v>385</v>
      </c>
      <c r="S1" t="s">
        <v>393</v>
      </c>
      <c r="T1" t="s">
        <v>18</v>
      </c>
      <c r="U1" t="s">
        <v>394</v>
      </c>
      <c r="V1" s="3" t="s">
        <v>507</v>
      </c>
      <c r="W1" s="3" t="s">
        <v>506</v>
      </c>
      <c r="X1" s="3" t="s">
        <v>508</v>
      </c>
      <c r="Y1" s="3" t="s">
        <v>509</v>
      </c>
    </row>
    <row r="2" spans="1:25" ht="21" customHeight="1" thickTop="1" x14ac:dyDescent="0.25">
      <c r="A2" t="s">
        <v>20</v>
      </c>
      <c r="B2" t="s">
        <v>12</v>
      </c>
      <c r="C2" s="2"/>
      <c r="D2" s="2"/>
      <c r="E2" s="2"/>
      <c r="T2" t="s">
        <v>19</v>
      </c>
      <c r="U2" t="s">
        <v>69</v>
      </c>
      <c r="X2" s="14" t="s">
        <v>433</v>
      </c>
      <c r="Y2" s="14" t="s">
        <v>12</v>
      </c>
    </row>
    <row r="3" spans="1:25" ht="21" customHeight="1" x14ac:dyDescent="0.25">
      <c r="A3" t="s">
        <v>231</v>
      </c>
      <c r="B3" t="s">
        <v>12</v>
      </c>
      <c r="C3" s="1" t="s">
        <v>477</v>
      </c>
      <c r="T3" t="s">
        <v>19</v>
      </c>
      <c r="U3" t="s">
        <v>69</v>
      </c>
      <c r="X3" s="14" t="s">
        <v>433</v>
      </c>
      <c r="Y3" s="14" t="s">
        <v>12</v>
      </c>
    </row>
    <row r="4" spans="1:25" ht="21" customHeight="1" x14ac:dyDescent="0.25">
      <c r="A4" t="s">
        <v>245</v>
      </c>
      <c r="B4" t="s">
        <v>12</v>
      </c>
      <c r="C4" s="1" t="s">
        <v>627</v>
      </c>
      <c r="T4" t="s">
        <v>19</v>
      </c>
      <c r="U4" t="s">
        <v>69</v>
      </c>
      <c r="V4" t="s">
        <v>576</v>
      </c>
      <c r="W4" t="s">
        <v>550</v>
      </c>
      <c r="X4" s="14" t="s">
        <v>433</v>
      </c>
      <c r="Y4" s="14" t="s">
        <v>12</v>
      </c>
    </row>
    <row r="5" spans="1:25" ht="21" customHeight="1" x14ac:dyDescent="0.25">
      <c r="A5" t="s">
        <v>137</v>
      </c>
      <c r="B5" t="s">
        <v>12</v>
      </c>
      <c r="C5" s="1" t="s">
        <v>628</v>
      </c>
      <c r="T5" t="s">
        <v>19</v>
      </c>
      <c r="U5" t="s">
        <v>69</v>
      </c>
      <c r="X5" s="14" t="s">
        <v>433</v>
      </c>
      <c r="Y5" s="14" t="s">
        <v>12</v>
      </c>
    </row>
    <row r="6" spans="1:25" ht="21" customHeight="1" x14ac:dyDescent="0.25">
      <c r="A6" t="s">
        <v>636</v>
      </c>
      <c r="B6" t="s">
        <v>12</v>
      </c>
      <c r="T6" t="s">
        <v>19</v>
      </c>
      <c r="U6" t="s">
        <v>69</v>
      </c>
      <c r="X6" s="14" t="s">
        <v>433</v>
      </c>
      <c r="Y6" s="14" t="s">
        <v>12</v>
      </c>
    </row>
    <row r="7" spans="1:25" ht="21" customHeight="1" x14ac:dyDescent="0.25">
      <c r="A7" t="s">
        <v>246</v>
      </c>
      <c r="B7" t="s">
        <v>12</v>
      </c>
      <c r="C7" s="1" t="s">
        <v>626</v>
      </c>
      <c r="T7" t="s">
        <v>19</v>
      </c>
      <c r="U7" t="s">
        <v>69</v>
      </c>
      <c r="X7" s="14" t="s">
        <v>433</v>
      </c>
      <c r="Y7" s="14" t="s">
        <v>12</v>
      </c>
    </row>
    <row r="8" spans="1:25" ht="21" customHeight="1" x14ac:dyDescent="0.25">
      <c r="A8" t="s">
        <v>178</v>
      </c>
      <c r="B8" t="s">
        <v>12</v>
      </c>
      <c r="C8" s="2"/>
      <c r="T8" t="s">
        <v>19</v>
      </c>
      <c r="U8" t="s">
        <v>69</v>
      </c>
      <c r="X8" s="14" t="s">
        <v>433</v>
      </c>
      <c r="Y8" s="14" t="s">
        <v>12</v>
      </c>
    </row>
    <row r="9" spans="1:25" ht="21" customHeight="1" x14ac:dyDescent="0.25">
      <c r="A9" t="s">
        <v>177</v>
      </c>
      <c r="B9" t="s">
        <v>12</v>
      </c>
      <c r="C9" s="2" t="s">
        <v>685</v>
      </c>
      <c r="T9" t="s">
        <v>19</v>
      </c>
      <c r="U9" t="s">
        <v>69</v>
      </c>
      <c r="X9" s="14" t="s">
        <v>433</v>
      </c>
      <c r="Y9" s="14" t="s">
        <v>12</v>
      </c>
    </row>
    <row r="10" spans="1:25" ht="21" customHeight="1" x14ac:dyDescent="0.25">
      <c r="A10" t="s">
        <v>22</v>
      </c>
      <c r="B10" t="s">
        <v>12</v>
      </c>
      <c r="C10" s="1" t="s">
        <v>629</v>
      </c>
      <c r="T10" t="s">
        <v>19</v>
      </c>
      <c r="U10" t="s">
        <v>69</v>
      </c>
      <c r="X10" s="14" t="s">
        <v>433</v>
      </c>
      <c r="Y10" s="14" t="s">
        <v>12</v>
      </c>
    </row>
    <row r="11" spans="1:25" ht="21" customHeight="1" x14ac:dyDescent="0.25">
      <c r="A11" t="s">
        <v>179</v>
      </c>
      <c r="B11" t="s">
        <v>12</v>
      </c>
      <c r="C11" s="1" t="s">
        <v>711</v>
      </c>
      <c r="T11" t="s">
        <v>19</v>
      </c>
      <c r="U11" t="s">
        <v>69</v>
      </c>
      <c r="X11" s="14" t="s">
        <v>433</v>
      </c>
      <c r="Y11" s="14" t="s">
        <v>12</v>
      </c>
    </row>
    <row r="12" spans="1:25" ht="21" customHeight="1" x14ac:dyDescent="0.25">
      <c r="A12" t="s">
        <v>160</v>
      </c>
      <c r="B12" t="s">
        <v>12</v>
      </c>
      <c r="C12" s="1" t="s">
        <v>625</v>
      </c>
      <c r="T12" t="s">
        <v>19</v>
      </c>
      <c r="U12" t="s">
        <v>69</v>
      </c>
      <c r="X12" s="14" t="s">
        <v>433</v>
      </c>
      <c r="Y12" s="14" t="s">
        <v>12</v>
      </c>
    </row>
    <row r="13" spans="1:25" ht="21" customHeight="1" x14ac:dyDescent="0.25">
      <c r="A13" t="s">
        <v>247</v>
      </c>
      <c r="B13" t="s">
        <v>12</v>
      </c>
      <c r="C13" s="1" t="s">
        <v>478</v>
      </c>
      <c r="T13" t="s">
        <v>19</v>
      </c>
      <c r="U13" t="s">
        <v>69</v>
      </c>
      <c r="X13" s="14"/>
      <c r="Y13" s="14"/>
    </row>
    <row r="14" spans="1:25" ht="21" customHeight="1" x14ac:dyDescent="0.25">
      <c r="A14" t="s">
        <v>342</v>
      </c>
      <c r="B14" t="s">
        <v>12</v>
      </c>
      <c r="C14" s="1" t="s">
        <v>455</v>
      </c>
      <c r="T14" t="s">
        <v>19</v>
      </c>
      <c r="U14" t="s">
        <v>69</v>
      </c>
      <c r="X14" s="14"/>
      <c r="Y14" s="14"/>
    </row>
    <row r="15" spans="1:25" ht="21" customHeight="1" x14ac:dyDescent="0.25">
      <c r="A15" t="s">
        <v>180</v>
      </c>
      <c r="B15" t="s">
        <v>12</v>
      </c>
      <c r="C15" s="1" t="s">
        <v>457</v>
      </c>
      <c r="T15" t="s">
        <v>19</v>
      </c>
      <c r="U15" t="s">
        <v>69</v>
      </c>
      <c r="V15" t="s">
        <v>69</v>
      </c>
      <c r="W15" s="6" t="s">
        <v>206</v>
      </c>
      <c r="X15" s="14" t="s">
        <v>433</v>
      </c>
      <c r="Y15" s="14" t="s">
        <v>12</v>
      </c>
    </row>
    <row r="16" spans="1:25" ht="21" customHeight="1" x14ac:dyDescent="0.25">
      <c r="A16" t="s">
        <v>652</v>
      </c>
      <c r="B16" t="s">
        <v>12</v>
      </c>
      <c r="C16" s="1" t="s">
        <v>654</v>
      </c>
      <c r="T16" t="s">
        <v>19</v>
      </c>
      <c r="U16" t="s">
        <v>69</v>
      </c>
      <c r="V16" t="s">
        <v>69</v>
      </c>
      <c r="W16" s="6" t="s">
        <v>653</v>
      </c>
      <c r="X16" s="14" t="s">
        <v>433</v>
      </c>
      <c r="Y16" s="14" t="s">
        <v>12</v>
      </c>
    </row>
    <row r="17" spans="1:25" ht="21" customHeight="1" x14ac:dyDescent="0.25">
      <c r="A17" t="s">
        <v>420</v>
      </c>
      <c r="B17" t="s">
        <v>12</v>
      </c>
      <c r="C17" s="1" t="s">
        <v>456</v>
      </c>
      <c r="T17" t="s">
        <v>19</v>
      </c>
      <c r="U17" t="s">
        <v>69</v>
      </c>
      <c r="V17" t="s">
        <v>69</v>
      </c>
      <c r="W17" s="6" t="s">
        <v>383</v>
      </c>
      <c r="X17" s="14" t="s">
        <v>433</v>
      </c>
      <c r="Y17" s="14" t="s">
        <v>12</v>
      </c>
    </row>
    <row r="18" spans="1:25" ht="21" customHeight="1" x14ac:dyDescent="0.25">
      <c r="A18" t="s">
        <v>182</v>
      </c>
      <c r="B18" t="s">
        <v>12</v>
      </c>
      <c r="C18" s="1" t="s">
        <v>624</v>
      </c>
      <c r="T18" t="s">
        <v>19</v>
      </c>
      <c r="U18" t="s">
        <v>69</v>
      </c>
      <c r="X18" s="14" t="s">
        <v>433</v>
      </c>
      <c r="Y18" s="14" t="s">
        <v>12</v>
      </c>
    </row>
    <row r="19" spans="1:25" ht="21" customHeight="1" x14ac:dyDescent="0.25">
      <c r="A19" t="s">
        <v>257</v>
      </c>
      <c r="B19" t="s">
        <v>12</v>
      </c>
      <c r="C19" s="1" t="s">
        <v>623</v>
      </c>
      <c r="T19" t="s">
        <v>19</v>
      </c>
      <c r="U19" t="s">
        <v>69</v>
      </c>
      <c r="X19" s="14"/>
      <c r="Y19" s="14"/>
    </row>
    <row r="20" spans="1:25" ht="21" customHeight="1" x14ac:dyDescent="0.25">
      <c r="A20" t="s">
        <v>21</v>
      </c>
      <c r="B20" t="s">
        <v>12</v>
      </c>
      <c r="C20" s="1" t="s">
        <v>622</v>
      </c>
      <c r="T20" t="s">
        <v>19</v>
      </c>
      <c r="U20" t="s">
        <v>69</v>
      </c>
      <c r="X20" s="14" t="s">
        <v>433</v>
      </c>
      <c r="Y20" s="14" t="s">
        <v>12</v>
      </c>
    </row>
    <row r="21" spans="1:25" ht="21" customHeight="1" x14ac:dyDescent="0.25">
      <c r="A21" t="s">
        <v>264</v>
      </c>
      <c r="B21" t="s">
        <v>12</v>
      </c>
      <c r="C21" s="1" t="s">
        <v>686</v>
      </c>
      <c r="T21" t="s">
        <v>19</v>
      </c>
      <c r="U21" t="s">
        <v>69</v>
      </c>
      <c r="X21" s="14"/>
      <c r="Y21" s="14"/>
    </row>
    <row r="22" spans="1:25" ht="21" customHeight="1" x14ac:dyDescent="0.25">
      <c r="A22" t="s">
        <v>266</v>
      </c>
      <c r="B22" t="s">
        <v>12</v>
      </c>
      <c r="C22" s="1" t="s">
        <v>478</v>
      </c>
      <c r="T22" t="s">
        <v>19</v>
      </c>
      <c r="U22" t="s">
        <v>69</v>
      </c>
      <c r="V22" t="s">
        <v>510</v>
      </c>
      <c r="W22" t="s">
        <v>270</v>
      </c>
      <c r="X22" s="14"/>
      <c r="Y22" s="14"/>
    </row>
    <row r="23" spans="1:25" ht="21" customHeight="1" x14ac:dyDescent="0.25">
      <c r="A23" t="s">
        <v>181</v>
      </c>
      <c r="B23" t="s">
        <v>12</v>
      </c>
      <c r="C23" s="1" t="s">
        <v>621</v>
      </c>
      <c r="T23" t="s">
        <v>19</v>
      </c>
      <c r="U23" t="s">
        <v>69</v>
      </c>
      <c r="X23" s="14" t="s">
        <v>433</v>
      </c>
      <c r="Y23" s="14" t="s">
        <v>12</v>
      </c>
    </row>
    <row r="24" spans="1:25" ht="21" customHeight="1" x14ac:dyDescent="0.2">
      <c r="A24" t="s">
        <v>421</v>
      </c>
      <c r="B24" t="s">
        <v>12</v>
      </c>
      <c r="C24" s="1" t="s">
        <v>710</v>
      </c>
      <c r="T24" t="s">
        <v>19</v>
      </c>
      <c r="U24" t="s">
        <v>69</v>
      </c>
    </row>
    <row r="25" spans="1:25" ht="23" customHeight="1" x14ac:dyDescent="0.25">
      <c r="A25" t="s">
        <v>707</v>
      </c>
      <c r="B25" t="s">
        <v>69</v>
      </c>
      <c r="C25" s="1" t="s">
        <v>709</v>
      </c>
      <c r="X25" s="14"/>
      <c r="Y25" s="14"/>
    </row>
    <row r="26" spans="1:25" ht="23" customHeight="1" x14ac:dyDescent="0.25">
      <c r="A26" t="s">
        <v>596</v>
      </c>
      <c r="B26" t="s">
        <v>69</v>
      </c>
      <c r="C26" s="1" t="s">
        <v>709</v>
      </c>
      <c r="X26" s="14" t="s">
        <v>433</v>
      </c>
      <c r="Y26" s="14" t="s">
        <v>69</v>
      </c>
    </row>
    <row r="27" spans="1:25" ht="21" customHeight="1" x14ac:dyDescent="0.25">
      <c r="A27" t="s">
        <v>575</v>
      </c>
      <c r="B27" t="s">
        <v>12</v>
      </c>
      <c r="T27" t="s">
        <v>19</v>
      </c>
      <c r="U27" t="s">
        <v>69</v>
      </c>
      <c r="X27" s="14" t="s">
        <v>433</v>
      </c>
      <c r="Y27" s="14" t="s">
        <v>12</v>
      </c>
    </row>
    <row r="28" spans="1:25" ht="21" customHeight="1" x14ac:dyDescent="0.25">
      <c r="A28" t="s">
        <v>554</v>
      </c>
      <c r="B28" t="s">
        <v>12</v>
      </c>
      <c r="T28" t="s">
        <v>19</v>
      </c>
      <c r="U28" t="s">
        <v>69</v>
      </c>
      <c r="X28" s="14" t="s">
        <v>433</v>
      </c>
      <c r="Y28" s="14" t="s">
        <v>12</v>
      </c>
    </row>
    <row r="29" spans="1:25" ht="21" customHeight="1" x14ac:dyDescent="0.25">
      <c r="A29" t="s">
        <v>647</v>
      </c>
      <c r="B29" t="s">
        <v>12</v>
      </c>
      <c r="T29" t="s">
        <v>19</v>
      </c>
      <c r="U29" t="s">
        <v>69</v>
      </c>
      <c r="X29" s="14"/>
      <c r="Y29" s="14"/>
    </row>
    <row r="30" spans="1:25" ht="21" customHeight="1" x14ac:dyDescent="0.2">
      <c r="A30" t="s">
        <v>431</v>
      </c>
      <c r="B30" t="s">
        <v>69</v>
      </c>
    </row>
    <row r="63" spans="22:25" ht="21" customHeight="1" x14ac:dyDescent="0.2">
      <c r="V63" s="6"/>
      <c r="X63" s="6"/>
      <c r="Y63" s="6"/>
    </row>
    <row r="66" spans="25:25" ht="21" customHeight="1" x14ac:dyDescent="0.2">
      <c r="Y66" s="6"/>
    </row>
  </sheetData>
  <sortState xmlns:xlrd2="http://schemas.microsoft.com/office/spreadsheetml/2017/richdata2" ref="A2:A23">
    <sortCondition ref="A2:A23"/>
  </sortState>
  <conditionalFormatting sqref="A1:A24 A27:A1048576">
    <cfRule type="containsText" dxfId="3" priority="2" operator="containsText" text="!">
      <formula>NOT(ISERROR(SEARCH("!",A1)))</formula>
    </cfRule>
  </conditionalFormatting>
  <conditionalFormatting sqref="A25:A26">
    <cfRule type="containsText" dxfId="2" priority="1" operator="containsText" text="!">
      <formula>NOT(ISERROR(SEARCH("!",A25)))</formula>
    </cfRule>
  </conditionalFormatting>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4"/>
  <sheetViews>
    <sheetView zoomScale="160" zoomScaleNormal="160" workbookViewId="0">
      <selection activeCell="E23" sqref="E23"/>
    </sheetView>
  </sheetViews>
  <sheetFormatPr baseColWidth="10" defaultColWidth="8.83203125" defaultRowHeight="15" x14ac:dyDescent="0.2"/>
  <cols>
    <col min="2" max="2" width="13" customWidth="1"/>
    <col min="3" max="3" width="23.6640625" customWidth="1"/>
    <col min="4" max="4" width="9.83203125" customWidth="1"/>
    <col min="5" max="5" width="89" customWidth="1"/>
  </cols>
  <sheetData>
    <row r="1" spans="1:5" ht="16" thickBot="1" x14ac:dyDescent="0.25">
      <c r="A1" t="s">
        <v>23</v>
      </c>
      <c r="B1" t="s">
        <v>24</v>
      </c>
      <c r="C1" t="s">
        <v>13</v>
      </c>
      <c r="D1" t="s">
        <v>25</v>
      </c>
      <c r="E1" t="s">
        <v>6</v>
      </c>
    </row>
    <row r="2" spans="1:5" ht="129" thickBot="1" x14ac:dyDescent="0.25">
      <c r="A2" s="12" t="s">
        <v>355</v>
      </c>
      <c r="B2" t="s">
        <v>376</v>
      </c>
      <c r="C2" s="13" t="s">
        <v>177</v>
      </c>
      <c r="D2" t="s">
        <v>12</v>
      </c>
      <c r="E2" s="1" t="s">
        <v>619</v>
      </c>
    </row>
    <row r="3" spans="1:5" ht="48" x14ac:dyDescent="0.2">
      <c r="A3" t="s">
        <v>429</v>
      </c>
      <c r="B3" t="s">
        <v>430</v>
      </c>
      <c r="C3" t="s">
        <v>431</v>
      </c>
      <c r="D3" t="s">
        <v>69</v>
      </c>
      <c r="E3" s="1" t="s">
        <v>712</v>
      </c>
    </row>
    <row r="4" spans="1:5" x14ac:dyDescent="0.2">
      <c r="E4" s="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G10"/>
  <sheetViews>
    <sheetView zoomScale="120" zoomScaleNormal="120" workbookViewId="0">
      <pane xSplit="1" ySplit="1" topLeftCell="Q2" activePane="bottomRight" state="frozen"/>
      <selection pane="topRight" activeCell="B1" sqref="B1"/>
      <selection pane="bottomLeft" activeCell="A2" sqref="A2"/>
      <selection pane="bottomRight" activeCell="R7" sqref="R7"/>
    </sheetView>
  </sheetViews>
  <sheetFormatPr baseColWidth="10" defaultColWidth="8.83203125" defaultRowHeight="15" x14ac:dyDescent="0.2"/>
  <cols>
    <col min="1" max="1" width="10.6640625" customWidth="1"/>
    <col min="2" max="2" width="18.83203125" customWidth="1"/>
    <col min="3" max="3" width="15" customWidth="1"/>
    <col min="5" max="6" width="29.1640625" customWidth="1"/>
    <col min="7" max="7" width="68.6640625" customWidth="1"/>
    <col min="8" max="8" width="58.33203125" style="1" customWidth="1"/>
    <col min="9" max="9" width="28.1640625" customWidth="1"/>
    <col min="15" max="15" width="17.33203125" customWidth="1"/>
    <col min="16" max="17" width="20.1640625" bestFit="1" customWidth="1"/>
    <col min="18" max="18" width="22.1640625" bestFit="1" customWidth="1"/>
    <col min="19" max="20" width="31.33203125" customWidth="1"/>
    <col min="23" max="23" width="22.6640625" customWidth="1"/>
    <col min="24" max="24" width="38.33203125" customWidth="1"/>
    <col min="25" max="25" width="23" customWidth="1"/>
    <col min="26" max="28" width="36.5" customWidth="1"/>
    <col min="29" max="29" width="16.33203125" bestFit="1" customWidth="1"/>
    <col min="30" max="30" width="16.83203125" bestFit="1" customWidth="1"/>
    <col min="31" max="31" width="17.33203125" customWidth="1"/>
  </cols>
  <sheetData>
    <row r="1" spans="1:33" ht="16" x14ac:dyDescent="0.2">
      <c r="A1" t="s">
        <v>26</v>
      </c>
      <c r="B1" t="s">
        <v>356</v>
      </c>
      <c r="C1" t="s">
        <v>357</v>
      </c>
      <c r="D1" t="s">
        <v>358</v>
      </c>
      <c r="E1" t="s">
        <v>359</v>
      </c>
      <c r="F1" t="s">
        <v>637</v>
      </c>
      <c r="G1" t="s">
        <v>360</v>
      </c>
      <c r="H1" s="1" t="s">
        <v>405</v>
      </c>
      <c r="I1" t="s">
        <v>361</v>
      </c>
      <c r="J1" t="s">
        <v>362</v>
      </c>
      <c r="K1" t="s">
        <v>363</v>
      </c>
      <c r="L1" t="s">
        <v>364</v>
      </c>
      <c r="M1" t="s">
        <v>365</v>
      </c>
      <c r="N1" t="s">
        <v>366</v>
      </c>
      <c r="O1" t="s">
        <v>367</v>
      </c>
      <c r="P1" t="s">
        <v>655</v>
      </c>
      <c r="Q1" t="s">
        <v>368</v>
      </c>
      <c r="R1" t="s">
        <v>369</v>
      </c>
      <c r="S1" t="s">
        <v>370</v>
      </c>
      <c r="T1" t="s">
        <v>434</v>
      </c>
      <c r="U1" t="s">
        <v>371</v>
      </c>
      <c r="V1" t="s">
        <v>372</v>
      </c>
      <c r="W1" t="s">
        <v>373</v>
      </c>
      <c r="X1" t="s">
        <v>374</v>
      </c>
      <c r="Y1" t="s">
        <v>375</v>
      </c>
      <c r="Z1" t="s">
        <v>424</v>
      </c>
      <c r="AA1" t="s">
        <v>708</v>
      </c>
      <c r="AB1" t="s">
        <v>604</v>
      </c>
      <c r="AC1" t="s">
        <v>577</v>
      </c>
      <c r="AD1" t="s">
        <v>578</v>
      </c>
      <c r="AE1" t="s">
        <v>648</v>
      </c>
      <c r="AF1" t="s">
        <v>649</v>
      </c>
      <c r="AG1" t="s">
        <v>432</v>
      </c>
    </row>
    <row r="2" spans="1:33" ht="64" x14ac:dyDescent="0.2">
      <c r="A2" t="s">
        <v>27</v>
      </c>
      <c r="B2" t="s">
        <v>30</v>
      </c>
      <c r="C2" t="s">
        <v>30</v>
      </c>
      <c r="D2" t="s">
        <v>30</v>
      </c>
      <c r="E2" t="s">
        <v>30</v>
      </c>
      <c r="F2" t="s">
        <v>30</v>
      </c>
      <c r="G2" t="s">
        <v>30</v>
      </c>
      <c r="H2" s="1" t="s">
        <v>406</v>
      </c>
      <c r="I2" t="s">
        <v>12</v>
      </c>
      <c r="J2" t="s">
        <v>12</v>
      </c>
      <c r="K2" t="s">
        <v>30</v>
      </c>
      <c r="L2" t="s">
        <v>30</v>
      </c>
      <c r="M2" t="s">
        <v>30</v>
      </c>
      <c r="N2" t="s">
        <v>30</v>
      </c>
      <c r="O2" t="s">
        <v>30</v>
      </c>
      <c r="P2" t="s">
        <v>30</v>
      </c>
      <c r="Q2" t="s">
        <v>30</v>
      </c>
      <c r="R2" t="s">
        <v>30</v>
      </c>
      <c r="S2" t="s">
        <v>30</v>
      </c>
      <c r="U2" t="s">
        <v>30</v>
      </c>
      <c r="V2" t="s">
        <v>30</v>
      </c>
      <c r="W2" t="s">
        <v>30</v>
      </c>
      <c r="X2" t="s">
        <v>30</v>
      </c>
      <c r="Y2" t="s">
        <v>30</v>
      </c>
      <c r="Z2" t="s">
        <v>30</v>
      </c>
      <c r="AA2" t="s">
        <v>30</v>
      </c>
      <c r="AB2" t="s">
        <v>30</v>
      </c>
      <c r="AC2" t="s">
        <v>30</v>
      </c>
      <c r="AD2" t="s">
        <v>30</v>
      </c>
      <c r="AE2" t="s">
        <v>30</v>
      </c>
      <c r="AF2" t="s">
        <v>30</v>
      </c>
    </row>
    <row r="3" spans="1:33" x14ac:dyDescent="0.2">
      <c r="A3" t="s">
        <v>28</v>
      </c>
      <c r="B3" t="s">
        <v>12</v>
      </c>
      <c r="C3" t="s">
        <v>12</v>
      </c>
      <c r="D3" t="s">
        <v>12</v>
      </c>
      <c r="E3" t="s">
        <v>12</v>
      </c>
      <c r="F3" t="s">
        <v>12</v>
      </c>
      <c r="G3" t="s">
        <v>12</v>
      </c>
      <c r="I3" t="s">
        <v>12</v>
      </c>
      <c r="J3" t="s">
        <v>12</v>
      </c>
      <c r="K3" t="s">
        <v>12</v>
      </c>
      <c r="L3" t="s">
        <v>12</v>
      </c>
      <c r="M3" t="s">
        <v>12</v>
      </c>
      <c r="N3" t="s">
        <v>12</v>
      </c>
      <c r="O3" t="s">
        <v>30</v>
      </c>
      <c r="P3" t="s">
        <v>12</v>
      </c>
      <c r="Q3" t="s">
        <v>12</v>
      </c>
      <c r="R3" t="s">
        <v>12</v>
      </c>
      <c r="S3" t="s">
        <v>12</v>
      </c>
      <c r="T3" s="1"/>
      <c r="U3" t="s">
        <v>12</v>
      </c>
      <c r="V3" t="s">
        <v>12</v>
      </c>
      <c r="W3" t="s">
        <v>12</v>
      </c>
      <c r="X3" t="s">
        <v>12</v>
      </c>
      <c r="Y3" t="s">
        <v>12</v>
      </c>
      <c r="Z3" t="s">
        <v>30</v>
      </c>
      <c r="AA3" t="s">
        <v>30</v>
      </c>
      <c r="AB3" t="s">
        <v>12</v>
      </c>
      <c r="AC3" t="s">
        <v>12</v>
      </c>
      <c r="AD3" t="s">
        <v>30</v>
      </c>
      <c r="AE3" t="s">
        <v>30</v>
      </c>
      <c r="AF3" t="s">
        <v>12</v>
      </c>
    </row>
    <row r="4" spans="1:33" x14ac:dyDescent="0.2">
      <c r="A4" t="s">
        <v>29</v>
      </c>
      <c r="B4" t="s">
        <v>12</v>
      </c>
      <c r="C4" t="s">
        <v>12</v>
      </c>
      <c r="D4" t="s">
        <v>12</v>
      </c>
      <c r="E4" t="s">
        <v>12</v>
      </c>
      <c r="F4" t="s">
        <v>12</v>
      </c>
      <c r="G4" t="s">
        <v>12</v>
      </c>
      <c r="I4" t="s">
        <v>12</v>
      </c>
      <c r="J4" t="s">
        <v>12</v>
      </c>
      <c r="K4" t="s">
        <v>12</v>
      </c>
      <c r="L4" t="s">
        <v>12</v>
      </c>
      <c r="M4" t="s">
        <v>12</v>
      </c>
      <c r="N4" t="s">
        <v>12</v>
      </c>
      <c r="O4" t="s">
        <v>12</v>
      </c>
      <c r="P4" t="s">
        <v>12</v>
      </c>
      <c r="Q4" t="s">
        <v>12</v>
      </c>
      <c r="R4" t="s">
        <v>12</v>
      </c>
      <c r="S4" t="s">
        <v>12</v>
      </c>
      <c r="U4" t="s">
        <v>12</v>
      </c>
      <c r="V4" t="s">
        <v>12</v>
      </c>
      <c r="W4" t="s">
        <v>12</v>
      </c>
      <c r="X4" t="s">
        <v>12</v>
      </c>
      <c r="Y4" t="s">
        <v>12</v>
      </c>
      <c r="Z4" t="s">
        <v>12</v>
      </c>
      <c r="AA4" t="s">
        <v>69</v>
      </c>
      <c r="AB4" t="s">
        <v>12</v>
      </c>
      <c r="AC4" t="s">
        <v>12</v>
      </c>
      <c r="AD4" t="s">
        <v>12</v>
      </c>
      <c r="AE4" t="s">
        <v>12</v>
      </c>
      <c r="AF4" t="s">
        <v>12</v>
      </c>
    </row>
    <row r="5" spans="1:33" x14ac:dyDescent="0.2">
      <c r="A5" t="s">
        <v>31</v>
      </c>
      <c r="B5" t="s">
        <v>69</v>
      </c>
      <c r="C5" t="s">
        <v>69</v>
      </c>
      <c r="D5" t="s">
        <v>69</v>
      </c>
      <c r="E5" t="s">
        <v>69</v>
      </c>
      <c r="F5" t="s">
        <v>69</v>
      </c>
      <c r="G5" t="s">
        <v>69</v>
      </c>
      <c r="I5" t="s">
        <v>69</v>
      </c>
      <c r="J5" t="s">
        <v>69</v>
      </c>
      <c r="K5" t="s">
        <v>69</v>
      </c>
      <c r="L5" t="s">
        <v>69</v>
      </c>
      <c r="M5" t="s">
        <v>69</v>
      </c>
      <c r="N5" t="s">
        <v>69</v>
      </c>
      <c r="O5" t="s">
        <v>69</v>
      </c>
      <c r="P5" t="s">
        <v>69</v>
      </c>
      <c r="Q5" t="s">
        <v>69</v>
      </c>
      <c r="R5" t="s">
        <v>69</v>
      </c>
      <c r="S5" t="s">
        <v>69</v>
      </c>
      <c r="U5" t="s">
        <v>69</v>
      </c>
      <c r="V5" t="s">
        <v>69</v>
      </c>
      <c r="W5" t="s">
        <v>69</v>
      </c>
      <c r="X5" t="s">
        <v>69</v>
      </c>
      <c r="Y5" t="s">
        <v>69</v>
      </c>
      <c r="Z5" t="s">
        <v>69</v>
      </c>
      <c r="AA5" t="s">
        <v>69</v>
      </c>
      <c r="AB5" t="s">
        <v>69</v>
      </c>
      <c r="AC5" t="s">
        <v>69</v>
      </c>
      <c r="AD5" t="s">
        <v>69</v>
      </c>
      <c r="AE5" t="s">
        <v>69</v>
      </c>
      <c r="AF5" t="s">
        <v>69</v>
      </c>
    </row>
    <row r="6" spans="1:33" x14ac:dyDescent="0.2">
      <c r="A6" t="s">
        <v>32</v>
      </c>
      <c r="B6" t="s">
        <v>30</v>
      </c>
      <c r="C6" t="s">
        <v>30</v>
      </c>
      <c r="D6" t="s">
        <v>30</v>
      </c>
      <c r="E6" t="s">
        <v>30</v>
      </c>
      <c r="F6" t="s">
        <v>30</v>
      </c>
      <c r="G6" t="s">
        <v>30</v>
      </c>
      <c r="I6" t="s">
        <v>30</v>
      </c>
      <c r="J6" t="s">
        <v>30</v>
      </c>
      <c r="K6" t="s">
        <v>30</v>
      </c>
      <c r="L6" t="s">
        <v>30</v>
      </c>
      <c r="M6" t="s">
        <v>30</v>
      </c>
      <c r="N6" t="s">
        <v>30</v>
      </c>
      <c r="O6" t="s">
        <v>30</v>
      </c>
      <c r="P6" t="s">
        <v>30</v>
      </c>
      <c r="Q6" t="s">
        <v>30</v>
      </c>
      <c r="R6" t="s">
        <v>30</v>
      </c>
      <c r="S6" t="s">
        <v>30</v>
      </c>
      <c r="U6" t="s">
        <v>30</v>
      </c>
      <c r="V6" t="s">
        <v>30</v>
      </c>
      <c r="W6" t="s">
        <v>30</v>
      </c>
      <c r="X6" t="s">
        <v>30</v>
      </c>
      <c r="Y6" t="s">
        <v>30</v>
      </c>
      <c r="Z6" t="s">
        <v>30</v>
      </c>
      <c r="AA6" t="s">
        <v>30</v>
      </c>
      <c r="AB6" t="s">
        <v>30</v>
      </c>
      <c r="AC6" t="s">
        <v>30</v>
      </c>
      <c r="AD6" t="s">
        <v>30</v>
      </c>
      <c r="AE6" t="s">
        <v>30</v>
      </c>
      <c r="AF6" t="s">
        <v>30</v>
      </c>
    </row>
    <row r="7" spans="1:33" x14ac:dyDescent="0.2">
      <c r="A7" t="s">
        <v>33</v>
      </c>
      <c r="B7" t="s">
        <v>30</v>
      </c>
      <c r="C7" t="s">
        <v>30</v>
      </c>
      <c r="D7" t="s">
        <v>30</v>
      </c>
      <c r="E7" t="s">
        <v>30</v>
      </c>
      <c r="F7" t="s">
        <v>30</v>
      </c>
      <c r="G7" t="s">
        <v>30</v>
      </c>
      <c r="I7" t="s">
        <v>30</v>
      </c>
      <c r="J7" t="s">
        <v>30</v>
      </c>
      <c r="K7" t="s">
        <v>30</v>
      </c>
      <c r="L7" t="s">
        <v>30</v>
      </c>
      <c r="M7" t="s">
        <v>30</v>
      </c>
      <c r="N7" t="s">
        <v>30</v>
      </c>
      <c r="O7" t="s">
        <v>30</v>
      </c>
      <c r="P7" t="s">
        <v>30</v>
      </c>
      <c r="Q7" t="s">
        <v>30</v>
      </c>
      <c r="R7" t="s">
        <v>30</v>
      </c>
      <c r="S7" t="s">
        <v>30</v>
      </c>
      <c r="U7" t="s">
        <v>30</v>
      </c>
      <c r="V7" t="s">
        <v>30</v>
      </c>
      <c r="W7" t="s">
        <v>30</v>
      </c>
      <c r="X7" t="s">
        <v>30</v>
      </c>
      <c r="Y7" t="s">
        <v>30</v>
      </c>
      <c r="Z7" t="s">
        <v>30</v>
      </c>
      <c r="AA7" t="s">
        <v>30</v>
      </c>
      <c r="AB7" t="s">
        <v>30</v>
      </c>
      <c r="AC7" t="s">
        <v>30</v>
      </c>
      <c r="AD7" t="s">
        <v>30</v>
      </c>
      <c r="AE7" t="s">
        <v>30</v>
      </c>
      <c r="AF7" t="s">
        <v>30</v>
      </c>
    </row>
    <row r="8" spans="1:33" x14ac:dyDescent="0.2">
      <c r="A8" t="s">
        <v>34</v>
      </c>
      <c r="B8" t="s">
        <v>30</v>
      </c>
      <c r="C8" t="s">
        <v>30</v>
      </c>
      <c r="D8" t="s">
        <v>30</v>
      </c>
      <c r="E8" t="s">
        <v>30</v>
      </c>
      <c r="F8" t="s">
        <v>30</v>
      </c>
      <c r="G8" t="s">
        <v>30</v>
      </c>
      <c r="I8" t="s">
        <v>30</v>
      </c>
      <c r="J8" t="s">
        <v>30</v>
      </c>
      <c r="K8" t="s">
        <v>30</v>
      </c>
      <c r="L8" t="s">
        <v>30</v>
      </c>
      <c r="M8" t="s">
        <v>30</v>
      </c>
      <c r="N8" t="s">
        <v>30</v>
      </c>
      <c r="O8" t="s">
        <v>30</v>
      </c>
      <c r="P8" t="s">
        <v>30</v>
      </c>
      <c r="Q8" t="s">
        <v>30</v>
      </c>
      <c r="R8" t="s">
        <v>30</v>
      </c>
      <c r="S8" t="s">
        <v>30</v>
      </c>
      <c r="U8" t="s">
        <v>30</v>
      </c>
      <c r="V8" t="s">
        <v>30</v>
      </c>
      <c r="W8" t="s">
        <v>30</v>
      </c>
      <c r="X8" t="s">
        <v>30</v>
      </c>
      <c r="Y8" t="s">
        <v>30</v>
      </c>
      <c r="Z8" t="s">
        <v>30</v>
      </c>
      <c r="AA8" t="s">
        <v>30</v>
      </c>
      <c r="AB8" t="s">
        <v>30</v>
      </c>
      <c r="AC8" t="s">
        <v>30</v>
      </c>
      <c r="AD8" t="s">
        <v>30</v>
      </c>
      <c r="AE8" t="s">
        <v>30</v>
      </c>
      <c r="AF8" t="s">
        <v>30</v>
      </c>
    </row>
    <row r="9" spans="1:33" x14ac:dyDescent="0.2">
      <c r="A9" t="s">
        <v>35</v>
      </c>
      <c r="B9" t="s">
        <v>69</v>
      </c>
      <c r="C9" t="s">
        <v>69</v>
      </c>
      <c r="D9" t="s">
        <v>69</v>
      </c>
      <c r="E9" t="s">
        <v>69</v>
      </c>
      <c r="F9" t="s">
        <v>69</v>
      </c>
      <c r="G9" t="s">
        <v>69</v>
      </c>
      <c r="I9" t="s">
        <v>69</v>
      </c>
      <c r="J9" t="s">
        <v>69</v>
      </c>
      <c r="K9" t="s">
        <v>69</v>
      </c>
      <c r="L9" t="s">
        <v>69</v>
      </c>
      <c r="M9" t="s">
        <v>69</v>
      </c>
      <c r="N9" t="s">
        <v>69</v>
      </c>
      <c r="O9" t="s">
        <v>69</v>
      </c>
      <c r="P9" t="s">
        <v>69</v>
      </c>
      <c r="Q9" t="s">
        <v>69</v>
      </c>
      <c r="R9" t="s">
        <v>69</v>
      </c>
      <c r="S9" t="s">
        <v>69</v>
      </c>
      <c r="U9" t="s">
        <v>69</v>
      </c>
      <c r="V9" t="s">
        <v>69</v>
      </c>
      <c r="W9" t="s">
        <v>69</v>
      </c>
      <c r="X9" t="s">
        <v>69</v>
      </c>
      <c r="Y9" t="s">
        <v>69</v>
      </c>
      <c r="Z9" t="s">
        <v>69</v>
      </c>
      <c r="AA9" t="s">
        <v>30</v>
      </c>
      <c r="AB9" t="s">
        <v>69</v>
      </c>
      <c r="AC9" t="s">
        <v>69</v>
      </c>
      <c r="AD9" t="s">
        <v>69</v>
      </c>
      <c r="AE9" t="s">
        <v>69</v>
      </c>
      <c r="AF9" t="s">
        <v>69</v>
      </c>
    </row>
    <row r="10" spans="1:33" x14ac:dyDescent="0.2">
      <c r="A10" t="s">
        <v>36</v>
      </c>
      <c r="B10" t="s">
        <v>30</v>
      </c>
      <c r="C10" t="s">
        <v>30</v>
      </c>
      <c r="D10" t="s">
        <v>30</v>
      </c>
      <c r="E10" t="s">
        <v>30</v>
      </c>
      <c r="F10" t="s">
        <v>30</v>
      </c>
      <c r="G10" t="s">
        <v>30</v>
      </c>
      <c r="I10" t="s">
        <v>30</v>
      </c>
      <c r="J10" t="s">
        <v>30</v>
      </c>
      <c r="K10" t="s">
        <v>30</v>
      </c>
      <c r="L10" t="s">
        <v>30</v>
      </c>
      <c r="M10" t="s">
        <v>30</v>
      </c>
      <c r="N10" t="s">
        <v>30</v>
      </c>
      <c r="O10" t="s">
        <v>30</v>
      </c>
      <c r="P10" t="s">
        <v>30</v>
      </c>
      <c r="Q10" t="s">
        <v>30</v>
      </c>
      <c r="R10" t="s">
        <v>30</v>
      </c>
      <c r="S10" t="s">
        <v>30</v>
      </c>
      <c r="U10" t="s">
        <v>30</v>
      </c>
      <c r="V10" t="s">
        <v>30</v>
      </c>
      <c r="W10" t="s">
        <v>30</v>
      </c>
      <c r="X10" t="s">
        <v>30</v>
      </c>
      <c r="Y10" t="s">
        <v>30</v>
      </c>
      <c r="Z10" t="s">
        <v>30</v>
      </c>
      <c r="AA10" t="s">
        <v>30</v>
      </c>
      <c r="AB10" t="s">
        <v>30</v>
      </c>
      <c r="AC10" t="s">
        <v>30</v>
      </c>
      <c r="AD10" t="s">
        <v>30</v>
      </c>
      <c r="AE10" t="s">
        <v>30</v>
      </c>
      <c r="AF10" t="s">
        <v>30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B526E8-FEFB-4D61-9493-6CABF1663041}">
  <dimension ref="A1:C5"/>
  <sheetViews>
    <sheetView zoomScale="150" zoomScaleNormal="150" workbookViewId="0">
      <selection activeCell="A7" sqref="A7"/>
    </sheetView>
  </sheetViews>
  <sheetFormatPr baseColWidth="10" defaultColWidth="8.83203125" defaultRowHeight="15" x14ac:dyDescent="0.2"/>
  <cols>
    <col min="3" max="3" width="51.1640625" customWidth="1"/>
  </cols>
  <sheetData>
    <row r="1" spans="1:3" ht="16" x14ac:dyDescent="0.2">
      <c r="A1" t="s">
        <v>26</v>
      </c>
      <c r="B1" t="s">
        <v>25</v>
      </c>
      <c r="C1" s="1" t="s">
        <v>415</v>
      </c>
    </row>
    <row r="2" spans="1:3" ht="59.25" customHeight="1" x14ac:dyDescent="0.2">
      <c r="A2" t="s">
        <v>416</v>
      </c>
      <c r="B2" t="s">
        <v>30</v>
      </c>
      <c r="C2" s="1"/>
    </row>
    <row r="3" spans="1:3" x14ac:dyDescent="0.2">
      <c r="A3" t="s">
        <v>417</v>
      </c>
      <c r="B3" t="s">
        <v>30</v>
      </c>
      <c r="C3" s="1"/>
    </row>
    <row r="4" spans="1:3" x14ac:dyDescent="0.2">
      <c r="A4" t="s">
        <v>418</v>
      </c>
      <c r="B4" t="s">
        <v>30</v>
      </c>
      <c r="C4" s="1"/>
    </row>
    <row r="5" spans="1:3" x14ac:dyDescent="0.2">
      <c r="A5" t="s">
        <v>419</v>
      </c>
      <c r="B5" t="s">
        <v>30</v>
      </c>
      <c r="C5"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config</vt:lpstr>
      <vt:lpstr>meta</vt:lpstr>
      <vt:lpstr>igs</vt:lpstr>
      <vt:lpstr>capstatements</vt:lpstr>
      <vt:lpstr>profiles</vt:lpstr>
      <vt:lpstr>resources</vt:lpstr>
      <vt:lpstr>ops</vt:lpstr>
      <vt:lpstr>interactions</vt:lpstr>
      <vt:lpstr>rest_interactions</vt:lpstr>
      <vt:lpstr>sps</vt:lpstr>
      <vt:lpstr>sp_combos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Microsoft Office User</cp:lastModifiedBy>
  <dcterms:created xsi:type="dcterms:W3CDTF">2019-02-19T18:23:22Z</dcterms:created>
  <dcterms:modified xsi:type="dcterms:W3CDTF">2023-04-06T17:45:00Z</dcterms:modified>
</cp:coreProperties>
</file>