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Argo-R4\source\source_spreadsheets\"/>
    </mc:Choice>
  </mc:AlternateContent>
  <xr:revisionPtr revIDLastSave="0" documentId="13_ncr:1_{737B265C-7C14-4526-A1BE-F586D883DB25}" xr6:coauthVersionLast="41" xr6:coauthVersionMax="41" xr10:uidLastSave="{00000000-0000-0000-0000-000000000000}"/>
  <bookViews>
    <workbookView xWindow="-28920" yWindow="-465" windowWidth="29040" windowHeight="15840" activeTab="7"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sp_combos!$B$1:$B$113</definedName>
    <definedName name="_xlnm._FilterDatabase" localSheetId="7"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22" i="8" l="1"/>
  <c r="I122" i="8"/>
  <c r="H122" i="8"/>
  <c r="J121" i="8"/>
  <c r="I121" i="8"/>
  <c r="H121" i="8"/>
  <c r="I126" i="8"/>
  <c r="I125" i="8"/>
  <c r="I124" i="8"/>
  <c r="I123" i="8"/>
  <c r="I120" i="8"/>
  <c r="I119" i="8"/>
  <c r="I118" i="8"/>
  <c r="I117" i="8"/>
  <c r="I115" i="8"/>
  <c r="I114" i="8"/>
  <c r="I107" i="8"/>
  <c r="I106" i="8"/>
  <c r="I100" i="8"/>
  <c r="I99" i="8"/>
  <c r="I97" i="8"/>
  <c r="I96" i="8"/>
  <c r="I94" i="8"/>
  <c r="I93" i="8"/>
  <c r="I88" i="8"/>
  <c r="I87" i="8"/>
  <c r="I80" i="8"/>
  <c r="I79" i="8"/>
  <c r="I73" i="8"/>
  <c r="I72" i="8"/>
  <c r="I67" i="8"/>
  <c r="I66" i="8"/>
  <c r="I63" i="8"/>
  <c r="I62" i="8"/>
  <c r="I56" i="8"/>
  <c r="I55" i="8"/>
  <c r="I49" i="8"/>
  <c r="I48" i="8"/>
  <c r="I42" i="8"/>
  <c r="I41" i="8"/>
  <c r="I36" i="8"/>
  <c r="I35" i="8"/>
  <c r="I21" i="8"/>
  <c r="I20" i="8"/>
  <c r="J126" i="8" l="1"/>
  <c r="H126" i="8"/>
  <c r="J125" i="8"/>
  <c r="H125" i="8"/>
  <c r="J124" i="8"/>
  <c r="H124" i="8"/>
  <c r="J123" i="8"/>
  <c r="H123" i="8"/>
  <c r="J120" i="8"/>
  <c r="H120" i="8"/>
  <c r="J119" i="8"/>
  <c r="H119" i="8"/>
  <c r="J56" i="8"/>
  <c r="H56" i="8"/>
  <c r="J55" i="8"/>
  <c r="H55" i="8"/>
  <c r="J100" i="8"/>
  <c r="H100" i="8"/>
  <c r="J99" i="8"/>
  <c r="H99" i="8"/>
  <c r="J115" i="8"/>
  <c r="H115" i="8"/>
  <c r="C115" i="8"/>
  <c r="J114" i="8"/>
  <c r="H114" i="8"/>
  <c r="C114" i="8"/>
  <c r="J107" i="8"/>
  <c r="H107" i="8"/>
  <c r="J106" i="8"/>
  <c r="H106" i="8"/>
  <c r="J88" i="8"/>
  <c r="H88" i="8"/>
  <c r="J87" i="8"/>
  <c r="H87" i="8"/>
  <c r="J80" i="8"/>
  <c r="H80" i="8"/>
  <c r="C80" i="8"/>
  <c r="J79" i="8"/>
  <c r="H79" i="8"/>
  <c r="C79" i="8"/>
  <c r="J73" i="8"/>
  <c r="H73" i="8"/>
  <c r="C73" i="8"/>
  <c r="J72" i="8"/>
  <c r="H72" i="8"/>
  <c r="C72" i="8"/>
  <c r="J49" i="8"/>
  <c r="H49" i="8"/>
  <c r="C49" i="8"/>
  <c r="J48" i="8"/>
  <c r="H48" i="8"/>
  <c r="C48" i="8"/>
  <c r="J36" i="8"/>
  <c r="H36" i="8"/>
  <c r="C36" i="8"/>
  <c r="J35" i="8"/>
  <c r="H35" i="8"/>
  <c r="C35" i="8"/>
  <c r="J67" i="8"/>
  <c r="H67" i="8"/>
  <c r="C67" i="8"/>
  <c r="J66" i="8"/>
  <c r="H66" i="8"/>
  <c r="C66" i="8"/>
  <c r="J21" i="8"/>
  <c r="H21" i="8"/>
  <c r="C21" i="8"/>
  <c r="J20" i="8"/>
  <c r="H20" i="8"/>
  <c r="C20" i="8"/>
  <c r="J63" i="8"/>
  <c r="H63" i="8"/>
  <c r="J62" i="8"/>
  <c r="H62" i="8"/>
  <c r="J118" i="8"/>
  <c r="H118" i="8"/>
  <c r="J117" i="8"/>
  <c r="H117" i="8"/>
  <c r="J42" i="8"/>
  <c r="H42" i="8"/>
  <c r="C42" i="8"/>
  <c r="J41" i="8"/>
  <c r="H41" i="8"/>
  <c r="C41" i="8"/>
  <c r="J97" i="8"/>
  <c r="H97" i="8"/>
  <c r="C97" i="8"/>
  <c r="J96" i="8"/>
  <c r="H96" i="8"/>
  <c r="C96" i="8"/>
  <c r="J94" i="8"/>
  <c r="J93" i="8"/>
  <c r="H94" i="8"/>
  <c r="H93" i="8"/>
  <c r="C94" i="8"/>
  <c r="C93" i="8"/>
  <c r="F113" i="7"/>
  <c r="F112" i="7"/>
  <c r="F111" i="7"/>
  <c r="F110" i="7"/>
  <c r="F109" i="7"/>
  <c r="F108" i="7"/>
  <c r="F107" i="7"/>
  <c r="F106" i="7"/>
  <c r="F105" i="7"/>
  <c r="F104" i="7"/>
  <c r="F103" i="7"/>
  <c r="F102" i="7"/>
  <c r="F101" i="7"/>
  <c r="F100" i="7"/>
  <c r="F99" i="7"/>
  <c r="F98" i="7"/>
  <c r="F97" i="7"/>
  <c r="F96" i="7"/>
  <c r="C45" i="8"/>
  <c r="C44" i="8"/>
  <c r="F95" i="7"/>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69" i="8"/>
  <c r="C70" i="8"/>
  <c r="C71" i="8"/>
  <c r="C74" i="8"/>
  <c r="J74" i="8"/>
  <c r="AB56" i="7"/>
  <c r="J56" i="7"/>
  <c r="J80" i="7" l="1"/>
  <c r="J83" i="8" l="1"/>
  <c r="J103" i="8"/>
  <c r="C23" i="8" l="1"/>
  <c r="J30" i="8"/>
  <c r="J29" i="8"/>
  <c r="J28" i="8"/>
  <c r="J27" i="8"/>
  <c r="J26" i="8"/>
  <c r="J25" i="8"/>
  <c r="J24" i="8"/>
  <c r="J23" i="8"/>
  <c r="J22" i="8"/>
  <c r="J19" i="8"/>
  <c r="J18" i="8"/>
  <c r="J17" i="8"/>
  <c r="J16" i="8"/>
  <c r="J15" i="8"/>
  <c r="J14" i="8"/>
  <c r="J13" i="8"/>
  <c r="J12" i="8"/>
  <c r="J11" i="8"/>
  <c r="J10" i="8"/>
  <c r="J9" i="8"/>
  <c r="J8" i="8"/>
  <c r="J7" i="8"/>
  <c r="J6" i="8"/>
  <c r="J5" i="8"/>
  <c r="J4" i="8"/>
  <c r="J3" i="8"/>
  <c r="J2" i="8"/>
  <c r="J109" i="8"/>
  <c r="J113" i="8"/>
  <c r="J108" i="8"/>
  <c r="C109" i="8"/>
  <c r="AB46" i="7"/>
  <c r="C113" i="8"/>
  <c r="C111" i="8"/>
  <c r="C112" i="8"/>
  <c r="C110" i="8"/>
  <c r="C108" i="8"/>
  <c r="AA42" i="7" l="1"/>
  <c r="J40" i="7"/>
  <c r="AB40" i="7" l="1"/>
  <c r="AB45" i="7"/>
  <c r="J45" i="7"/>
  <c r="AB44" i="7"/>
  <c r="J44" i="7"/>
  <c r="AB43" i="7"/>
  <c r="J43" i="7"/>
  <c r="J105" i="8"/>
  <c r="J104" i="8"/>
  <c r="J102" i="8"/>
  <c r="J86" i="8"/>
  <c r="J101" i="8"/>
  <c r="J98"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95" i="8"/>
  <c r="AB78" i="7"/>
  <c r="J78" i="7"/>
  <c r="AB77" i="7"/>
  <c r="AA77" i="7"/>
  <c r="Z77" i="7"/>
  <c r="Y77" i="7"/>
  <c r="J77" i="7"/>
  <c r="J89" i="8"/>
  <c r="AB76" i="7"/>
  <c r="J76" i="7"/>
  <c r="AB6" i="7"/>
  <c r="J6" i="7"/>
  <c r="AB75" i="7"/>
  <c r="AA75" i="7"/>
  <c r="Z75" i="7"/>
  <c r="Y75" i="7"/>
  <c r="J75" i="7"/>
  <c r="AB74" i="7"/>
  <c r="J74" i="7"/>
  <c r="AB73" i="7"/>
  <c r="J73" i="7"/>
  <c r="AB72" i="7"/>
  <c r="J72" i="7"/>
  <c r="C75" i="8"/>
  <c r="AB62" i="7"/>
  <c r="J62" i="7"/>
  <c r="AB59" i="7"/>
  <c r="J59" i="7"/>
  <c r="J78" i="8"/>
  <c r="C78" i="8"/>
  <c r="AB66" i="7"/>
  <c r="J66" i="7"/>
  <c r="J85" i="8"/>
  <c r="J61" i="8"/>
  <c r="J54" i="8"/>
  <c r="J82" i="8"/>
  <c r="J84" i="8"/>
  <c r="AA61" i="7"/>
  <c r="AB71" i="7"/>
  <c r="AA71" i="7"/>
  <c r="Z71" i="7"/>
  <c r="Y71" i="7"/>
  <c r="J71" i="7"/>
  <c r="AB70" i="7"/>
  <c r="J70" i="7"/>
  <c r="AB69" i="7"/>
  <c r="J69" i="7"/>
  <c r="AB68" i="7"/>
  <c r="J68" i="7"/>
  <c r="J2" i="7"/>
  <c r="AB2" i="7"/>
  <c r="J3" i="7"/>
  <c r="AB3" i="7"/>
  <c r="J4" i="7"/>
  <c r="AB4" i="7"/>
  <c r="J77" i="8"/>
  <c r="C77" i="8"/>
  <c r="AB65" i="7"/>
  <c r="J65" i="7"/>
  <c r="J65" i="8"/>
  <c r="C65" i="8"/>
  <c r="AB54" i="7"/>
  <c r="J54" i="7"/>
  <c r="J60" i="8"/>
  <c r="J59" i="8"/>
  <c r="J52" i="8"/>
  <c r="J58" i="8"/>
  <c r="J53" i="8"/>
  <c r="J51" i="8"/>
  <c r="J57"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76" i="8"/>
  <c r="C68" i="8"/>
  <c r="C64" i="8"/>
  <c r="C47" i="8"/>
  <c r="C46" i="8"/>
  <c r="C43" i="8"/>
  <c r="C40" i="8"/>
  <c r="C39" i="8"/>
  <c r="C38" i="8"/>
  <c r="C37" i="8"/>
  <c r="C34" i="8"/>
  <c r="C33" i="8"/>
  <c r="C32" i="8"/>
  <c r="C31" i="8"/>
  <c r="C30" i="8"/>
  <c r="C29" i="8"/>
  <c r="C28" i="8"/>
  <c r="C27" i="8"/>
  <c r="C26" i="8"/>
  <c r="C25" i="8"/>
  <c r="C24" i="8"/>
  <c r="C22" i="8"/>
  <c r="C19" i="8"/>
  <c r="C18" i="8"/>
  <c r="C17" i="8"/>
  <c r="C16" i="8"/>
  <c r="C15" i="8"/>
  <c r="C14" i="8"/>
  <c r="C13" i="8"/>
  <c r="C12" i="8"/>
  <c r="C11" i="8"/>
  <c r="C10" i="8"/>
  <c r="C9" i="8"/>
  <c r="C8" i="8"/>
  <c r="C7" i="8"/>
  <c r="C5" i="8"/>
  <c r="C4" i="8"/>
  <c r="C3" i="8"/>
  <c r="C2" i="8"/>
  <c r="C6" i="8"/>
  <c r="J76" i="8"/>
  <c r="J64" i="8"/>
  <c r="J50" i="8"/>
  <c r="AB63" i="7"/>
  <c r="J63" i="7"/>
  <c r="AB60" i="7"/>
  <c r="J60" i="7"/>
  <c r="AB55" i="7"/>
  <c r="J55" i="7"/>
  <c r="AB52" i="7"/>
  <c r="J52" i="7"/>
  <c r="AB41" i="7"/>
  <c r="J41" i="7"/>
  <c r="AB37" i="7"/>
  <c r="AB27" i="7"/>
  <c r="AB26" i="7"/>
  <c r="AB18" i="7"/>
  <c r="AB17" i="7"/>
  <c r="AB14" i="7"/>
  <c r="AB13" i="7"/>
  <c r="AB10" i="7"/>
  <c r="AB21" i="7"/>
  <c r="AA17" i="7"/>
  <c r="AA26" i="7"/>
  <c r="AA27" i="7"/>
  <c r="J34" i="8"/>
  <c r="J33" i="8"/>
  <c r="J32" i="8"/>
  <c r="J31" i="8"/>
  <c r="J47" i="8"/>
  <c r="J46"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<sst xmlns="http://schemas.openxmlformats.org/spreadsheetml/2006/main" count="2288" uniqueCount="528">
  <si>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</si>
  <si>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</si>
  <si>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</si>
  <si>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</si>
  <si>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</si>
  <si>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</si>
  <si>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</si>
  <si>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</si>
  <si>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</si>
  <si>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</si>
  <si>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</si>
  <si>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</si>
  <si>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</si>
  <si>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</si>
  <si>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</si>
  <si>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</si>
  <si>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</si>
  <si>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</si>
  <si>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</si>
  <si>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</si>
  <si>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</si>
  <si>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</si>
  <si>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</si>
  <si>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</si>
  <si>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</si>
  <si>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</si>
  <si>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</si>
  <si>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</si>
  <si>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</si>
  <si>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</si>
  <si>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</si>
  <si>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</si>
  <si>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</si>
  <si>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</si>
  <si>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</si>
  <si>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</si>
  <si>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</si>
  <si>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</si>
  <si>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</si>
  <si>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</si>
  <si>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</si>
  <si>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</si>
  <si>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</si>
  <si>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</si>
  <si>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</si>
  <si>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</si>
  <si>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</si>
  <si>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</si>
  <si>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</si>
  <si>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</si>
  <si>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</si>
  <si>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</si>
  <si>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</si>
  <si>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</si>
  <si>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</si>
  <si>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</si>
  <si>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</si>
  <si>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</si>
  <si>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</si>
  <si>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</si>
  <si>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</si>
  <si>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</si>
  <si>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</si>
  <si>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</si>
  <si>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</si>
  <si>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</si>
  <si>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</si>
  <si>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</si>
  <si>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</si>
  <si>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</si>
  <si>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</si>
  <si>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</si>
  <si>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</si>
  <si>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</si>
  <si>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</si>
  <si>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</si>
  <si>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</si>
  <si>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</si>
  <si>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</si>
  <si>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</si>
  <si>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</si>
  <si>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</si>
  <si>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</si>
  <si>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</si>
  <si>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</si>
  <si>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</si>
  <si>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</si>
  <si>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</si>
  <si>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</si>
  <si>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</si>
  <si>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</si>
  <si>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</si>
  <si>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</si>
  <si>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</si>
  <si>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</si>
  <si>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</si>
  <si>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</si>
  <si>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</si>
  <si>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</si>
  <si>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</si>
  <si>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</si>
  <si>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</si>
  <si>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</si>
  <si>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</si>
  <si>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</si>
  <si>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</si>
  <si>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</si>
  <si>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</si>
  <si>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</si>
  <si>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</si>
  <si>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</si>
  <si>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</si>
  <si>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</si>
  <si>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</si>
  <si>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</si>
  <si>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</si>
  <si>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</si>
  <si>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</si>
  <si>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</si>
  <si>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</si>
  <si>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</si>
  <si>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</si>
  <si>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</si>
  <si>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</si>
  <si>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</si>
  <si>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</si>
  <si>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</si>
  <si>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</si>
  <si>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</si>
  <si>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</si>
  <si>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</si>
  <si>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</si>
  <si>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</si>
  <si>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</si>
  <si>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</si>
  <si>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</si>
  <si>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</si>
  <si>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</si>
  <si>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</si>
  <si>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</si>
  <si>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</si>
  <si>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</si>
  <si>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</si>
  <si>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</si>
  <si>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</si>
  <si>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</si>
  <si>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</si>
  <si>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</si>
  <si>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</si>
  <si>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</si>
  <si>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</si>
  <si>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</si>
  <si>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</si>
  <si>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</si>
  <si>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</si>
  <si>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</si>
  <si>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</si>
  <si>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</si>
  <si>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</si>
  <si>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</si>
  <si>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</si>
  <si>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</si>
  <si>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</si>
  <si>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</si>
  <si>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</si>
  <si>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</si>
  <si>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</si>
  <si>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</si>
  <si>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</si>
  <si>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</si>
  <si>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</si>
  <si>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</si>
  <si>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</si>
  <si>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</si>
  <si>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</si>
  <si>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</si>
  <si>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</si>
  <si>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</si>
  <si>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</si>
  <si>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</si>
  <si>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</si>
  <si>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</si>
  <si>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</si>
  <si>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</si>
  <si>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</si>
  <si>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</si>
  <si>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</si>
  <si>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</si>
  <si>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</si>
  <si>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</si>
  <si>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</si>
  <si>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</si>
  <si>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</si>
  <si>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</si>
  <si>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</si>
  <si>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</si>
  <si>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</si>
  <si>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</si>
  <si>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</si>
  <si>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</si>
  <si>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</si>
  <si>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</si>
  <si>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</si>
  <si>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</si>
  <si>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</si>
  <si>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</si>
  <si>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</si>
  <si>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</si>
  <si>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</si>
  <si>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</si>
  <si>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</si>
  <si>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</si>
  <si>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</si>
  <si>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</si>
  <si>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</si>
  <si>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</si>
  <si>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</si>
  <si>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</si>
  <si>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</si>
  <si>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</si>
  <si>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</si>
  <si>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</si>
  <si>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</si>
  <si>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</si>
  <si>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</si>
  <si>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</si>
  <si>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</si>
  <si>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</si>
  <si>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</si>
  <si>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</si>
  <si>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</si>
  <si>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</si>
  <si>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</si>
  <si>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</si>
  <si>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</si>
  <si>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</si>
  <si>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</si>
  <si>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</si>
  <si>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</si>
  <si>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</si>
  <si>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</si>
  <si>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</si>
  <si>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</si>
  <si>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</si>
  <si>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</si>
  <si>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</si>
  <si>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</si>
  <si>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</si>
  <si>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</si>
  <si>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</si>
  <si>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</si>
  <si>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</si>
  <si>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</si>
  <si>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</si>
  <si>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</si>
  <si>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</si>
  <si>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</si>
  <si>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</si>
  <si>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</si>
  <si>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</si>
  <si>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</si>
  <si>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</si>
  <si>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</si>
  <si>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</si>
  <si>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</si>
  <si>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</si>
  <si>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</si>
  <si>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</si>
  <si>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</si>
  <si>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</si>
  <si>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</si>
  <si>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</si>
  <si>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</si>
  <si>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</si>
  <si>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</si>
  <si>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</si>
  <si>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</si>
  <si>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</si>
  <si>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</si>
  <si>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</si>
  <si>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</si>
  <si>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</si>
  <si>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</si>
  <si>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</si>
  <si>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</si>
  <si>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</si>
  <si>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</si>
  <si>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</si>
  <si>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</si>
  <si>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</si>
  <si>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</si>
  <si>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</si>
  <si>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</si>
  <si>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</si>
  <si>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</si>
  <si>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</si>
  <si>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</si>
  <si>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</si>
  <si>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</si>
  <si>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</si>
  <si>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</si>
  <si>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</si>
  <si>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</si>
  <si>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</si>
  <si>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</si>
  <si>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</si>
  <si>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</si>
  <si>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</si>
  <si>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</si>
  <si>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</si>
  <si>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</si>
  <si>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</si>
  <si>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</si>
  <si>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</si>
  <si>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</si>
  <si>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</si>
  <si>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</si>
  <si>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</si>
  <si>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</si>
  <si>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</si>
  <si>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</si>
  <si>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</si>
  <si>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</si>
  <si>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</si>
  <si>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</si>
  <si>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</si>
  <si>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</si>
  <si>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</si>
  <si>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</si>
  <si>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</si>
  <si>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</si>
  <si>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</si>
  <si>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</si>
  <si>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</si>
  <si>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</si>
  <si>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</si>
  <si>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</si>
  <si>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</si>
  <si>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</si>
  <si>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</si>
  <si>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</si>
  <si>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</si>
  <si>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</si>
  <si>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</si>
  <si>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</si>
  <si>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</si>
  <si>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</si>
  <si>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</si>
  <si>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</si>
  <si>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</si>
  <si>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</si>
  <si>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</si>
  <si>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</si>
  <si>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</si>
  <si>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</si>
  <si>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</si>
  <si>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</si>
  <si>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</si>
  <si>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</si>
  <si>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</si>
  <si>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</si>
  <si>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</si>
  <si>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</si>
  <si>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</si>
  <si>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</si>
  <si>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</si>
  <si>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</si>
  <si>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</si>
  <si>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</si>
  <si>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</si>
  <si>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</si>
  <si>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</si>
  <si>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</si>
  <si>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1. Declare a CapabilityStatement identifying the list of profiles, operations, search parameter supported.
The US Core Server **SHOULD**:
1. Support xml source formats for all US Core interactions.
1. Identify the US Core profiles supported as part of the FHIR `meta.profile` attribute for each instance.
1. Support xml resource formats for all Argonaut questionnaire interactions.</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</si>
  <si>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</si>
  <si>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</si>
  <si>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</si>
  <si>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</si>
  <si>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</si>
  <si>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</si>
  <si>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</si>
  <si>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</si>
  <si>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</si>
  <si>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</si>
  <si>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</si>
  <si>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</si>
  <si>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</si>
  <si>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</si>
  <si>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</si>
  <si>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</si>
  <si>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</si>
  <si>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</si>
  <si>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</si>
  <si>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</si>
  <si>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</si>
  <si>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</si>
  <si>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</si>
  <si>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</si>
  <si>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</si>
  <si>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</si>
  <si>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</si>
  <si>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</si>
  <si>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</si>
  <si>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</si>
  <si>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</si>
  <si>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</si>
  <si>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</si>
  <si>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</si>
  <si>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</si>
  <si>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</si>
  <si>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</si>
  <si>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</si>
  <si>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</si>
  <si>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</si>
  <si>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</si>
  <si>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</si>
  <si>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</si>
  <si>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</si>
  <si>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</si>
  <si>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</si>
  <si>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</si>
  <si>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</si>
  <si>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</si>
  <si>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</si>
  <si>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</si>
  <si>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</si>
  <si>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</si>
  <si>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</si>
  <si>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</si>
  <si>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</si>
  <si>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</si>
  <si>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</si>
  <si>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</si>
  <si>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</si>
  <si>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</si>
  <si>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</si>
  <si>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</si>
  <si>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</si>
  <si>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</si>
  <si>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</si>
  <si>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</si>
  <si>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</si>
  <si>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</si>
  <si>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</si>
  <si>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</si>
  <si>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us-core-server</t>
  </si>
  <si>
    <t>versioning_conf</t>
  </si>
  <si>
    <t>readHistory_conf</t>
  </si>
  <si>
    <t>updateCreate_conf</t>
  </si>
  <si>
    <t>conditionalCreate_conf</t>
  </si>
  <si>
    <t>conditionalRead_conf</t>
  </si>
  <si>
    <t>conditionalUpdate_conf</t>
  </si>
  <si>
    <t>conditionalDelete_conf</t>
  </si>
  <si>
    <t>referencePolicy_conf</t>
  </si>
  <si>
    <t>GET [base]/MedicationRequest?patient=1137192&amp;status=active~GET [base]/MedicationRequest?patient=1137192&amp;status=active&amp;_include=MedicationRequest:medication</t>
  </si>
  <si>
    <t>GET [base]/MedicationStatement?patient=1137192&amp;status=active~GET [base]/MedicationStatement?patient=1137192&amp;status=active&amp;_include=MedicationStatement:medication</t>
  </si>
  <si>
    <t>GET [base]/MedicationRequest?patient=1137192&amp;effective=ge2019~GET [base]/MedicationStatement?patient=1137192&amp;effective=ge2019&amp;_include=MedicationRequest:medication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</si>
  <si>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</si>
  <si>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</si>
  <si>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</si>
  <si>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</si>
  <si>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</si>
  <si>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</si>
  <si>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</si>
  <si>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</si>
  <si>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</si>
  <si>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</si>
  <si>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</si>
  <si>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</si>
  <si>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</si>
  <si>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</si>
  <si>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</si>
  <si>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</si>
  <si>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</si>
  <si>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</si>
  <si>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</si>
  <si>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</si>
  <si>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</si>
  <si>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</si>
  <si>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</si>
  <si>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</si>
  <si>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</si>
  <si>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</si>
  <si>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</si>
  <si>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</si>
  <si>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</si>
  <si>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</si>
  <si>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</si>
  <si>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intent=http://hl7.org/fhir/CodeSystem/medicationrequest-intent|order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</si>
  <si>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</si>
  <si>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[base]/MedicationRequest?patient=14676&amp;intent=http://hl7.org/fhir/CodeSystem/medicationrequest-intent|order~GET [base]/MedicationRequest?patient=14676&amp;intent=http://hl7.org/fhir/CodeSystem/medicationrequest-intent|order&amp;_include=MedicationRequest:medication</t>
  </si>
  <si>
    <t>Fetches a bundle of all MedicationRequest resources for the specified patient and intent code = `order`</t>
  </si>
  <si>
    <t>Fetches a bundle of all MedicationRequest resources for the specified patient and intent  code = `order` and status</t>
  </si>
  <si>
    <t>Fetches a bundle of all MedicationRequest resources for the specified patient and intent  code = `order` and authoredon date</t>
  </si>
  <si>
    <t>Fetches a bundle of all MedicationRequest resources for the specified patient and intent  code = `order` and encounter</t>
  </si>
  <si>
    <t>encounter</t>
  </si>
  <si>
    <t>http://hl7.org/fhir/us/core/StructureDefinition/us-core-implantable-device</t>
  </si>
  <si>
    <t>doc</t>
  </si>
  <si>
    <t>transaction</t>
  </si>
  <si>
    <t>batch</t>
  </si>
  <si>
    <t>search-system</t>
  </si>
  <si>
    <t>history-system</t>
  </si>
  <si>
    <t>http://hl7.org/fhir/us/core/ImplementationGuide/hl7.fhir.us.core.argo-3.1.0</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</si>
  <si>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</si>
  <si>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</si>
  <si>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</si>
  <si>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</si>
  <si>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</si>
  <si>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</si>
  <si>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</si>
  <si>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</si>
  <si>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</si>
  <si>
    <t>special</t>
  </si>
  <si>
    <t>support searching relevant Provenance records for a resource type</t>
  </si>
  <si>
    <t>reference,special</t>
  </si>
  <si>
    <t>support searching for all allergies and associated provenance for a patient</t>
  </si>
  <si>
    <t>token,special</t>
  </si>
  <si>
    <t>Fetches a bundle of all AllergyIntolerance resources for the specified patient and status code.  This will not return any "entered in error" resources because of the conditional presence of the clinicalStatus element.</t>
  </si>
  <si>
    <t>Fetches a bundle of all AllergyIntolerance resources for the specified patient and any corresponding Provenance resources.</t>
  </si>
  <si>
    <t>Fetches an AllergyIntolerance resource  (within the clients authorization scope) and any corresponding Provenance resources.</t>
  </si>
  <si>
    <t>SearchParameter-us-core-includeprovenance.html</t>
  </si>
  <si>
    <t>support searching for an allergy and its associated provenance</t>
  </si>
  <si>
    <t>US Core Implantable Device Profile</t>
  </si>
  <si>
    <t>us-core-includeprovenance</t>
  </si>
  <si>
    <t>patient,us-core-includeprovenance</t>
  </si>
  <si>
    <t>_id,us-core-includeprovenance</t>
  </si>
  <si>
    <t>GET [base]/AllergyIntolerance?patient=1137192&amp;us-core-includeprovenance</t>
  </si>
  <si>
    <t>GET [base]/AllergyIntolerance?_id=12345&amp;us-core-includeprovenance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</si>
</sst>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1"/>
      <color rgb="FF9C0006"/>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1" fillId="0" borderId="1"/>
    <xf numFmtId="0" fontId="11" fillId="2" borderId="0" applyNumberFormat="0" applyBorder="0" applyAlignment="0" applyProtection="0"/>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2" borderId="0" xfId="2"/>
  </cellXfs>
  <cellStyles count="3">
    <cellStyle name="Bad" xfId="2" builtinId="27"/>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4" sqref="B4"/>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445</v>
      </c>
    </row>
    <row r="3" spans="1:2" ht="105" customHeight="1">
      <c r="A3" t="s">
        <v>3</v>
      </c>
      <c r="B3" s="2" t="s">
        <v>443</v>
      </c>
    </row>
    <row r="4" spans="1:2">
      <c r="A4" t="s">
        <v>4</v>
      </c>
      <c r="B4" s="11" t="s">
        <v>502</v>
      </c>
    </row>
    <row r="5" spans="1:2">
      <c r="A5" t="s">
        <v>5</v>
      </c>
      <c r="B5" t="s">
        <v>6</v>
      </c>
    </row>
    <row r="6" spans="1:2" ht="351.75" customHeight="1">
      <c r="A6" t="s">
        <v>7</v>
      </c>
      <c r="B6" s="2" t="s">
        <v>373</v>
      </c>
    </row>
    <row r="7" spans="1:2" ht="103.5" customHeight="1">
      <c r="A7" t="s">
        <v>8</v>
      </c>
      <c r="B7" s="3" t="s">
        <v>464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workbookViewId="0">
      <selection activeCell="A2" sqref="A2:D27"/>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374</v>
      </c>
      <c r="B2" t="s">
        <v>375</v>
      </c>
      <c r="C2" t="s">
        <v>13</v>
      </c>
      <c r="D2" t="s">
        <v>267</v>
      </c>
      <c r="F2" s="1"/>
    </row>
    <row r="3" spans="1:6">
      <c r="A3" t="s">
        <v>376</v>
      </c>
      <c r="B3" t="s">
        <v>377</v>
      </c>
      <c r="C3" t="s">
        <v>13</v>
      </c>
      <c r="D3" t="s">
        <v>197</v>
      </c>
      <c r="F3" s="1"/>
    </row>
    <row r="4" spans="1:6">
      <c r="A4" s="1" t="s">
        <v>496</v>
      </c>
      <c r="B4" s="1" t="s">
        <v>522</v>
      </c>
      <c r="C4" s="1" t="s">
        <v>13</v>
      </c>
      <c r="D4" s="1" t="s">
        <v>271</v>
      </c>
      <c r="F4" s="1"/>
    </row>
    <row r="5" spans="1:6">
      <c r="A5" s="1" t="s">
        <v>378</v>
      </c>
      <c r="B5" s="1" t="s">
        <v>379</v>
      </c>
      <c r="C5" s="1" t="s">
        <v>13</v>
      </c>
      <c r="D5" s="1" t="s">
        <v>293</v>
      </c>
      <c r="F5" s="1"/>
    </row>
    <row r="6" spans="1:6">
      <c r="A6" s="1" t="s">
        <v>83</v>
      </c>
      <c r="B6" s="1" t="s">
        <v>406</v>
      </c>
      <c r="C6" s="1" t="s">
        <v>13</v>
      </c>
      <c r="D6" s="1" t="s">
        <v>24</v>
      </c>
      <c r="F6" s="1"/>
    </row>
    <row r="7" spans="1:6">
      <c r="A7" s="1" t="s">
        <v>380</v>
      </c>
      <c r="B7" s="1" t="s">
        <v>381</v>
      </c>
      <c r="C7" s="1" t="s">
        <v>13</v>
      </c>
      <c r="D7" s="1" t="s">
        <v>172</v>
      </c>
      <c r="F7" s="1"/>
    </row>
    <row r="8" spans="1:6">
      <c r="A8" s="1" t="s">
        <v>302</v>
      </c>
      <c r="B8" s="1" t="s">
        <v>382</v>
      </c>
      <c r="C8" s="1" t="s">
        <v>13</v>
      </c>
      <c r="D8" s="1" t="s">
        <v>196</v>
      </c>
      <c r="F8" s="1"/>
    </row>
    <row r="9" spans="1:6">
      <c r="A9" s="1" t="s">
        <v>383</v>
      </c>
      <c r="B9" s="1" t="s">
        <v>384</v>
      </c>
      <c r="C9" s="1" t="s">
        <v>13</v>
      </c>
      <c r="D9" s="1" t="s">
        <v>191</v>
      </c>
      <c r="F9" s="1"/>
    </row>
    <row r="10" spans="1:6">
      <c r="A10" s="1" t="s">
        <v>385</v>
      </c>
      <c r="B10" s="1" t="s">
        <v>386</v>
      </c>
      <c r="C10" s="1" t="s">
        <v>13</v>
      </c>
      <c r="D10" s="1" t="s">
        <v>194</v>
      </c>
      <c r="F10" s="1"/>
    </row>
    <row r="11" spans="1:6">
      <c r="A11" s="1" t="s">
        <v>387</v>
      </c>
      <c r="B11" s="1" t="s">
        <v>388</v>
      </c>
      <c r="C11" s="1" t="s">
        <v>13</v>
      </c>
      <c r="D11" s="1" t="s">
        <v>148</v>
      </c>
      <c r="F11" s="1"/>
    </row>
    <row r="12" spans="1:6">
      <c r="A12" s="1" t="s">
        <v>389</v>
      </c>
      <c r="B12" s="1" t="s">
        <v>407</v>
      </c>
      <c r="C12" s="1" t="s">
        <v>13</v>
      </c>
      <c r="D12" s="1" t="s">
        <v>25</v>
      </c>
      <c r="F12" s="1"/>
    </row>
    <row r="13" spans="1:6">
      <c r="A13" s="1" t="s">
        <v>390</v>
      </c>
      <c r="B13" s="1" t="s">
        <v>391</v>
      </c>
      <c r="C13" s="1" t="s">
        <v>13</v>
      </c>
      <c r="D13" s="1" t="s">
        <v>286</v>
      </c>
      <c r="F13" s="1"/>
    </row>
    <row r="14" spans="1:6">
      <c r="A14" s="11" t="s">
        <v>468</v>
      </c>
      <c r="B14" s="1" t="s">
        <v>470</v>
      </c>
      <c r="C14" s="1" t="s">
        <v>13</v>
      </c>
      <c r="D14" s="1" t="s">
        <v>196</v>
      </c>
      <c r="F14" s="1"/>
    </row>
    <row r="15" spans="1:6">
      <c r="A15" s="1" t="s">
        <v>392</v>
      </c>
      <c r="B15" s="1" t="s">
        <v>393</v>
      </c>
      <c r="C15" s="1" t="s">
        <v>13</v>
      </c>
      <c r="D15" s="1" t="s">
        <v>195</v>
      </c>
      <c r="F15" s="1"/>
    </row>
    <row r="16" spans="1:6">
      <c r="A16" s="1" t="s">
        <v>394</v>
      </c>
      <c r="B16" s="1" t="s">
        <v>395</v>
      </c>
      <c r="C16" s="1" t="s">
        <v>13</v>
      </c>
      <c r="D16" s="1" t="s">
        <v>396</v>
      </c>
      <c r="F16" s="1"/>
    </row>
    <row r="17" spans="1:6">
      <c r="A17" s="1" t="s">
        <v>466</v>
      </c>
      <c r="B17" s="1" t="s">
        <v>465</v>
      </c>
      <c r="C17" s="1" t="s">
        <v>13</v>
      </c>
      <c r="D17" s="1" t="s">
        <v>196</v>
      </c>
      <c r="F17" s="1"/>
    </row>
    <row r="18" spans="1:6">
      <c r="A18" s="1" t="s">
        <v>203</v>
      </c>
      <c r="B18" s="1" t="s">
        <v>397</v>
      </c>
      <c r="C18" s="1" t="s">
        <v>13</v>
      </c>
      <c r="D18" s="1" t="s">
        <v>192</v>
      </c>
      <c r="F18" s="1"/>
    </row>
    <row r="19" spans="1:6">
      <c r="A19" s="1" t="s">
        <v>398</v>
      </c>
      <c r="B19" s="1" t="s">
        <v>399</v>
      </c>
      <c r="C19" s="1" t="s">
        <v>13</v>
      </c>
      <c r="D19" s="1" t="s">
        <v>296</v>
      </c>
      <c r="F19" s="1"/>
    </row>
    <row r="20" spans="1:6">
      <c r="A20" s="1" t="s">
        <v>255</v>
      </c>
      <c r="B20" s="1" t="s">
        <v>400</v>
      </c>
      <c r="C20" s="1" t="s">
        <v>13</v>
      </c>
      <c r="D20" s="1" t="s">
        <v>253</v>
      </c>
      <c r="F20" s="1"/>
    </row>
    <row r="21" spans="1:6">
      <c r="A21" s="1" t="s">
        <v>401</v>
      </c>
      <c r="B21" s="1" t="s">
        <v>402</v>
      </c>
      <c r="C21" s="1" t="s">
        <v>13</v>
      </c>
      <c r="D21" s="1" t="s">
        <v>193</v>
      </c>
      <c r="F21" s="1"/>
    </row>
    <row r="22" spans="1:6">
      <c r="A22" s="1" t="s">
        <v>403</v>
      </c>
      <c r="B22" s="1" t="s">
        <v>404</v>
      </c>
      <c r="C22" s="1" t="s">
        <v>13</v>
      </c>
      <c r="D22" s="1" t="s">
        <v>272</v>
      </c>
      <c r="F22" s="1"/>
    </row>
    <row r="23" spans="1:6">
      <c r="A23" s="11" t="s">
        <v>467</v>
      </c>
      <c r="B23" s="1" t="s">
        <v>469</v>
      </c>
      <c r="C23" s="1" t="s">
        <v>13</v>
      </c>
      <c r="D23" s="1" t="s">
        <v>196</v>
      </c>
      <c r="F23" s="1"/>
    </row>
    <row r="24" spans="1:6" s="1" customFormat="1">
      <c r="A24" s="11" t="s">
        <v>511</v>
      </c>
      <c r="B24" s="1" t="s">
        <v>510</v>
      </c>
      <c r="C24" s="1" t="s">
        <v>13</v>
      </c>
      <c r="D24" s="1" t="s">
        <v>196</v>
      </c>
    </row>
    <row r="25" spans="1:6">
      <c r="A25" s="1" t="s">
        <v>202</v>
      </c>
      <c r="B25" s="1" t="s">
        <v>405</v>
      </c>
      <c r="C25" s="1" t="s">
        <v>13</v>
      </c>
      <c r="D25" s="1" t="s">
        <v>192</v>
      </c>
      <c r="F25" s="1"/>
    </row>
    <row r="26" spans="1:6">
      <c r="A26" s="1" t="s">
        <v>81</v>
      </c>
      <c r="B26" s="1" t="s">
        <v>408</v>
      </c>
      <c r="C26" s="1" t="s">
        <v>13</v>
      </c>
      <c r="D26" s="1" t="s">
        <v>23</v>
      </c>
      <c r="F26" s="1"/>
    </row>
    <row r="27" spans="1:6">
      <c r="A27" s="1" t="s">
        <v>507</v>
      </c>
      <c r="B27" s="1" t="s">
        <v>508</v>
      </c>
      <c r="C27" s="1" t="s">
        <v>13</v>
      </c>
      <c r="D27" s="1" t="s">
        <v>505</v>
      </c>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Q15" activePane="bottomRight" state="frozen"/>
      <selection pane="topRight" activeCell="B1" sqref="B1"/>
      <selection pane="bottomLeft" activeCell="A2" sqref="A2"/>
      <selection pane="bottomRight" activeCell="Q22" sqref="Q22"/>
    </sheetView>
  </sheetViews>
  <sheetFormatPr defaultColWidth="8.85546875" defaultRowHeight="15"/>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8" thickBot="1">
      <c r="A1" t="s">
        <v>14</v>
      </c>
      <c r="B1" t="s">
        <v>15</v>
      </c>
      <c r="C1" s="2" t="s">
        <v>7</v>
      </c>
      <c r="D1" t="s">
        <v>16</v>
      </c>
      <c r="E1" s="1" t="s">
        <v>446</v>
      </c>
      <c r="F1" t="s">
        <v>17</v>
      </c>
      <c r="G1" s="1" t="s">
        <v>447</v>
      </c>
      <c r="H1" t="s">
        <v>18</v>
      </c>
      <c r="I1" s="1" t="s">
        <v>448</v>
      </c>
      <c r="J1" s="1" t="s">
        <v>436</v>
      </c>
      <c r="K1" s="1" t="s">
        <v>449</v>
      </c>
      <c r="L1" s="1" t="s">
        <v>437</v>
      </c>
      <c r="M1" s="1" t="s">
        <v>450</v>
      </c>
      <c r="N1" s="1" t="s">
        <v>441</v>
      </c>
      <c r="O1" s="1" t="s">
        <v>451</v>
      </c>
      <c r="P1" s="1" t="s">
        <v>442</v>
      </c>
      <c r="Q1" s="1" t="s">
        <v>452</v>
      </c>
      <c r="R1" t="s">
        <v>19</v>
      </c>
      <c r="S1" s="1" t="s">
        <v>453</v>
      </c>
      <c r="T1" s="4" t="s">
        <v>348</v>
      </c>
      <c r="U1" s="4" t="s">
        <v>349</v>
      </c>
      <c r="V1" s="4" t="s">
        <v>438</v>
      </c>
      <c r="W1" s="4" t="s">
        <v>439</v>
      </c>
      <c r="X1" t="s">
        <v>20</v>
      </c>
    </row>
    <row r="2" spans="1:24" ht="38.25" customHeight="1" thickTop="1">
      <c r="A2" s="1" t="s">
        <v>23</v>
      </c>
      <c r="B2" t="s">
        <v>13</v>
      </c>
      <c r="C2" s="3"/>
      <c r="D2"/>
      <c r="F2"/>
      <c r="R2" t="s">
        <v>21</v>
      </c>
      <c r="S2" s="1" t="s">
        <v>78</v>
      </c>
      <c r="X2" t="s">
        <v>22</v>
      </c>
    </row>
    <row r="3" spans="1:24">
      <c r="A3" s="1" t="s">
        <v>253</v>
      </c>
      <c r="B3" s="1" t="s">
        <v>13</v>
      </c>
      <c r="R3" s="1" t="s">
        <v>21</v>
      </c>
      <c r="S3" s="1" t="s">
        <v>78</v>
      </c>
    </row>
    <row r="4" spans="1:24">
      <c r="A4" s="1" t="s">
        <v>267</v>
      </c>
      <c r="B4" s="1" t="s">
        <v>13</v>
      </c>
      <c r="R4" s="1" t="s">
        <v>21</v>
      </c>
      <c r="S4" s="1" t="s">
        <v>78</v>
      </c>
    </row>
    <row r="5" spans="1:24">
      <c r="A5" s="1" t="s">
        <v>148</v>
      </c>
      <c r="B5" s="1" t="s">
        <v>13</v>
      </c>
      <c r="R5" s="1" t="s">
        <v>21</v>
      </c>
      <c r="S5" s="1" t="s">
        <v>78</v>
      </c>
      <c r="X5" t="s">
        <v>26</v>
      </c>
    </row>
    <row r="6" spans="1:24">
      <c r="A6" s="1" t="s">
        <v>271</v>
      </c>
      <c r="B6" s="1" t="s">
        <v>13</v>
      </c>
      <c r="R6" s="1" t="s">
        <v>21</v>
      </c>
      <c r="S6" s="1" t="s">
        <v>78</v>
      </c>
    </row>
    <row r="7" spans="1:24">
      <c r="A7" s="1" t="s">
        <v>192</v>
      </c>
      <c r="B7" s="1" t="s">
        <v>13</v>
      </c>
      <c r="R7" s="1" t="s">
        <v>21</v>
      </c>
      <c r="S7" s="1" t="s">
        <v>78</v>
      </c>
    </row>
    <row r="8" spans="1:24" ht="75">
      <c r="A8" s="1" t="s">
        <v>191</v>
      </c>
      <c r="B8" s="1" t="s">
        <v>13</v>
      </c>
      <c r="C8" s="2" t="s">
        <v>463</v>
      </c>
      <c r="R8" s="1" t="s">
        <v>21</v>
      </c>
      <c r="S8" s="1" t="s">
        <v>78</v>
      </c>
    </row>
    <row r="9" spans="1:24">
      <c r="A9" s="1" t="s">
        <v>25</v>
      </c>
      <c r="B9" s="1" t="s">
        <v>13</v>
      </c>
      <c r="R9" s="1" t="s">
        <v>21</v>
      </c>
      <c r="S9" s="1" t="s">
        <v>78</v>
      </c>
    </row>
    <row r="10" spans="1:24">
      <c r="A10" s="1" t="s">
        <v>193</v>
      </c>
      <c r="B10" s="1" t="s">
        <v>13</v>
      </c>
      <c r="R10" s="1" t="s">
        <v>21</v>
      </c>
      <c r="S10" s="1" t="s">
        <v>78</v>
      </c>
    </row>
    <row r="11" spans="1:24">
      <c r="A11" s="1" t="s">
        <v>172</v>
      </c>
      <c r="B11" s="1" t="s">
        <v>13</v>
      </c>
      <c r="R11" s="1" t="s">
        <v>21</v>
      </c>
      <c r="S11" s="1" t="s">
        <v>78</v>
      </c>
    </row>
    <row r="12" spans="1:24">
      <c r="A12" s="1" t="s">
        <v>272</v>
      </c>
      <c r="B12" s="1" t="s">
        <v>13</v>
      </c>
      <c r="R12" s="1" t="s">
        <v>21</v>
      </c>
      <c r="S12" s="1" t="s">
        <v>78</v>
      </c>
    </row>
    <row r="13" spans="1:24" ht="105">
      <c r="A13" s="1" t="s">
        <v>396</v>
      </c>
      <c r="B13" s="1" t="s">
        <v>13</v>
      </c>
      <c r="C13" s="2" t="s">
        <v>444</v>
      </c>
      <c r="R13" s="1" t="s">
        <v>21</v>
      </c>
      <c r="S13" s="1" t="s">
        <v>78</v>
      </c>
    </row>
    <row r="14" spans="1:24" ht="315">
      <c r="A14" s="1" t="s">
        <v>194</v>
      </c>
      <c r="B14" s="1" t="s">
        <v>13</v>
      </c>
      <c r="C14" s="2" t="s">
        <v>504</v>
      </c>
      <c r="R14" s="1" t="s">
        <v>21</v>
      </c>
      <c r="S14" s="1" t="s">
        <v>78</v>
      </c>
      <c r="U14" s="7" t="s">
        <v>224</v>
      </c>
    </row>
    <row r="15" spans="1:24" ht="315">
      <c r="A15" s="1" t="s">
        <v>503</v>
      </c>
      <c r="B15" s="1" t="s">
        <v>13</v>
      </c>
      <c r="C15" s="2" t="s">
        <v>482</v>
      </c>
      <c r="R15" s="1" t="s">
        <v>21</v>
      </c>
      <c r="S15" s="1" t="s">
        <v>78</v>
      </c>
      <c r="U15" s="7" t="s">
        <v>440</v>
      </c>
    </row>
    <row r="16" spans="1:24">
      <c r="A16" s="1" t="s">
        <v>196</v>
      </c>
      <c r="B16" s="1" t="s">
        <v>13</v>
      </c>
      <c r="R16" s="1" t="s">
        <v>21</v>
      </c>
      <c r="S16" s="1" t="s">
        <v>78</v>
      </c>
    </row>
    <row r="17" spans="1:21">
      <c r="A17" s="1" t="s">
        <v>286</v>
      </c>
      <c r="B17" s="1" t="s">
        <v>13</v>
      </c>
      <c r="R17" s="1" t="s">
        <v>21</v>
      </c>
      <c r="S17" s="1" t="s">
        <v>78</v>
      </c>
    </row>
    <row r="18" spans="1:21">
      <c r="A18" s="1" t="s">
        <v>24</v>
      </c>
      <c r="B18" s="1" t="s">
        <v>13</v>
      </c>
      <c r="R18" s="1" t="s">
        <v>21</v>
      </c>
      <c r="S18" s="1" t="s">
        <v>78</v>
      </c>
    </row>
    <row r="19" spans="1:21">
      <c r="A19" s="1" t="s">
        <v>293</v>
      </c>
      <c r="B19" s="1" t="s">
        <v>13</v>
      </c>
      <c r="R19" s="1" t="s">
        <v>21</v>
      </c>
      <c r="S19" s="1" t="s">
        <v>78</v>
      </c>
    </row>
    <row r="20" spans="1:21">
      <c r="A20" s="1" t="s">
        <v>296</v>
      </c>
      <c r="B20" s="1" t="s">
        <v>13</v>
      </c>
      <c r="R20" s="1" t="s">
        <v>21</v>
      </c>
      <c r="S20" s="1" t="s">
        <v>78</v>
      </c>
      <c r="U20" s="1" t="s">
        <v>300</v>
      </c>
    </row>
    <row r="21" spans="1:21">
      <c r="A21" s="1" t="s">
        <v>195</v>
      </c>
      <c r="B21" s="1" t="s">
        <v>13</v>
      </c>
      <c r="R21" s="1" t="s">
        <v>21</v>
      </c>
      <c r="S21" s="1" t="s">
        <v>78</v>
      </c>
    </row>
    <row r="22" spans="1:21" ht="90">
      <c r="A22" t="s">
        <v>505</v>
      </c>
      <c r="B22" s="1" t="s">
        <v>13</v>
      </c>
      <c r="C22" s="2" t="s">
        <v>506</v>
      </c>
      <c r="R22" s="1" t="s">
        <v>21</v>
      </c>
      <c r="S22" s="1" t="s">
        <v>78</v>
      </c>
    </row>
    <row r="23" spans="1:21">
      <c r="A23"/>
    </row>
    <row r="24" spans="1:21">
      <c r="A24"/>
    </row>
    <row r="25" spans="1:21">
      <c r="A25"/>
    </row>
    <row r="56" spans="20:23" ht="18">
      <c r="T56" s="7"/>
      <c r="V56" s="7"/>
      <c r="W56" s="7"/>
    </row>
    <row r="59" spans="20:23" ht="18">
      <c r="W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A2" sqref="A2"/>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409</v>
      </c>
      <c r="B2" t="s">
        <v>430</v>
      </c>
      <c r="C2" s="16" t="s">
        <v>191</v>
      </c>
      <c r="D2" t="s">
        <v>13</v>
      </c>
      <c r="E2" s="2" t="s">
        <v>471</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0"/>
  <sheetViews>
    <sheetView workbookViewId="0">
      <pane xSplit="1" ySplit="1" topLeftCell="L2" activePane="bottomRight" state="frozen"/>
      <selection pane="topRight" activeCell="B1" sqref="B1"/>
      <selection pane="bottomLeft" activeCell="A2" sqref="A2"/>
      <selection pane="bottomRight" activeCell="T15" sqref="T15"/>
    </sheetView>
  </sheetViews>
  <sheetFormatPr defaultColWidth="8.85546875" defaultRowHeight="15"/>
  <cols>
    <col min="1" max="1" width="10.7109375" style="1" customWidth="1"/>
    <col min="2" max="2" width="18.85546875" style="1" customWidth="1"/>
    <col min="3" max="3" width="15" style="1" customWidth="1"/>
    <col min="7" max="7" width="58.28515625" style="2" customWidth="1"/>
    <col min="8" max="8" width="28.140625" customWidth="1"/>
    <col min="23" max="23" width="8.85546875" style="1"/>
  </cols>
  <sheetData>
    <row r="1" spans="1:23">
      <c r="A1" t="s">
        <v>30</v>
      </c>
      <c r="B1" s="1" t="s">
        <v>410</v>
      </c>
      <c r="C1" s="1" t="s">
        <v>411</v>
      </c>
      <c r="D1" s="1" t="s">
        <v>412</v>
      </c>
      <c r="E1" s="1" t="s">
        <v>413</v>
      </c>
      <c r="F1" s="1" t="s">
        <v>414</v>
      </c>
      <c r="G1" s="2" t="s">
        <v>480</v>
      </c>
      <c r="H1" s="1" t="s">
        <v>415</v>
      </c>
      <c r="I1" s="1" t="s">
        <v>416</v>
      </c>
      <c r="J1" s="1" t="s">
        <v>417</v>
      </c>
      <c r="K1" s="1" t="s">
        <v>418</v>
      </c>
      <c r="L1" s="1" t="s">
        <v>419</v>
      </c>
      <c r="M1" s="1" t="s">
        <v>420</v>
      </c>
      <c r="N1" s="1" t="s">
        <v>421</v>
      </c>
      <c r="O1" s="1" t="s">
        <v>422</v>
      </c>
      <c r="P1" s="1" t="s">
        <v>423</v>
      </c>
      <c r="Q1" s="1" t="s">
        <v>424</v>
      </c>
      <c r="R1" s="1" t="s">
        <v>425</v>
      </c>
      <c r="S1" s="1" t="s">
        <v>426</v>
      </c>
      <c r="T1" s="1" t="s">
        <v>427</v>
      </c>
      <c r="U1" s="1" t="s">
        <v>428</v>
      </c>
      <c r="V1" t="s">
        <v>429</v>
      </c>
      <c r="W1" s="1" t="s">
        <v>509</v>
      </c>
    </row>
    <row r="2" spans="1:23" ht="75">
      <c r="A2" t="s">
        <v>31</v>
      </c>
      <c r="B2" t="s">
        <v>34</v>
      </c>
      <c r="C2" s="1" t="s">
        <v>34</v>
      </c>
      <c r="D2" t="s">
        <v>34</v>
      </c>
      <c r="E2" t="s">
        <v>34</v>
      </c>
      <c r="F2" t="s">
        <v>34</v>
      </c>
      <c r="G2" s="2" t="s">
        <v>481</v>
      </c>
      <c r="H2" t="s">
        <v>13</v>
      </c>
      <c r="I2" t="s">
        <v>13</v>
      </c>
      <c r="J2" t="s">
        <v>34</v>
      </c>
      <c r="K2" t="s">
        <v>34</v>
      </c>
      <c r="L2" t="s">
        <v>34</v>
      </c>
      <c r="M2" t="s">
        <v>34</v>
      </c>
      <c r="N2" t="s">
        <v>34</v>
      </c>
      <c r="O2" t="s">
        <v>34</v>
      </c>
      <c r="P2" t="s">
        <v>34</v>
      </c>
      <c r="Q2" t="s">
        <v>34</v>
      </c>
      <c r="R2" t="s">
        <v>34</v>
      </c>
      <c r="S2" t="s">
        <v>34</v>
      </c>
      <c r="T2" t="s">
        <v>34</v>
      </c>
      <c r="U2" t="s">
        <v>34</v>
      </c>
      <c r="V2" t="s">
        <v>34</v>
      </c>
      <c r="W2" s="1" t="s">
        <v>34</v>
      </c>
    </row>
    <row r="3" spans="1:23">
      <c r="A3" t="s">
        <v>32</v>
      </c>
      <c r="B3" t="s">
        <v>13</v>
      </c>
      <c r="C3" s="1" t="s">
        <v>13</v>
      </c>
      <c r="D3" t="s">
        <v>13</v>
      </c>
      <c r="E3" t="s">
        <v>13</v>
      </c>
      <c r="F3" t="s">
        <v>13</v>
      </c>
      <c r="H3" t="s">
        <v>13</v>
      </c>
      <c r="I3" t="s">
        <v>13</v>
      </c>
      <c r="J3" t="s">
        <v>13</v>
      </c>
      <c r="K3" t="s">
        <v>13</v>
      </c>
      <c r="L3" t="s">
        <v>13</v>
      </c>
      <c r="M3" t="s">
        <v>13</v>
      </c>
      <c r="N3" t="s">
        <v>13</v>
      </c>
      <c r="O3" t="s">
        <v>13</v>
      </c>
      <c r="P3" t="s">
        <v>13</v>
      </c>
      <c r="Q3" t="s">
        <v>13</v>
      </c>
      <c r="R3" t="s">
        <v>13</v>
      </c>
      <c r="S3" t="s">
        <v>13</v>
      </c>
      <c r="T3" t="s">
        <v>13</v>
      </c>
      <c r="U3" t="s">
        <v>13</v>
      </c>
      <c r="V3" t="s">
        <v>13</v>
      </c>
      <c r="W3" s="1" t="s">
        <v>13</v>
      </c>
    </row>
    <row r="4" spans="1:23">
      <c r="A4" t="s">
        <v>33</v>
      </c>
      <c r="B4" t="s">
        <v>13</v>
      </c>
      <c r="C4" t="s">
        <v>13</v>
      </c>
      <c r="D4" t="s">
        <v>13</v>
      </c>
      <c r="E4" t="s">
        <v>13</v>
      </c>
      <c r="F4" t="s">
        <v>13</v>
      </c>
      <c r="H4" t="s">
        <v>13</v>
      </c>
      <c r="I4" t="s">
        <v>13</v>
      </c>
      <c r="J4" t="s">
        <v>13</v>
      </c>
      <c r="K4" t="s">
        <v>13</v>
      </c>
      <c r="L4" t="s">
        <v>13</v>
      </c>
      <c r="M4" t="s">
        <v>13</v>
      </c>
      <c r="N4" t="s">
        <v>13</v>
      </c>
      <c r="O4" t="s">
        <v>13</v>
      </c>
      <c r="P4" t="s">
        <v>13</v>
      </c>
      <c r="Q4" t="s">
        <v>13</v>
      </c>
      <c r="R4" t="s">
        <v>13</v>
      </c>
      <c r="S4" t="s">
        <v>13</v>
      </c>
      <c r="T4" t="s">
        <v>13</v>
      </c>
      <c r="U4" t="s">
        <v>13</v>
      </c>
      <c r="V4" t="s">
        <v>13</v>
      </c>
      <c r="W4" s="1" t="s">
        <v>13</v>
      </c>
    </row>
    <row r="5" spans="1:23">
      <c r="A5" t="s">
        <v>35</v>
      </c>
      <c r="B5" t="s">
        <v>78</v>
      </c>
      <c r="C5" s="1" t="s">
        <v>78</v>
      </c>
      <c r="D5" t="s">
        <v>78</v>
      </c>
      <c r="E5" t="s">
        <v>78</v>
      </c>
      <c r="F5" t="s">
        <v>78</v>
      </c>
      <c r="H5" t="s">
        <v>78</v>
      </c>
      <c r="I5" t="s">
        <v>78</v>
      </c>
      <c r="J5" t="s">
        <v>78</v>
      </c>
      <c r="K5" t="s">
        <v>78</v>
      </c>
      <c r="L5" t="s">
        <v>78</v>
      </c>
      <c r="M5" t="s">
        <v>78</v>
      </c>
      <c r="N5" t="s">
        <v>78</v>
      </c>
      <c r="O5" t="s">
        <v>78</v>
      </c>
      <c r="P5" t="s">
        <v>78</v>
      </c>
      <c r="Q5" t="s">
        <v>78</v>
      </c>
      <c r="R5" t="s">
        <v>78</v>
      </c>
      <c r="S5" t="s">
        <v>78</v>
      </c>
      <c r="T5" t="s">
        <v>78</v>
      </c>
      <c r="U5" t="s">
        <v>78</v>
      </c>
      <c r="V5" t="s">
        <v>78</v>
      </c>
      <c r="W5" s="1" t="s">
        <v>78</v>
      </c>
    </row>
    <row r="6" spans="1:23">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R6" s="1" t="s">
        <v>34</v>
      </c>
      <c r="S6" s="1" t="s">
        <v>34</v>
      </c>
      <c r="T6" s="1" t="s">
        <v>34</v>
      </c>
      <c r="U6" s="1" t="s">
        <v>34</v>
      </c>
      <c r="V6" t="s">
        <v>34</v>
      </c>
      <c r="W6" s="1" t="s">
        <v>34</v>
      </c>
    </row>
    <row r="7" spans="1:23">
      <c r="A7" t="s">
        <v>37</v>
      </c>
      <c r="B7" t="s">
        <v>34</v>
      </c>
      <c r="C7" s="1" t="s">
        <v>34</v>
      </c>
      <c r="D7" t="s">
        <v>34</v>
      </c>
      <c r="E7" t="s">
        <v>34</v>
      </c>
      <c r="F7" t="s">
        <v>34</v>
      </c>
      <c r="H7" t="s">
        <v>34</v>
      </c>
      <c r="I7" t="s">
        <v>34</v>
      </c>
      <c r="J7" t="s">
        <v>34</v>
      </c>
      <c r="K7" t="s">
        <v>34</v>
      </c>
      <c r="L7" t="s">
        <v>34</v>
      </c>
      <c r="M7" t="s">
        <v>34</v>
      </c>
      <c r="N7" t="s">
        <v>34</v>
      </c>
      <c r="O7" t="s">
        <v>34</v>
      </c>
      <c r="P7" t="s">
        <v>34</v>
      </c>
      <c r="Q7" t="s">
        <v>34</v>
      </c>
      <c r="R7" t="s">
        <v>34</v>
      </c>
      <c r="S7" t="s">
        <v>34</v>
      </c>
      <c r="T7" t="s">
        <v>34</v>
      </c>
      <c r="U7" t="s">
        <v>34</v>
      </c>
      <c r="V7" t="s">
        <v>34</v>
      </c>
      <c r="W7" s="1" t="s">
        <v>34</v>
      </c>
    </row>
    <row r="8" spans="1:23">
      <c r="A8" t="s">
        <v>38</v>
      </c>
      <c r="B8" s="1" t="s">
        <v>34</v>
      </c>
      <c r="C8" s="1" t="s">
        <v>34</v>
      </c>
      <c r="D8" t="s">
        <v>34</v>
      </c>
      <c r="E8" t="s">
        <v>34</v>
      </c>
      <c r="F8" t="s">
        <v>34</v>
      </c>
      <c r="H8" t="s">
        <v>34</v>
      </c>
      <c r="I8" t="s">
        <v>34</v>
      </c>
      <c r="J8" t="s">
        <v>34</v>
      </c>
      <c r="K8" t="s">
        <v>34</v>
      </c>
      <c r="L8" t="s">
        <v>34</v>
      </c>
      <c r="M8" t="s">
        <v>34</v>
      </c>
      <c r="N8" t="s">
        <v>34</v>
      </c>
      <c r="O8" t="s">
        <v>34</v>
      </c>
      <c r="P8" t="s">
        <v>34</v>
      </c>
      <c r="Q8" t="s">
        <v>34</v>
      </c>
      <c r="R8" t="s">
        <v>34</v>
      </c>
      <c r="S8" t="s">
        <v>34</v>
      </c>
      <c r="T8" t="s">
        <v>34</v>
      </c>
      <c r="U8" t="s">
        <v>34</v>
      </c>
      <c r="V8" t="s">
        <v>34</v>
      </c>
      <c r="W8" s="1" t="s">
        <v>34</v>
      </c>
    </row>
    <row r="9" spans="1:23">
      <c r="A9" t="s">
        <v>39</v>
      </c>
      <c r="B9" t="s">
        <v>78</v>
      </c>
      <c r="C9" s="1" t="s">
        <v>78</v>
      </c>
      <c r="D9" t="s">
        <v>78</v>
      </c>
      <c r="E9" t="s">
        <v>78</v>
      </c>
      <c r="F9" t="s">
        <v>78</v>
      </c>
      <c r="H9" t="s">
        <v>78</v>
      </c>
      <c r="I9" t="s">
        <v>78</v>
      </c>
      <c r="J9" t="s">
        <v>78</v>
      </c>
      <c r="K9" t="s">
        <v>78</v>
      </c>
      <c r="L9" t="s">
        <v>78</v>
      </c>
      <c r="M9" t="s">
        <v>78</v>
      </c>
      <c r="N9" t="s">
        <v>78</v>
      </c>
      <c r="O9" t="s">
        <v>78</v>
      </c>
      <c r="P9" t="s">
        <v>78</v>
      </c>
      <c r="Q9" t="s">
        <v>78</v>
      </c>
      <c r="R9" t="s">
        <v>78</v>
      </c>
      <c r="S9" t="s">
        <v>78</v>
      </c>
      <c r="T9" t="s">
        <v>78</v>
      </c>
      <c r="U9" t="s">
        <v>78</v>
      </c>
      <c r="V9" t="s">
        <v>78</v>
      </c>
      <c r="W9" s="1" t="s">
        <v>78</v>
      </c>
    </row>
    <row r="10" spans="1:23">
      <c r="A10" t="s">
        <v>40</v>
      </c>
      <c r="B10" t="s">
        <v>34</v>
      </c>
      <c r="C10" s="1" t="s">
        <v>34</v>
      </c>
      <c r="D10" t="s">
        <v>34</v>
      </c>
      <c r="E10" t="s">
        <v>34</v>
      </c>
      <c r="F10" t="s">
        <v>34</v>
      </c>
      <c r="H10" t="s">
        <v>34</v>
      </c>
      <c r="I10" t="s">
        <v>34</v>
      </c>
      <c r="J10" t="s">
        <v>34</v>
      </c>
      <c r="K10" t="s">
        <v>34</v>
      </c>
      <c r="L10" t="s">
        <v>34</v>
      </c>
      <c r="M10" t="s">
        <v>34</v>
      </c>
      <c r="N10" t="s">
        <v>34</v>
      </c>
      <c r="O10" t="s">
        <v>34</v>
      </c>
      <c r="P10" t="s">
        <v>34</v>
      </c>
      <c r="Q10" t="s">
        <v>34</v>
      </c>
      <c r="R10" t="s">
        <v>34</v>
      </c>
      <c r="S10" t="s">
        <v>34</v>
      </c>
      <c r="T10" t="s">
        <v>34</v>
      </c>
      <c r="U10" t="s">
        <v>34</v>
      </c>
      <c r="V10" t="s">
        <v>34</v>
      </c>
      <c r="W10" s="1"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5" sqref="A5"/>
    </sheetView>
  </sheetViews>
  <sheetFormatPr defaultRowHeight="15"/>
  <cols>
    <col min="3" max="3" width="51.140625" customWidth="1"/>
  </cols>
  <sheetData>
    <row r="1" spans="1:3">
      <c r="A1" s="1" t="s">
        <v>30</v>
      </c>
      <c r="B1" s="1" t="s">
        <v>29</v>
      </c>
      <c r="C1" s="2" t="s">
        <v>497</v>
      </c>
    </row>
    <row r="2" spans="1:3" ht="59.25" customHeight="1">
      <c r="A2" s="1" t="s">
        <v>498</v>
      </c>
      <c r="B2" s="1" t="s">
        <v>34</v>
      </c>
      <c r="C2" s="2"/>
    </row>
    <row r="3" spans="1:3">
      <c r="A3" s="1" t="s">
        <v>499</v>
      </c>
      <c r="B3" s="1" t="s">
        <v>34</v>
      </c>
      <c r="C3" s="2"/>
    </row>
    <row r="4" spans="1:3">
      <c r="A4" s="1" t="s">
        <v>500</v>
      </c>
      <c r="B4" s="1" t="s">
        <v>34</v>
      </c>
      <c r="C4" s="2"/>
    </row>
    <row r="5" spans="1:3">
      <c r="A5" s="1" t="s">
        <v>501</v>
      </c>
      <c r="B5" s="1" t="s">
        <v>34</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113"/>
  <sheetViews>
    <sheetView tabSelected="1" zoomScaleNormal="100" workbookViewId="0">
      <pane xSplit="6" ySplit="1" topLeftCell="AB86" activePane="bottomRight" state="frozen"/>
      <selection pane="topRight" activeCell="F1" sqref="F1"/>
      <selection pane="bottomLeft" activeCell="A2" sqref="A2"/>
      <selection pane="bottomRight" activeCell="C89" sqref="C89"/>
    </sheetView>
  </sheetViews>
  <sheetFormatPr defaultColWidth="8.85546875" defaultRowHeight="18.95" customHeight="1"/>
  <cols>
    <col min="1" max="1" width="8.85546875" style="1"/>
    <col min="2" max="2" width="21.42578125" style="1" customWidth="1"/>
    <col min="3" max="3" width="33.5703125" style="1" customWidth="1"/>
    <col min="4" max="4" width="13.7109375" style="1" customWidth="1"/>
    <col min="5" max="5" width="9" style="1" customWidth="1"/>
    <col min="6" max="6" width="73.85546875" style="1" customWidth="1"/>
    <col min="8" max="8" width="14.28515625" customWidth="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8.95" customHeight="1" thickTop="1">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8.95" customHeight="1">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8.95" customHeight="1">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8.95" customHeight="1">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8.95" customHeight="1">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8.95" customHeight="1">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8.95" customHeight="1">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8.95" customHeight="1">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8.95" customHeight="1">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8.95" customHeight="1">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8.95" customHeight="1">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366</v>
      </c>
      <c r="AA14" s="2" t="s">
        <v>183</v>
      </c>
      <c r="AB14" s="1" t="str">
        <f t="shared" si="6"/>
        <v>SearchParameter-us-core-encounter-id.html</v>
      </c>
    </row>
    <row r="15" spans="1:28" s="1" customFormat="1" ht="18.95" customHeight="1">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8.95" customHeight="1">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8.95" customHeight="1">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8.95" customHeight="1">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8.95" customHeight="1">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8.95" customHeight="1">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8.95" customHeight="1">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367</v>
      </c>
      <c r="AB21" s="1" t="str">
        <f>"SearchParameter-us-core-"&amp;LOWER((B21)&amp;"-"&amp;SUBSTITUTE(C21,"_","")&amp;".html")</f>
        <v>SearchParameter-us-core-patient-id.html</v>
      </c>
    </row>
    <row r="22" spans="1:28" ht="18.95" customHeight="1">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8.95" customHeight="1">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8.95" customHeight="1">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8.95" customHeight="1">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8.95" customHeight="1">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8.95" customHeight="1">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8.95" customHeight="1">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8.95" customHeight="1">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8.95" customHeight="1">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8.95" customHeight="1">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8.95" customHeight="1">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8.95" customHeight="1">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8.95" customHeight="1">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8.95" customHeight="1">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8.95" customHeight="1">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8.95" customHeight="1">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8.95" customHeight="1">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8.95" customHeight="1">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368</v>
      </c>
      <c r="AA40" s="2" t="s">
        <v>315</v>
      </c>
      <c r="AB40" s="1" t="str">
        <f t="shared" ref="AB40" si="10">"SearchParameter-us-core-"&amp;LOWER((B40)&amp;"-"&amp;C40&amp;".html")</f>
        <v>SearchParameter-us-core-documentreference-_id.html</v>
      </c>
    </row>
    <row r="41" spans="1:28" s="1" customFormat="1" ht="18.95" customHeight="1">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8.95" customHeight="1">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8.95" customHeight="1">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8.95" customHeight="1">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8.95" customHeight="1">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8.95" customHeight="1">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8.95" customHeight="1">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192</v>
      </c>
      <c r="C48" s="1" t="s">
        <v>99</v>
      </c>
      <c r="D48" s="1" t="s">
        <v>34</v>
      </c>
      <c r="E48" s="1" t="b">
        <v>0</v>
      </c>
      <c r="F48" s="1" t="str">
        <f t="shared" si="1"/>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8.95" customHeight="1">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8.95" customHeight="1">
      <c r="A54" s="1">
        <v>52</v>
      </c>
      <c r="B54" s="1" t="s">
        <v>193</v>
      </c>
      <c r="C54" s="1" t="s">
        <v>458</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8.95" customHeight="1">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8.95" customHeight="1">
      <c r="A56" s="1">
        <v>53</v>
      </c>
      <c r="B56" s="1" t="s">
        <v>194</v>
      </c>
      <c r="C56" s="1" t="s">
        <v>483</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M56" s="1" t="s">
        <v>62</v>
      </c>
      <c r="X56" s="1" t="s">
        <v>104</v>
      </c>
      <c r="Y56" s="5"/>
      <c r="Z56" s="5"/>
      <c r="AA56" s="12"/>
      <c r="AB56" s="1" t="str">
        <f t="shared" ref="AB56" si="20">"SearchParameter-us-core-"&amp;LOWER((B56)&amp;"-"&amp;C56&amp;".html")</f>
        <v>SearchParameter-us-core-medicationrequest-intent.html</v>
      </c>
    </row>
    <row r="57" spans="1:28" s="1" customFormat="1" ht="18.95" customHeight="1">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8.95" customHeight="1">
      <c r="A58" s="1">
        <v>54</v>
      </c>
      <c r="B58" s="1" t="s">
        <v>194</v>
      </c>
      <c r="C58" s="1" t="s">
        <v>495</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8.95" customHeight="1">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8.95" customHeight="1">
      <c r="A60" s="1">
        <v>56</v>
      </c>
      <c r="B60" s="1" t="s">
        <v>503</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8.95" customHeight="1">
      <c r="A61" s="1">
        <v>57</v>
      </c>
      <c r="B61" s="1" t="s">
        <v>503</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230</v>
      </c>
      <c r="Z61" s="12" t="s">
        <v>369</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8.95" customHeight="1">
      <c r="A62" s="1">
        <v>58</v>
      </c>
      <c r="B62" s="1" t="s">
        <v>503</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8.95" customHeight="1">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8.95" customHeight="1">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8.95" customHeight="1">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8.95" customHeight="1">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8.95" customHeight="1">
      <c r="A67" s="1">
        <v>63</v>
      </c>
      <c r="B67" s="1" t="s">
        <v>196</v>
      </c>
      <c r="C67" s="1" t="s">
        <v>68</v>
      </c>
      <c r="D67" s="1" t="s">
        <v>34</v>
      </c>
      <c r="E67" s="1" t="b">
        <v>0</v>
      </c>
      <c r="F67" s="1" t="str">
        <f t="shared" ref="F67:F95"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8.95" customHeight="1">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8.95" customHeight="1">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8.95" customHeight="1">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8.95" customHeight="1">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8.95" customHeight="1">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8.95" customHeight="1">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8.95" customHeight="1">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8.95" customHeight="1">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8.95" customHeight="1">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8.95" customHeight="1">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8.95" customHeight="1">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8.95" customHeight="1">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8.95" customHeight="1">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8.95" customHeight="1">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8.95" customHeight="1">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8.95" customHeight="1">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8.95" customHeight="1">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8.95" customHeight="1">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8.95" customHeight="1">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8.95" customHeight="1">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8.95" customHeight="1">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8.95" customHeight="1">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8.95" customHeight="1">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8.95" customHeight="1">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8.95" customHeight="1">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354</v>
      </c>
      <c r="Z92" s="7" t="s">
        <v>372</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8.95" customHeight="1">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355</v>
      </c>
      <c r="Z93" s="7" t="s">
        <v>371</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8.95" customHeight="1">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370</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row r="95" spans="1:28" s="1" customFormat="1" ht="18.95" customHeight="1">
      <c r="A95" s="17">
        <v>91</v>
      </c>
      <c r="B95" s="17" t="s">
        <v>23</v>
      </c>
      <c r="C95" s="17" t="s">
        <v>523</v>
      </c>
      <c r="D95" s="1" t="s">
        <v>13</v>
      </c>
      <c r="E95" s="1" t="b">
        <v>1</v>
      </c>
      <c r="F95" s="1" t="str">
        <f t="shared" si="29"/>
        <v>http://hl7.org/fhir/us/core/StructureDefinition/us-core-allergyintolerance</v>
      </c>
      <c r="G95" s="1" t="s">
        <v>65</v>
      </c>
      <c r="H95" s="1" t="s">
        <v>65</v>
      </c>
      <c r="I95" s="1" t="s">
        <v>512</v>
      </c>
      <c r="Y95" s="5" t="s">
        <v>513</v>
      </c>
      <c r="Z95" s="7"/>
      <c r="AA95" s="12"/>
      <c r="AB95" s="1" t="s">
        <v>520</v>
      </c>
    </row>
    <row r="96" spans="1:28" s="1" customFormat="1" ht="18.95" customHeight="1">
      <c r="A96" s="17">
        <v>91</v>
      </c>
      <c r="B96" s="17" t="s">
        <v>253</v>
      </c>
      <c r="C96" s="17" t="s">
        <v>523</v>
      </c>
      <c r="D96" s="1" t="s">
        <v>13</v>
      </c>
      <c r="E96" s="1" t="b">
        <v>1</v>
      </c>
      <c r="F96" s="1" t="str">
        <f t="shared" ref="F96" si="42">"http://hl7.org/fhir/us/core/StructureDefinition/us-core-"&amp;LOWER(B96)</f>
        <v>http://hl7.org/fhir/us/core/StructureDefinition/us-core-careplan</v>
      </c>
      <c r="G96" s="1" t="s">
        <v>65</v>
      </c>
      <c r="H96" s="1" t="s">
        <v>65</v>
      </c>
      <c r="I96" s="1" t="s">
        <v>512</v>
      </c>
      <c r="Y96" s="5" t="s">
        <v>513</v>
      </c>
      <c r="Z96" s="7"/>
      <c r="AA96" s="12"/>
      <c r="AB96" s="1" t="s">
        <v>520</v>
      </c>
    </row>
    <row r="97" spans="1:29" ht="18.95" customHeight="1">
      <c r="A97" s="17">
        <v>92</v>
      </c>
      <c r="B97" s="17" t="s">
        <v>267</v>
      </c>
      <c r="C97" s="17" t="s">
        <v>523</v>
      </c>
      <c r="D97" s="1" t="s">
        <v>13</v>
      </c>
      <c r="E97" s="1" t="b">
        <v>1</v>
      </c>
      <c r="F97" s="1" t="str">
        <f t="shared" ref="F97:F113" si="43">"http://hl7.org/fhir/us/core/StructureDefinition/us-core-"&amp;LOWER(B97)</f>
        <v>http://hl7.org/fhir/us/core/StructureDefinition/us-core-careteam</v>
      </c>
      <c r="G97" s="1" t="s">
        <v>65</v>
      </c>
      <c r="H97" s="1" t="s">
        <v>65</v>
      </c>
      <c r="I97" s="1" t="s">
        <v>512</v>
      </c>
      <c r="Y97" s="5" t="s">
        <v>513</v>
      </c>
      <c r="Z97" s="7"/>
      <c r="AA97" s="12"/>
      <c r="AB97" s="1" t="s">
        <v>520</v>
      </c>
      <c r="AC97" s="1"/>
    </row>
    <row r="98" spans="1:29" ht="18.95" customHeight="1">
      <c r="A98" s="17">
        <v>93</v>
      </c>
      <c r="B98" s="17" t="s">
        <v>148</v>
      </c>
      <c r="C98" s="17" t="s">
        <v>523</v>
      </c>
      <c r="D98" s="1" t="s">
        <v>13</v>
      </c>
      <c r="E98" s="1" t="b">
        <v>1</v>
      </c>
      <c r="F98" s="1" t="str">
        <f t="shared" si="43"/>
        <v>http://hl7.org/fhir/us/core/StructureDefinition/us-core-condition</v>
      </c>
      <c r="G98" s="1" t="s">
        <v>65</v>
      </c>
      <c r="H98" s="1" t="s">
        <v>65</v>
      </c>
      <c r="I98" s="1" t="s">
        <v>512</v>
      </c>
      <c r="Y98" s="5" t="s">
        <v>513</v>
      </c>
      <c r="Z98" s="7"/>
      <c r="AA98" s="12"/>
      <c r="AB98" s="1" t="s">
        <v>520</v>
      </c>
      <c r="AC98" s="1"/>
    </row>
    <row r="99" spans="1:29" ht="18.95" customHeight="1">
      <c r="A99" s="17">
        <v>94</v>
      </c>
      <c r="B99" s="17" t="s">
        <v>192</v>
      </c>
      <c r="C99" s="17" t="s">
        <v>523</v>
      </c>
      <c r="D99" s="1" t="s">
        <v>13</v>
      </c>
      <c r="E99" s="1" t="b">
        <v>1</v>
      </c>
      <c r="F99" s="1" t="str">
        <f t="shared" si="43"/>
        <v>http://hl7.org/fhir/us/core/StructureDefinition/us-core-diagnosticreport</v>
      </c>
      <c r="G99" s="1" t="s">
        <v>65</v>
      </c>
      <c r="H99" s="1" t="s">
        <v>65</v>
      </c>
      <c r="I99" s="1" t="s">
        <v>512</v>
      </c>
      <c r="Y99" s="5" t="s">
        <v>513</v>
      </c>
      <c r="Z99" s="7"/>
      <c r="AA99" s="12"/>
      <c r="AB99" s="1" t="s">
        <v>520</v>
      </c>
      <c r="AC99" s="1"/>
    </row>
    <row r="100" spans="1:29" ht="18.95" customHeight="1">
      <c r="A100" s="17">
        <v>95</v>
      </c>
      <c r="B100" s="17" t="s">
        <v>191</v>
      </c>
      <c r="C100" s="17" t="s">
        <v>523</v>
      </c>
      <c r="D100" s="1" t="s">
        <v>13</v>
      </c>
      <c r="E100" s="1" t="b">
        <v>1</v>
      </c>
      <c r="F100" s="1" t="str">
        <f t="shared" si="43"/>
        <v>http://hl7.org/fhir/us/core/StructureDefinition/us-core-documentreference</v>
      </c>
      <c r="G100" s="1" t="s">
        <v>65</v>
      </c>
      <c r="H100" s="1" t="s">
        <v>65</v>
      </c>
      <c r="I100" s="1" t="s">
        <v>512</v>
      </c>
      <c r="Y100" s="5" t="s">
        <v>513</v>
      </c>
      <c r="Z100" s="7"/>
      <c r="AA100" s="12"/>
      <c r="AB100" s="1" t="s">
        <v>520</v>
      </c>
      <c r="AC100" s="1"/>
    </row>
    <row r="101" spans="1:29" ht="18.95" customHeight="1">
      <c r="A101" s="17">
        <v>96</v>
      </c>
      <c r="B101" s="17" t="s">
        <v>25</v>
      </c>
      <c r="C101" s="17" t="s">
        <v>523</v>
      </c>
      <c r="D101" s="1" t="s">
        <v>13</v>
      </c>
      <c r="E101" s="1" t="b">
        <v>1</v>
      </c>
      <c r="F101" s="1" t="str">
        <f t="shared" si="43"/>
        <v>http://hl7.org/fhir/us/core/StructureDefinition/us-core-encounter</v>
      </c>
      <c r="G101" s="1" t="s">
        <v>65</v>
      </c>
      <c r="H101" s="1" t="s">
        <v>65</v>
      </c>
      <c r="I101" s="1" t="s">
        <v>512</v>
      </c>
      <c r="Y101" s="5" t="s">
        <v>513</v>
      </c>
      <c r="Z101" s="7"/>
      <c r="AA101" s="12"/>
      <c r="AB101" s="1" t="s">
        <v>520</v>
      </c>
      <c r="AC101" s="1"/>
    </row>
    <row r="102" spans="1:29" ht="18.95" customHeight="1">
      <c r="A102" s="17">
        <v>97</v>
      </c>
      <c r="B102" s="17" t="s">
        <v>193</v>
      </c>
      <c r="C102" s="17" t="s">
        <v>523</v>
      </c>
      <c r="D102" s="1" t="s">
        <v>13</v>
      </c>
      <c r="E102" s="1" t="b">
        <v>1</v>
      </c>
      <c r="F102" s="1" t="str">
        <f t="shared" si="43"/>
        <v>http://hl7.org/fhir/us/core/StructureDefinition/us-core-goal</v>
      </c>
      <c r="G102" s="1" t="s">
        <v>65</v>
      </c>
      <c r="H102" s="1" t="s">
        <v>65</v>
      </c>
      <c r="I102" s="1" t="s">
        <v>512</v>
      </c>
      <c r="Y102" s="5" t="s">
        <v>513</v>
      </c>
      <c r="Z102" s="7"/>
      <c r="AA102" s="12"/>
      <c r="AB102" s="1" t="s">
        <v>520</v>
      </c>
      <c r="AC102" s="1"/>
    </row>
    <row r="103" spans="1:29" ht="18.95" customHeight="1">
      <c r="A103" s="17">
        <v>98</v>
      </c>
      <c r="B103" s="17" t="s">
        <v>172</v>
      </c>
      <c r="C103" s="17" t="s">
        <v>523</v>
      </c>
      <c r="D103" s="1" t="s">
        <v>13</v>
      </c>
      <c r="E103" s="1" t="b">
        <v>1</v>
      </c>
      <c r="F103" s="1" t="str">
        <f t="shared" si="43"/>
        <v>http://hl7.org/fhir/us/core/StructureDefinition/us-core-immunization</v>
      </c>
      <c r="G103" s="1" t="s">
        <v>65</v>
      </c>
      <c r="H103" s="1" t="s">
        <v>65</v>
      </c>
      <c r="I103" s="1" t="s">
        <v>512</v>
      </c>
      <c r="Y103" s="5" t="s">
        <v>513</v>
      </c>
      <c r="Z103" s="7"/>
      <c r="AA103" s="12"/>
      <c r="AB103" s="1" t="s">
        <v>520</v>
      </c>
      <c r="AC103" s="1"/>
    </row>
    <row r="104" spans="1:29" ht="18.95" customHeight="1">
      <c r="A104" s="17">
        <v>99</v>
      </c>
      <c r="B104" s="17" t="s">
        <v>271</v>
      </c>
      <c r="C104" s="17" t="s">
        <v>523</v>
      </c>
      <c r="D104" s="1" t="s">
        <v>13</v>
      </c>
      <c r="E104" s="1" t="b">
        <v>1</v>
      </c>
      <c r="F104" s="1" t="str">
        <f t="shared" si="43"/>
        <v>http://hl7.org/fhir/us/core/StructureDefinition/us-core-device</v>
      </c>
      <c r="G104" s="1" t="s">
        <v>65</v>
      </c>
      <c r="H104" s="1" t="s">
        <v>65</v>
      </c>
      <c r="I104" s="1" t="s">
        <v>512</v>
      </c>
      <c r="Y104" s="5" t="s">
        <v>513</v>
      </c>
      <c r="Z104" s="7"/>
      <c r="AA104" s="12"/>
      <c r="AB104" s="1" t="s">
        <v>520</v>
      </c>
      <c r="AC104" s="1"/>
    </row>
    <row r="105" spans="1:29" ht="18.95" customHeight="1">
      <c r="A105" s="17">
        <v>100</v>
      </c>
      <c r="B105" s="17" t="s">
        <v>196</v>
      </c>
      <c r="C105" s="17" t="s">
        <v>523</v>
      </c>
      <c r="D105" s="1" t="s">
        <v>13</v>
      </c>
      <c r="E105" s="1" t="b">
        <v>1</v>
      </c>
      <c r="F105" s="1" t="str">
        <f t="shared" si="43"/>
        <v>http://hl7.org/fhir/us/core/StructureDefinition/us-core-observation</v>
      </c>
      <c r="G105" s="1" t="s">
        <v>65</v>
      </c>
      <c r="H105" s="1" t="s">
        <v>65</v>
      </c>
      <c r="I105" s="1" t="s">
        <v>512</v>
      </c>
      <c r="Y105" s="5" t="s">
        <v>513</v>
      </c>
      <c r="Z105" s="7"/>
      <c r="AA105" s="12"/>
      <c r="AB105" s="1" t="s">
        <v>520</v>
      </c>
      <c r="AC105" s="1"/>
    </row>
    <row r="106" spans="1:29" ht="18.95" customHeight="1">
      <c r="A106" s="17">
        <v>101</v>
      </c>
      <c r="B106" s="17" t="s">
        <v>272</v>
      </c>
      <c r="C106" s="17" t="s">
        <v>523</v>
      </c>
      <c r="D106" s="1" t="s">
        <v>13</v>
      </c>
      <c r="E106" s="1" t="b">
        <v>1</v>
      </c>
      <c r="F106" s="1" t="str">
        <f t="shared" si="43"/>
        <v>http://hl7.org/fhir/us/core/StructureDefinition/us-core-location</v>
      </c>
      <c r="G106" s="1" t="s">
        <v>65</v>
      </c>
      <c r="H106" s="1" t="s">
        <v>65</v>
      </c>
      <c r="I106" s="1" t="s">
        <v>512</v>
      </c>
      <c r="Y106" s="5" t="s">
        <v>513</v>
      </c>
      <c r="Z106" s="7"/>
      <c r="AA106" s="12"/>
      <c r="AB106" s="1" t="s">
        <v>520</v>
      </c>
      <c r="AC106" s="1"/>
    </row>
    <row r="107" spans="1:29" ht="18.95" customHeight="1">
      <c r="A107" s="17">
        <v>102</v>
      </c>
      <c r="B107" s="17" t="s">
        <v>396</v>
      </c>
      <c r="C107" s="17" t="s">
        <v>523</v>
      </c>
      <c r="D107" s="1" t="s">
        <v>13</v>
      </c>
      <c r="E107" s="1" t="b">
        <v>1</v>
      </c>
      <c r="F107" s="1" t="str">
        <f t="shared" si="43"/>
        <v>http://hl7.org/fhir/us/core/StructureDefinition/us-core-medication</v>
      </c>
      <c r="G107" s="1" t="s">
        <v>65</v>
      </c>
      <c r="H107" s="1" t="s">
        <v>65</v>
      </c>
      <c r="I107" s="1" t="s">
        <v>512</v>
      </c>
      <c r="Y107" s="5" t="s">
        <v>513</v>
      </c>
      <c r="Z107" s="7"/>
      <c r="AA107" s="12"/>
      <c r="AB107" s="1" t="s">
        <v>520</v>
      </c>
      <c r="AC107" s="1"/>
    </row>
    <row r="108" spans="1:29" ht="18.95" customHeight="1">
      <c r="A108" s="17">
        <v>103</v>
      </c>
      <c r="B108" s="17" t="s">
        <v>194</v>
      </c>
      <c r="C108" s="17" t="s">
        <v>523</v>
      </c>
      <c r="D108" s="1" t="s">
        <v>13</v>
      </c>
      <c r="E108" s="1" t="b">
        <v>1</v>
      </c>
      <c r="F108" s="1" t="str">
        <f t="shared" si="43"/>
        <v>http://hl7.org/fhir/us/core/StructureDefinition/us-core-medicationrequest</v>
      </c>
      <c r="G108" s="1" t="s">
        <v>65</v>
      </c>
      <c r="H108" s="1" t="s">
        <v>65</v>
      </c>
      <c r="I108" s="1" t="s">
        <v>512</v>
      </c>
      <c r="Y108" s="5" t="s">
        <v>513</v>
      </c>
      <c r="Z108" s="7"/>
      <c r="AA108" s="12"/>
      <c r="AB108" s="1" t="s">
        <v>520</v>
      </c>
      <c r="AC108" s="1"/>
    </row>
    <row r="109" spans="1:29" ht="18.95" customHeight="1">
      <c r="A109" s="17">
        <v>104</v>
      </c>
      <c r="B109" s="17" t="s">
        <v>286</v>
      </c>
      <c r="C109" s="17" t="s">
        <v>523</v>
      </c>
      <c r="D109" s="1" t="s">
        <v>13</v>
      </c>
      <c r="E109" s="1" t="b">
        <v>1</v>
      </c>
      <c r="F109" s="1" t="str">
        <f t="shared" si="43"/>
        <v>http://hl7.org/fhir/us/core/StructureDefinition/us-core-organization</v>
      </c>
      <c r="G109" s="1" t="s">
        <v>65</v>
      </c>
      <c r="H109" s="1" t="s">
        <v>65</v>
      </c>
      <c r="I109" s="1" t="s">
        <v>512</v>
      </c>
      <c r="Y109" s="5" t="s">
        <v>513</v>
      </c>
      <c r="Z109" s="7"/>
      <c r="AA109" s="12"/>
      <c r="AB109" s="1" t="s">
        <v>520</v>
      </c>
      <c r="AC109" s="1"/>
    </row>
    <row r="110" spans="1:29" ht="18.95" customHeight="1">
      <c r="A110" s="17">
        <v>105</v>
      </c>
      <c r="B110" s="17" t="s">
        <v>24</v>
      </c>
      <c r="C110" s="17" t="s">
        <v>523</v>
      </c>
      <c r="D110" s="1" t="s">
        <v>13</v>
      </c>
      <c r="E110" s="1" t="b">
        <v>1</v>
      </c>
      <c r="F110" s="1" t="str">
        <f t="shared" si="43"/>
        <v>http://hl7.org/fhir/us/core/StructureDefinition/us-core-patient</v>
      </c>
      <c r="G110" s="1" t="s">
        <v>65</v>
      </c>
      <c r="H110" s="1" t="s">
        <v>65</v>
      </c>
      <c r="I110" s="1" t="s">
        <v>512</v>
      </c>
      <c r="Y110" s="5" t="s">
        <v>513</v>
      </c>
      <c r="Z110" s="7"/>
      <c r="AA110" s="12"/>
      <c r="AB110" s="1" t="s">
        <v>520</v>
      </c>
      <c r="AC110" s="1"/>
    </row>
    <row r="111" spans="1:29" ht="18.95" customHeight="1">
      <c r="A111" s="17">
        <v>106</v>
      </c>
      <c r="B111" s="17" t="s">
        <v>293</v>
      </c>
      <c r="C111" s="17" t="s">
        <v>523</v>
      </c>
      <c r="D111" s="1" t="s">
        <v>13</v>
      </c>
      <c r="E111" s="1" t="b">
        <v>1</v>
      </c>
      <c r="F111" s="1" t="str">
        <f t="shared" si="43"/>
        <v>http://hl7.org/fhir/us/core/StructureDefinition/us-core-practitioner</v>
      </c>
      <c r="G111" s="1" t="s">
        <v>65</v>
      </c>
      <c r="H111" s="1" t="s">
        <v>65</v>
      </c>
      <c r="I111" s="1" t="s">
        <v>512</v>
      </c>
      <c r="Y111" s="5" t="s">
        <v>513</v>
      </c>
      <c r="Z111" s="7"/>
      <c r="AA111" s="12"/>
      <c r="AB111" s="1" t="s">
        <v>520</v>
      </c>
      <c r="AC111" s="1"/>
    </row>
    <row r="112" spans="1:29" ht="18.95" customHeight="1">
      <c r="A112" s="17">
        <v>107</v>
      </c>
      <c r="B112" s="17" t="s">
        <v>296</v>
      </c>
      <c r="C112" s="17" t="s">
        <v>523</v>
      </c>
      <c r="D112" s="1" t="s">
        <v>13</v>
      </c>
      <c r="E112" s="1" t="b">
        <v>1</v>
      </c>
      <c r="F112" s="1" t="str">
        <f t="shared" si="43"/>
        <v>http://hl7.org/fhir/us/core/StructureDefinition/us-core-practitionerrole</v>
      </c>
      <c r="G112" s="1" t="s">
        <v>65</v>
      </c>
      <c r="H112" s="1" t="s">
        <v>65</v>
      </c>
      <c r="I112" s="1" t="s">
        <v>512</v>
      </c>
      <c r="Y112" s="5" t="s">
        <v>513</v>
      </c>
      <c r="Z112" s="7"/>
      <c r="AA112" s="12"/>
      <c r="AB112" s="1" t="s">
        <v>520</v>
      </c>
      <c r="AC112" s="1"/>
    </row>
    <row r="113" spans="1:29" ht="18.95" customHeight="1">
      <c r="A113" s="17">
        <v>108</v>
      </c>
      <c r="B113" s="17" t="s">
        <v>195</v>
      </c>
      <c r="C113" s="17" t="s">
        <v>523</v>
      </c>
      <c r="D113" s="1" t="s">
        <v>13</v>
      </c>
      <c r="E113" s="1" t="b">
        <v>1</v>
      </c>
      <c r="F113" s="1" t="str">
        <f t="shared" si="43"/>
        <v>http://hl7.org/fhir/us/core/StructureDefinition/us-core-procedure</v>
      </c>
      <c r="G113" s="1" t="s">
        <v>65</v>
      </c>
      <c r="H113" s="1" t="s">
        <v>65</v>
      </c>
      <c r="I113" s="1" t="s">
        <v>512</v>
      </c>
      <c r="Y113" s="5" t="s">
        <v>513</v>
      </c>
      <c r="Z113" s="7"/>
      <c r="AA113" s="12"/>
      <c r="AB113" s="1" t="s">
        <v>520</v>
      </c>
      <c r="AC113" s="1"/>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26"/>
  <sheetViews>
    <sheetView zoomScale="89" zoomScaleNormal="89" workbookViewId="0">
      <pane xSplit="6" ySplit="1" topLeftCell="G3" activePane="bottomRight" state="frozen"/>
      <selection pane="topRight" activeCell="G1" sqref="G1"/>
      <selection pane="bottomLeft" activeCell="A2" sqref="A2"/>
      <selection pane="bottomRight" activeCell="E3" sqref="E3:E126"/>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s>
  <sheetData>
    <row r="1" spans="1:10" ht="18" customHeight="1" thickBot="1">
      <c r="A1" s="1" t="s">
        <v>153</v>
      </c>
      <c r="B1" s="4" t="s">
        <v>41</v>
      </c>
      <c r="C1" s="4" t="s">
        <v>43</v>
      </c>
      <c r="D1" s="4" t="s">
        <v>106</v>
      </c>
      <c r="E1" s="4" t="s">
        <v>107</v>
      </c>
      <c r="F1" s="4" t="s">
        <v>108</v>
      </c>
      <c r="G1" s="4" t="s">
        <v>331</v>
      </c>
      <c r="H1" s="4" t="s">
        <v>3</v>
      </c>
      <c r="I1" s="4" t="s">
        <v>59</v>
      </c>
      <c r="J1" s="4" t="s">
        <v>60</v>
      </c>
    </row>
    <row r="2" spans="1:10" ht="15.75" customHeight="1" thickTop="1">
      <c r="A2" s="1">
        <v>1</v>
      </c>
      <c r="B2" t="s">
        <v>168</v>
      </c>
      <c r="C2" s="1" t="str">
        <f t="shared" ref="C2:C5" si="0">"http://hl7.org/fhir/us/core/StructureDefinition/us-core-"&amp;LOWER(B2)</f>
        <v>http://hl7.org/fhir/us/core/StructureDefinition/us-core-!encounter</v>
      </c>
      <c r="D2" t="s">
        <v>109</v>
      </c>
      <c r="E2" t="s">
        <v>78</v>
      </c>
      <c r="F2" t="s">
        <v>110</v>
      </c>
      <c r="J2" s="5" t="str">
        <f t="shared" ref="J2:J30" si="1">"Fetches a bundle of all "&amp;B2&amp;" resources matching the specified "&amp;SUBSTITUTE(D2,","," and ")</f>
        <v>Fetches a bundle of all !Encounter resources matching the specified class and date</v>
      </c>
    </row>
    <row r="3" spans="1:10">
      <c r="A3" s="1">
        <v>2</v>
      </c>
      <c r="B3"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t="s">
        <v>25</v>
      </c>
      <c r="C6" s="1" t="str">
        <f>"http://hl7.org/fhir/us/core/StructureDefinition/us-core-"&amp;LOWER(B6)</f>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c r="A7" s="1">
        <v>6</v>
      </c>
      <c r="B7" t="s">
        <v>168</v>
      </c>
      <c r="C7" s="1" t="str">
        <f t="shared" ref="C7:C78" si="2">"http://hl7.org/fhir/us/core/StructureDefinition/us-core-"&amp;LOWER(B7)</f>
        <v>http://hl7.org/fhir/us/core/StructureDefinition/us-core-!encounter</v>
      </c>
      <c r="D7" t="s">
        <v>117</v>
      </c>
      <c r="E7" t="s">
        <v>78</v>
      </c>
      <c r="F7" t="s">
        <v>116</v>
      </c>
      <c r="J7" s="5" t="str">
        <f t="shared" si="1"/>
        <v>Fetches a bundle of all !Encounter resources matching the specified class and patient and status</v>
      </c>
    </row>
    <row r="8" spans="1:10">
      <c r="A8" s="1">
        <v>7</v>
      </c>
      <c r="B8" t="s">
        <v>168</v>
      </c>
      <c r="C8" s="1" t="str">
        <f t="shared" si="2"/>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t="s">
        <v>168</v>
      </c>
      <c r="C9" s="1" t="str">
        <f t="shared" si="2"/>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2"/>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2"/>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2"/>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2"/>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c r="A14" s="1">
        <v>13</v>
      </c>
      <c r="B14" t="s">
        <v>168</v>
      </c>
      <c r="C14" s="1" t="str">
        <f t="shared" si="2"/>
        <v>http://hl7.org/fhir/us/core/StructureDefinition/us-core-!encounter</v>
      </c>
      <c r="D14" t="s">
        <v>124</v>
      </c>
      <c r="E14" t="s">
        <v>78</v>
      </c>
      <c r="F14" t="s">
        <v>112</v>
      </c>
      <c r="J14" s="5" t="str">
        <f t="shared" si="1"/>
        <v>Fetches a bundle of all !Encounter resources matching the specified date and patient and type</v>
      </c>
    </row>
    <row r="15" spans="1:10">
      <c r="A15" s="1">
        <v>14</v>
      </c>
      <c r="B15" t="s">
        <v>168</v>
      </c>
      <c r="C15" s="1" t="str">
        <f t="shared" si="2"/>
        <v>http://hl7.org/fhir/us/core/StructureDefinition/us-core-!encounter</v>
      </c>
      <c r="D15" t="s">
        <v>125</v>
      </c>
      <c r="E15" t="s">
        <v>78</v>
      </c>
      <c r="F15" t="s">
        <v>110</v>
      </c>
      <c r="J15" s="5" t="str">
        <f t="shared" si="1"/>
        <v>Fetches a bundle of all !Encounter resources matching the specified date and type</v>
      </c>
    </row>
    <row r="16" spans="1:10">
      <c r="A16" s="1">
        <v>15</v>
      </c>
      <c r="B16" t="s">
        <v>25</v>
      </c>
      <c r="C16" s="1" t="str">
        <f t="shared" si="2"/>
        <v>http://hl7.org/fhir/us/core/StructureDefinition/us-core-encounter</v>
      </c>
      <c r="D16" s="1" t="s">
        <v>128</v>
      </c>
      <c r="E16" t="s">
        <v>78</v>
      </c>
      <c r="F16" t="s">
        <v>116</v>
      </c>
      <c r="H16" s="1" t="s">
        <v>334</v>
      </c>
      <c r="I16" s="1" t="s">
        <v>338</v>
      </c>
      <c r="J16" s="5" t="str">
        <f t="shared" si="1"/>
        <v>Fetches a bundle of all Encounter resources matching the specified patient and type</v>
      </c>
    </row>
    <row r="17" spans="1:10">
      <c r="A17" s="1">
        <v>16</v>
      </c>
      <c r="B17" t="s">
        <v>168</v>
      </c>
      <c r="C17" s="1" t="str">
        <f t="shared" si="2"/>
        <v>http://hl7.org/fhir/us/core/StructureDefinition/us-core-!encounter</v>
      </c>
      <c r="D17" t="s">
        <v>127</v>
      </c>
      <c r="E17" t="s">
        <v>78</v>
      </c>
      <c r="F17" t="s">
        <v>116</v>
      </c>
      <c r="I17" s="5"/>
      <c r="J17" s="5" t="str">
        <f t="shared" si="1"/>
        <v>Fetches a bundle of all !Encounter resources matching the specified patient and status and type</v>
      </c>
    </row>
    <row r="18" spans="1:10">
      <c r="A18" s="1">
        <v>17</v>
      </c>
      <c r="B18" t="s">
        <v>25</v>
      </c>
      <c r="C18" s="1" t="str">
        <f t="shared" si="2"/>
        <v>http://hl7.org/fhir/us/core/StructureDefinition/us-core-encounter</v>
      </c>
      <c r="D18" t="s">
        <v>126</v>
      </c>
      <c r="E18" t="s">
        <v>78</v>
      </c>
      <c r="F18" t="s">
        <v>116</v>
      </c>
      <c r="H18" s="1" t="s">
        <v>340</v>
      </c>
      <c r="I18" s="1" t="s">
        <v>339</v>
      </c>
      <c r="J18" s="5" t="str">
        <f t="shared" si="1"/>
        <v>Fetches a bundle of all Encounter resources matching the specified patient and status</v>
      </c>
    </row>
    <row r="19" spans="1:10">
      <c r="A19" s="1">
        <v>18</v>
      </c>
      <c r="B19" t="s">
        <v>168</v>
      </c>
      <c r="C19" s="1" t="str">
        <f t="shared" si="2"/>
        <v>http://hl7.org/fhir/us/core/StructureDefinition/us-core-!encounter</v>
      </c>
      <c r="D19" t="s">
        <v>129</v>
      </c>
      <c r="E19" t="s">
        <v>78</v>
      </c>
      <c r="F19" t="s">
        <v>63</v>
      </c>
      <c r="H19" s="5"/>
      <c r="I19" s="5"/>
      <c r="J19" s="5" t="str">
        <f t="shared" si="1"/>
        <v>Fetches a bundle of all !Encounter resources matching the specified status and type</v>
      </c>
    </row>
    <row r="20" spans="1:10" s="1" customFormat="1">
      <c r="A20" s="1">
        <v>19</v>
      </c>
      <c r="B20" s="17" t="s">
        <v>25</v>
      </c>
      <c r="C20" s="17" t="str">
        <f t="shared" ref="C20:C21" si="3">"http://hl7.org/fhir/us/core/StructureDefinition/us-core-"&amp;LOWER(B20)</f>
        <v>http://hl7.org/fhir/us/core/StructureDefinition/us-core-encounter</v>
      </c>
      <c r="D20" s="17" t="s">
        <v>524</v>
      </c>
      <c r="E20" s="17" t="s">
        <v>13</v>
      </c>
      <c r="F20" s="1" t="s">
        <v>514</v>
      </c>
      <c r="H20" s="5" t="str">
        <f>"support searching for all "&amp;LOWER(B20&amp;"s and associated provenance for a patient")</f>
        <v>support searching for all encounters and associated provenance for a patient</v>
      </c>
      <c r="I20" s="5" t="str">
        <f>"GET [base]/"&amp;B20&amp;"?patient=1137192&amp;us-core-includeprovenance"</f>
        <v>GET [base]/Encounter?patient=1137192&amp;us-core-includeprovenance</v>
      </c>
      <c r="J20" s="5" t="str">
        <f>"Fetches a bundle of all "&amp;B21&amp;" resources for the specified patient and any corresponding Provenance resources."</f>
        <v>Fetches a bundle of all Encounter resources for the specified patient and any corresponding Provenance resources.</v>
      </c>
    </row>
    <row r="21" spans="1:10" s="1" customFormat="1">
      <c r="A21" s="1">
        <v>20</v>
      </c>
      <c r="B21" s="17" t="s">
        <v>25</v>
      </c>
      <c r="C21" s="17" t="str">
        <f t="shared" si="3"/>
        <v>http://hl7.org/fhir/us/core/StructureDefinition/us-core-encounter</v>
      </c>
      <c r="D21" s="17" t="s">
        <v>525</v>
      </c>
      <c r="E21" s="17" t="s">
        <v>13</v>
      </c>
      <c r="F21" s="1" t="s">
        <v>516</v>
      </c>
      <c r="H21" s="5" t="str">
        <f>"support searching for a "&amp;LOWER(B21&amp;" and its associated provenance")</f>
        <v>support searching for a encounter and its associated provenance</v>
      </c>
      <c r="I21" s="5" t="str">
        <f>"GET [base]/"&amp;B21&amp;"?_id=12345&amp;us-core-includeprovenance"</f>
        <v>GET [base]/Encounter?_id=12345&amp;us-core-includeprovenance</v>
      </c>
      <c r="J21" s="5" t="str">
        <f>"Fetches a "&amp;B21&amp;" resource (within the clients authorization scope) and any corresponding Provenance resources."</f>
        <v>Fetches a Encounter resource (within the clients authorization scope) and any corresponding Provenance resources.</v>
      </c>
    </row>
    <row r="22" spans="1:10">
      <c r="A22" s="1">
        <v>21</v>
      </c>
      <c r="B22" t="s">
        <v>169</v>
      </c>
      <c r="C22" s="1" t="str">
        <f t="shared" si="2"/>
        <v>http://hl7.org/fhir/us/core/StructureDefinition/us-core-!questionnaire</v>
      </c>
      <c r="D22" t="s">
        <v>130</v>
      </c>
      <c r="E22" t="s">
        <v>78</v>
      </c>
      <c r="F22" t="s">
        <v>131</v>
      </c>
      <c r="I22" s="5"/>
      <c r="J22" s="5" t="str">
        <f t="shared" si="1"/>
        <v>Fetches a bundle of all !Questionnaire resources matching the specified context-type-value and publisher</v>
      </c>
    </row>
    <row r="23" spans="1:10">
      <c r="A23" s="1">
        <v>22</v>
      </c>
      <c r="B23" s="1" t="s">
        <v>169</v>
      </c>
      <c r="C23" s="1" t="str">
        <f>"http://hl7.org/fhir/us/core/StructureDefinition/us-core-"&amp;LOWER(B23)</f>
        <v>http://hl7.org/fhir/us/core/StructureDefinition/us-core-!questionnaire</v>
      </c>
      <c r="D23" t="s">
        <v>132</v>
      </c>
      <c r="E23" t="s">
        <v>78</v>
      </c>
      <c r="F23" t="s">
        <v>133</v>
      </c>
      <c r="J23" s="5" t="str">
        <f t="shared" si="1"/>
        <v>Fetches a bundle of all !Questionnaire resources matching the specified context-type-value and publisher and status</v>
      </c>
    </row>
    <row r="24" spans="1:10">
      <c r="A24" s="1">
        <v>23</v>
      </c>
      <c r="B24" s="1" t="s">
        <v>169</v>
      </c>
      <c r="C24" s="1" t="str">
        <f t="shared" si="2"/>
        <v>http://hl7.org/fhir/us/core/StructureDefinition/us-core-!questionnaire</v>
      </c>
      <c r="D24" t="s">
        <v>134</v>
      </c>
      <c r="E24" t="s">
        <v>78</v>
      </c>
      <c r="F24" t="s">
        <v>135</v>
      </c>
      <c r="H24" s="5"/>
      <c r="J24" s="5" t="str">
        <f t="shared" si="1"/>
        <v>Fetches a bundle of all !Questionnaire resources matching the specified context-type-value and status</v>
      </c>
    </row>
    <row r="25" spans="1:10">
      <c r="A25" s="1">
        <v>24</v>
      </c>
      <c r="B25" s="1" t="s">
        <v>169</v>
      </c>
      <c r="C25" s="1" t="str">
        <f t="shared" si="2"/>
        <v>http://hl7.org/fhir/us/core/StructureDefinition/us-core-!questionnaire</v>
      </c>
      <c r="D25" t="s">
        <v>136</v>
      </c>
      <c r="E25" t="s">
        <v>13</v>
      </c>
      <c r="F25" t="s">
        <v>137</v>
      </c>
      <c r="H25" s="5"/>
      <c r="I25" s="5"/>
      <c r="J25" s="5" t="str">
        <f t="shared" si="1"/>
        <v>Fetches a bundle of all !Questionnaire resources matching the specified publisher and status</v>
      </c>
    </row>
    <row r="26" spans="1:10">
      <c r="A26" s="1">
        <v>25</v>
      </c>
      <c r="B26" s="1" t="s">
        <v>169</v>
      </c>
      <c r="C26" s="1" t="str">
        <f t="shared" si="2"/>
        <v>http://hl7.org/fhir/us/core/StructureDefinition/us-core-!questionnaire</v>
      </c>
      <c r="D26" t="s">
        <v>138</v>
      </c>
      <c r="E26" t="s">
        <v>78</v>
      </c>
      <c r="F26" t="s">
        <v>137</v>
      </c>
      <c r="H26" s="5"/>
      <c r="I26" s="5"/>
      <c r="J26" s="5" t="str">
        <f t="shared" si="1"/>
        <v>Fetches a bundle of all !Questionnaire resources matching the specified publisher and status and version</v>
      </c>
    </row>
    <row r="27" spans="1:10">
      <c r="A27" s="1">
        <v>26</v>
      </c>
      <c r="B27" s="1" t="s">
        <v>169</v>
      </c>
      <c r="C27" s="1" t="str">
        <f t="shared" si="2"/>
        <v>http://hl7.org/fhir/us/core/StructureDefinition/us-core-!questionnaire</v>
      </c>
      <c r="D27" t="s">
        <v>139</v>
      </c>
      <c r="E27" t="s">
        <v>78</v>
      </c>
      <c r="F27" t="s">
        <v>137</v>
      </c>
      <c r="H27" s="5"/>
      <c r="I27" s="5"/>
      <c r="J27" s="5" t="str">
        <f t="shared" si="1"/>
        <v>Fetches a bundle of all !Questionnaire resources matching the specified publisher and version</v>
      </c>
    </row>
    <row r="28" spans="1:10">
      <c r="A28" s="1">
        <v>27</v>
      </c>
      <c r="B28" s="1" t="s">
        <v>169</v>
      </c>
      <c r="C28" s="1" t="str">
        <f t="shared" si="2"/>
        <v>http://hl7.org/fhir/us/core/StructureDefinition/us-core-!questionnaire</v>
      </c>
      <c r="D28" t="s">
        <v>140</v>
      </c>
      <c r="E28" t="s">
        <v>78</v>
      </c>
      <c r="F28" t="s">
        <v>137</v>
      </c>
      <c r="J28" s="5" t="str">
        <f t="shared" si="1"/>
        <v>Fetches a bundle of all !Questionnaire resources matching the specified status and title and version</v>
      </c>
    </row>
    <row r="29" spans="1:10">
      <c r="A29" s="1">
        <v>28</v>
      </c>
      <c r="B29" s="1" t="s">
        <v>169</v>
      </c>
      <c r="C29" s="1" t="str">
        <f t="shared" si="2"/>
        <v>http://hl7.org/fhir/us/core/StructureDefinition/us-core-!questionnaire</v>
      </c>
      <c r="D29" t="s">
        <v>141</v>
      </c>
      <c r="E29" t="s">
        <v>78</v>
      </c>
      <c r="F29" t="s">
        <v>63</v>
      </c>
      <c r="J29" s="5" t="str">
        <f t="shared" si="1"/>
        <v>Fetches a bundle of all !Questionnaire resources matching the specified status and version</v>
      </c>
    </row>
    <row r="30" spans="1:10">
      <c r="A30" s="1">
        <v>29</v>
      </c>
      <c r="B30" s="1" t="s">
        <v>169</v>
      </c>
      <c r="C30" s="1" t="str">
        <f t="shared" si="2"/>
        <v>http://hl7.org/fhir/us/core/StructureDefinition/us-core-!questionnaire</v>
      </c>
      <c r="D30" t="s">
        <v>142</v>
      </c>
      <c r="E30" t="s">
        <v>78</v>
      </c>
      <c r="F30" t="s">
        <v>137</v>
      </c>
      <c r="J30" s="5" t="str">
        <f t="shared" si="1"/>
        <v>Fetches a bundle of all !Questionnaire resources matching the specified title and version</v>
      </c>
    </row>
    <row r="31" spans="1:10">
      <c r="A31" s="1">
        <v>30</v>
      </c>
      <c r="B31" t="s">
        <v>24</v>
      </c>
      <c r="C31" s="1" t="str">
        <f t="shared" si="2"/>
        <v>http://hl7.org/fhir/us/core/StructureDefinition/us-core-patient</v>
      </c>
      <c r="D31" t="s">
        <v>143</v>
      </c>
      <c r="E31" t="s">
        <v>78</v>
      </c>
      <c r="F31" t="s">
        <v>144</v>
      </c>
      <c r="H31" s="5" t="s">
        <v>180</v>
      </c>
      <c r="I31" s="5" t="s">
        <v>190</v>
      </c>
      <c r="J31" s="5" t="str">
        <f>"Fetches a bundle of all "&amp;B31&amp;" resources matching the specified "&amp;SUBSTITUTE(D31,","," and ")</f>
        <v>Fetches a bundle of all Patient resources matching the specified birthdate and family</v>
      </c>
    </row>
    <row r="32" spans="1:10">
      <c r="A32" s="1">
        <v>31</v>
      </c>
      <c r="B32" t="s">
        <v>24</v>
      </c>
      <c r="C32" s="1" t="str">
        <f t="shared" si="2"/>
        <v>http://hl7.org/fhir/us/core/StructureDefinition/us-core-patient</v>
      </c>
      <c r="D32" t="s">
        <v>145</v>
      </c>
      <c r="E32" t="s">
        <v>13</v>
      </c>
      <c r="F32" t="s">
        <v>144</v>
      </c>
      <c r="H32" s="5" t="s">
        <v>181</v>
      </c>
      <c r="I32" s="5" t="s">
        <v>187</v>
      </c>
      <c r="J32" s="5" t="str">
        <f t="shared" ref="J32:J34" si="4">"Fetches a bundle of all "&amp;B32&amp;" resources matching the specified "&amp;SUBSTITUTE(D32,","," and ")</f>
        <v>Fetches a bundle of all Patient resources matching the specified birthdate and name</v>
      </c>
    </row>
    <row r="33" spans="1:10">
      <c r="A33" s="1">
        <v>32</v>
      </c>
      <c r="B33" t="s">
        <v>24</v>
      </c>
      <c r="C33" s="1" t="str">
        <f t="shared" si="2"/>
        <v>http://hl7.org/fhir/us/core/StructureDefinition/us-core-patient</v>
      </c>
      <c r="D33" t="s">
        <v>146</v>
      </c>
      <c r="E33" t="s">
        <v>78</v>
      </c>
      <c r="F33" t="s">
        <v>137</v>
      </c>
      <c r="H33" s="5" t="s">
        <v>182</v>
      </c>
      <c r="I33" s="5" t="s">
        <v>189</v>
      </c>
      <c r="J33" s="5" t="str">
        <f t="shared" si="4"/>
        <v>Fetches a bundle of all Patient resources matching the specified family and gender</v>
      </c>
    </row>
    <row r="34" spans="1:10">
      <c r="A34" s="1">
        <v>33</v>
      </c>
      <c r="B34" t="s">
        <v>24</v>
      </c>
      <c r="C34" s="1" t="str">
        <f t="shared" si="2"/>
        <v>http://hl7.org/fhir/us/core/StructureDefinition/us-core-patient</v>
      </c>
      <c r="D34" t="s">
        <v>147</v>
      </c>
      <c r="E34" t="s">
        <v>13</v>
      </c>
      <c r="F34" t="s">
        <v>137</v>
      </c>
      <c r="H34" s="5" t="s">
        <v>184</v>
      </c>
      <c r="I34" s="5" t="s">
        <v>188</v>
      </c>
      <c r="J34" s="5" t="str">
        <f t="shared" si="4"/>
        <v>Fetches a bundle of all Patient resources matching the specified gender and name</v>
      </c>
    </row>
    <row r="35" spans="1:10" s="1" customFormat="1">
      <c r="A35" s="1">
        <v>34</v>
      </c>
      <c r="B35" s="17" t="s">
        <v>24</v>
      </c>
      <c r="C35" s="17" t="str">
        <f t="shared" ref="C35:C36" si="5">"http://hl7.org/fhir/us/core/StructureDefinition/us-core-"&amp;LOWER(B35)</f>
        <v>http://hl7.org/fhir/us/core/StructureDefinition/us-core-patient</v>
      </c>
      <c r="D35" s="17" t="s">
        <v>524</v>
      </c>
      <c r="E35" s="17" t="s">
        <v>13</v>
      </c>
      <c r="F35" s="1" t="s">
        <v>514</v>
      </c>
      <c r="H35" s="5" t="str">
        <f>"support searching for all "&amp;LOWER(B35&amp;"s and associated provenance for a patient")</f>
        <v>support searching for all patients and associated provenance for a patient</v>
      </c>
      <c r="I35" s="5" t="str">
        <f>"GET [base]/"&amp;B35&amp;"?patient=1137192&amp;us-core-includeprovenance"</f>
        <v>GET [base]/Patient?patient=1137192&amp;us-core-includeprovenance</v>
      </c>
      <c r="J35" s="5" t="str">
        <f>"Fetches a bundle of all "&amp;B36&amp;" resources for the specified patient and any corresponding Provenance resources."</f>
        <v>Fetches a bundle of all Patient resources for the specified patient and any corresponding Provenance resources.</v>
      </c>
    </row>
    <row r="36" spans="1:10" s="1" customFormat="1">
      <c r="A36" s="1">
        <v>35</v>
      </c>
      <c r="B36" s="17" t="s">
        <v>24</v>
      </c>
      <c r="C36" s="17" t="str">
        <f t="shared" si="5"/>
        <v>http://hl7.org/fhir/us/core/StructureDefinition/us-core-patient</v>
      </c>
      <c r="D36" s="17" t="s">
        <v>525</v>
      </c>
      <c r="E36" s="17" t="s">
        <v>13</v>
      </c>
      <c r="F36" s="1" t="s">
        <v>516</v>
      </c>
      <c r="H36" s="5" t="str">
        <f>"support searching for a "&amp;LOWER(B36&amp;" and its associated provenance")</f>
        <v>support searching for a patient and its associated provenance</v>
      </c>
      <c r="I36" s="5" t="str">
        <f>"GET [base]/"&amp;B36&amp;"?_id=12345&amp;us-core-includeprovenance"</f>
        <v>GET [base]/Patient?_id=12345&amp;us-core-includeprovenance</v>
      </c>
      <c r="J36" s="5" t="str">
        <f>"Fetches a "&amp;B36&amp;" resource (within the clients authorization scope) and any corresponding Provenance resources."</f>
        <v>Fetches a Patient resource (within the clients authorization scope) and any corresponding Provenance resources.</v>
      </c>
    </row>
    <row r="37" spans="1:10">
      <c r="A37" s="1">
        <v>36</v>
      </c>
      <c r="B37" s="1" t="s">
        <v>148</v>
      </c>
      <c r="C37" s="1" t="str">
        <f t="shared" si="2"/>
        <v>http://hl7.org/fhir/us/core/StructureDefinition/us-core-condition</v>
      </c>
      <c r="D37" s="1" t="s">
        <v>154</v>
      </c>
      <c r="E37" s="1" t="s">
        <v>78</v>
      </c>
      <c r="F37" s="1" t="s">
        <v>116</v>
      </c>
      <c r="G37" s="1" t="s">
        <v>361</v>
      </c>
      <c r="H37" s="5" t="s">
        <v>166</v>
      </c>
      <c r="I37" s="5" t="s">
        <v>362</v>
      </c>
      <c r="J37" s="5" t="s">
        <v>353</v>
      </c>
    </row>
    <row r="38" spans="1:10">
      <c r="A38" s="1">
        <v>37</v>
      </c>
      <c r="B38" s="1" t="s">
        <v>148</v>
      </c>
      <c r="C38" s="1" t="str">
        <f t="shared" si="2"/>
        <v>http://hl7.org/fhir/us/core/StructureDefinition/us-core-condition</v>
      </c>
      <c r="D38" s="1" t="s">
        <v>155</v>
      </c>
      <c r="E38" s="1" t="s">
        <v>78</v>
      </c>
      <c r="F38" s="1" t="s">
        <v>116</v>
      </c>
      <c r="H38" s="5" t="s">
        <v>160</v>
      </c>
      <c r="I38" s="5" t="s">
        <v>365</v>
      </c>
      <c r="J38" s="5" t="s">
        <v>156</v>
      </c>
    </row>
    <row r="39" spans="1:10">
      <c r="A39" s="1">
        <v>38</v>
      </c>
      <c r="B39" s="1" t="s">
        <v>148</v>
      </c>
      <c r="C39" s="1" t="str">
        <f t="shared" si="2"/>
        <v>http://hl7.org/fhir/us/core/StructureDefinition/us-core-condition</v>
      </c>
      <c r="D39" s="1" t="s">
        <v>157</v>
      </c>
      <c r="E39" s="1" t="s">
        <v>78</v>
      </c>
      <c r="F39" s="1" t="s">
        <v>116</v>
      </c>
      <c r="H39" s="5" t="s">
        <v>161</v>
      </c>
      <c r="I39" s="5" t="s">
        <v>363</v>
      </c>
      <c r="J39" s="5" t="s">
        <v>162</v>
      </c>
    </row>
    <row r="40" spans="1:10" s="1" customFormat="1">
      <c r="A40" s="1">
        <v>39</v>
      </c>
      <c r="B40" s="1" t="s">
        <v>148</v>
      </c>
      <c r="C40" s="1" t="str">
        <f t="shared" si="2"/>
        <v>http://hl7.org/fhir/us/core/StructureDefinition/us-core-condition</v>
      </c>
      <c r="D40" s="1" t="s">
        <v>158</v>
      </c>
      <c r="E40" s="1" t="s">
        <v>78</v>
      </c>
      <c r="F40" s="1" t="s">
        <v>159</v>
      </c>
      <c r="H40" s="5" t="s">
        <v>163</v>
      </c>
      <c r="I40" s="5" t="s">
        <v>164</v>
      </c>
      <c r="J40" s="5" t="s">
        <v>167</v>
      </c>
    </row>
    <row r="41" spans="1:10" s="1" customFormat="1">
      <c r="A41" s="1">
        <v>40</v>
      </c>
      <c r="B41" s="17" t="s">
        <v>148</v>
      </c>
      <c r="C41" s="17" t="str">
        <f t="shared" si="2"/>
        <v>http://hl7.org/fhir/us/core/StructureDefinition/us-core-condition</v>
      </c>
      <c r="D41" s="17" t="s">
        <v>524</v>
      </c>
      <c r="E41" s="17" t="s">
        <v>13</v>
      </c>
      <c r="F41" s="1" t="s">
        <v>514</v>
      </c>
      <c r="H41" s="5" t="str">
        <f>"support searching for all "&amp;LOWER(B41&amp;"s and associated provenance for a patient")</f>
        <v>support searching for all conditions and associated provenance for a patient</v>
      </c>
      <c r="I41" s="5" t="str">
        <f>"GET [base]/"&amp;B41&amp;"?patient=1137192&amp;us-core-includeprovenance"</f>
        <v>GET [base]/Condition?patient=1137192&amp;us-core-includeprovenance</v>
      </c>
      <c r="J41" s="5" t="str">
        <f>"Fetches a bundle of all "&amp;B42&amp;" resources for the specified patient and any corresponding Provenance resources."</f>
        <v>Fetches a bundle of all Condition resources for the specified patient and any corresponding Provenance resources.</v>
      </c>
    </row>
    <row r="42" spans="1:10" s="1" customFormat="1">
      <c r="A42" s="1">
        <v>41</v>
      </c>
      <c r="B42" s="17" t="s">
        <v>148</v>
      </c>
      <c r="C42" s="17" t="str">
        <f t="shared" si="2"/>
        <v>http://hl7.org/fhir/us/core/StructureDefinition/us-core-condition</v>
      </c>
      <c r="D42" s="17" t="s">
        <v>525</v>
      </c>
      <c r="E42" s="17" t="s">
        <v>13</v>
      </c>
      <c r="F42" s="1" t="s">
        <v>516</v>
      </c>
      <c r="H42" s="5" t="str">
        <f>"support searching for a "&amp;LOWER(B42&amp;" and its associated provenance")</f>
        <v>support searching for a condition and its associated provenance</v>
      </c>
      <c r="I42" s="5" t="str">
        <f>"GET [base]/"&amp;B42&amp;"?_id=12345&amp;us-core-includeprovenance"</f>
        <v>GET [base]/Condition?_id=12345&amp;us-core-includeprovenance</v>
      </c>
      <c r="J42" s="5" t="str">
        <f>"Fetches a "&amp;B42&amp;" resource (within the clients authorization scope) and any corresponding Provenance resources."</f>
        <v>Fetches a Condition resource (within the clients authorization scope) and any corresponding Provenance resources.</v>
      </c>
    </row>
    <row r="43" spans="1:10">
      <c r="A43" s="1">
        <v>42</v>
      </c>
      <c r="B43" s="1" t="s">
        <v>23</v>
      </c>
      <c r="C43" s="1" t="str">
        <f t="shared" si="2"/>
        <v>http://hl7.org/fhir/us/core/StructureDefinition/us-core-allergyintolerance</v>
      </c>
      <c r="D43" s="1" t="s">
        <v>154</v>
      </c>
      <c r="E43" s="1" t="s">
        <v>78</v>
      </c>
      <c r="F43" s="1" t="s">
        <v>116</v>
      </c>
      <c r="H43" s="5" t="s">
        <v>173</v>
      </c>
      <c r="I43" s="5" t="s">
        <v>356</v>
      </c>
      <c r="J43" s="5" t="s">
        <v>517</v>
      </c>
    </row>
    <row r="44" spans="1:10" s="1" customFormat="1">
      <c r="A44" s="1">
        <v>43</v>
      </c>
      <c r="B44" s="17" t="s">
        <v>23</v>
      </c>
      <c r="C44" s="17" t="str">
        <f t="shared" ref="C44" si="6">"http://hl7.org/fhir/us/core/StructureDefinition/us-core-"&amp;LOWER(B44)</f>
        <v>http://hl7.org/fhir/us/core/StructureDefinition/us-core-allergyintolerance</v>
      </c>
      <c r="D44" s="17" t="s">
        <v>524</v>
      </c>
      <c r="E44" s="17" t="s">
        <v>13</v>
      </c>
      <c r="F44" s="1" t="s">
        <v>514</v>
      </c>
      <c r="H44" s="5" t="s">
        <v>515</v>
      </c>
      <c r="I44" s="5" t="s">
        <v>526</v>
      </c>
      <c r="J44" s="5" t="s">
        <v>518</v>
      </c>
    </row>
    <row r="45" spans="1:10" s="1" customFormat="1">
      <c r="A45" s="1">
        <v>44</v>
      </c>
      <c r="B45" s="17" t="s">
        <v>23</v>
      </c>
      <c r="C45" s="17" t="str">
        <f t="shared" ref="C45" si="7">"http://hl7.org/fhir/us/core/StructureDefinition/us-core-"&amp;LOWER(B45)</f>
        <v>http://hl7.org/fhir/us/core/StructureDefinition/us-core-allergyintolerance</v>
      </c>
      <c r="D45" s="17" t="s">
        <v>525</v>
      </c>
      <c r="E45" s="17" t="s">
        <v>13</v>
      </c>
      <c r="F45" s="1" t="s">
        <v>516</v>
      </c>
      <c r="H45" s="5" t="s">
        <v>521</v>
      </c>
      <c r="I45" s="5" t="s">
        <v>527</v>
      </c>
      <c r="J45" s="5" t="s">
        <v>519</v>
      </c>
    </row>
    <row r="46" spans="1:10" s="1" customFormat="1">
      <c r="A46" s="1">
        <v>45</v>
      </c>
      <c r="B46" s="1" t="s">
        <v>172</v>
      </c>
      <c r="C46" s="1" t="str">
        <f t="shared" si="2"/>
        <v>http://hl7.org/fhir/us/core/StructureDefinition/us-core-immunization</v>
      </c>
      <c r="D46" s="1" t="s">
        <v>176</v>
      </c>
      <c r="E46" s="1" t="s">
        <v>78</v>
      </c>
      <c r="F46" s="1" t="s">
        <v>123</v>
      </c>
      <c r="H46" s="5" t="s">
        <v>179</v>
      </c>
      <c r="I46" s="5" t="s">
        <v>175</v>
      </c>
      <c r="J46" s="5" t="str">
        <f>"Fetches a bundle of all "&amp;B46&amp;" resources for the specified "&amp;SUBSTITUTE(D46,","," and ")</f>
        <v>Fetches a bundle of all Immunization resources for the specified patient and date</v>
      </c>
    </row>
    <row r="47" spans="1:10" s="1" customFormat="1">
      <c r="A47" s="1">
        <v>46</v>
      </c>
      <c r="B47" s="1" t="s">
        <v>172</v>
      </c>
      <c r="C47" s="1" t="str">
        <f t="shared" si="2"/>
        <v>http://hl7.org/fhir/us/core/StructureDefinition/us-core-immunization</v>
      </c>
      <c r="D47" s="1" t="s">
        <v>126</v>
      </c>
      <c r="E47" s="1" t="s">
        <v>78</v>
      </c>
      <c r="F47" s="1" t="s">
        <v>159</v>
      </c>
      <c r="H47" s="5" t="s">
        <v>342</v>
      </c>
      <c r="I47" s="5" t="s">
        <v>174</v>
      </c>
      <c r="J47" s="5" t="str">
        <f>"Fetches a bundle of all "&amp;B47&amp;" resources for the specified "&amp;SUBSTITUTE(D47,","," and ")</f>
        <v>Fetches a bundle of all Immunization resources for the specified patient and status</v>
      </c>
    </row>
    <row r="48" spans="1:10" s="1" customFormat="1">
      <c r="A48" s="1">
        <v>47</v>
      </c>
      <c r="B48" s="17" t="s">
        <v>172</v>
      </c>
      <c r="C48" s="17" t="str">
        <f t="shared" si="2"/>
        <v>http://hl7.org/fhir/us/core/StructureDefinition/us-core-immunization</v>
      </c>
      <c r="D48" s="17" t="s">
        <v>524</v>
      </c>
      <c r="E48" s="17" t="s">
        <v>13</v>
      </c>
      <c r="F48" s="1" t="s">
        <v>514</v>
      </c>
      <c r="H48" s="5" t="str">
        <f>"support searching for all "&amp;LOWER(B48&amp;"s and associated provenance for a patient")</f>
        <v>support searching for all immunizations and associated provenance for a patient</v>
      </c>
      <c r="I48" s="5" t="str">
        <f>"GET [base]/"&amp;B48&amp;"?patient=1137192&amp;us-core-includeprovenance"</f>
        <v>GET [base]/Immunization?patient=1137192&amp;us-core-includeprovenance</v>
      </c>
      <c r="J48" s="5" t="str">
        <f>"Fetches a bundle of all "&amp;B49&amp;" resources for the specified patient and any corresponding Provenance resources."</f>
        <v>Fetches a bundle of all Immunization resources for the specified patient and any corresponding Provenance resources.</v>
      </c>
    </row>
    <row r="49" spans="1:10" s="1" customFormat="1">
      <c r="A49" s="1">
        <v>48</v>
      </c>
      <c r="B49" s="17" t="s">
        <v>172</v>
      </c>
      <c r="C49" s="17" t="str">
        <f t="shared" si="2"/>
        <v>http://hl7.org/fhir/us/core/StructureDefinition/us-core-immunization</v>
      </c>
      <c r="D49" s="17" t="s">
        <v>525</v>
      </c>
      <c r="E49" s="17" t="s">
        <v>13</v>
      </c>
      <c r="F49" s="1" t="s">
        <v>516</v>
      </c>
      <c r="H49" s="5" t="str">
        <f>"support searching for a "&amp;LOWER(B49&amp;" and its associated provenance")</f>
        <v>support searching for a immunization and its associated provenance</v>
      </c>
      <c r="I49" s="5" t="str">
        <f>"GET [base]/"&amp;B49&amp;"?_id=12345&amp;us-core-includeprovenance"</f>
        <v>GET [base]/Immunization?_id=12345&amp;us-core-includeprovenance</v>
      </c>
      <c r="J49" s="5" t="str">
        <f>"Fetches a "&amp;B49&amp;" resource (within the clients authorization scope) and any corresponding Provenance resources."</f>
        <v>Fetches a Immunization resource (within the clients authorization scope) and any corresponding Provenance resources.</v>
      </c>
    </row>
    <row r="50" spans="1:10" s="1" customFormat="1">
      <c r="A50" s="1">
        <v>49</v>
      </c>
      <c r="B50" s="1" t="s">
        <v>192</v>
      </c>
      <c r="C50" s="1" t="s">
        <v>202</v>
      </c>
      <c r="D50" s="1" t="s">
        <v>126</v>
      </c>
      <c r="E50" s="1" t="s">
        <v>78</v>
      </c>
      <c r="F50" s="1" t="s">
        <v>116</v>
      </c>
      <c r="H50" s="5" t="s">
        <v>215</v>
      </c>
      <c r="I50" s="5" t="s">
        <v>198</v>
      </c>
      <c r="J50" s="5" t="str">
        <f t="shared" ref="J50:J76" si="8">"Fetches a bundle of all "&amp;B50&amp;" resources for the specified "&amp;SUBSTITUTE(D50,","," and ")</f>
        <v>Fetches a bundle of all DiagnosticReport resources for the specified patient and status</v>
      </c>
    </row>
    <row r="51" spans="1:10" s="1" customFormat="1" ht="15.75">
      <c r="A51" s="1">
        <v>50</v>
      </c>
      <c r="B51" s="1" t="s">
        <v>192</v>
      </c>
      <c r="C51" s="1" t="s">
        <v>202</v>
      </c>
      <c r="D51" s="1" t="s">
        <v>155</v>
      </c>
      <c r="E51" s="1" t="s">
        <v>13</v>
      </c>
      <c r="F51" s="1" t="s">
        <v>116</v>
      </c>
      <c r="G51" s="1" t="s">
        <v>357</v>
      </c>
      <c r="H51" s="5" t="s">
        <v>207</v>
      </c>
      <c r="I51" s="9" t="s">
        <v>210</v>
      </c>
      <c r="J51" s="5" t="str">
        <f>"Fetches a bundle of all "&amp;B51&amp;" resources for the specified patient and  a category code = `LAB`"</f>
        <v>Fetches a bundle of all DiagnosticReport resources for the specified patient and  a category code = `LAB`</v>
      </c>
    </row>
    <row r="52" spans="1:10" s="1" customFormat="1" ht="15.75">
      <c r="A52" s="1">
        <v>51</v>
      </c>
      <c r="B52" s="1" t="s">
        <v>192</v>
      </c>
      <c r="C52" s="1" t="s">
        <v>202</v>
      </c>
      <c r="D52" s="1" t="s">
        <v>157</v>
      </c>
      <c r="E52" s="1" t="s">
        <v>13</v>
      </c>
      <c r="F52" s="1" t="s">
        <v>116</v>
      </c>
      <c r="H52" s="5" t="s">
        <v>240</v>
      </c>
      <c r="I52" s="9" t="s">
        <v>212</v>
      </c>
      <c r="J52" s="5"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0" s="1" customFormat="1" ht="15.75">
      <c r="A53" s="1">
        <v>52</v>
      </c>
      <c r="B53" s="1" t="s">
        <v>192</v>
      </c>
      <c r="C53" s="1" t="s">
        <v>202</v>
      </c>
      <c r="D53" s="1" t="s">
        <v>208</v>
      </c>
      <c r="E53" s="1" t="s">
        <v>13</v>
      </c>
      <c r="F53" s="1" t="s">
        <v>234</v>
      </c>
      <c r="G53" s="1" t="s">
        <v>357</v>
      </c>
      <c r="H53" s="5" t="s">
        <v>209</v>
      </c>
      <c r="I53" s="9" t="s">
        <v>211</v>
      </c>
      <c r="J53" s="5" t="str">
        <f>"Fetches a bundle of all "&amp;B53&amp;" resources for the specified patient and date and a category code = `LAB`"</f>
        <v>Fetches a bundle of all DiagnosticReport resources for the specified patient and date and a category code = `LAB`</v>
      </c>
    </row>
    <row r="54" spans="1:10" s="1" customFormat="1">
      <c r="A54" s="1">
        <v>53</v>
      </c>
      <c r="B54" s="1" t="s">
        <v>192</v>
      </c>
      <c r="C54" s="1" t="s">
        <v>202</v>
      </c>
      <c r="D54" s="1" t="s">
        <v>235</v>
      </c>
      <c r="E54" s="1" t="s">
        <v>78</v>
      </c>
      <c r="F54" s="1" t="s">
        <v>234</v>
      </c>
      <c r="H54" s="5" t="s">
        <v>244</v>
      </c>
      <c r="I54" s="5" t="s">
        <v>237</v>
      </c>
      <c r="J54" s="5" t="str">
        <f>"Fetches a bundle of all "&amp;B54&amp;" resources for the specified patient and date and report code(s).  SHOULD support search by multiple report codes."</f>
        <v>Fetches a bundle of all DiagnosticReport resources for the specified patient and date and report code(s).  SHOULD support search by multiple report codes.</v>
      </c>
    </row>
    <row r="55" spans="1:10" s="1" customFormat="1">
      <c r="A55" s="1">
        <v>54</v>
      </c>
      <c r="B55" s="17" t="s">
        <v>192</v>
      </c>
      <c r="C55" s="17" t="s">
        <v>202</v>
      </c>
      <c r="D55" s="17" t="s">
        <v>524</v>
      </c>
      <c r="E55" s="17" t="s">
        <v>13</v>
      </c>
      <c r="F55" s="1" t="s">
        <v>514</v>
      </c>
      <c r="H55" s="5" t="str">
        <f>"support searching for all "&amp;LOWER(B55&amp;"s and associated provenance for a patient")</f>
        <v>support searching for all diagnosticreports and associated provenance for a patient</v>
      </c>
      <c r="I55" s="5" t="str">
        <f>"GET [base]/"&amp;B55&amp;"?patient=1137192&amp;us-core-includeprovenance"</f>
        <v>GET [base]/DiagnosticReport?patient=1137192&amp;us-core-includeprovenance</v>
      </c>
      <c r="J55" s="5" t="str">
        <f>"Fetches a bundle of all "&amp;B56&amp;" resources for the specified patient and any corresponding Provenance resources."</f>
        <v>Fetches a bundle of all DiagnosticReport resources for the specified patient and any corresponding Provenance resources.</v>
      </c>
    </row>
    <row r="56" spans="1:10" s="1" customFormat="1">
      <c r="A56" s="1">
        <v>55</v>
      </c>
      <c r="B56" s="17" t="s">
        <v>192</v>
      </c>
      <c r="C56" s="17" t="s">
        <v>202</v>
      </c>
      <c r="D56" s="17" t="s">
        <v>525</v>
      </c>
      <c r="E56" s="17" t="s">
        <v>13</v>
      </c>
      <c r="F56" s="1" t="s">
        <v>516</v>
      </c>
      <c r="H56" s="5" t="str">
        <f>"support searching for a "&amp;LOWER(B56&amp;" and its associated provenance")</f>
        <v>support searching for a diagnosticreport and its associated provenance</v>
      </c>
      <c r="I56" s="5" t="str">
        <f>"GET [base]/"&amp;B56&amp;"?_id=12345&amp;us-core-includeprovenance"</f>
        <v>GET [base]/DiagnosticReport?_id=12345&amp;us-core-includeprovenance</v>
      </c>
      <c r="J56" s="5" t="str">
        <f>"Fetches a "&amp;B56&amp;" resource (within the clients authorization scope) and any corresponding Provenance resources."</f>
        <v>Fetches a DiagnosticReport resource (within the clients authorization scope) and any corresponding Provenance resources.</v>
      </c>
    </row>
    <row r="57" spans="1:10" s="1" customFormat="1">
      <c r="A57" s="1">
        <v>56</v>
      </c>
      <c r="B57" s="1" t="s">
        <v>192</v>
      </c>
      <c r="C57" s="11" t="s">
        <v>203</v>
      </c>
      <c r="D57" s="1" t="s">
        <v>126</v>
      </c>
      <c r="E57" s="1" t="s">
        <v>78</v>
      </c>
      <c r="F57" s="1" t="s">
        <v>116</v>
      </c>
      <c r="H57" s="5" t="s">
        <v>332</v>
      </c>
      <c r="I57" s="5" t="s">
        <v>198</v>
      </c>
      <c r="J57" s="5" t="str">
        <f t="shared" ref="J57" si="9">"Fetches a bundle of all "&amp;B57&amp;" resources for the specified "&amp;SUBSTITUTE(D57,","," and ")</f>
        <v>Fetches a bundle of all DiagnosticReport resources for the specified patient and status</v>
      </c>
    </row>
    <row r="58" spans="1:10" s="1" customFormat="1">
      <c r="A58" s="1">
        <v>57</v>
      </c>
      <c r="B58" s="1" t="s">
        <v>192</v>
      </c>
      <c r="C58" s="11" t="s">
        <v>203</v>
      </c>
      <c r="D58" s="1" t="s">
        <v>155</v>
      </c>
      <c r="E58" s="1" t="s">
        <v>78</v>
      </c>
      <c r="F58" s="1" t="s">
        <v>116</v>
      </c>
      <c r="H58" s="5" t="s">
        <v>213</v>
      </c>
      <c r="I58" s="5" t="s">
        <v>217</v>
      </c>
      <c r="J58" s="5" t="str">
        <f>"Fetches a bundle of all "&amp;B58&amp;" resources for the specified patient and  a category code specified in US Core DiagnosticReport Category Codes"</f>
        <v>Fetches a bundle of all DiagnosticReport resources for the specified patient and  a category code specified in US Core DiagnosticReport Category Codes</v>
      </c>
    </row>
    <row r="59" spans="1:10" s="1" customFormat="1">
      <c r="A59" s="1">
        <v>58</v>
      </c>
      <c r="B59" s="1" t="s">
        <v>192</v>
      </c>
      <c r="C59" s="11" t="s">
        <v>203</v>
      </c>
      <c r="D59" s="1" t="s">
        <v>157</v>
      </c>
      <c r="E59" s="1" t="s">
        <v>13</v>
      </c>
      <c r="F59" s="1" t="s">
        <v>116</v>
      </c>
      <c r="H59" s="5" t="s">
        <v>214</v>
      </c>
      <c r="I59" s="5" t="s">
        <v>212</v>
      </c>
      <c r="J59" s="5" t="str">
        <f>"Fetches a bundle of all "&amp;B59&amp;" resources for the specified patient and  report code(s).  SHOULD support search by multiple report codes."</f>
        <v>Fetches a bundle of all DiagnosticReport resources for the specified patient and  report code(s).  SHOULD support search by multiple report codes.</v>
      </c>
    </row>
    <row r="60" spans="1:10" s="1" customFormat="1">
      <c r="A60" s="1">
        <v>59</v>
      </c>
      <c r="B60" s="1" t="s">
        <v>192</v>
      </c>
      <c r="C60" s="11" t="s">
        <v>203</v>
      </c>
      <c r="D60" s="1" t="s">
        <v>208</v>
      </c>
      <c r="E60" s="1" t="s">
        <v>78</v>
      </c>
      <c r="F60" s="1" t="s">
        <v>234</v>
      </c>
      <c r="H60" s="5" t="s">
        <v>216</v>
      </c>
      <c r="I60" s="5" t="s">
        <v>218</v>
      </c>
      <c r="J60" s="5" t="str">
        <f>"Fetches a bundle of all "&amp;B60&amp;"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61" spans="1:10" s="1" customFormat="1">
      <c r="A61" s="1">
        <v>60</v>
      </c>
      <c r="B61" s="1" t="s">
        <v>192</v>
      </c>
      <c r="C61" s="11" t="s">
        <v>203</v>
      </c>
      <c r="D61" s="1" t="s">
        <v>235</v>
      </c>
      <c r="E61" s="1" t="s">
        <v>78</v>
      </c>
      <c r="F61" s="1" t="s">
        <v>234</v>
      </c>
      <c r="H61" s="5" t="s">
        <v>236</v>
      </c>
      <c r="I61" s="5" t="s">
        <v>237</v>
      </c>
      <c r="J61" s="5" t="str">
        <f>"Fetches a bundle of all "&amp;B61&amp;" resources for the specified patient and date and report code(s).  SHOULD support search by multiple report codes."</f>
        <v>Fetches a bundle of all DiagnosticReport resources for the specified patient and date and report code(s).  SHOULD support search by multiple report codes.</v>
      </c>
    </row>
    <row r="62" spans="1:10" s="1" customFormat="1">
      <c r="A62" s="1">
        <v>61</v>
      </c>
      <c r="B62" s="17" t="s">
        <v>192</v>
      </c>
      <c r="C62" s="17" t="s">
        <v>203</v>
      </c>
      <c r="D62" s="17" t="s">
        <v>524</v>
      </c>
      <c r="E62" s="17" t="s">
        <v>13</v>
      </c>
      <c r="F62" s="1" t="s">
        <v>514</v>
      </c>
      <c r="H62" s="5" t="str">
        <f>"support searching for all "&amp;LOWER(B62&amp;"s and associated provenance for a patient")</f>
        <v>support searching for all diagnosticreports and associated provenance for a patient</v>
      </c>
      <c r="I62" s="5" t="str">
        <f>"GET [base]/"&amp;B62&amp;"?patient=1137192&amp;us-core-includeprovenance"</f>
        <v>GET [base]/DiagnosticReport?patient=1137192&amp;us-core-includeprovenance</v>
      </c>
      <c r="J62" s="5" t="str">
        <f>"Fetches a bundle of all "&amp;B63&amp;" resources for the specified patient and any corresponding Provenance resources."</f>
        <v>Fetches a bundle of all DiagnosticReport resources for the specified patient and any corresponding Provenance resources.</v>
      </c>
    </row>
    <row r="63" spans="1:10" s="1" customFormat="1">
      <c r="A63" s="1">
        <v>62</v>
      </c>
      <c r="B63" s="17" t="s">
        <v>192</v>
      </c>
      <c r="C63" s="17" t="s">
        <v>203</v>
      </c>
      <c r="D63" s="17" t="s">
        <v>525</v>
      </c>
      <c r="E63" s="17" t="s">
        <v>13</v>
      </c>
      <c r="F63" s="1" t="s">
        <v>516</v>
      </c>
      <c r="H63" s="5" t="str">
        <f>"support searching for a "&amp;LOWER(B63&amp;" and its associated provenance")</f>
        <v>support searching for a diagnosticreport and its associated provenance</v>
      </c>
      <c r="I63" s="5" t="str">
        <f>"GET [base]/"&amp;B63&amp;"?_id=12345&amp;us-core-includeprovenance"</f>
        <v>GET [base]/DiagnosticReport?_id=12345&amp;us-core-includeprovenance</v>
      </c>
      <c r="J63" s="5" t="str">
        <f>"Fetches a "&amp;B63&amp;" resource (within the clients authorization scope) and any corresponding Provenance resources."</f>
        <v>Fetches a DiagnosticReport resource (within the clients authorization scope) and any corresponding Provenance resources.</v>
      </c>
    </row>
    <row r="64" spans="1:10" s="1" customFormat="1">
      <c r="A64" s="1">
        <v>63</v>
      </c>
      <c r="B64" s="1" t="s">
        <v>193</v>
      </c>
      <c r="C64" s="1" t="str">
        <f t="shared" si="2"/>
        <v>http://hl7.org/fhir/us/core/StructureDefinition/us-core-goal</v>
      </c>
      <c r="D64" s="1" t="s">
        <v>346</v>
      </c>
      <c r="E64" s="1" t="s">
        <v>78</v>
      </c>
      <c r="F64" s="1" t="s">
        <v>116</v>
      </c>
      <c r="H64" s="5" t="s">
        <v>200</v>
      </c>
      <c r="I64" s="5" t="s">
        <v>347</v>
      </c>
      <c r="J64" s="5" t="str">
        <f t="shared" si="8"/>
        <v>Fetches a bundle of all Goal resources for the specified patient and lifecycle-status</v>
      </c>
    </row>
    <row r="65" spans="1:10" s="1" customFormat="1">
      <c r="A65" s="1">
        <v>64</v>
      </c>
      <c r="B65" s="1" t="s">
        <v>193</v>
      </c>
      <c r="C65" s="1" t="str">
        <f t="shared" si="2"/>
        <v>http://hl7.org/fhir/us/core/StructureDefinition/us-core-goal</v>
      </c>
      <c r="D65" s="1" t="s">
        <v>459</v>
      </c>
      <c r="E65" s="1" t="s">
        <v>78</v>
      </c>
      <c r="F65" s="1" t="s">
        <v>159</v>
      </c>
      <c r="H65" s="5" t="s">
        <v>223</v>
      </c>
      <c r="I65" s="5" t="s">
        <v>460</v>
      </c>
      <c r="J65" s="5" t="str">
        <f t="shared" ref="J65" si="10">"Fetches a bundle of all "&amp;B65&amp;" resources for the specified "&amp;SUBSTITUTE(D65,","," and ")</f>
        <v>Fetches a bundle of all Goal resources for the specified patient and target-date</v>
      </c>
    </row>
    <row r="66" spans="1:10" s="1" customFormat="1">
      <c r="A66" s="1">
        <v>65</v>
      </c>
      <c r="B66" s="17" t="s">
        <v>193</v>
      </c>
      <c r="C66" s="17" t="str">
        <f t="shared" si="2"/>
        <v>http://hl7.org/fhir/us/core/StructureDefinition/us-core-goal</v>
      </c>
      <c r="D66" s="17" t="s">
        <v>524</v>
      </c>
      <c r="E66" s="17" t="s">
        <v>13</v>
      </c>
      <c r="F66" s="1" t="s">
        <v>514</v>
      </c>
      <c r="H66" s="5" t="str">
        <f>"support searching for all "&amp;LOWER(B66&amp;"s and associated provenance for a patient")</f>
        <v>support searching for all goals and associated provenance for a patient</v>
      </c>
      <c r="I66" s="5" t="str">
        <f>"GET [base]/"&amp;B66&amp;"?patient=1137192&amp;us-core-includeprovenance"</f>
        <v>GET [base]/Goal?patient=1137192&amp;us-core-includeprovenance</v>
      </c>
      <c r="J66" s="5" t="str">
        <f>"Fetches a bundle of all "&amp;B67&amp;" resources for the specified patient and any corresponding Provenance resources."</f>
        <v>Fetches a bundle of all Goal resources for the specified patient and any corresponding Provenance resources.</v>
      </c>
    </row>
    <row r="67" spans="1:10" s="1" customFormat="1">
      <c r="A67" s="1">
        <v>66</v>
      </c>
      <c r="B67" s="17" t="s">
        <v>193</v>
      </c>
      <c r="C67" s="17" t="str">
        <f t="shared" si="2"/>
        <v>http://hl7.org/fhir/us/core/StructureDefinition/us-core-goal</v>
      </c>
      <c r="D67" s="17" t="s">
        <v>525</v>
      </c>
      <c r="E67" s="17" t="s">
        <v>13</v>
      </c>
      <c r="F67" s="1" t="s">
        <v>516</v>
      </c>
      <c r="H67" s="5" t="str">
        <f>"support searching for a "&amp;LOWER(B67&amp;" and its associated provenance")</f>
        <v>support searching for a goal and its associated provenance</v>
      </c>
      <c r="I67" s="5" t="str">
        <f>"GET [base]/"&amp;B67&amp;"?_id=12345&amp;us-core-includeprovenance"</f>
        <v>GET [base]/Goal?_id=12345&amp;us-core-includeprovenance</v>
      </c>
      <c r="J67" s="5" t="str">
        <f>"Fetches a "&amp;B67&amp;" resource (within the clients authorization scope) and any corresponding Provenance resources."</f>
        <v>Fetches a Goal resource (within the clients authorization scope) and any corresponding Provenance resources.</v>
      </c>
    </row>
    <row r="68" spans="1:10" s="1" customFormat="1">
      <c r="A68" s="1">
        <v>67</v>
      </c>
      <c r="B68" s="1" t="s">
        <v>194</v>
      </c>
      <c r="C68" s="1" t="str">
        <f t="shared" si="2"/>
        <v>http://hl7.org/fhir/us/core/StructureDefinition/us-core-medicationrequest</v>
      </c>
      <c r="D68" s="1" t="s">
        <v>484</v>
      </c>
      <c r="E68" s="1" t="s">
        <v>13</v>
      </c>
      <c r="F68" s="1" t="s">
        <v>116</v>
      </c>
      <c r="G68" s="1" t="s">
        <v>488</v>
      </c>
      <c r="H68" s="5" t="s">
        <v>489</v>
      </c>
      <c r="I68" s="5" t="s">
        <v>490</v>
      </c>
      <c r="J68" s="5" t="s">
        <v>491</v>
      </c>
    </row>
    <row r="69" spans="1:10" s="1" customFormat="1">
      <c r="A69" s="1">
        <v>68</v>
      </c>
      <c r="B69" s="1" t="s">
        <v>194</v>
      </c>
      <c r="C69" s="1" t="str">
        <f t="shared" ref="C69" si="11">"http://hl7.org/fhir/us/core/StructureDefinition/us-core-"&amp;LOWER(B69)</f>
        <v>http://hl7.org/fhir/us/core/StructureDefinition/us-core-medicationrequest</v>
      </c>
      <c r="D69" s="1" t="s">
        <v>485</v>
      </c>
      <c r="E69" s="1" t="s">
        <v>13</v>
      </c>
      <c r="F69" s="1" t="s">
        <v>116</v>
      </c>
      <c r="G69" s="1" t="s">
        <v>488</v>
      </c>
      <c r="H69" s="5" t="s">
        <v>199</v>
      </c>
      <c r="I69" s="5" t="s">
        <v>454</v>
      </c>
      <c r="J69" s="5" t="s">
        <v>492</v>
      </c>
    </row>
    <row r="70" spans="1:10" s="1" customFormat="1">
      <c r="A70" s="1">
        <v>69</v>
      </c>
      <c r="B70" s="1" t="s">
        <v>194</v>
      </c>
      <c r="C70" s="1" t="str">
        <f t="shared" ref="C70" si="12">"http://hl7.org/fhir/us/core/StructureDefinition/us-core-"&amp;LOWER(B70)</f>
        <v>http://hl7.org/fhir/us/core/StructureDefinition/us-core-medicationrequest</v>
      </c>
      <c r="D70" s="1" t="s">
        <v>487</v>
      </c>
      <c r="E70" s="1" t="s">
        <v>78</v>
      </c>
      <c r="F70" s="1" t="s">
        <v>116</v>
      </c>
      <c r="G70" s="1" t="s">
        <v>488</v>
      </c>
      <c r="H70" s="5" t="s">
        <v>199</v>
      </c>
      <c r="I70" s="5" t="s">
        <v>454</v>
      </c>
      <c r="J70" s="5" t="s">
        <v>494</v>
      </c>
    </row>
    <row r="71" spans="1:10" s="1" customFormat="1">
      <c r="A71" s="1">
        <v>70</v>
      </c>
      <c r="B71" s="1" t="s">
        <v>194</v>
      </c>
      <c r="C71" s="1" t="str">
        <f t="shared" si="2"/>
        <v>http://hl7.org/fhir/us/core/StructureDefinition/us-core-medicationrequest</v>
      </c>
      <c r="D71" s="1" t="s">
        <v>486</v>
      </c>
      <c r="E71" s="1" t="s">
        <v>78</v>
      </c>
      <c r="F71" s="1" t="s">
        <v>234</v>
      </c>
      <c r="G71" s="1" t="s">
        <v>488</v>
      </c>
      <c r="H71" s="5" t="s">
        <v>249</v>
      </c>
      <c r="I71" s="5" t="s">
        <v>456</v>
      </c>
      <c r="J71" s="5" t="s">
        <v>493</v>
      </c>
    </row>
    <row r="72" spans="1:10" s="1" customFormat="1">
      <c r="A72" s="1">
        <v>71</v>
      </c>
      <c r="B72" s="17" t="s">
        <v>194</v>
      </c>
      <c r="C72" s="17" t="str">
        <f t="shared" ref="C72:C73" si="13">"http://hl7.org/fhir/us/core/StructureDefinition/us-core-"&amp;LOWER(B72)</f>
        <v>http://hl7.org/fhir/us/core/StructureDefinition/us-core-medicationrequest</v>
      </c>
      <c r="D72" s="17" t="s">
        <v>524</v>
      </c>
      <c r="E72" s="17" t="s">
        <v>13</v>
      </c>
      <c r="F72" s="1" t="s">
        <v>514</v>
      </c>
      <c r="H72" s="5" t="str">
        <f>"support searching for all "&amp;LOWER(B72&amp;"s and associated provenance for a patient")</f>
        <v>support searching for all medicationrequests and associated provenance for a patient</v>
      </c>
      <c r="I72" s="5" t="str">
        <f>"GET [base]/"&amp;B72&amp;"?patient=1137192&amp;us-core-includeprovenance"</f>
        <v>GET [base]/MedicationRequest?patient=1137192&amp;us-core-includeprovenance</v>
      </c>
      <c r="J72" s="5" t="str">
        <f>"Fetches a bundle of all "&amp;B73&amp;" resources for the specified patient and any corresponding Provenance resources."</f>
        <v>Fetches a bundle of all MedicationRequest resources for the specified patient and any corresponding Provenance resources.</v>
      </c>
    </row>
    <row r="73" spans="1:10" s="1" customFormat="1">
      <c r="A73" s="1">
        <v>72</v>
      </c>
      <c r="B73" s="17" t="s">
        <v>194</v>
      </c>
      <c r="C73" s="17" t="str">
        <f t="shared" si="13"/>
        <v>http://hl7.org/fhir/us/core/StructureDefinition/us-core-medicationrequest</v>
      </c>
      <c r="D73" s="17" t="s">
        <v>525</v>
      </c>
      <c r="E73" s="17" t="s">
        <v>13</v>
      </c>
      <c r="F73" s="1" t="s">
        <v>516</v>
      </c>
      <c r="H73" s="5" t="str">
        <f>"support searching for a "&amp;LOWER(B73&amp;" and its associated provenance")</f>
        <v>support searching for a medicationrequest and its associated provenance</v>
      </c>
      <c r="I73" s="5" t="str">
        <f>"GET [base]/"&amp;B73&amp;"?_id=12345&amp;us-core-includeprovenance"</f>
        <v>GET [base]/MedicationRequest?_id=12345&amp;us-core-includeprovenance</v>
      </c>
      <c r="J73" s="5" t="str">
        <f>"Fetches a "&amp;B73&amp;" resource (within the clients authorization scope) and any corresponding Provenance resources."</f>
        <v>Fetches a MedicationRequest resource (within the clients authorization scope) and any corresponding Provenance resources.</v>
      </c>
    </row>
    <row r="74" spans="1:10" s="1" customFormat="1">
      <c r="A74" s="1">
        <v>73</v>
      </c>
      <c r="B74" s="1" t="s">
        <v>503</v>
      </c>
      <c r="C74" s="1" t="str">
        <f t="shared" si="2"/>
        <v>http://hl7.org/fhir/us/core/StructureDefinition/us-core-!medicationstatement</v>
      </c>
      <c r="D74" s="1" t="s">
        <v>126</v>
      </c>
      <c r="E74" s="1" t="s">
        <v>78</v>
      </c>
      <c r="F74" s="1" t="s">
        <v>116</v>
      </c>
      <c r="H74" s="5" t="s">
        <v>201</v>
      </c>
      <c r="I74" s="5" t="s">
        <v>455</v>
      </c>
      <c r="J74" s="5" t="str">
        <f t="shared" si="8"/>
        <v>Fetches a bundle of all !MedicationStatement resources for the specified patient and status</v>
      </c>
    </row>
    <row r="75" spans="1:10" s="1" customFormat="1">
      <c r="A75" s="1">
        <v>74</v>
      </c>
      <c r="B75" s="1" t="s">
        <v>503</v>
      </c>
      <c r="C75" s="1" t="str">
        <f t="shared" si="2"/>
        <v>http://hl7.org/fhir/us/core/StructureDefinition/us-core-!medicationstatement</v>
      </c>
      <c r="D75" s="1" t="s">
        <v>251</v>
      </c>
      <c r="E75" s="1" t="s">
        <v>78</v>
      </c>
      <c r="F75" s="1" t="s">
        <v>159</v>
      </c>
      <c r="H75" s="5" t="s">
        <v>250</v>
      </c>
      <c r="I75" s="5" t="s">
        <v>457</v>
      </c>
      <c r="J75" s="5" t="s">
        <v>252</v>
      </c>
    </row>
    <row r="76" spans="1:10" s="1" customFormat="1">
      <c r="A76" s="1">
        <v>75</v>
      </c>
      <c r="B76" s="1" t="s">
        <v>195</v>
      </c>
      <c r="C76" s="1" t="str">
        <f t="shared" si="2"/>
        <v>http://hl7.org/fhir/us/core/StructureDefinition/us-core-procedure</v>
      </c>
      <c r="D76" s="1" t="s">
        <v>126</v>
      </c>
      <c r="E76" s="1" t="s">
        <v>78</v>
      </c>
      <c r="F76" s="1" t="s">
        <v>116</v>
      </c>
      <c r="H76" s="5" t="s">
        <v>220</v>
      </c>
      <c r="I76" s="5" t="s">
        <v>219</v>
      </c>
      <c r="J76" s="5" t="str">
        <f t="shared" si="8"/>
        <v>Fetches a bundle of all Procedure resources for the specified patient and status</v>
      </c>
    </row>
    <row r="77" spans="1:10" s="1" customFormat="1">
      <c r="A77" s="1">
        <v>76</v>
      </c>
      <c r="B77" s="1" t="s">
        <v>195</v>
      </c>
      <c r="C77" s="1" t="str">
        <f t="shared" si="2"/>
        <v>http://hl7.org/fhir/us/core/StructureDefinition/us-core-procedure</v>
      </c>
      <c r="D77" s="1" t="s">
        <v>176</v>
      </c>
      <c r="E77" s="1" t="s">
        <v>13</v>
      </c>
      <c r="F77" s="1" t="s">
        <v>116</v>
      </c>
      <c r="H77" s="5" t="s">
        <v>232</v>
      </c>
      <c r="I77" s="5" t="s">
        <v>233</v>
      </c>
      <c r="J77" s="5" t="str">
        <f t="shared" ref="J77" si="14">"Fetches a bundle of all "&amp;B77&amp;" resources for the specified "&amp;SUBSTITUTE(D77,","," and ")</f>
        <v>Fetches a bundle of all Procedure resources for the specified patient and date</v>
      </c>
    </row>
    <row r="78" spans="1:10" s="1" customFormat="1">
      <c r="A78" s="1">
        <v>77</v>
      </c>
      <c r="B78" s="1" t="s">
        <v>195</v>
      </c>
      <c r="C78" s="1" t="str">
        <f t="shared" si="2"/>
        <v>http://hl7.org/fhir/us/core/StructureDefinition/us-core-procedure</v>
      </c>
      <c r="D78" s="1" t="s">
        <v>235</v>
      </c>
      <c r="E78" s="1" t="s">
        <v>78</v>
      </c>
      <c r="F78" s="1" t="s">
        <v>234</v>
      </c>
      <c r="H78" s="5" t="s">
        <v>245</v>
      </c>
      <c r="I78" s="5" t="s">
        <v>246</v>
      </c>
      <c r="J78" s="5" t="str">
        <f>"Fetches a bundle of all "&amp;B78&amp;" resources for the specified patient and date and procedure code(s).  SHOULD support search by multiple codes."</f>
        <v>Fetches a bundle of all Procedure resources for the specified patient and date and procedure code(s).  SHOULD support search by multiple codes.</v>
      </c>
    </row>
    <row r="79" spans="1:10" s="1" customFormat="1">
      <c r="A79" s="1">
        <v>78</v>
      </c>
      <c r="B79" s="17" t="s">
        <v>195</v>
      </c>
      <c r="C79" s="17" t="str">
        <f t="shared" ref="C79:C80" si="15">"http://hl7.org/fhir/us/core/StructureDefinition/us-core-"&amp;LOWER(B79)</f>
        <v>http://hl7.org/fhir/us/core/StructureDefinition/us-core-procedure</v>
      </c>
      <c r="D79" s="17" t="s">
        <v>524</v>
      </c>
      <c r="E79" s="17" t="s">
        <v>13</v>
      </c>
      <c r="F79" s="1" t="s">
        <v>514</v>
      </c>
      <c r="H79" s="5" t="str">
        <f>"support searching for all "&amp;LOWER(B79&amp;"s and associated provenance for a patient")</f>
        <v>support searching for all procedures and associated provenance for a patient</v>
      </c>
      <c r="I79" s="5" t="str">
        <f>"GET [base]/"&amp;B79&amp;"?patient=1137192&amp;us-core-includeprovenance"</f>
        <v>GET [base]/Procedure?patient=1137192&amp;us-core-includeprovenance</v>
      </c>
      <c r="J79" s="5" t="str">
        <f>"Fetches a bundle of all "&amp;B80&amp;" resources for the specified patient and any corresponding Provenance resources."</f>
        <v>Fetches a bundle of all Procedure resources for the specified patient and any corresponding Provenance resources.</v>
      </c>
    </row>
    <row r="80" spans="1:10" s="1" customFormat="1">
      <c r="A80" s="1">
        <v>79</v>
      </c>
      <c r="B80" s="17" t="s">
        <v>195</v>
      </c>
      <c r="C80" s="17" t="str">
        <f t="shared" si="15"/>
        <v>http://hl7.org/fhir/us/core/StructureDefinition/us-core-procedure</v>
      </c>
      <c r="D80" s="17" t="s">
        <v>525</v>
      </c>
      <c r="E80" s="17" t="s">
        <v>13</v>
      </c>
      <c r="F80" s="1" t="s">
        <v>516</v>
      </c>
      <c r="H80" s="5" t="str">
        <f>"support searching for a "&amp;LOWER(B80&amp;" and its associated provenance")</f>
        <v>support searching for a procedure and its associated provenance</v>
      </c>
      <c r="I80" s="5" t="str">
        <f>"GET [base]/"&amp;B80&amp;"?_id=12345&amp;us-core-includeprovenance"</f>
        <v>GET [base]/Procedure?_id=12345&amp;us-core-includeprovenance</v>
      </c>
      <c r="J80" s="5" t="str">
        <f>"Fetches a "&amp;B80&amp;" resource (within the clients authorization scope) and any corresponding Provenance resources."</f>
        <v>Fetches a Procedure resource (within the clients authorization scope) and any corresponding Provenance resources.</v>
      </c>
    </row>
    <row r="81" spans="1:10" s="1" customFormat="1">
      <c r="A81" s="1">
        <v>80</v>
      </c>
      <c r="B81" s="1" t="s">
        <v>196</v>
      </c>
      <c r="C81" s="1" t="s">
        <v>466</v>
      </c>
      <c r="D81" s="1" t="s">
        <v>256</v>
      </c>
      <c r="E81" s="1" t="s">
        <v>78</v>
      </c>
      <c r="F81" s="1" t="s">
        <v>116</v>
      </c>
      <c r="G81" s="1" t="s">
        <v>472</v>
      </c>
      <c r="H81" s="5" t="s">
        <v>307</v>
      </c>
      <c r="I81" s="5" t="s">
        <v>473</v>
      </c>
      <c r="J81" s="5" t="s">
        <v>352</v>
      </c>
    </row>
    <row r="82" spans="1:10" s="1" customFormat="1">
      <c r="A82" s="1">
        <v>81</v>
      </c>
      <c r="B82" s="1" t="s">
        <v>196</v>
      </c>
      <c r="C82" s="1" t="s">
        <v>466</v>
      </c>
      <c r="D82" s="1" t="s">
        <v>155</v>
      </c>
      <c r="E82" s="1" t="s">
        <v>13</v>
      </c>
      <c r="F82" s="1" t="s">
        <v>116</v>
      </c>
      <c r="G82" s="1" t="s">
        <v>472</v>
      </c>
      <c r="H82" s="5" t="s">
        <v>238</v>
      </c>
      <c r="I82" s="5" t="s">
        <v>474</v>
      </c>
      <c r="J82" s="5" t="str">
        <f>"Fetches a bundle of all "&amp;B82&amp;" resources for the specified patient and a category code = `laboratory`"</f>
        <v>Fetches a bundle of all Observation resources for the specified patient and a category code = `laboratory`</v>
      </c>
    </row>
    <row r="83" spans="1:10" s="1" customFormat="1">
      <c r="A83" s="1">
        <v>82</v>
      </c>
      <c r="B83" s="1" t="s">
        <v>196</v>
      </c>
      <c r="C83" s="1" t="s">
        <v>466</v>
      </c>
      <c r="D83" s="1" t="s">
        <v>157</v>
      </c>
      <c r="E83" s="1" t="s">
        <v>13</v>
      </c>
      <c r="F83" s="1" t="s">
        <v>116</v>
      </c>
      <c r="H83" s="5" t="s">
        <v>242</v>
      </c>
      <c r="I83" s="5" t="s">
        <v>364</v>
      </c>
      <c r="J83" s="5" t="str">
        <f>"Fetches a bundle of all "&amp;B83&amp;"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84" spans="1:10" s="1" customFormat="1">
      <c r="A84" s="1">
        <v>83</v>
      </c>
      <c r="B84" s="1" t="s">
        <v>196</v>
      </c>
      <c r="C84" s="11" t="s">
        <v>466</v>
      </c>
      <c r="D84" s="1" t="s">
        <v>208</v>
      </c>
      <c r="E84" s="1" t="s">
        <v>13</v>
      </c>
      <c r="F84" s="1" t="s">
        <v>234</v>
      </c>
      <c r="G84" s="1" t="s">
        <v>472</v>
      </c>
      <c r="H84" s="5" t="s">
        <v>243</v>
      </c>
      <c r="I84" s="5" t="s">
        <v>475</v>
      </c>
      <c r="J84" s="5" t="str">
        <f>"Fetches a bundle of all "&amp;B84&amp;" resources for the specified patient and date and a category code = `laboratory`"</f>
        <v>Fetches a bundle of all Observation resources for the specified patient and date and a category code = `laboratory`</v>
      </c>
    </row>
    <row r="85" spans="1:10" s="1" customFormat="1">
      <c r="A85" s="1">
        <v>84</v>
      </c>
      <c r="B85" s="1" t="s">
        <v>196</v>
      </c>
      <c r="C85" s="11" t="s">
        <v>466</v>
      </c>
      <c r="D85" s="1" t="s">
        <v>235</v>
      </c>
      <c r="E85" s="1" t="s">
        <v>78</v>
      </c>
      <c r="F85" s="1" t="s">
        <v>234</v>
      </c>
      <c r="H85" s="5" t="s">
        <v>241</v>
      </c>
      <c r="I85" s="5" t="s">
        <v>239</v>
      </c>
      <c r="J85" s="5" t="str">
        <f>"Fetches a bundle of all "&amp;B85&amp;" resources for the specified patient and date and report code(s).  SHOULD support search by multiple report codes."</f>
        <v>Fetches a bundle of all Observation resources for the specified patient and date and report code(s).  SHOULD support search by multiple report codes.</v>
      </c>
    </row>
    <row r="86" spans="1:10" s="1" customFormat="1">
      <c r="A86" s="1">
        <v>85</v>
      </c>
      <c r="B86" s="1" t="s">
        <v>351</v>
      </c>
      <c r="C86" s="1" t="s">
        <v>466</v>
      </c>
      <c r="D86" s="1" t="s">
        <v>126</v>
      </c>
      <c r="E86" s="1" t="s">
        <v>78</v>
      </c>
      <c r="F86" s="1" t="s">
        <v>116</v>
      </c>
      <c r="H86" s="5" t="s">
        <v>222</v>
      </c>
      <c r="I86" s="5" t="s">
        <v>221</v>
      </c>
      <c r="J86" s="5" t="str">
        <f t="shared" ref="J86" si="16">"Fetches a bundle of all "&amp;B86&amp;" resources for the specified "&amp;SUBSTITUTE(D86,","," and ")</f>
        <v>Fetches a bundle of all !Observation resources for the specified patient and status</v>
      </c>
    </row>
    <row r="87" spans="1:10" s="1" customFormat="1">
      <c r="A87" s="1">
        <v>86</v>
      </c>
      <c r="B87" s="1" t="s">
        <v>196</v>
      </c>
      <c r="C87" s="17" t="s">
        <v>466</v>
      </c>
      <c r="D87" s="17" t="s">
        <v>524</v>
      </c>
      <c r="E87" s="17" t="s">
        <v>13</v>
      </c>
      <c r="F87" s="1" t="s">
        <v>514</v>
      </c>
      <c r="H87" s="5" t="str">
        <f>"support searching for all "&amp;LOWER(B87&amp;"s and associated provenance for a patient")</f>
        <v>support searching for all observations and associated provenance for a patient</v>
      </c>
      <c r="I87" s="5" t="str">
        <f>"GET [base]/"&amp;B87&amp;"?patient=1137192&amp;us-core-includeprovenance"</f>
        <v>GET [base]/Observation?patient=1137192&amp;us-core-includeprovenance</v>
      </c>
      <c r="J87" s="5" t="str">
        <f>"Fetches a bundle of all "&amp;B88&amp;" resources for the specified patient and any corresponding Provenance resources."</f>
        <v>Fetches a bundle of all Observation resources for the specified patient and any corresponding Provenance resources.</v>
      </c>
    </row>
    <row r="88" spans="1:10" s="1" customFormat="1">
      <c r="A88" s="1">
        <v>87</v>
      </c>
      <c r="B88" s="1" t="s">
        <v>196</v>
      </c>
      <c r="C88" s="17" t="s">
        <v>466</v>
      </c>
      <c r="D88" s="17" t="s">
        <v>525</v>
      </c>
      <c r="E88" s="17" t="s">
        <v>13</v>
      </c>
      <c r="F88" s="1" t="s">
        <v>516</v>
      </c>
      <c r="H88" s="5" t="str">
        <f>"support searching for a "&amp;LOWER(B88&amp;" and its associated provenance")</f>
        <v>support searching for a observation and its associated provenance</v>
      </c>
      <c r="I88" s="5" t="str">
        <f>"GET [base]/"&amp;B88&amp;"?_id=12345&amp;us-core-includeprovenance"</f>
        <v>GET [base]/Observation?_id=12345&amp;us-core-includeprovenance</v>
      </c>
      <c r="J88" s="5" t="str">
        <f>"Fetches a "&amp;B88&amp;" resource (within the clients authorization scope) and any corresponding Provenance resources."</f>
        <v>Fetches a Observation resource (within the clients authorization scope) and any corresponding Provenance resources.</v>
      </c>
    </row>
    <row r="89" spans="1:10" s="1" customFormat="1">
      <c r="A89" s="1">
        <v>88</v>
      </c>
      <c r="B89" s="1" t="s">
        <v>253</v>
      </c>
      <c r="C89" s="11" t="s">
        <v>255</v>
      </c>
      <c r="D89" s="1" t="s">
        <v>155</v>
      </c>
      <c r="E89" s="1" t="s">
        <v>13</v>
      </c>
      <c r="F89" s="1" t="s">
        <v>116</v>
      </c>
      <c r="G89" s="1" t="s">
        <v>358</v>
      </c>
      <c r="H89" s="5" t="s">
        <v>261</v>
      </c>
      <c r="I89" s="5" t="s">
        <v>262</v>
      </c>
      <c r="J89" s="5" t="str">
        <f>"Fetches a bundle of all "&amp;B89&amp;" resources for the specified "&amp;SUBSTITUTE(D89,","," and ")&amp;"=`assess-plan`"</f>
        <v>Fetches a bundle of all CarePlan resources for the specified patient and category=`assess-plan`</v>
      </c>
    </row>
    <row r="90" spans="1:10" s="1" customFormat="1">
      <c r="A90" s="1">
        <v>89</v>
      </c>
      <c r="B90" s="1" t="s">
        <v>253</v>
      </c>
      <c r="C90" s="11" t="s">
        <v>255</v>
      </c>
      <c r="D90" s="1" t="s">
        <v>208</v>
      </c>
      <c r="E90" s="1" t="s">
        <v>78</v>
      </c>
      <c r="F90" s="1" t="s">
        <v>234</v>
      </c>
      <c r="G90" s="1" t="s">
        <v>358</v>
      </c>
      <c r="H90" s="5" t="s">
        <v>260</v>
      </c>
      <c r="I90" s="5" t="s">
        <v>461</v>
      </c>
      <c r="J90" s="5" t="s">
        <v>264</v>
      </c>
    </row>
    <row r="91" spans="1:10" s="1" customFormat="1">
      <c r="A91" s="1">
        <v>90</v>
      </c>
      <c r="B91" s="1" t="s">
        <v>253</v>
      </c>
      <c r="C91" s="11" t="s">
        <v>255</v>
      </c>
      <c r="D91" s="1" t="s">
        <v>256</v>
      </c>
      <c r="E91" s="1" t="s">
        <v>78</v>
      </c>
      <c r="F91" s="1" t="s">
        <v>116</v>
      </c>
      <c r="G91" s="1" t="s">
        <v>358</v>
      </c>
      <c r="H91" s="5" t="s">
        <v>258</v>
      </c>
      <c r="I91" s="5" t="s">
        <v>263</v>
      </c>
      <c r="J91" s="5" t="s">
        <v>265</v>
      </c>
    </row>
    <row r="92" spans="1:10" s="1" customFormat="1">
      <c r="A92" s="1">
        <v>91</v>
      </c>
      <c r="B92" s="1" t="s">
        <v>253</v>
      </c>
      <c r="C92" s="11" t="s">
        <v>255</v>
      </c>
      <c r="D92" s="1" t="s">
        <v>257</v>
      </c>
      <c r="E92" s="1" t="s">
        <v>78</v>
      </c>
      <c r="F92" s="1" t="s">
        <v>234</v>
      </c>
      <c r="G92" s="1" t="s">
        <v>358</v>
      </c>
      <c r="H92" s="5" t="s">
        <v>259</v>
      </c>
      <c r="I92" s="5" t="s">
        <v>462</v>
      </c>
      <c r="J92" s="5" t="s">
        <v>266</v>
      </c>
    </row>
    <row r="93" spans="1:10" s="1" customFormat="1">
      <c r="A93" s="1">
        <v>92</v>
      </c>
      <c r="B93" s="17" t="s">
        <v>253</v>
      </c>
      <c r="C93" s="17" t="str">
        <f t="shared" ref="C93:C94" si="17">"http://hl7.org/fhir/us/core/StructureDefinition/us-core-"&amp;LOWER(B93)</f>
        <v>http://hl7.org/fhir/us/core/StructureDefinition/us-core-careplan</v>
      </c>
      <c r="D93" s="17" t="s">
        <v>524</v>
      </c>
      <c r="E93" s="17" t="s">
        <v>13</v>
      </c>
      <c r="F93" s="1" t="s">
        <v>514</v>
      </c>
      <c r="H93" s="5" t="str">
        <f>"support searching for all "&amp;LOWER(B93&amp;"s and associated provenance for a patient")</f>
        <v>support searching for all careplans and associated provenance for a patient</v>
      </c>
      <c r="I93" s="5" t="str">
        <f>"GET [base]/"&amp;B93&amp;"?patient=1137192&amp;us-core-includeprovenance"</f>
        <v>GET [base]/CarePlan?patient=1137192&amp;us-core-includeprovenance</v>
      </c>
      <c r="J93" s="5" t="str">
        <f>"Fetches a bundle of all "&amp;B94&amp;" resources for the specified patient and any corresponding Provenance resources."</f>
        <v>Fetches a bundle of all CarePlan resources for the specified patient and any corresponding Provenance resources.</v>
      </c>
    </row>
    <row r="94" spans="1:10" s="1" customFormat="1">
      <c r="A94" s="1">
        <v>93</v>
      </c>
      <c r="B94" s="17" t="s">
        <v>253</v>
      </c>
      <c r="C94" s="17" t="str">
        <f t="shared" si="17"/>
        <v>http://hl7.org/fhir/us/core/StructureDefinition/us-core-careplan</v>
      </c>
      <c r="D94" s="17" t="s">
        <v>525</v>
      </c>
      <c r="E94" s="17" t="s">
        <v>13</v>
      </c>
      <c r="F94" s="1" t="s">
        <v>516</v>
      </c>
      <c r="H94" s="5" t="str">
        <f>"support searching for a "&amp;LOWER(B94&amp;" and its associated provenance")</f>
        <v>support searching for a careplan and its associated provenance</v>
      </c>
      <c r="I94" s="5" t="str">
        <f>"GET [base]/"&amp;B94&amp;"?_id=12345&amp;us-core-includeprovenance"</f>
        <v>GET [base]/CarePlan?_id=12345&amp;us-core-includeprovenance</v>
      </c>
      <c r="J94" s="5" t="str">
        <f>"Fetches a "&amp;B94&amp;" resource (within the clients authorization scope) and any corresponding Provenance resources."</f>
        <v>Fetches a CarePlan resource (within the clients authorization scope) and any corresponding Provenance resources.</v>
      </c>
    </row>
    <row r="95" spans="1:10" s="1" customFormat="1">
      <c r="A95" s="1">
        <v>94</v>
      </c>
      <c r="B95" s="1" t="s">
        <v>267</v>
      </c>
      <c r="C95" s="1" t="str">
        <f t="shared" ref="C95:C97" si="18">"http://hl7.org/fhir/us/core/StructureDefinition/us-core-"&amp;LOWER(B95)</f>
        <v>http://hl7.org/fhir/us/core/StructureDefinition/us-core-careteam</v>
      </c>
      <c r="D95" s="1" t="s">
        <v>126</v>
      </c>
      <c r="E95" s="1" t="s">
        <v>13</v>
      </c>
      <c r="F95" s="1" t="s">
        <v>116</v>
      </c>
      <c r="G95" s="1" t="s">
        <v>341</v>
      </c>
      <c r="H95" s="5" t="s">
        <v>268</v>
      </c>
      <c r="I95" s="5" t="s">
        <v>269</v>
      </c>
      <c r="J95" s="5" t="s">
        <v>270</v>
      </c>
    </row>
    <row r="96" spans="1:10" s="1" customFormat="1">
      <c r="A96" s="1">
        <v>95</v>
      </c>
      <c r="B96" s="17" t="s">
        <v>267</v>
      </c>
      <c r="C96" s="17" t="str">
        <f t="shared" si="18"/>
        <v>http://hl7.org/fhir/us/core/StructureDefinition/us-core-careteam</v>
      </c>
      <c r="D96" s="17" t="s">
        <v>524</v>
      </c>
      <c r="E96" s="17" t="s">
        <v>13</v>
      </c>
      <c r="F96" s="1" t="s">
        <v>514</v>
      </c>
      <c r="H96" s="5" t="str">
        <f>"support searching for all "&amp;LOWER(B96&amp;"s and associated provenance for a patient")</f>
        <v>support searching for all careteams and associated provenance for a patient</v>
      </c>
      <c r="I96" s="5" t="str">
        <f>"GET [base]/"&amp;B96&amp;"?patient=1137192&amp;us-core-includeprovenance"</f>
        <v>GET [base]/CareTeam?patient=1137192&amp;us-core-includeprovenance</v>
      </c>
      <c r="J96" s="5" t="str">
        <f>"Fetches a bundle of all "&amp;B97&amp;" resources for the specified patient and any corresponding Provenance resources."</f>
        <v>Fetches a bundle of all CareTeam resources for the specified patient and any corresponding Provenance resources.</v>
      </c>
    </row>
    <row r="97" spans="1:16" s="1" customFormat="1">
      <c r="A97" s="1">
        <v>96</v>
      </c>
      <c r="B97" s="17" t="s">
        <v>267</v>
      </c>
      <c r="C97" s="17" t="str">
        <f t="shared" si="18"/>
        <v>http://hl7.org/fhir/us/core/StructureDefinition/us-core-careteam</v>
      </c>
      <c r="D97" s="17" t="s">
        <v>525</v>
      </c>
      <c r="E97" s="17" t="s">
        <v>13</v>
      </c>
      <c r="F97" s="1" t="s">
        <v>516</v>
      </c>
      <c r="H97" s="5" t="str">
        <f>"support searching for a "&amp;LOWER(B97&amp;" and its associated provenance")</f>
        <v>support searching for a careteam and its associated provenance</v>
      </c>
      <c r="I97" s="5" t="str">
        <f>"GET [base]/"&amp;B97&amp;"?_id=12345&amp;us-core-includeprovenance"</f>
        <v>GET [base]/CareTeam?_id=12345&amp;us-core-includeprovenance</v>
      </c>
      <c r="J97" s="5" t="str">
        <f>"Fetches a "&amp;B97&amp;" resource (within the clients authorization scope) and any corresponding Provenance resources."</f>
        <v>Fetches a CareTeam resource (within the clients authorization scope) and any corresponding Provenance resources.</v>
      </c>
    </row>
    <row r="98" spans="1:16" ht="15.75">
      <c r="A98" s="1">
        <v>97</v>
      </c>
      <c r="B98" s="1" t="s">
        <v>196</v>
      </c>
      <c r="C98" s="10" t="s">
        <v>302</v>
      </c>
      <c r="D98" s="1" t="s">
        <v>157</v>
      </c>
      <c r="E98" s="1" t="s">
        <v>13</v>
      </c>
      <c r="F98" s="1" t="s">
        <v>116</v>
      </c>
      <c r="G98" s="1" t="s">
        <v>359</v>
      </c>
      <c r="H98" s="5" t="s">
        <v>304</v>
      </c>
      <c r="I98" s="5" t="s">
        <v>303</v>
      </c>
      <c r="J98" s="5" t="str">
        <f>"Fetches a bundle of all "&amp;B98&amp;" resources for the specified patient and observation code."</f>
        <v>Fetches a bundle of all Observation resources for the specified patient and observation code.</v>
      </c>
      <c r="K98" s="1"/>
      <c r="L98" s="1"/>
      <c r="M98" s="1"/>
      <c r="N98" s="1"/>
      <c r="O98" s="1"/>
      <c r="P98" s="1"/>
    </row>
    <row r="99" spans="1:16" s="1" customFormat="1">
      <c r="A99" s="1">
        <v>98</v>
      </c>
      <c r="B99" s="17" t="s">
        <v>196</v>
      </c>
      <c r="C99" s="17" t="s">
        <v>302</v>
      </c>
      <c r="D99" s="17" t="s">
        <v>524</v>
      </c>
      <c r="E99" s="17" t="s">
        <v>13</v>
      </c>
      <c r="F99" s="1" t="s">
        <v>514</v>
      </c>
      <c r="H99" s="5" t="str">
        <f>"support searching for all "&amp;LOWER(B99&amp;"s and associated provenance for a patient")</f>
        <v>support searching for all observations and associated provenance for a patient</v>
      </c>
      <c r="I99" s="5" t="str">
        <f>"GET [base]/"&amp;B99&amp;"?patient=1137192&amp;us-core-includeprovenance"</f>
        <v>GET [base]/Observation?patient=1137192&amp;us-core-includeprovenance</v>
      </c>
      <c r="J99" s="5" t="str">
        <f>"Fetches a bundle of all "&amp;B100&amp;" resources for the specified patient and any corresponding Provenance resources."</f>
        <v>Fetches a bundle of all Observation resources for the specified patient and any corresponding Provenance resources.</v>
      </c>
    </row>
    <row r="100" spans="1:16" s="1" customFormat="1">
      <c r="A100" s="1">
        <v>99</v>
      </c>
      <c r="B100" s="17" t="s">
        <v>196</v>
      </c>
      <c r="C100" s="17" t="s">
        <v>302</v>
      </c>
      <c r="D100" s="17" t="s">
        <v>525</v>
      </c>
      <c r="E100" s="17" t="s">
        <v>13</v>
      </c>
      <c r="F100" s="1" t="s">
        <v>516</v>
      </c>
      <c r="H100" s="5" t="str">
        <f>"support searching for a "&amp;LOWER(B100&amp;" and its associated provenance")</f>
        <v>support searching for a observation and its associated provenance</v>
      </c>
      <c r="I100" s="5" t="str">
        <f>"GET [base]/"&amp;B100&amp;"?_id=12345&amp;us-core-includeprovenance"</f>
        <v>GET [base]/Observation?_id=12345&amp;us-core-includeprovenance</v>
      </c>
      <c r="J100" s="5" t="str">
        <f>"Fetches a "&amp;B100&amp;" resource (within the clients authorization scope) and any corresponding Provenance resources."</f>
        <v>Fetches a Observation resource (within the clients authorization scope) and any corresponding Provenance resources.</v>
      </c>
    </row>
    <row r="101" spans="1:16" s="1" customFormat="1">
      <c r="A101" s="1">
        <v>100</v>
      </c>
      <c r="B101" s="1" t="s">
        <v>196</v>
      </c>
      <c r="C101" s="1" t="s">
        <v>350</v>
      </c>
      <c r="D101" s="1" t="s">
        <v>256</v>
      </c>
      <c r="E101" s="1" t="s">
        <v>78</v>
      </c>
      <c r="F101" s="1" t="s">
        <v>116</v>
      </c>
      <c r="G101" s="1" t="s">
        <v>476</v>
      </c>
      <c r="H101" s="5" t="s">
        <v>306</v>
      </c>
      <c r="I101" s="5" t="s">
        <v>477</v>
      </c>
      <c r="J101" s="5" t="str">
        <f t="shared" ref="J101" si="19">"Fetches a bundle of all "&amp;B101&amp;" resources for the specified "&amp;SUBSTITUTE(D101,","," and ")</f>
        <v>Fetches a bundle of all Observation resources for the specified patient and category and status</v>
      </c>
    </row>
    <row r="102" spans="1:16" s="1" customFormat="1">
      <c r="A102" s="1">
        <v>101</v>
      </c>
      <c r="B102" s="1" t="s">
        <v>196</v>
      </c>
      <c r="C102" s="1" t="s">
        <v>350</v>
      </c>
      <c r="D102" s="1" t="s">
        <v>155</v>
      </c>
      <c r="E102" s="1" t="s">
        <v>13</v>
      </c>
      <c r="F102" s="1" t="s">
        <v>116</v>
      </c>
      <c r="G102" s="1" t="s">
        <v>476</v>
      </c>
      <c r="H102" s="5" t="s">
        <v>305</v>
      </c>
      <c r="I102" s="5" t="s">
        <v>478</v>
      </c>
      <c r="J102" s="5" t="str">
        <f>"Fetches a bundle of all "&amp;B102&amp;" resources for the specified patient and a category code = `vital-signs`"</f>
        <v>Fetches a bundle of all Observation resources for the specified patient and a category code = `vital-signs`</v>
      </c>
    </row>
    <row r="103" spans="1:16" s="1" customFormat="1">
      <c r="A103" s="1">
        <v>102</v>
      </c>
      <c r="B103" s="1" t="s">
        <v>196</v>
      </c>
      <c r="C103" s="1" t="s">
        <v>350</v>
      </c>
      <c r="D103" s="1" t="s">
        <v>157</v>
      </c>
      <c r="E103" s="1" t="s">
        <v>13</v>
      </c>
      <c r="F103" s="1" t="s">
        <v>116</v>
      </c>
      <c r="G103" s="1" t="s">
        <v>476</v>
      </c>
      <c r="H103" s="5" t="s">
        <v>308</v>
      </c>
      <c r="I103" s="5" t="s">
        <v>309</v>
      </c>
      <c r="J103" s="5" t="str">
        <f>"Fetches a bundle of all "&amp;B103&amp;"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104" spans="1:16" s="1" customFormat="1">
      <c r="A104" s="1">
        <v>103</v>
      </c>
      <c r="B104" s="1" t="s">
        <v>196</v>
      </c>
      <c r="C104" s="1" t="s">
        <v>350</v>
      </c>
      <c r="D104" s="1" t="s">
        <v>208</v>
      </c>
      <c r="E104" s="1" t="s">
        <v>13</v>
      </c>
      <c r="F104" s="1" t="s">
        <v>234</v>
      </c>
      <c r="G104" s="1" t="s">
        <v>476</v>
      </c>
      <c r="H104" s="5" t="s">
        <v>311</v>
      </c>
      <c r="I104" s="5" t="s">
        <v>479</v>
      </c>
      <c r="J104" s="5" t="str">
        <f>"Fetches a bundle of all "&amp;B104&amp;" resources for the specified patient and date and a category code = `vital-signs`"</f>
        <v>Fetches a bundle of all Observation resources for the specified patient and date and a category code = `vital-signs`</v>
      </c>
    </row>
    <row r="105" spans="1:16" s="1" customFormat="1">
      <c r="A105" s="1">
        <v>104</v>
      </c>
      <c r="B105" s="1" t="s">
        <v>196</v>
      </c>
      <c r="C105" s="1" t="s">
        <v>350</v>
      </c>
      <c r="D105" s="1" t="s">
        <v>235</v>
      </c>
      <c r="E105" s="1" t="s">
        <v>78</v>
      </c>
      <c r="F105" s="1" t="s">
        <v>234</v>
      </c>
      <c r="H105" s="5" t="s">
        <v>312</v>
      </c>
      <c r="I105" s="5" t="s">
        <v>310</v>
      </c>
      <c r="J105" s="5" t="str">
        <f>"Fetches a bundle of all "&amp;B105&amp;" resources for the specified patient and date and report code(s).  SHOULD support search by multiple codes."</f>
        <v>Fetches a bundle of all Observation resources for the specified patient and date and report code(s).  SHOULD support search by multiple codes.</v>
      </c>
    </row>
    <row r="106" spans="1:16" s="1" customFormat="1">
      <c r="A106" s="1">
        <v>105</v>
      </c>
      <c r="B106" s="17" t="s">
        <v>196</v>
      </c>
      <c r="C106" s="17" t="s">
        <v>350</v>
      </c>
      <c r="D106" s="17" t="s">
        <v>524</v>
      </c>
      <c r="E106" s="17" t="s">
        <v>13</v>
      </c>
      <c r="F106" s="1" t="s">
        <v>514</v>
      </c>
      <c r="H106" s="5" t="str">
        <f>"support searching for all "&amp;LOWER(B106&amp;"s and associated provenance for a patient")</f>
        <v>support searching for all observations and associated provenance for a patient</v>
      </c>
      <c r="I106" s="5" t="str">
        <f>"GET [base]/"&amp;B106&amp;"?patient=1137192&amp;us-core-includeprovenance"</f>
        <v>GET [base]/Observation?patient=1137192&amp;us-core-includeprovenance</v>
      </c>
      <c r="J106" s="5" t="str">
        <f>"Fetches a bundle of all "&amp;B107&amp;" resources for the specified patient and any corresponding Provenance resources."</f>
        <v>Fetches a bundle of all Observation resources for the specified patient and any corresponding Provenance resources.</v>
      </c>
    </row>
    <row r="107" spans="1:16" s="1" customFormat="1">
      <c r="A107" s="1">
        <v>106</v>
      </c>
      <c r="B107" s="17" t="s">
        <v>196</v>
      </c>
      <c r="C107" s="17" t="s">
        <v>350</v>
      </c>
      <c r="D107" s="17" t="s">
        <v>525</v>
      </c>
      <c r="E107" s="17" t="s">
        <v>13</v>
      </c>
      <c r="F107" s="1" t="s">
        <v>516</v>
      </c>
      <c r="H107" s="5" t="str">
        <f>"support searching for a "&amp;LOWER(B107&amp;" and its associated provenance")</f>
        <v>support searching for a observation and its associated provenance</v>
      </c>
      <c r="I107" s="5" t="str">
        <f>"GET [base]/"&amp;B107&amp;"?_id=12345&amp;us-core-includeprovenance"</f>
        <v>GET [base]/Observation?_id=12345&amp;us-core-includeprovenance</v>
      </c>
      <c r="J107" s="5" t="str">
        <f>"Fetches a "&amp;B107&amp;" resource (within the clients authorization scope) and any corresponding Provenance resources."</f>
        <v>Fetches a Observation resource (within the clients authorization scope) and any corresponding Provenance resources.</v>
      </c>
    </row>
    <row r="108" spans="1:16" s="1" customFormat="1">
      <c r="A108" s="1">
        <v>107</v>
      </c>
      <c r="B108" s="1" t="s">
        <v>191</v>
      </c>
      <c r="C108" s="1" t="str">
        <f t="shared" ref="C108:C115" si="20">"http://hl7.org/fhir/us/core/StructureDefinition/us-core-"&amp;LOWER(B108)</f>
        <v>http://hl7.org/fhir/us/core/StructureDefinition/us-core-documentreference</v>
      </c>
      <c r="D108" s="1" t="s">
        <v>126</v>
      </c>
      <c r="E108" s="1" t="s">
        <v>78</v>
      </c>
      <c r="F108" s="1" t="s">
        <v>116</v>
      </c>
      <c r="H108" s="5" t="s">
        <v>319</v>
      </c>
      <c r="I108" s="5" t="s">
        <v>321</v>
      </c>
      <c r="J108" s="5" t="str">
        <f>"Fetches a bundle of all "&amp;B108&amp;" resources for the specified "&amp;SUBSTITUTE(D108,","," and ") &amp;". See the implementation notes above for how to access the actual document."</f>
        <v>Fetches a bundle of all DocumentReference resources for the specified patient and status. See the implementation notes above for how to access the actual document.</v>
      </c>
    </row>
    <row r="109" spans="1:16" s="1" customFormat="1">
      <c r="A109" s="1">
        <v>108</v>
      </c>
      <c r="B109" s="1" t="s">
        <v>318</v>
      </c>
      <c r="C109" s="1" t="str">
        <f t="shared" ref="C109" si="21">"http://hl7.org/fhir/us/core/StructureDefinition/us-core-"&amp;LOWER(B109)</f>
        <v>http://hl7.org/fhir/us/core/StructureDefinition/us-core-!documentreference</v>
      </c>
      <c r="D109" s="1" t="s">
        <v>317</v>
      </c>
      <c r="E109" s="1" t="s">
        <v>78</v>
      </c>
      <c r="F109" s="1" t="s">
        <v>159</v>
      </c>
      <c r="H109" s="5" t="s">
        <v>319</v>
      </c>
      <c r="I109" s="5"/>
      <c r="J109" s="5" t="str">
        <f>"Fetches a bundle of all "&amp;B109&amp;" resources for the specified "&amp;SUBSTITUTE(D109,","," and ") &amp;". See the implementation notes above for how to access the actual document."</f>
        <v>Fetches a bundle of all !DocumentReference resources for the specified patient and period. See the implementation notes above for how to access the actual document.</v>
      </c>
    </row>
    <row r="110" spans="1:16" s="1" customFormat="1">
      <c r="A110" s="1">
        <v>109</v>
      </c>
      <c r="B110" s="1" t="s">
        <v>191</v>
      </c>
      <c r="C110" s="1" t="str">
        <f t="shared" si="20"/>
        <v>http://hl7.org/fhir/us/core/StructureDefinition/us-core-documentreference</v>
      </c>
      <c r="D110" s="1" t="s">
        <v>155</v>
      </c>
      <c r="E110" s="1" t="s">
        <v>13</v>
      </c>
      <c r="F110" s="1" t="s">
        <v>116</v>
      </c>
      <c r="G110" s="1" t="s">
        <v>360</v>
      </c>
      <c r="H110" s="5" t="s">
        <v>323</v>
      </c>
      <c r="I110" s="5" t="s">
        <v>320</v>
      </c>
      <c r="J110" s="5" t="s">
        <v>322</v>
      </c>
    </row>
    <row r="111" spans="1:16" s="1" customFormat="1" ht="15.75">
      <c r="A111" s="1">
        <v>110</v>
      </c>
      <c r="B111" s="1" t="s">
        <v>191</v>
      </c>
      <c r="C111" s="1" t="str">
        <f>"http://hl7.org/fhir/us/core/StructureDefinition/us-core-"&amp;LOWER(B111)</f>
        <v>http://hl7.org/fhir/us/core/StructureDefinition/us-core-documentreference</v>
      </c>
      <c r="D111" s="1" t="s">
        <v>208</v>
      </c>
      <c r="E111" s="1" t="s">
        <v>13</v>
      </c>
      <c r="F111" s="1" t="s">
        <v>234</v>
      </c>
      <c r="G111" s="1" t="s">
        <v>360</v>
      </c>
      <c r="H111" s="5" t="s">
        <v>325</v>
      </c>
      <c r="I111" s="9" t="s">
        <v>324</v>
      </c>
      <c r="J111" s="5" t="s">
        <v>327</v>
      </c>
    </row>
    <row r="112" spans="1:16" s="1" customFormat="1">
      <c r="A112" s="1">
        <v>111</v>
      </c>
      <c r="B112" s="1" t="s">
        <v>191</v>
      </c>
      <c r="C112" s="1" t="str">
        <f t="shared" si="20"/>
        <v>http://hl7.org/fhir/us/core/StructureDefinition/us-core-documentreference</v>
      </c>
      <c r="D112" s="1" t="s">
        <v>128</v>
      </c>
      <c r="E112" s="1" t="s">
        <v>13</v>
      </c>
      <c r="F112" s="1" t="s">
        <v>116</v>
      </c>
      <c r="H112" s="5" t="s">
        <v>329</v>
      </c>
      <c r="I112" s="5" t="s">
        <v>433</v>
      </c>
      <c r="J112" s="5" t="s">
        <v>326</v>
      </c>
    </row>
    <row r="113" spans="1:10" s="1" customFormat="1">
      <c r="A113" s="1">
        <v>112</v>
      </c>
      <c r="B113" s="1" t="s">
        <v>191</v>
      </c>
      <c r="C113" s="1" t="str">
        <f t="shared" si="20"/>
        <v>http://hl7.org/fhir/us/core/StructureDefinition/us-core-documentreference</v>
      </c>
      <c r="D113" s="1" t="s">
        <v>328</v>
      </c>
      <c r="E113" s="1" t="s">
        <v>78</v>
      </c>
      <c r="F113" s="1" t="s">
        <v>234</v>
      </c>
      <c r="H113" s="5" t="s">
        <v>330</v>
      </c>
      <c r="I113" s="5" t="s">
        <v>432</v>
      </c>
      <c r="J113" s="5" t="str">
        <f>"Fetches a bundle of all "&amp;B113&amp;" resources for the specified "&amp;SUBSTITUTE(D113,","," and ") &amp;". See the implementation notes above for how to access the actual document."</f>
        <v>Fetches a bundle of all DocumentReference resources for the specified patient and type and period. See the implementation notes above for how to access the actual document.</v>
      </c>
    </row>
    <row r="114" spans="1:10" s="1" customFormat="1">
      <c r="A114" s="1">
        <v>113</v>
      </c>
      <c r="B114" s="17" t="s">
        <v>191</v>
      </c>
      <c r="C114" s="17" t="str">
        <f t="shared" si="20"/>
        <v>http://hl7.org/fhir/us/core/StructureDefinition/us-core-documentreference</v>
      </c>
      <c r="D114" s="17" t="s">
        <v>524</v>
      </c>
      <c r="E114" s="17" t="s">
        <v>13</v>
      </c>
      <c r="F114" s="1" t="s">
        <v>514</v>
      </c>
      <c r="H114" s="5" t="str">
        <f>"support searching for all "&amp;LOWER(B114&amp;"s and associated provenance for a patient")</f>
        <v>support searching for all documentreferences and associated provenance for a patient</v>
      </c>
      <c r="I114" s="5" t="str">
        <f>"GET [base]/"&amp;B114&amp;"?patient=1137192&amp;us-core-includeprovenance"</f>
        <v>GET [base]/DocumentReference?patient=1137192&amp;us-core-includeprovenance</v>
      </c>
      <c r="J114" s="5" t="str">
        <f>"Fetches a bundle of all "&amp;B115&amp;" resources for the specified patient and any corresponding Provenance resources."</f>
        <v>Fetches a bundle of all DocumentReference resources for the specified patient and any corresponding Provenance resources.</v>
      </c>
    </row>
    <row r="115" spans="1:10" s="1" customFormat="1">
      <c r="A115" s="1">
        <v>114</v>
      </c>
      <c r="B115" s="17" t="s">
        <v>191</v>
      </c>
      <c r="C115" s="17" t="str">
        <f t="shared" si="20"/>
        <v>http://hl7.org/fhir/us/core/StructureDefinition/us-core-documentreference</v>
      </c>
      <c r="D115" s="17" t="s">
        <v>525</v>
      </c>
      <c r="E115" s="17" t="s">
        <v>13</v>
      </c>
      <c r="F115" s="1" t="s">
        <v>516</v>
      </c>
      <c r="H115" s="5" t="str">
        <f>"support searching for a "&amp;LOWER(B115&amp;" and its associated provenance")</f>
        <v>support searching for a documentreference and its associated provenance</v>
      </c>
      <c r="I115" s="5" t="str">
        <f>"GET [base]/"&amp;B115&amp;"?_id=12345&amp;us-core-includeprovenance"</f>
        <v>GET [base]/DocumentReference?_id=12345&amp;us-core-includeprovenance</v>
      </c>
      <c r="J115" s="5" t="str">
        <f>"Fetches a "&amp;B115&amp;" resource (within the clients authorization scope) and any corresponding Provenance resources."</f>
        <v>Fetches a DocumentReference resource (within the clients authorization scope) and any corresponding Provenance resources.</v>
      </c>
    </row>
    <row r="116" spans="1:10" s="1" customFormat="1">
      <c r="A116" s="1">
        <v>115</v>
      </c>
      <c r="B116" s="1" t="s">
        <v>271</v>
      </c>
      <c r="C116" s="1" t="s">
        <v>496</v>
      </c>
      <c r="D116" s="1" t="s">
        <v>128</v>
      </c>
      <c r="E116" s="1" t="s">
        <v>78</v>
      </c>
      <c r="F116" s="1" t="s">
        <v>116</v>
      </c>
      <c r="H116" s="5" t="s">
        <v>431</v>
      </c>
      <c r="I116" s="5" t="s">
        <v>434</v>
      </c>
      <c r="J116" s="5" t="s">
        <v>435</v>
      </c>
    </row>
    <row r="117" spans="1:10" s="1" customFormat="1">
      <c r="A117" s="1">
        <v>116</v>
      </c>
      <c r="B117" s="17" t="s">
        <v>271</v>
      </c>
      <c r="C117" s="17" t="s">
        <v>496</v>
      </c>
      <c r="D117" s="17" t="s">
        <v>524</v>
      </c>
      <c r="E117" s="17" t="s">
        <v>13</v>
      </c>
      <c r="F117" s="1" t="s">
        <v>514</v>
      </c>
      <c r="H117" s="5" t="str">
        <f>"support searching for all "&amp;LOWER(B117&amp;"s and associated provenance for a patient")</f>
        <v>support searching for all devices and associated provenance for a patient</v>
      </c>
      <c r="I117" s="5" t="str">
        <f>"GET [base]/"&amp;B117&amp;"?patient=1137192&amp;us-core-includeprovenance"</f>
        <v>GET [base]/Device?patient=1137192&amp;us-core-includeprovenance</v>
      </c>
      <c r="J117" s="5" t="str">
        <f>"Fetches a bundle of all "&amp;B118&amp;" resources for the specified patient and any corresponding Provenance resources."</f>
        <v>Fetches a bundle of all Device resources for the specified patient and any corresponding Provenance resources.</v>
      </c>
    </row>
    <row r="118" spans="1:10" s="1" customFormat="1">
      <c r="A118" s="1">
        <v>117</v>
      </c>
      <c r="B118" s="17" t="s">
        <v>271</v>
      </c>
      <c r="C118" s="17" t="s">
        <v>496</v>
      </c>
      <c r="D118" s="17" t="s">
        <v>525</v>
      </c>
      <c r="E118" s="17" t="s">
        <v>13</v>
      </c>
      <c r="F118" s="1" t="s">
        <v>516</v>
      </c>
      <c r="H118" s="5" t="str">
        <f>"support searching for a "&amp;LOWER(B118&amp;" and its associated provenance")</f>
        <v>support searching for a device and its associated provenance</v>
      </c>
      <c r="I118" s="5" t="str">
        <f>"GET [base]/"&amp;B118&amp;"?_id=12345&amp;us-core-includeprovenance"</f>
        <v>GET [base]/Device?_id=12345&amp;us-core-includeprovenance</v>
      </c>
      <c r="J118" s="5" t="str">
        <f>"Fetches a "&amp;B118&amp;" resource (within the clients authorization scope) and any corresponding Provenance resources."</f>
        <v>Fetches a Device resource (within the clients authorization scope) and any corresponding Provenance resources.</v>
      </c>
    </row>
    <row r="119" spans="1:10" s="1" customFormat="1" ht="18" customHeight="1">
      <c r="A119" s="1">
        <v>118</v>
      </c>
      <c r="B119" s="17" t="s">
        <v>272</v>
      </c>
      <c r="C119" s="17" t="s">
        <v>496</v>
      </c>
      <c r="D119" s="17" t="s">
        <v>524</v>
      </c>
      <c r="E119" s="17" t="s">
        <v>13</v>
      </c>
      <c r="F119" s="1" t="s">
        <v>514</v>
      </c>
      <c r="H119" s="5" t="str">
        <f>"support searching for all "&amp;LOWER(B119&amp;"s and associated provenance for a patient")</f>
        <v>support searching for all locations and associated provenance for a patient</v>
      </c>
      <c r="I119" s="5" t="str">
        <f>"GET [base]/"&amp;B119&amp;"?patient=1137192&amp;us-core-includeprovenance"</f>
        <v>GET [base]/Location?patient=1137192&amp;us-core-includeprovenance</v>
      </c>
      <c r="J119" s="5" t="str">
        <f>"Fetches a bundle of all "&amp;B120&amp;" resources for the specified patient and any corresponding Provenance resources."</f>
        <v>Fetches a bundle of all Location resources for the specified patient and any corresponding Provenance resources.</v>
      </c>
    </row>
    <row r="120" spans="1:10" s="1" customFormat="1">
      <c r="A120" s="1">
        <v>119</v>
      </c>
      <c r="B120" s="17" t="s">
        <v>272</v>
      </c>
      <c r="C120" s="17" t="s">
        <v>496</v>
      </c>
      <c r="D120" s="17" t="s">
        <v>525</v>
      </c>
      <c r="E120" s="17" t="s">
        <v>13</v>
      </c>
      <c r="F120" s="1" t="s">
        <v>516</v>
      </c>
      <c r="H120" s="5" t="str">
        <f>"support searching for a "&amp;LOWER(B120&amp;" and its associated provenance")</f>
        <v>support searching for a location and its associated provenance</v>
      </c>
      <c r="I120" s="5" t="str">
        <f>"GET [base]/"&amp;B120&amp;"?_id=12345&amp;us-core-includeprovenance"</f>
        <v>GET [base]/Location?_id=12345&amp;us-core-includeprovenance</v>
      </c>
      <c r="J120" s="5" t="str">
        <f>"Fetches a "&amp;B120&amp;" resource (within the clients authorization scope) and any corresponding Provenance resources."</f>
        <v>Fetches a Location resource (within the clients authorization scope) and any corresponding Provenance resources.</v>
      </c>
    </row>
    <row r="121" spans="1:10" s="1" customFormat="1" ht="20.25" customHeight="1">
      <c r="A121" s="1">
        <v>120</v>
      </c>
      <c r="B121" s="17" t="s">
        <v>286</v>
      </c>
      <c r="C121" s="17" t="s">
        <v>496</v>
      </c>
      <c r="D121" s="17" t="s">
        <v>524</v>
      </c>
      <c r="E121" s="17" t="s">
        <v>13</v>
      </c>
      <c r="F121" s="1" t="s">
        <v>514</v>
      </c>
      <c r="H121" s="5" t="str">
        <f>"support searching for all "&amp;LOWER(B121&amp;"s and associated provenance for a patient")</f>
        <v>support searching for all organizations and associated provenance for a patient</v>
      </c>
      <c r="I121" s="5" t="str">
        <f>"GET [base]/"&amp;B121&amp;"?patient=1137192&amp;us-core-includeprovenance"</f>
        <v>GET [base]/Organization?patient=1137192&amp;us-core-includeprovenance</v>
      </c>
      <c r="J121" s="5" t="str">
        <f>"Fetches a bundle of all "&amp;B122&amp;" resources for the specified patient and any corresponding Provenance resources."</f>
        <v>Fetches a bundle of all Organization resources for the specified patient and any corresponding Provenance resources.</v>
      </c>
    </row>
    <row r="122" spans="1:10" s="1" customFormat="1">
      <c r="A122" s="1">
        <v>121</v>
      </c>
      <c r="B122" s="17" t="s">
        <v>286</v>
      </c>
      <c r="C122" s="17" t="s">
        <v>496</v>
      </c>
      <c r="D122" s="17" t="s">
        <v>525</v>
      </c>
      <c r="E122" s="17" t="s">
        <v>13</v>
      </c>
      <c r="F122" s="1" t="s">
        <v>516</v>
      </c>
      <c r="H122" s="5" t="str">
        <f>"support searching for a "&amp;LOWER(B122&amp;" and its associated provenance")</f>
        <v>support searching for a organization and its associated provenance</v>
      </c>
      <c r="I122" s="5" t="str">
        <f>"GET [base]/"&amp;B122&amp;"?_id=12345&amp;us-core-includeprovenance"</f>
        <v>GET [base]/Organization?_id=12345&amp;us-core-includeprovenance</v>
      </c>
      <c r="J122" s="5" t="str">
        <f>"Fetches a "&amp;B122&amp;" resource (within the clients authorization scope) and any corresponding Provenance resources."</f>
        <v>Fetches a Organization resource (within the clients authorization scope) and any corresponding Provenance resources.</v>
      </c>
    </row>
    <row r="123" spans="1:10" s="1" customFormat="1" ht="20.25" customHeight="1">
      <c r="A123" s="1">
        <v>122</v>
      </c>
      <c r="B123" s="17" t="s">
        <v>293</v>
      </c>
      <c r="C123" s="17" t="s">
        <v>496</v>
      </c>
      <c r="D123" s="17" t="s">
        <v>524</v>
      </c>
      <c r="E123" s="17" t="s">
        <v>13</v>
      </c>
      <c r="F123" s="1" t="s">
        <v>514</v>
      </c>
      <c r="H123" s="5" t="str">
        <f>"support searching for all "&amp;LOWER(B123&amp;"s and associated provenance for a patient")</f>
        <v>support searching for all practitioners and associated provenance for a patient</v>
      </c>
      <c r="I123" s="5" t="str">
        <f>"GET [base]/"&amp;B123&amp;"?patient=1137192&amp;us-core-includeprovenance"</f>
        <v>GET [base]/Practitioner?patient=1137192&amp;us-core-includeprovenance</v>
      </c>
      <c r="J123" s="5" t="str">
        <f>"Fetches a bundle of all "&amp;B124&amp;" resources for the specified patient and any corresponding Provenance resources."</f>
        <v>Fetches a bundle of all Practitioner resources for the specified patient and any corresponding Provenance resources.</v>
      </c>
    </row>
    <row r="124" spans="1:10" s="1" customFormat="1">
      <c r="A124" s="1">
        <v>123</v>
      </c>
      <c r="B124" s="17" t="s">
        <v>293</v>
      </c>
      <c r="C124" s="17" t="s">
        <v>496</v>
      </c>
      <c r="D124" s="17" t="s">
        <v>525</v>
      </c>
      <c r="E124" s="17" t="s">
        <v>13</v>
      </c>
      <c r="F124" s="1" t="s">
        <v>516</v>
      </c>
      <c r="H124" s="5" t="str">
        <f>"support searching for a "&amp;LOWER(B124&amp;" and its associated provenance")</f>
        <v>support searching for a practitioner and its associated provenance</v>
      </c>
      <c r="I124" s="5" t="str">
        <f>"GET [base]/"&amp;B124&amp;"?_id=12345&amp;us-core-includeprovenance"</f>
        <v>GET [base]/Practitioner?_id=12345&amp;us-core-includeprovenance</v>
      </c>
      <c r="J124" s="5" t="str">
        <f>"Fetches a "&amp;B124&amp;" resource (within the clients authorization scope) and any corresponding Provenance resources."</f>
        <v>Fetches a Practitioner resource (within the clients authorization scope) and any corresponding Provenance resources.</v>
      </c>
    </row>
    <row r="125" spans="1:10" s="1" customFormat="1" ht="20.25" customHeight="1">
      <c r="A125" s="1">
        <v>124</v>
      </c>
      <c r="B125" s="17" t="s">
        <v>296</v>
      </c>
      <c r="C125" s="17" t="s">
        <v>496</v>
      </c>
      <c r="D125" s="17" t="s">
        <v>524</v>
      </c>
      <c r="E125" s="17" t="s">
        <v>13</v>
      </c>
      <c r="F125" s="1" t="s">
        <v>514</v>
      </c>
      <c r="H125" s="5" t="str">
        <f>"support searching for all "&amp;LOWER(B125&amp;"s and associated provenance for a patient")</f>
        <v>support searching for all practitionerroles and associated provenance for a patient</v>
      </c>
      <c r="I125" s="5" t="str">
        <f>"GET [base]/"&amp;B125&amp;"?patient=1137192&amp;us-core-includeprovenance"</f>
        <v>GET [base]/PractitionerRole?patient=1137192&amp;us-core-includeprovenance</v>
      </c>
      <c r="J125" s="5" t="str">
        <f>"Fetches a bundle of all "&amp;B126&amp;" resources for the specified patient and any corresponding Provenance resources."</f>
        <v>Fetches a bundle of all PractitionerRole resources for the specified patient and any corresponding Provenance resources.</v>
      </c>
    </row>
    <row r="126" spans="1:10" s="1" customFormat="1">
      <c r="A126" s="1">
        <v>125</v>
      </c>
      <c r="B126" s="17" t="s">
        <v>296</v>
      </c>
      <c r="C126" s="17" t="s">
        <v>496</v>
      </c>
      <c r="D126" s="17" t="s">
        <v>525</v>
      </c>
      <c r="E126" s="17" t="s">
        <v>13</v>
      </c>
      <c r="F126" s="1" t="s">
        <v>516</v>
      </c>
      <c r="H126" s="5" t="str">
        <f>"support searching for a "&amp;LOWER(B126&amp;" and its associated provenance")</f>
        <v>support searching for a practitionerrole and its associated provenance</v>
      </c>
      <c r="I126" s="5" t="str">
        <f>"GET [base]/"&amp;B126&amp;"?_id=12345&amp;us-core-includeprovenance"</f>
        <v>GET [base]/PractitionerRole?_id=12345&amp;us-core-includeprovenance</v>
      </c>
      <c r="J126" s="5" t="str">
        <f>"Fetches a "&amp;B126&amp;" resource (within the clients authorization scope) and any corresponding Provenance resources."</f>
        <v>Fetches a PractitionerRole resource (within the clients authorization scope) and any corresponding Provenance resources.</v>
      </c>
    </row>
  </sheetData>
  <pageMargins left="0.75" right="0.75" top="1" bottom="1" header="0.5" footer="0.5"/>
  <pageSetup orientation="portrait" horizontalDpi="0" verticalDpi="0" r:id="rId1"/>
  <ignoredErrors>
    <ignoredError sqref="J7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2019-08-29T23:35:56Z</dcterms:modified>
</cp:coreProperties>
</file>