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ehaas/Documents/FHIR/US-Core-R4/input/resources_spreadsheets/"/>
    </mc:Choice>
  </mc:AlternateContent>
  <xr:revisionPtr revIDLastSave="0" documentId="13_ncr:1_{0ADF6D7C-01AC-6643-A293-39FB013873B1}" xr6:coauthVersionLast="47" xr6:coauthVersionMax="47" xr10:uidLastSave="{00000000-0000-0000-0000-000000000000}"/>
  <bookViews>
    <workbookView xWindow="4440" yWindow="460" windowWidth="28800" windowHeight="17540" activeTab="3" xr2:uid="{00000000-000D-0000-FFFF-FFFF00000000}"/>
  </bookViews>
  <sheets>
    <sheet name="config" sheetId="12" r:id="rId1"/>
    <sheet name="meta" sheetId="1" r:id="rId2"/>
    <sheet name="igs" sheetId="10" r:id="rId3"/>
    <sheet name="capstatements" sheetId="13"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sp_combos!$B$1:$B$60</definedName>
    <definedName name="_xlnm._FilterDatabase" localSheetId="9" hidden="1">sps!$A$1:$AC$94</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A94" i="7" l="1"/>
  <c r="AA93" i="7"/>
  <c r="AA92" i="7"/>
  <c r="AA91" i="7"/>
  <c r="AA90" i="7"/>
  <c r="AA89" i="7"/>
  <c r="AA88" i="7"/>
  <c r="AA87" i="7"/>
  <c r="AA86" i="7"/>
  <c r="AA85" i="7"/>
  <c r="AA83" i="7"/>
  <c r="AA82" i="7"/>
  <c r="AA81" i="7"/>
  <c r="J83" i="8" l="1"/>
  <c r="C83" i="8"/>
  <c r="C82" i="8"/>
  <c r="C81" i="8"/>
  <c r="C80" i="8"/>
  <c r="J79" i="8"/>
  <c r="C79" i="8"/>
  <c r="J78" i="8"/>
  <c r="C78" i="8"/>
  <c r="J77" i="8"/>
  <c r="J76" i="8"/>
  <c r="J75" i="8"/>
  <c r="J74" i="8"/>
  <c r="J73" i="8"/>
  <c r="J72" i="8"/>
  <c r="C71" i="8"/>
  <c r="J67" i="8"/>
  <c r="J66" i="8"/>
  <c r="J65" i="8"/>
  <c r="J64" i="8"/>
  <c r="J63" i="8"/>
  <c r="J62" i="8"/>
  <c r="J60" i="8"/>
  <c r="C60" i="8"/>
  <c r="J59" i="8"/>
  <c r="C59" i="8"/>
  <c r="J58" i="8"/>
  <c r="C58" i="8"/>
  <c r="C57" i="8"/>
  <c r="J56" i="8"/>
  <c r="C56" i="8"/>
  <c r="C55" i="8"/>
  <c r="C54" i="8"/>
  <c r="C53" i="8"/>
  <c r="C52" i="8"/>
  <c r="J51" i="8"/>
  <c r="C51" i="8"/>
  <c r="J50" i="8"/>
  <c r="C50" i="8"/>
  <c r="J49" i="8"/>
  <c r="J48" i="8"/>
  <c r="J47" i="8"/>
  <c r="J46" i="8"/>
  <c r="J45" i="8"/>
  <c r="J44" i="8"/>
  <c r="J43" i="8"/>
  <c r="J42" i="8"/>
  <c r="J41" i="8"/>
  <c r="J40" i="8"/>
  <c r="J39" i="8"/>
  <c r="C39" i="8"/>
  <c r="J38" i="8"/>
  <c r="C38" i="8"/>
  <c r="C37" i="8"/>
  <c r="C36" i="8"/>
  <c r="C35" i="8"/>
  <c r="C34" i="8"/>
  <c r="C33" i="8"/>
  <c r="J32" i="8"/>
  <c r="C32" i="8"/>
  <c r="J31" i="8"/>
  <c r="C31" i="8"/>
  <c r="J30" i="8"/>
  <c r="C30" i="8"/>
  <c r="J29" i="8"/>
  <c r="C29" i="8"/>
  <c r="J28" i="8"/>
  <c r="C28" i="8"/>
  <c r="J27" i="8"/>
  <c r="C27" i="8"/>
  <c r="J26" i="8"/>
  <c r="C26" i="8"/>
  <c r="J25" i="8"/>
  <c r="C25" i="8"/>
  <c r="J24" i="8"/>
  <c r="C24" i="8"/>
  <c r="J23" i="8"/>
  <c r="C23" i="8"/>
  <c r="J22" i="8"/>
  <c r="C22" i="8"/>
  <c r="J21" i="8"/>
  <c r="C21" i="8"/>
  <c r="J20" i="8"/>
  <c r="C20" i="8"/>
  <c r="J19" i="8"/>
  <c r="C19" i="8"/>
  <c r="J18" i="8"/>
  <c r="C18" i="8"/>
  <c r="J17" i="8"/>
  <c r="C17" i="8"/>
  <c r="J16" i="8"/>
  <c r="C16" i="8"/>
  <c r="J15" i="8"/>
  <c r="C15" i="8"/>
  <c r="J14" i="8"/>
  <c r="C14" i="8"/>
  <c r="J13" i="8"/>
  <c r="C13" i="8"/>
  <c r="J12" i="8"/>
  <c r="C12" i="8"/>
  <c r="J11" i="8"/>
  <c r="C11" i="8"/>
  <c r="J10" i="8"/>
  <c r="C10" i="8"/>
  <c r="J9" i="8"/>
  <c r="C9" i="8"/>
  <c r="J8" i="8"/>
  <c r="C8" i="8"/>
  <c r="J7" i="8"/>
  <c r="C7" i="8"/>
  <c r="J6" i="8"/>
  <c r="C6" i="8"/>
  <c r="J5" i="8"/>
  <c r="C5" i="8"/>
  <c r="J4" i="8"/>
  <c r="C4" i="8"/>
  <c r="J3" i="8"/>
  <c r="C3" i="8"/>
  <c r="J2" i="8"/>
  <c r="C2" i="8"/>
  <c r="AC94" i="7"/>
  <c r="AB94" i="7"/>
  <c r="K94" i="7"/>
  <c r="G94" i="7"/>
  <c r="AC93" i="7"/>
  <c r="AB93" i="7"/>
  <c r="K93" i="7"/>
  <c r="G93" i="7"/>
  <c r="AC92" i="7"/>
  <c r="AB92" i="7"/>
  <c r="K92" i="7"/>
  <c r="G92" i="7"/>
  <c r="AC91" i="7"/>
  <c r="AB91" i="7"/>
  <c r="K91" i="7"/>
  <c r="G91" i="7"/>
  <c r="AC90" i="7"/>
  <c r="AB90" i="7"/>
  <c r="K90" i="7"/>
  <c r="G90" i="7"/>
  <c r="AC89" i="7"/>
  <c r="AB89" i="7"/>
  <c r="K89" i="7"/>
  <c r="G89" i="7"/>
  <c r="AC88" i="7"/>
  <c r="AB88" i="7"/>
  <c r="K88" i="7"/>
  <c r="G88" i="7"/>
  <c r="AC87" i="7"/>
  <c r="AB87" i="7"/>
  <c r="K87" i="7"/>
  <c r="G87" i="7"/>
  <c r="AC86" i="7"/>
  <c r="AB86" i="7"/>
  <c r="K86" i="7"/>
  <c r="G86" i="7"/>
  <c r="AC85" i="7"/>
  <c r="AB85" i="7"/>
  <c r="K85" i="7"/>
  <c r="G85" i="7"/>
  <c r="AC84" i="7"/>
  <c r="AB84" i="7"/>
  <c r="K84" i="7"/>
  <c r="G84" i="7"/>
  <c r="AC83" i="7"/>
  <c r="AB83" i="7"/>
  <c r="K83" i="7"/>
  <c r="G83" i="7"/>
  <c r="AC82" i="7"/>
  <c r="AB82" i="7"/>
  <c r="K82" i="7"/>
  <c r="G82" i="7"/>
  <c r="AC81" i="7"/>
  <c r="AB81" i="7"/>
  <c r="K81" i="7"/>
  <c r="G81" i="7"/>
  <c r="AC80" i="7"/>
  <c r="K80" i="7"/>
  <c r="G80" i="7"/>
  <c r="AC79" i="7"/>
  <c r="AB79" i="7"/>
  <c r="AA79" i="7"/>
  <c r="Z79" i="7"/>
  <c r="K79" i="7"/>
  <c r="G79" i="7"/>
  <c r="AC78" i="7"/>
  <c r="K78" i="7"/>
  <c r="G78" i="7"/>
  <c r="AC77" i="7"/>
  <c r="AB77" i="7"/>
  <c r="AA77" i="7"/>
  <c r="Z77" i="7"/>
  <c r="K77" i="7"/>
  <c r="G77" i="7"/>
  <c r="AC76" i="7"/>
  <c r="K76" i="7"/>
  <c r="G76" i="7"/>
  <c r="AC75" i="7"/>
  <c r="AB75" i="7"/>
  <c r="AA75" i="7"/>
  <c r="Z75" i="7"/>
  <c r="K75" i="7"/>
  <c r="G75" i="7"/>
  <c r="AC74" i="7"/>
  <c r="K74" i="7"/>
  <c r="G74" i="7"/>
  <c r="AC73" i="7"/>
  <c r="K73" i="7"/>
  <c r="G73" i="7"/>
  <c r="AC72" i="7"/>
  <c r="K72" i="7"/>
  <c r="G72" i="7"/>
  <c r="AC71" i="7"/>
  <c r="AB71" i="7"/>
  <c r="AA71" i="7"/>
  <c r="Z71" i="7"/>
  <c r="K71" i="7"/>
  <c r="G71" i="7"/>
  <c r="AC70" i="7"/>
  <c r="K70" i="7"/>
  <c r="G70" i="7"/>
  <c r="AC69" i="7"/>
  <c r="K69" i="7"/>
  <c r="G69" i="7"/>
  <c r="AC68" i="7"/>
  <c r="K68" i="7"/>
  <c r="G68" i="7"/>
  <c r="AC67" i="7"/>
  <c r="K67" i="7"/>
  <c r="G67" i="7"/>
  <c r="AC66" i="7"/>
  <c r="K66" i="7"/>
  <c r="G66" i="7"/>
  <c r="AC65" i="7"/>
  <c r="K65" i="7"/>
  <c r="G65" i="7"/>
  <c r="AC64" i="7"/>
  <c r="AB64" i="7"/>
  <c r="Z64" i="7"/>
  <c r="K64" i="7"/>
  <c r="G64" i="7"/>
  <c r="AC63" i="7"/>
  <c r="K63" i="7"/>
  <c r="G63" i="7"/>
  <c r="AC62" i="7"/>
  <c r="K62" i="7"/>
  <c r="G62" i="7"/>
  <c r="AC61" i="7"/>
  <c r="AB61" i="7"/>
  <c r="K61" i="7"/>
  <c r="G61" i="7"/>
  <c r="AC60" i="7"/>
  <c r="K60" i="7"/>
  <c r="G60" i="7"/>
  <c r="AC59" i="7"/>
  <c r="K59" i="7"/>
  <c r="G59" i="7"/>
  <c r="AC58" i="7"/>
  <c r="K58" i="7"/>
  <c r="G58" i="7"/>
  <c r="AC57" i="7"/>
  <c r="K57" i="7"/>
  <c r="G57" i="7"/>
  <c r="AC56" i="7"/>
  <c r="K56" i="7"/>
  <c r="G56" i="7"/>
  <c r="AC55" i="7"/>
  <c r="K55" i="7"/>
  <c r="G55" i="7"/>
  <c r="AC54" i="7"/>
  <c r="K54" i="7"/>
  <c r="G54" i="7"/>
  <c r="AC53" i="7"/>
  <c r="AB53" i="7"/>
  <c r="AA53" i="7"/>
  <c r="Z53" i="7"/>
  <c r="K53" i="7"/>
  <c r="G53" i="7"/>
  <c r="AC52" i="7"/>
  <c r="K52" i="7"/>
  <c r="G52" i="7"/>
  <c r="AC51" i="7"/>
  <c r="K51" i="7"/>
  <c r="G51" i="7"/>
  <c r="AC50" i="7"/>
  <c r="K50" i="7"/>
  <c r="G50" i="7"/>
  <c r="AC49" i="7"/>
  <c r="K49" i="7"/>
  <c r="G49" i="7"/>
  <c r="AC48" i="7"/>
  <c r="AB48" i="7"/>
  <c r="AA48" i="7"/>
  <c r="Z48" i="7"/>
  <c r="K48" i="7"/>
  <c r="G48" i="7"/>
  <c r="AC47" i="7"/>
  <c r="K47" i="7"/>
  <c r="G47" i="7"/>
  <c r="AC46" i="7"/>
  <c r="G46" i="7"/>
  <c r="AC45" i="7"/>
  <c r="K45" i="7"/>
  <c r="G45" i="7"/>
  <c r="AC44" i="7"/>
  <c r="K44" i="7"/>
  <c r="G44" i="7"/>
  <c r="AC43" i="7"/>
  <c r="K43" i="7"/>
  <c r="G43" i="7"/>
  <c r="AC42" i="7"/>
  <c r="AB42" i="7"/>
  <c r="AA42" i="7"/>
  <c r="Z42" i="7"/>
  <c r="K42" i="7"/>
  <c r="G42" i="7"/>
  <c r="AC41" i="7"/>
  <c r="K41" i="7"/>
  <c r="G41" i="7"/>
  <c r="AC40" i="7"/>
  <c r="K40" i="7"/>
  <c r="G40" i="7"/>
  <c r="AC39" i="7"/>
  <c r="K39" i="7"/>
  <c r="G39" i="7"/>
  <c r="AC38" i="7"/>
  <c r="K38" i="7"/>
  <c r="G38" i="7"/>
  <c r="AC37" i="7"/>
  <c r="AB37" i="7"/>
  <c r="AA37" i="7"/>
  <c r="Z37" i="7"/>
  <c r="K37" i="7"/>
  <c r="G37" i="7"/>
  <c r="AC36" i="7"/>
  <c r="K36" i="7"/>
  <c r="G36" i="7"/>
  <c r="AC35" i="7"/>
  <c r="K35" i="7"/>
  <c r="G35" i="7"/>
  <c r="AC34" i="7"/>
  <c r="K34" i="7"/>
  <c r="G34" i="7"/>
  <c r="AC33" i="7"/>
  <c r="K33" i="7"/>
  <c r="G33" i="7"/>
  <c r="AC32" i="7"/>
  <c r="K32" i="7"/>
  <c r="G32" i="7"/>
  <c r="AC31" i="7"/>
  <c r="K31" i="7"/>
  <c r="G31" i="7"/>
  <c r="AC30" i="7"/>
  <c r="K30" i="7"/>
  <c r="G30" i="7"/>
  <c r="AC29" i="7"/>
  <c r="K29" i="7"/>
  <c r="G29" i="7"/>
  <c r="AC28" i="7"/>
  <c r="G28" i="7"/>
  <c r="AC27" i="7"/>
  <c r="AB27" i="7"/>
  <c r="K27" i="7"/>
  <c r="G27" i="7"/>
  <c r="AC26" i="7"/>
  <c r="AB26" i="7"/>
  <c r="K26" i="7"/>
  <c r="G26" i="7"/>
  <c r="AC25" i="7"/>
  <c r="G25" i="7"/>
  <c r="AC24" i="7"/>
  <c r="K24" i="7"/>
  <c r="G24" i="7"/>
  <c r="AC23" i="7"/>
  <c r="G23" i="7"/>
  <c r="AC22" i="7"/>
  <c r="K22" i="7"/>
  <c r="G22" i="7"/>
  <c r="AC21" i="7"/>
  <c r="K21" i="7"/>
  <c r="G21" i="7"/>
  <c r="AC20" i="7"/>
  <c r="K20" i="7"/>
  <c r="G20" i="7"/>
  <c r="AC19" i="7"/>
  <c r="K19" i="7"/>
  <c r="G19" i="7"/>
  <c r="AC18" i="7"/>
  <c r="AB18" i="7"/>
  <c r="AA18" i="7"/>
  <c r="K18" i="7"/>
  <c r="G18" i="7"/>
  <c r="AC17" i="7"/>
  <c r="AB17" i="7"/>
  <c r="K17" i="7"/>
  <c r="G17" i="7"/>
  <c r="AC16" i="7"/>
  <c r="K16" i="7"/>
  <c r="G16" i="7"/>
  <c r="AC15" i="7"/>
  <c r="K15" i="7"/>
  <c r="G15" i="7"/>
  <c r="AC14" i="7"/>
  <c r="K14" i="7"/>
  <c r="G14" i="7"/>
  <c r="AC13" i="7"/>
  <c r="AB13" i="7"/>
  <c r="AA13" i="7"/>
  <c r="K13" i="7"/>
  <c r="G13" i="7"/>
  <c r="AC12" i="7"/>
  <c r="K12" i="7"/>
  <c r="G12" i="7"/>
  <c r="AC11" i="7"/>
  <c r="K11" i="7"/>
  <c r="G11" i="7"/>
  <c r="AC10" i="7"/>
  <c r="AB10" i="7"/>
  <c r="AA10" i="7"/>
  <c r="K10" i="7"/>
  <c r="G10" i="7"/>
  <c r="AC9" i="7"/>
  <c r="K9" i="7"/>
  <c r="G9" i="7"/>
  <c r="AC8" i="7"/>
  <c r="K8" i="7"/>
  <c r="G8" i="7"/>
  <c r="AC7" i="7"/>
  <c r="K7" i="7"/>
  <c r="G7" i="7"/>
  <c r="AC6" i="7"/>
  <c r="K6" i="7"/>
  <c r="G6" i="7"/>
  <c r="AC5" i="7"/>
  <c r="AB5" i="7"/>
  <c r="AA5" i="7"/>
  <c r="Z5" i="7"/>
  <c r="K5" i="7"/>
  <c r="G5" i="7"/>
  <c r="AC4" i="7"/>
  <c r="K4" i="7"/>
  <c r="G4" i="7"/>
  <c r="AC3" i="7"/>
  <c r="K3" i="7"/>
  <c r="G3" i="7"/>
  <c r="AC2" i="7"/>
  <c r="K2" i="7"/>
  <c r="G2"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7" authorId="0" shapeId="0" xr:uid="{1602FA8F-AF8A-4828-872F-93D3D42FD6D9}">
      <text>
        <r>
          <rPr>
            <b/>
            <sz val="9"/>
            <color indexed="81"/>
            <rFont val="Tahoma"/>
            <family val="2"/>
          </rPr>
          <t>User:</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Y1" authorId="0" shapeId="0" xr:uid="{962D54F5-C20E-4D7A-AF1F-9219D454B8FD}">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<sst xmlns="http://schemas.openxmlformats.org/spreadsheetml/2006/main" count="2090" uniqueCount="578">
  <si>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</si>
  <si>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</si>
  <si>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</si>
  <si>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</si>
  <si>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</si>
  <si>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</si>
  <si>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</si>
  <si>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</si>
  <si>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</si>
  <si>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</si>
  <si>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</si>
  <si>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</si>
  <si>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</si>
  <si>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</si>
  <si>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</si>
  <si>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</si>
  <si>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</si>
  <si>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</si>
  <si>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AllergyIntolerance</t>
  </si>
  <si>
    <t>Patient</t>
  </si>
  <si>
    <t>Encounter</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</si>
  <si>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</si>
  <si>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</si>
  <si>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</si>
  <si>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</si>
  <si>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</si>
  <si>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</si>
  <si>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</si>
  <si>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</si>
  <si>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</si>
  <si>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</si>
  <si>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</si>
  <si>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</si>
  <si>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</si>
  <si>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</si>
  <si>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</si>
  <si>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</si>
  <si>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</si>
  <si>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</si>
  <si>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</si>
  <si>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</si>
  <si>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</si>
  <si>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</si>
  <si>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</si>
  <si>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</si>
  <si>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should_modifier</t>
  </si>
  <si>
    <t>should_comparator</t>
  </si>
  <si>
    <t>should_chain</t>
  </si>
  <si>
    <t>references</t>
  </si>
  <si>
    <t>combo_pairs</t>
  </si>
  <si>
    <t>example</t>
  </si>
  <si>
    <t>imp_note</t>
  </si>
  <si>
    <t>_id</t>
  </si>
  <si>
    <t>Y</t>
  </si>
  <si>
    <t>token</t>
  </si>
  <si>
    <t>Questionnaire.id</t>
  </si>
  <si>
    <t>N</t>
  </si>
  <si>
    <t>url</t>
  </si>
  <si>
    <t>uri</t>
  </si>
  <si>
    <t>status</t>
  </si>
  <si>
    <t>title,publisher,version,context-type-value</t>
  </si>
  <si>
    <t>title</t>
  </si>
  <si>
    <t>string</t>
  </si>
  <si>
    <t>foo,bar2</t>
  </si>
  <si>
    <t>contains,foo,bar</t>
  </si>
  <si>
    <t>version</t>
  </si>
  <si>
    <t>publisher</t>
  </si>
  <si>
    <t>contains</t>
  </si>
  <si>
    <t>context-type-value,version</t>
  </si>
  <si>
    <t>SHOULD</t>
  </si>
  <si>
    <t>context-type-value</t>
  </si>
  <si>
    <t>composite</t>
  </si>
  <si>
    <t>http://hl7.org/fhir/us/core/StructureDefinition/us-core-allergyintolerance</t>
  </si>
  <si>
    <t>support searching for all allergies for a patient</t>
  </si>
  <si>
    <t>http://hl7.org/fhir/us/core/StructureDefinition/us-core-patient</t>
  </si>
  <si>
    <t>support fetching a Patient</t>
  </si>
  <si>
    <t>identifier</t>
  </si>
  <si>
    <t>gender,birthdate</t>
  </si>
  <si>
    <t>birthdate</t>
  </si>
  <si>
    <t>date</t>
  </si>
  <si>
    <t>family</t>
  </si>
  <si>
    <t>gender</t>
  </si>
  <si>
    <t>Patient.name.family</t>
  </si>
  <si>
    <t>given</t>
  </si>
  <si>
    <t>Patient.name.given</t>
  </si>
  <si>
    <t>!Patient</t>
  </si>
  <si>
    <t>address</t>
  </si>
  <si>
    <t>GET [base]/Organization?address=1183 Mountain View C</t>
  </si>
  <si>
    <t>telecom</t>
  </si>
  <si>
    <t>GET [base]/Organization?telecom=(707)555-5555</t>
  </si>
  <si>
    <t>patient</t>
  </si>
  <si>
    <t>reference</t>
  </si>
  <si>
    <t>date,class,type,status</t>
  </si>
  <si>
    <t>support searching for all encounters for a patient</t>
  </si>
  <si>
    <t>gt,lt,ge,le</t>
  </si>
  <si>
    <t>class,type</t>
  </si>
  <si>
    <t>class</t>
  </si>
  <si>
    <t>combo</t>
  </si>
  <si>
    <t>combo_conf</t>
  </si>
  <si>
    <t>types</t>
  </si>
  <si>
    <t>class,date</t>
  </si>
  <si>
    <t>date,token</t>
  </si>
  <si>
    <t>class,date,patient</t>
  </si>
  <si>
    <t>date,reference,token</t>
  </si>
  <si>
    <t>class,date,patient,type</t>
  </si>
  <si>
    <t>class,date,type</t>
  </si>
  <si>
    <t>class,patient</t>
  </si>
  <si>
    <t>reference,token</t>
  </si>
  <si>
    <t>class,patient,status</t>
  </si>
  <si>
    <t>class,patient,status,type</t>
  </si>
  <si>
    <t>class,patient,type</t>
  </si>
  <si>
    <t>class,status</t>
  </si>
  <si>
    <t>class,status,type</t>
  </si>
  <si>
    <t>date,patient</t>
  </si>
  <si>
    <t>date,reference</t>
  </si>
  <si>
    <t>date,patient,type</t>
  </si>
  <si>
    <t>date,type</t>
  </si>
  <si>
    <t>patient,status</t>
  </si>
  <si>
    <t>patient,status,type</t>
  </si>
  <si>
    <t>patient,type</t>
  </si>
  <si>
    <t>status,type</t>
  </si>
  <si>
    <t>context-type-value,publisher</t>
  </si>
  <si>
    <t>composite,string</t>
  </si>
  <si>
    <t>context-type-value,publisher,status</t>
  </si>
  <si>
    <t>composite,string,token</t>
  </si>
  <si>
    <t>context-type-value,status</t>
  </si>
  <si>
    <t>composite,token</t>
  </si>
  <si>
    <t>publisher,status</t>
  </si>
  <si>
    <t>string,token</t>
  </si>
  <si>
    <t>publisher,status,version</t>
  </si>
  <si>
    <t>publisher,version</t>
  </si>
  <si>
    <t>status,title,version</t>
  </si>
  <si>
    <t>status,version</t>
  </si>
  <si>
    <t>title,version</t>
  </si>
  <si>
    <t>birthdate,family</t>
  </si>
  <si>
    <t>date,string</t>
  </si>
  <si>
    <t>birthdate,name</t>
  </si>
  <si>
    <t>family,gender</t>
  </si>
  <si>
    <t>gender,name</t>
  </si>
  <si>
    <t>Condition</t>
  </si>
  <si>
    <t>clinical-status</t>
  </si>
  <si>
    <t>category</t>
  </si>
  <si>
    <t>Index</t>
  </si>
  <si>
    <t>support searching for all conditions including problems, health concerns, and encounter diagnosis for a patient</t>
  </si>
  <si>
    <t>index</t>
  </si>
  <si>
    <t>patient,clinical-status</t>
  </si>
  <si>
    <t>patient,category</t>
  </si>
  <si>
    <t>Fetches a bundle of all Condition resources for the specified patient and category.</t>
  </si>
  <si>
    <t>patient,code</t>
  </si>
  <si>
    <t>patient,onset-date</t>
  </si>
  <si>
    <t>reference,date</t>
  </si>
  <si>
    <t>support searching for all problems or health concerns or encounter diagnosis for a patient</t>
  </si>
  <si>
    <t>support searching for a particular condition for a patient</t>
  </si>
  <si>
    <t>Fetches a bundle of all Condition resources for the specified patient and code.</t>
  </si>
  <si>
    <t>support searching for all conditions for a patient for a specified time period</t>
  </si>
  <si>
    <t>GET [base]Condition?patient=555580&amp;date=ge2018-01-14</t>
  </si>
  <si>
    <t>onset-date</t>
  </si>
  <si>
    <t>support searching for all *active* conditions for a patient</t>
  </si>
  <si>
    <t xml:space="preserve">Fetches a bundle of all Condition resources for the specified patient and date. </t>
  </si>
  <si>
    <t>!Encounter</t>
  </si>
  <si>
    <t>!Questionnaire</t>
  </si>
  <si>
    <t>GET [base]/Patient?identifier=http://hospital.smarthealthit.org\|1032702</t>
  </si>
  <si>
    <t>GET [base]/Encounter?identifier=http://hospital.smarthealthit.org\|1032702</t>
  </si>
  <si>
    <t>Immunization</t>
  </si>
  <si>
    <t>support searching for all *active*  or *inactive* allergies for a patient</t>
  </si>
  <si>
    <t>GET [base]/Immunization?patient=1137192&amp;status=completed</t>
  </si>
  <si>
    <t>patient,date</t>
  </si>
  <si>
    <t>rel_url</t>
  </si>
  <si>
    <t>!EXAMPLE PATIENT SEARCH</t>
  </si>
  <si>
    <t>support searching for all immunizations for a patient for a specified time period</t>
  </si>
  <si>
    <t>support searching for a patient by birthdate and family name</t>
  </si>
  <si>
    <t>support searching for a patient by birthdate and a string match of any part of name</t>
  </si>
  <si>
    <t>support searching for a patient by family name and gender</t>
  </si>
  <si>
    <t>Fetches a single Encounter</t>
  </si>
  <si>
    <t>support searching for a patient by a string match of any part of name and gender</t>
  </si>
  <si>
    <t>support searching for a patient by a string match of any part of name</t>
  </si>
  <si>
    <t>GET [base]/Patient?name=Shaw</t>
  </si>
  <si>
    <t>GET [base]/Patient?name=Shaw&amp;birthdate=2007-03-20</t>
  </si>
  <si>
    <t>GET [base]/Patient?name=Shaw&amp;gender=female</t>
  </si>
  <si>
    <t>GET [base]/Patient?family=Shaw&amp;gender=female</t>
  </si>
  <si>
    <t>GET [base]/Patient?family=Shaw&amp;birthdate=2007-03-20</t>
  </si>
  <si>
    <t>DocumentReference</t>
  </si>
  <si>
    <t>DiagnosticReport</t>
  </si>
  <si>
    <t>Goal</t>
  </si>
  <si>
    <t>MedicationRequest</t>
  </si>
  <si>
    <t>Procedure</t>
  </si>
  <si>
    <t>Observation</t>
  </si>
  <si>
    <t>MedicationStatement</t>
  </si>
  <si>
    <t>GET [base]/DiagnosticReport?patient=1137192&amp;status=completed</t>
  </si>
  <si>
    <t>support searching for all prescriptions for a patient for a given status (for example all active prescriptions)</t>
  </si>
  <si>
    <t>support searching for all goals for a patient for a given status (for example active goals)</t>
  </si>
  <si>
    <t>support searching for all medications for a patient for a given status (for example all active medications)</t>
  </si>
  <si>
    <t>http://hl7.org/fhir/us/core/StructureDefinition/us-core-diagnosticreport-lab</t>
  </si>
  <si>
    <t>http://hl7.org/fhir/us/core/StructureDefinition/us-core-diagnosticreport-note</t>
  </si>
  <si>
    <t>!EXAMPLE CATEGORY SEARCH</t>
  </si>
  <si>
    <t>!EXAMPLE CODE SEARCH</t>
  </si>
  <si>
    <t>!EXAMPLE DATE SEARCH</t>
  </si>
  <si>
    <t>support searching for all laboratory reports</t>
  </si>
  <si>
    <t>patient,category,date</t>
  </si>
  <si>
    <t>support searching for all laboratory reports by date</t>
  </si>
  <si>
    <t>GET [base]/DiagnosticReport?patient=f201&amp;category=http://terminology.hl7.org/CodeSystem/v2-0074\|LAB</t>
  </si>
  <si>
    <t>GET [base]/DiagnosticReport?patient=1032702&amp;code=http://loinc.org\|24323-8</t>
  </si>
  <si>
    <t>support searching for all reports by category codes specified in US Core DiagnosticReport Category Codes</t>
  </si>
  <si>
    <t>support searching for all  reports by code</t>
  </si>
  <si>
    <t>support searching for all laboratory reports for a patient for a given status (for example completed reports )</t>
  </si>
  <si>
    <t>support searching for all  reports by category codes specified in US Core DiagnosticReport Category Codes and date</t>
  </si>
  <si>
    <t>GET [base]/DiagnosticReport?patient=f201&amp;category=http://loinc.org\|LP29684-5</t>
  </si>
  <si>
    <t>GET [base]/Procedure?patient=1137192&amp;status=completed</t>
  </si>
  <si>
    <t>support searching for all procedures for a patient for a given status (for example all completed procedures)</t>
  </si>
  <si>
    <t>GET [base]/Observation?patient=1137192&amp;status=final</t>
  </si>
  <si>
    <t>support searching for all observations for a patient for a given status (for example all observations marked as final)</t>
  </si>
  <si>
    <t>support searching for all goals for a patient by date</t>
  </si>
  <si>
    <t>MedicationRequest:medication</t>
  </si>
  <si>
    <t>support searching a patient based on text address</t>
  </si>
  <si>
    <t>support searching a patient based on contact information such as phone number or email address</t>
  </si>
  <si>
    <t>support fetching an encounter</t>
  </si>
  <si>
    <t>support searching for an encounter by an identifier</t>
  </si>
  <si>
    <t>support searching a patient by an identifier such as a MPI</t>
  </si>
  <si>
    <t>support searching for all medication statements for a patient. The server application represents the medication using either an inline code or a contained or external reference to the Medication resource.</t>
  </si>
  <si>
    <t>GET [base]/Procedure?patient=1291938</t>
  </si>
  <si>
    <t>support searching for all procedures for a patient by date</t>
  </si>
  <si>
    <t>GET [base]/Procedure?patient=1137192&amp;date=ge2019-01-14</t>
  </si>
  <si>
    <t>reference,token,date</t>
  </si>
  <si>
    <t>patient,code,date</t>
  </si>
  <si>
    <t>support searching for reports by code and date</t>
  </si>
  <si>
    <t>support searching for all laboratory results</t>
  </si>
  <si>
    <t>support searching for all laboratory reports by code  (for example, search for all metabolic panel reports for a patient, or search for all cbcs, metabolic panels, and urinalysis panels for a patient)</t>
  </si>
  <si>
    <t>support searching laboratory results by code and date (for example, search for all blood glucose lab results since 2019 for a patient)</t>
  </si>
  <si>
    <t>support searching for all laboratory results by code (for example, search for all blood glucose lab results for a patient,  or search for all  blood glucose, urine glucose and urine ketones for a patient)</t>
  </si>
  <si>
    <t>support searching for all laboratory results by date (for example, find all the laboratory results after 2018-03-14.)</t>
  </si>
  <si>
    <t>support searching for laboratory reports by code and date (for example, search for all metabolic panel reports since 2019 for a patient)</t>
  </si>
  <si>
    <t xml:space="preserve">support searching for procedures for a patient by code and date </t>
  </si>
  <si>
    <t>effective</t>
  </si>
  <si>
    <t>authoredon</t>
  </si>
  <si>
    <t>support searching for all prescriptions for a patient by date</t>
  </si>
  <si>
    <t>support searching for all medications for a patient by date</t>
  </si>
  <si>
    <t>patient,effective</t>
  </si>
  <si>
    <t>Fetches a bundle of all MedicationStatement resources for the specified patient and date</t>
  </si>
  <si>
    <t>CarePlan</t>
  </si>
  <si>
    <t>!EXAMPLE STATUS SEARCH</t>
  </si>
  <si>
    <t>http://hl7.org/fhir/us/core/StructureDefinition/us-core-careplan</t>
  </si>
  <si>
    <t>patient,category,status</t>
  </si>
  <si>
    <t>patient,category,status,date</t>
  </si>
  <si>
    <t>support searching for all *active* assessment and plan of treatment for a patient</t>
  </si>
  <si>
    <t>support searching for all *active* assessment and plan of treatment for a patient within a time period</t>
  </si>
  <si>
    <t>support searching for all assessment and plan of treatment for a patient within a time period</t>
  </si>
  <si>
    <t>support searching for all patient assessments and plans of treatment for a patient</t>
  </si>
  <si>
    <t>GET [base]/CarePlan?patient=1137192&amp;category=http://hl7.org/fhir/us/core/CodeSystem/careplan-category\|assess-plan</t>
  </si>
  <si>
    <t>GET [base]/CarePlan?patient=1137192&amp;category=http://hl7.org/fhir/us/core/CodeSystem/careplan-category\|assess-plan&amp;status=active</t>
  </si>
  <si>
    <t>Fetches a bundle of all CarePlan resources for the specified patient and category=`assess-plan` and date</t>
  </si>
  <si>
    <t>Fetches a bundle of all CarePlan resources for the specified patient and category=`assess-plan` and status=`active`</t>
  </si>
  <si>
    <t>Fetches a bundle of all CarePlan resources for the specified patient and category=`assess-plan` and status=`active` and date</t>
  </si>
  <si>
    <t>CareTeam</t>
  </si>
  <si>
    <t>support searching for all current care team members for a patient.</t>
  </si>
  <si>
    <t>GET [base]/CareTeam?patient=1137192&amp;status=active</t>
  </si>
  <si>
    <t>Fetches a bundle of all CareTeam resources for the specified patient and status =`active`</t>
  </si>
  <si>
    <t>Device</t>
  </si>
  <si>
    <t>Location</t>
  </si>
  <si>
    <t>address-city</t>
  </si>
  <si>
    <t>adress-state</t>
  </si>
  <si>
    <t>address-postalcode</t>
  </si>
  <si>
    <t>support searching by location name</t>
  </si>
  <si>
    <t>support searching location based on text address</t>
  </si>
  <si>
    <t>support searching location by city</t>
  </si>
  <si>
    <t>support searching location by state</t>
  </si>
  <si>
    <t>support searching location by ZIP code</t>
  </si>
  <si>
    <t>GET [base]/Location?address-state=MI</t>
  </si>
  <si>
    <t>Organization</t>
  </si>
  <si>
    <t>support searching by organization name</t>
  </si>
  <si>
    <t>support searching organization based on text address</t>
  </si>
  <si>
    <t>support searching organization by city</t>
  </si>
  <si>
    <t>support searching organization by state</t>
  </si>
  <si>
    <t>support searching organization by ZIP code</t>
  </si>
  <si>
    <t>!Organization</t>
  </si>
  <si>
    <t>Practitioner</t>
  </si>
  <si>
    <t>support searching for a practitioner by a string match of any part of name</t>
  </si>
  <si>
    <t>PractitionerRole</t>
  </si>
  <si>
    <t>specialty</t>
  </si>
  <si>
    <t>practitioner</t>
  </si>
  <si>
    <t>identifier,name</t>
  </si>
  <si>
    <t>PractitionerRole:endpoint,PractitionerRole:practitioner</t>
  </si>
  <si>
    <t>support searching practitioner role by practitioner name and identifier using chained parameters</t>
  </si>
  <si>
    <t>http://hl7.org/fhir/us/core/StructureDefinition/us-core-smokingstatus</t>
  </si>
  <si>
    <t>GET [base]/Observation?patient=1032702&amp;code=http://loinc.org\|72166-2</t>
  </si>
  <si>
    <t>support searching based on smoking status LOINC = 72166-2 *Tobacco smoking status NHIS*</t>
  </si>
  <si>
    <t>support searching for all vital sign observations</t>
  </si>
  <si>
    <t>support searching for all vital sign observations for a patient for a given status (for example all observations marked as final)</t>
  </si>
  <si>
    <t>support searching for all laboratory results for a patient for a given status (for example all observations marked as final)</t>
  </si>
  <si>
    <t>support searching for all vital sign observations by code (for example, search for all heart rate, respiratory rate and blood pressure observations for a patient)</t>
  </si>
  <si>
    <t>GET [base]/Observation?patient=1186747&amp;code=http://loinc.org\|8867-4,http://loinc.org\|9279-1,http://loinc.org\|85354-9</t>
  </si>
  <si>
    <t>support searching for all vital sign observations by date (for example, find all the vital sign observations for 2019)</t>
  </si>
  <si>
    <t>support searching vital sign observations by code and date (for example, search for allsearch for all heart rate, respiratory rate and blood pressure observations since 2019 for a patient)</t>
  </si>
  <si>
    <t>period</t>
  </si>
  <si>
    <t>support fetching a DocumentReference</t>
  </si>
  <si>
    <t>Fetches a single DocumentReference. The document itself is represented as a base64 encoded binary data element or retrieved using the link provided by the resource. If the document is a  relative link to a [Binary] resource like a resource reference, it can be subsequently retrieved using: `GET [base]/Binary/[id]`.</t>
  </si>
  <si>
    <t>DocumentReference.context.period</t>
  </si>
  <si>
    <t>patient,period</t>
  </si>
  <si>
    <t>!DocumentReference</t>
  </si>
  <si>
    <t>support searching for all documents for a patient for a given status (for example completed reports )</t>
  </si>
  <si>
    <t>GET [base]/DocumentReference?patient=1235541&amp;category=http://hl7.org/fhir/us/core/CodeSystem/us-core-documentreference-category\|clinical-note</t>
  </si>
  <si>
    <t>GET [base]/DocumentReference?patient=1235541</t>
  </si>
  <si>
    <t>Fetches a bundle of all DocumentReference resources for the specified patient and category = `clinical-note`.  See the implementation notes above for how to access the actual document.</t>
  </si>
  <si>
    <t>support searching for all clinical notes for a given patient</t>
  </si>
  <si>
    <t>support searching for all clinical notes for a given patient by date (for example, since 2019)</t>
  </si>
  <si>
    <t>Fetches a bundle of all DocumentReference resources for the specified patient and type. See the implementation notes above for how to access the actual document.</t>
  </si>
  <si>
    <t>Fetches a bundle of all DocumentReference resources for the specified patient and category = `clinical=note` and date. See the implementation notes above for how to access the actual document.</t>
  </si>
  <si>
    <t>patient,type,period</t>
  </si>
  <si>
    <t>support searching for a specific note type for a patient</t>
  </si>
  <si>
    <t>support searching for a document for a patient by type and a clinically relevent date</t>
  </si>
  <si>
    <t>fixed_kv</t>
  </si>
  <si>
    <t>support searching for all reports for a patient for a given status (for example completed reports )</t>
  </si>
  <si>
    <t>support searching for all encounters for a patient by date</t>
  </si>
  <si>
    <t>support searching for all encounter for a patient by encounter type</t>
  </si>
  <si>
    <t>support searching for all encounter for a patient by encounter class</t>
  </si>
  <si>
    <t>GET [base]/Encounter?patient=example1&amp;class= http://terminology.hl7.org/CodeSystem/v3-ActCode code\|AMB</t>
  </si>
  <si>
    <t>GET [base]/Encounter?patient=1137192&amp;type=http://www.ama-assn.org/go/cpt code\|99201</t>
  </si>
  <si>
    <t>GET [base]/Encounter?patient=example1&amp;status=finished</t>
  </si>
  <si>
    <t>support searching for all encounter for a patient by status (for example, all finished encounters)</t>
  </si>
  <si>
    <t>status=active</t>
  </si>
  <si>
    <t>support searching for all administered immunizations for a patient</t>
  </si>
  <si>
    <t>lifecycle-status</t>
  </si>
  <si>
    <t>!CarePlan</t>
  </si>
  <si>
    <t>address-state</t>
  </si>
  <si>
    <t>patient,lifecycle-status</t>
  </si>
  <si>
    <t>GET [base]/Goal?patient=1137192&amp;lifecycle-status=active</t>
  </si>
  <si>
    <t>shall_include</t>
  </si>
  <si>
    <t>should_include</t>
  </si>
  <si>
    <t>!Observation</t>
  </si>
  <si>
    <t>Fetches a bundle of all Observation resources for the specified patient and category = `laboratory` and status</t>
  </si>
  <si>
    <t>Fetches a bundle of all Condition resources for the specified patient and all "active" statuses (active,relapse,remission). This will not return any "entered in error" resources because of the conditional presence of the clinicalStatus element.</t>
  </si>
  <si>
    <t>support searching a practitioner by an identifier such as an NPI</t>
  </si>
  <si>
    <t>support searching practitioner role by specialty</t>
  </si>
  <si>
    <t>GET [base]/AllergyIntolerance?patient=[id]&amp;clinical-status=http://terminology.hl7.org/CodeSystem/allergyintolerance-clinical\|active</t>
  </si>
  <si>
    <t>category=http://terminology.hl7.org/CodeSystem/v2-0074|LAB</t>
  </si>
  <si>
    <t>category=http://hl7.org/fhir/us/core/CodeSystem/careplan-category|assess-plan</t>
  </si>
  <si>
    <t>code=http://loinc.org|72166-2</t>
  </si>
  <si>
    <t>category=http://hl7.org/fhir/us/core/CodeSystem/us-core-documentreference-category|clinical-note</t>
  </si>
  <si>
    <t>GET [base/Condition?patient=1032702&amp;clinical-status=http://terminology.hl7.org/CodeSystem/condition-clinical\|active,http://terminology.hl7.org/CodeSystem/condition-clinical\|recurrance,http://terminology.hl7.org/CodeSystem/condition-clinical\|remission</t>
  </si>
  <si>
    <t>GET [base]/Condition?patient=1032702&amp;code=[http://snomed.info/sct\|442311008]</t>
  </si>
  <si>
    <t>GET [base]/Observation?patient=1134281&amp;code=http://loinc.org\|2339-0~GET [base]/Observation?patient=1134281&amp;code=http://loinc.org\|2339-0,http://loinc.org\|25428-4,2514-8</t>
  </si>
  <si>
    <t>GET [base]/Encounter/12354~GET [base]/Encounter?_id=12354</t>
  </si>
  <si>
    <t>GET [base]/Patient/1032702~GET [base]/Patient?_id=1032702</t>
  </si>
  <si>
    <t>GET [base]/DocumentReference/2169591~GET [base]/DocumentReference?_id=2169591</t>
  </si>
  <si>
    <t>GET [base]/MedicationStatement?patient=14676~GET [base]/MedicationStatement?patient=14676&amp;_include=MedicationStatement:medication</t>
  </si>
  <si>
    <t>http://hl7.org/fhir/us/core/StructureDefinition/us-core-careteam</t>
  </si>
  <si>
    <t>US Core CareTeam Profile</t>
  </si>
  <si>
    <t>US Core MedicationStatement Profile</t>
  </si>
  <si>
    <t>http://hl7.org/fhir/us/core/StructureDefinition/us-core-practitioner</t>
  </si>
  <si>
    <t>US Core Practitioner Profile</t>
  </si>
  <si>
    <t>http://hl7.org/fhir/us/core/StructureDefinition/us-core-immunization</t>
  </si>
  <si>
    <t>US Core Immunization Profile</t>
  </si>
  <si>
    <t>US Core Smoking Status Observation Profile</t>
  </si>
  <si>
    <t>http://hl7.org/fhir/us/core/StructureDefinition/us-core-documentreference</t>
  </si>
  <si>
    <t>US Core DocumentReference Profile</t>
  </si>
  <si>
    <t>http://hl7.org/fhir/us/core/StructureDefinition/us-core-medicationrequest</t>
  </si>
  <si>
    <t>US Core MedicationRequest Profile</t>
  </si>
  <si>
    <t>http://hl7.org/fhir/us/core/StructureDefinition/us-core-condition</t>
  </si>
  <si>
    <t>US Core Condition Profile</t>
  </si>
  <si>
    <t>http://hl7.org/fhir/us/core/StructureDefinition/us-core-encounter</t>
  </si>
  <si>
    <t>http://hl7.org/fhir/us/core/StructureDefinition/us-core-organization</t>
  </si>
  <si>
    <t>US Core Organization Profile</t>
  </si>
  <si>
    <t>http://hl7.org/fhir/us/core/StructureDefinition/us-core-procedure</t>
  </si>
  <si>
    <t>US Core Procedure Profile</t>
  </si>
  <si>
    <t>http://hl7.org/fhir/us/core/StructureDefinition/us-core-medication</t>
  </si>
  <si>
    <t>US Core Medication Profile</t>
  </si>
  <si>
    <t>Medication</t>
  </si>
  <si>
    <t>US Core DiagnosticReport Profile for Report and Note exchange</t>
  </si>
  <si>
    <t>http://hl7.org/fhir/us/core/StructureDefinition/us-core-practitionerrole</t>
  </si>
  <si>
    <t>US Core PractitionerRole Profile</t>
  </si>
  <si>
    <t>US Core CarePlan Profile</t>
  </si>
  <si>
    <t>http://hl7.org/fhir/us/core/StructureDefinition/us-core-goal</t>
  </si>
  <si>
    <t>US Core Goal Profile</t>
  </si>
  <si>
    <t>http://hl7.org/fhir/us/core/StructureDefinition/us-core-location</t>
  </si>
  <si>
    <t>US Core Location Profile</t>
  </si>
  <si>
    <t>US Core DiagnosticReport Profile for Laboratory Results Reporting</t>
  </si>
  <si>
    <t>US Core Patient Profile</t>
  </si>
  <si>
    <t>US Core Encounter Profile</t>
  </si>
  <si>
    <t>US Core AllergyIntolerance Profile</t>
  </si>
  <si>
    <t>docref</t>
  </si>
  <si>
    <t>conf_AllergyIntolerance</t>
  </si>
  <si>
    <t>conf_CarePlan</t>
  </si>
  <si>
    <t>conf_CareTeam</t>
  </si>
  <si>
    <t>conf_Condition</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</si>
  <si>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</si>
  <si>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</si>
  <si>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</si>
  <si>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</si>
  <si>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</si>
  <si>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</si>
  <si>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</si>
  <si>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</si>
  <si>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</si>
  <si>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</si>
  <si>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</si>
  <si>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</si>
  <si>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</si>
  <si>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</si>
  <si>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</si>
  <si>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</si>
  <si>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http://hl7.org/fhir/us/core/OperationDefinition/docref</t>
  </si>
  <si>
    <t>support searching for a specific device type for a patient (for example, implantable devices)</t>
  </si>
  <si>
    <t>GET [base]/DocumentReference?patient=1316024&amp;type=http://loinc.org\|18842-5</t>
  </si>
  <si>
    <t>GET [base]/Device?patient=1316024&amp;type=http://snomed.info/sct\|468063009</t>
  </si>
  <si>
    <t xml:space="preserve">Fetches a bundle of all Device resources for the specified patient and type. </t>
  </si>
  <si>
    <t>conditionalCreate</t>
  </si>
  <si>
    <t>conditionalRead</t>
  </si>
  <si>
    <t>MedicationStatement:medication</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</si>
  <si>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</si>
  <si>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</si>
  <si>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</si>
  <si>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</si>
  <si>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</si>
  <si>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</si>
  <si>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</si>
  <si>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</si>
  <si>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</si>
  <si>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</si>
  <si>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client</t>
  </si>
  <si>
    <t xml:space="preserve">The US Core Client **SHALL**:
1. Support fetching and querying of one or more US Core profile(s), using the supported RESTful interactions and search parameters declared in the US Core Server CapabilityStatement.
</t>
  </si>
  <si>
    <t>us-core-client</t>
  </si>
  <si>
    <t>The DocumentReference.type binding SHALL support at a minimum the [5 Common Clinical Notes](ValueSet-us-core-clinical-note-type.html) and may extend to the full US Core DocumentReference Type Value Set</t>
  </si>
  <si>
    <t>1. See the [General Security Considerations] section for requirements and recommendations.</t>
  </si>
  <si>
    <t>http://hl7.org/fhir/us/core/StructureDefinition/us-core-observation-lab</t>
  </si>
  <si>
    <t>US Core Laboratory Result Observation Profile</t>
  </si>
  <si>
    <t>shall_modifier</t>
  </si>
  <si>
    <t>shall_comparator</t>
  </si>
  <si>
    <t>shall_chain</t>
  </si>
  <si>
    <t>target-date</t>
  </si>
  <si>
    <t>clinical-status=http://terminology.hl7.org/CodeSystem/condition-clinical|active,http://terminology.hl7.org/CodeSystem/condition-clinical|recurrance,http://terminology.hl7.org/CodeSystem/condition-clinical|remission</t>
  </si>
  <si>
    <t>patient,target-date</t>
  </si>
  <si>
    <t>GET [base]/Goal?patient=1137192&amp;target-date=ge2015-01-14&amp;target-date=le2019-01-14</t>
  </si>
  <si>
    <t>GET [base]/MedicationStatement?patient=1137192&amp;status=active~GET [base]/MedicationStatement?patient=1137192&amp;status=active&amp;_include=MedicationStatement:medication</t>
  </si>
  <si>
    <t>GET [base]/MedicationStatement?patient=1137192&amp;date=ge2019~GET [base]/MedicationRequest?patient=1137192&amp;date=ge2019&amp;_include=MedicationStatement:medication</t>
  </si>
  <si>
    <t>A client **SHOULD** be capable of transacting a $docref operation and capable of receiving at least a reference to a generated CCD document, and  **MAY** be able to receive other document types, if available.   **SHOULD**  be capable of receiving documents as included resources in response to the operation.
`GET [base]/DocumentReference/$docref?patient=[id]`</t>
  </si>
  <si>
    <t>doc_DiagnosticReport</t>
  </si>
  <si>
    <t>This conformance expectation applies **only**  to the *US Core DiagnosticReport Profile for Report and Note exchange* profile.  The conformance expectation for the *US Core DiagnosticReport Profile for Laboratory Results Reporting* is  **MAY**.</t>
  </si>
  <si>
    <t>US Core Implantable Device Profile</t>
  </si>
  <si>
    <t>http://hl7.org/fhir/us/core/StructureDefinition/us-core-implantable-device</t>
  </si>
  <si>
    <t>doc</t>
  </si>
  <si>
    <t>transaction</t>
  </si>
  <si>
    <t>batch</t>
  </si>
  <si>
    <t>search-system</t>
  </si>
  <si>
    <t>history-system</t>
  </si>
  <si>
    <t>http://hl7.org/fhir/us/core/StructureDefinition/us-core-pulse-oximetry</t>
  </si>
  <si>
    <t>US Core Pulse Oximetry Profile</t>
  </si>
  <si>
    <t>http://hl7.org/fhir/us/core/StructureDefinition/us-core-provenance</t>
  </si>
  <si>
    <t>US Core Provenance Profile</t>
  </si>
  <si>
    <t>Provenance</t>
  </si>
  <si>
    <t>conf_Provenance</t>
  </si>
  <si>
    <t>patient,intent</t>
  </si>
  <si>
    <t>support searching for all medications that have been prescribed to a patient. See the [Medication List Guidance] section for guidance on accessing a patient medications. The server application represents the medication using either an inline code or a contained or external reference to the Medication resource.</t>
  </si>
  <si>
    <t>patient,intent,status</t>
  </si>
  <si>
    <t>patient,intent,encounter</t>
  </si>
  <si>
    <t>patient,intent,authoredon</t>
  </si>
  <si>
    <t>!MedicationStatement</t>
  </si>
  <si>
    <t>category=http://terminology.hl7.org/CodeSystem/observation-category|laboratory</t>
  </si>
  <si>
    <t>GET [base]/Observation?patient=1134281&amp;category=http://terminology.hl7.org/CodeSystem/observation-category\|laboratory&amp;status=final</t>
  </si>
  <si>
    <t>GET [base]/Observation?patient=1134281&amp;category=http://terminology.hl7.org/CodeSystem/observation-category\|laboratory</t>
  </si>
  <si>
    <t>category=http://terminology.hl7.org/CodeSystem/observation-category|vital-signs</t>
  </si>
  <si>
    <t>GET [base]/Observation?patient=1134281&amp;category=http://terminology.hl7.org/CodeSystem/observation-category\|vital-signs&amp;status=final</t>
  </si>
  <si>
    <t>GET [base]/Observation?patient=1134281&amp;category=http://terminology.hl7.org/CodeSystem/observation-category\|vital-signs</t>
  </si>
  <si>
    <t>intent</t>
  </si>
  <si>
    <t>encounter</t>
  </si>
  <si>
    <t>Fetches a bundle of all AllergyIntolerance resources for the specified patient and status code.  This will not return any "entered in error" resources because of the conditional presence of the clinicalStatus element.</t>
  </si>
  <si>
    <t>ValueSet</t>
  </si>
  <si>
    <t>A  client can determine the note and report types support by a server by invoking the standard FHIR Value Set Expansion ($expand) operation defined in the FHIR R4 specification. Because servers may support different read and write formats, it also is used to determine the formats (for example, text, pdf) the server supports read and write transactions.</t>
  </si>
  <si>
    <t>expand</t>
  </si>
  <si>
    <t>http://hl7.org/fhir/OperationDefinition/ValueSet-expand</t>
  </si>
  <si>
    <t>conf_ValueSet</t>
  </si>
  <si>
    <t>Provenance:target</t>
  </si>
  <si>
    <t>doc_Observation</t>
  </si>
  <si>
    <t>GET [base]/Condition?patient=1032702&amp;category=http://terminology.hl7.org/CodeSystem/condition-category\|problem-list-item~GET [base]/Condition?patient=1032702&amp;category=http://hl7.org/fhir/us/core/CodeSystem/condition-category\|health-concern~GET [base]/Condition?patient=1032702&amp;category=http://terminology.hl7.org/CodeSystem/condition-category\|encounter-diagnosis</t>
  </si>
  <si>
    <t>fhirVersion</t>
  </si>
  <si>
    <t>intent=order,plan</t>
  </si>
  <si>
    <t>GET [base]/MedicationRequest?patient=14676&amp;intent=order,plan~GET [base]/MedicationRequest?patient=14676&amp;intent=order,plan&amp;_include=MedicationRequest:medication</t>
  </si>
  <si>
    <t>Fetches a bundle of all MedicationRequest resources for the specified patient and intent code = `order,plan`</t>
  </si>
  <si>
    <t>GET [base]/MedicationRequest?patient=1137192&amp;intent=order,plan&amp;status=active~GET [base]/MedicationRequest?patient=1137192&amp;intent=order,plan&amp;status=active&amp;_include=MedicationRequest:medication</t>
  </si>
  <si>
    <t>Fetches a bundle of all MedicationRequest resources for the specified patient and intent  code = `order,plan` and status</t>
  </si>
  <si>
    <t>GET [base]/MedicationRequest?patient=1137192&amp;intent=order,plan&amp;status=active&amp;encounter=Encounter/123~GET [base]/MedicationRequest?patient=1137192&amp;intent=order,plan&amp;status=active&amp;&amp;encounter=Encounter/123&amp;_include=MedicationRequest:medication</t>
  </si>
  <si>
    <t>Fetches a bundle of all MedicationRequest resources for the specified patient and intent  code = `order,plan` and encounter</t>
  </si>
  <si>
    <t>Fetches a bundle of all MedicationRequest resources for the specified patient and intent  code = `order,plan` and authoredon date</t>
  </si>
  <si>
    <t>4.0.1</t>
  </si>
  <si>
    <t>3.1.1</t>
  </si>
  <si>
    <t>source</t>
  </si>
  <si>
    <t>packagepath</t>
  </si>
  <si>
    <t>pre</t>
  </si>
  <si>
    <t>US-Core</t>
  </si>
  <si>
    <t>canon</t>
  </si>
  <si>
    <t>http://hl7.org/fhir/us/core/</t>
  </si>
  <si>
    <t>HL7 International - US Realm Steering Committee</t>
  </si>
  <si>
    <t>publishersystem</t>
  </si>
  <si>
    <t>publishervalue</t>
  </si>
  <si>
    <t>http://www.hl7.org/Special/committees/usrealm/index.cfm</t>
  </si>
  <si>
    <t>!http://hl7.org/fhir/us/core/StructureDefinition/us-core-medicationstatement</t>
  </si>
  <si>
    <t>profile_conf</t>
  </si>
  <si>
    <t>http://hl7.org/fhir/us/core/StructureDefinition/us-core-vital-signs</t>
  </si>
  <si>
    <t>US Core Vital Signs Profile</t>
  </si>
  <si>
    <t>http://hl7.org/fhir/us/core/StructureDefinition/us-core-blood-pressure</t>
  </si>
  <si>
    <t>US Core Blood Pressure Profile</t>
  </si>
  <si>
    <t>http://hl7.org/fhir/us/core/StructureDefinition/us-core-bmi</t>
  </si>
  <si>
    <t>US Core BMI Profile</t>
  </si>
  <si>
    <t>http://hl7.org/fhir/us/core/StructureDefinition/us-core-head-circumference</t>
  </si>
  <si>
    <t>US Core Head Circumference Profile</t>
  </si>
  <si>
    <t>http://hl7.org/fhir/us/core/StructureDefinition/us-core-body-height</t>
  </si>
  <si>
    <t>US Core Body Height Profile</t>
  </si>
  <si>
    <t>http://hl7.org/fhir/us/core/StructureDefinition/us-core-body-weight</t>
  </si>
  <si>
    <t>US Core Body Weight Profile</t>
  </si>
  <si>
    <t>http://hl7.org/fhir/us/core/StructureDefinition/us-core-body-temperature</t>
  </si>
  <si>
    <t>US Core Body Temperature Profile</t>
  </si>
  <si>
    <t>http://hl7.org/fhir/us/core/StructureDefinition/us-core-heart-rate</t>
  </si>
  <si>
    <t>US Core Heart Rate Profile</t>
  </si>
  <si>
    <t>http://hl7.org/fhir/us/core/StructureDefinition/us-core-respiratory-rate</t>
  </si>
  <si>
    <t>US Core Respiratory Rate Profile</t>
  </si>
  <si>
    <t>http://build.fhir.org/ig/HL7/US-Core/package.tgz</t>
  </si>
  <si>
    <t>* Additional considerations for systems aligning with [HL7 Consolidated (C-CDA)](http://www.hl7.org/implement/standards/product_brief.cfm?product_id=492) Care Plan requirements:
    - US Core Goal **SHOULD** be present in CarePlan.goal
    - US Core Condition **SHOULD** be present in CarePlan.addresses
    - Assement and Plan **MAY** be included as narrative text</t>
  </si>
  <si>
    <t>* The Encounter resource can represent a reason using either a code with `Encounter.reasonCode`, or a reference with `Encounter.reasonReference` to  Condition or other resource.
   * Although both are marked as must support, the server systems are not required to support both a code and a reference, but they **SHALL** support *at least one* of these elements.
   * The client application **SHALL** support both elements.
   * if `Encounter.reasonReference` references an Observation, it **SHOULD** conform to a US Core Observation if applicable. (for example, a laboratory result should conform to the US Core Laboratory Result Observation Profile)
* The intent of this profile is to support *where the encounter occurred*.  The location address can be represented by either by the Location referenced by `Encounter.location.location` or indirectly through the Organization referenced by `Encounter.serviceProvider`.
  * Although both are marked as must support, the server systems are not required to support both `Encounter.location.location` and `Encounter.serviceProvider`, but they **SHALL** support *at least one* of these elements.
  * The client application **SHALL** support both elements.
  * if using `Encounter.locatison.location` it **SHOULD** conform to US Core Location.  However, as a result of implementation feedback, it **MAY**  reference the base FHIR Location resource.  See this guidance on [Referencing US Core Profiles]</t>
  </si>
  <si>
    <t>* Based upon the ONC U.S. Core Data for Interoperability (USCDI) v1 requirements, CVX vaccine codes are required and the NDC vaccine codes **SHOULD** be supported as translations to them.</t>
  </si>
  <si>
    <t>* The US Core Location  and PractitionerRole Profiles are not explicitly referenced in any US Core Profile. However they **SHOULD** be used as the default profile if referenced by another US Core profile.</t>
  </si>
  <si>
    <t>* The  MedicationRequest resource can represent a medication, using an external reference to a Medication resource. If an external Medication Resource is used in a MedicationRequest, then the READ  **SHALL**  be supported.</t>
  </si>
  <si>
    <t>* The MedicationRequest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/MedicationRequest?patient=[id]`
 `GET /MedicationRequest?patient=[id]&amp;_include=MedicationRequest:medication`
* The MedicationRequest resource can represent that information is from a secondary source using either a boolean flag or reference in `MedicationRequest.reportedBoolean`, or a reference using `MedicationRequest.reportedReference` to Practitioner or other resource.
   *   Although both are marked as must support, the server systems are not required to support both a boolean and a reference, but **SHALL** choose to support at least one of these elements.
   *  The client application **SHALL** support both elements.</t>
  </si>
  <si>
    <t xml:space="preserve">The MedicationStatement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/MedicationStatement?patient=[id]`
 `GET /MedicationStatement?patient=[id]&amp;_include=MedicationStatement:medication`
</t>
  </si>
  <si>
    <t>* Systems **SHOULD** support `Observation.effectivePeriod` to accurately represent laboratory tests that are collected over a period of time (for example, a 24-Hour Urine Collection test).
* An Observation without a value, **SHALL** include a reason why the data is absent unless there are component observations, or references to other Observations that are grouped within it.</t>
  </si>
  <si>
    <t xml:space="preserve">* For ONC's USCDI requirements, each Patient must support the following additional elements. These elements are included in the formal definition of the profile. The patient examples include all of these elements.
1. contact detail (e.g. a telephone number or an email address)
1. a communication language
1. a race
1. an ethnicity
1. a birth sex*
1. previous name
   - Previous name is represented by providing an end date in the `Patient.name.period` element for a previous name.
1. suffix
   - Suffix is represented using the `Patient.name.suffix` element.
</t>
  </si>
  <si>
    <t>*  A procedure including an implantable device **SHOULD** use `Procedure.focalDevice` with a reference to the [US Core Implantable Device Profile].</t>
  </si>
  <si>
    <t>* If a system receives a provider in `Provenance.agent.who` as free text they must capture who sent them the information as the organization. On request they **SHALL** provide this organization as the source and **MAY** include the free text provider.
* Systems that need to know the activity has occurred **SHOULD** populate the activity.</t>
  </si>
  <si>
    <t>http://hl7.org/fhir/us/core/StructureDefinition/head-occipital-frontal-circumference-percentile</t>
  </si>
  <si>
    <t>This Section describes the expected capabilities of the US Core Client which is responsible for creating and initiating the queries for information about an individual patient. The complete list of FHIR profiles, RESTful operations, and search parameters supported by US Core Servers are defined in the [Conformance Requirements for Server](CapabilityStatement-us-core-server.html). US Core Clients have the option of choosing from this list to access necessary data based on their local use cases and other contextual requirements.</t>
  </si>
  <si>
    <t>http://hl7.org/fhir/us/core/StructureDefinition/pediatric-bmi-for-age</t>
  </si>
  <si>
    <t>US Core Pediatric BMI for Age Observation Profile</t>
  </si>
  <si>
    <t>US Core Pediatric Head Occipital-frontal Circumference Percentile Profile</t>
  </si>
  <si>
    <t>http://hl7.org/fhir/us/core/StructureDefinition/pediatric-weight-for-height</t>
  </si>
  <si>
    <t>US Core Pediatric Weight for Height Observation Profile</t>
  </si>
  <si>
    <t>The client **SHALL** provide at least a id value and **MAY** provide both the Type and id values.
The server **SHALL** support both.</t>
  </si>
  <si>
    <t>The client **SHALL** provide at least a code value and **MAY** provide both the system and code values.
The server **SHALL** support both.</t>
  </si>
  <si>
    <t>A client **SHALL** provide a value precise to the *second + time offset*.
A server **SHALL** support a value precise to the *second + time offset*.</t>
  </si>
  <si>
    <t>A client **SHALL** provide a value precise to the *day*.
A server **SHALL** support a value a value precise to the *day*.</t>
  </si>
  <si>
    <t>GET [base]/Encounter?patient=example1&amp;date=ge2019-01-01T00:00:00Z</t>
  </si>
  <si>
    <t>GET [base]/Immunization?patient=1137192&amp;date=ge2019-01-14T00:00:00Z</t>
  </si>
  <si>
    <t>GET [base]/DiagnosticReport?patient=f201&amp;category=http://terminology.hl7.org/CodeSystem/v2-0074\|LAB&amp;date=ge2010-01-14T00:00:00Z</t>
  </si>
  <si>
    <t>GET [base]/DiagnosticReport?patient=f201&amp;code=http://loinc.org\|24323-8&amp;date=ge2019-01-14T00:00:00Z</t>
  </si>
  <si>
    <t>GET [base]/DiagnosticReport?patient=f201&amp;category=http://loinc.org\|LP29684-5&amp;date=ge2010-01-14T00:00:00Z</t>
  </si>
  <si>
    <t>GET [base]/MedicationRequest?patient=1137192&amp;intent=order,plan&amp;authoredon=ge2019-01-01T00:00:00Z~GET [base]/MedicationRequest?patient=1137192&amp;intent=order,plan&amp;authoredon=ge2019-01-01T00:00:00Z&amp;_include=MedicationRequest:medication</t>
  </si>
  <si>
    <t>GET [base]/Procedure?patient=1137192&amp;date=ge2019-01-14T00:00:00Z&amp;code=http://snomed.info/sct\|35637008</t>
  </si>
  <si>
    <t>GET [base]Observation?patient=555580&amp;category=http://terminology.hl7.org/CodeSystem/observation-category\|laboratory&amp;date=ge2018-03-14T00:00:00Z</t>
  </si>
  <si>
    <t>GET [base]Observation?patient=555580&amp;code=http://loinc.org\|2339-0&amp;date=ge2019-01-01T00:00:00Z</t>
  </si>
  <si>
    <t>GET [base]/CarePlan?patient=1137192&amp;category=http://hl7.org/fhir/us/core/CodeSystem/careplan-category\|assess-plan&amp;date=ge2019-01-01T00:00:00Z~GET [base]/CarePlan?patient=1137192&amp;category=http://hl7.org/fhir/us/core/CodeSystem/careplan-category\|assess-plan&amp;date=ge2018-01-01T00:00:00Z&amp;date=le2019-01-01T00:00:00Z</t>
  </si>
  <si>
    <t>GET [base]/CarePlan?patient=1137192&amp;category=http://hl7.org/fhir/us/core/CodeSystem/careplan-category\|assess-plan&amp;status=active&amp;date=ge2019-01-01T00:00:00Z~GET [base]/CarePlan?patient=1137192&amp;category=http://hl7.org/fhir/us/core/CodeSystem/careplan-category\|assess-plan&amp;status=active&amp;date=ge2018-01-01T00:00:00Z&amp;date=le2019-01-01T00:00:00Z</t>
  </si>
  <si>
    <t>GET [base]/Observation?patient=1134281&amp;category=http://terminology.hl7.org/CodeSystem/observation-category\|vital-signs&amp;date=ge2020-01-01T00:00:00Z</t>
  </si>
  <si>
    <t>GET [base]/Observation?patient=1186747&amp;code=http://loinc.org\|8867-4,http://loinc.org\|9279-1,http://loinc.org\|85354-9&amp;date=ge2020-01-01T00:00:00Z</t>
  </si>
  <si>
    <t>GET [base]/DocumentReference?patient=1235541&amp;category=http://hl7.org/fhir/us/core/CodeSystem/us-core-documentreference-category\|clinical-note&amp;date=ge2020-01-01T00:00:00Z</t>
  </si>
  <si>
    <t>GET [base]/DocumentReference?patient=2169591&amp;type=http://loinc.org \|34133-9&amp;period=ge2020-01-01T00:00:00Z</t>
  </si>
  <si>
    <t>suppress_may_sps</t>
  </si>
  <si>
    <t>Documents/FHIR/US-Core-R4/input/</t>
  </si>
  <si>
    <t>format</t>
  </si>
  <si>
    <t>json,xml</t>
  </si>
  <si>
    <t>format_conf</t>
  </si>
  <si>
    <t>SHALL,SHOULD</t>
  </si>
  <si>
    <t>patchFormat</t>
  </si>
  <si>
    <t>application/json-patch+json</t>
  </si>
  <si>
    <t>patchFormat_conf</t>
  </si>
  <si>
    <t>canonical</t>
  </si>
  <si>
    <t>SMART Application Launch Framework Implementation Guide</t>
  </si>
  <si>
    <t>Bulk Data Access IG</t>
  </si>
  <si>
    <t>imports</t>
  </si>
  <si>
    <t>instantiates</t>
  </si>
  <si>
    <t>US Core Client CapabilityStatement</t>
  </si>
  <si>
    <t>http://hl7.org/fhir/us/core/CapabilityStatement/us-core-client</t>
  </si>
  <si>
    <t>include_conf</t>
  </si>
  <si>
    <t>include</t>
  </si>
  <si>
    <t>revinclude</t>
  </si>
  <si>
    <t>revinclude_conf</t>
  </si>
  <si>
    <t>SHOULD,SHOULD</t>
  </si>
  <si>
    <t>* Implantable medical devices that have UDI information **SHALL** represent the UDI code in `Device.udiCarrier.carrierHRF`.
   - All of the five UDI-PI elements that are present in the UDI code **SHALL** be represented in the corresponding US Core Implantable Device Profile element.
   UDI may not be present in all scenarios such as historical implantable devices, patient reported implant information, payer reported devices, or improperly documented implants. If UDI is not present and the manufacturer and/or model number information is available, they **SHOULD** be included to support historical reports of implantable medical devices as follows:
    &lt;table&gt;
    &lt;thead&gt;
    &lt;tr class="header"&gt;
    &lt;th&gt;data element&lt;/th&gt;
    &lt;th&gt;US Core Implantable Device Profile element&lt;/th&gt;
    &lt;/tr&gt;
    &lt;/thead&gt;
    &lt;tbody&gt;
    &lt;tr class="odd"&gt;
    &lt;td&gt;manufacturer&lt;/td&gt;
    &lt;td&gt;Device.manufacturer&lt;/td&gt;
    &lt;/tr&gt;
    &lt;tr class="even"&gt;
    &lt;td&gt;model&lt;/td&gt;
    &lt;td&gt;Device.model&lt;/td&gt;
    &lt;/tr&gt;
    &lt;/tbody&gt;
    &lt;/table&gt;
* Servers **SHOULD** support query by Device.type to allow clients to request the patient's devices by a specific type. Note: The Device.type is too granular to differentiate implantable vs. non-implantable devices.  
* In the Quick Start section below, searching for all devices is described. Records of implanted devices **MAY** be queried against UDI data including:
    - UDI HRF string (`udi-carrier`)
    - UDI Device Identifier (`udi-di`)
    - Manufacturer (`manufacturer`)
    - Model number (`model`)
  Implementers **MAY** also adopt custom SearchParameters for searching by:
    - lot numbers
    - serial number
    - expiration date
    - manufacture date
    - distinct identifier</t>
  </si>
  <si>
    <t>http://fhir-registry.smarthealthit.org</t>
  </si>
  <si>
    <t>http://hl7.org/fhir/uv/bulkdata/ImplementationGuide/hl7.fhir.uv.bulkdata</t>
  </si>
  <si>
    <t>http://hl7.org/fhir/smart-app-launch/index.html</t>
  </si>
  <si>
    <t>http://hl7.org/fhir/uv/bulkdata/index.html</t>
  </si>
  <si>
    <t>http://hl7.org/fhir/us/core/CapabilityStatement-us-core-client.html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</si>
</sst>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0"/>
      <color theme="1"/>
      <name val="Arial Unicode MS"/>
      <family val="2"/>
    </font>
    <font>
      <sz val="11"/>
      <color rgb="FF005C00"/>
      <name val="Monaco"/>
      <family val="2"/>
    </font>
    <font>
      <sz val="12"/>
      <color rgb="FF000000"/>
      <name val="Verdana"/>
      <family val="2"/>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21">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68824-E615-4729-AAE0-A6F75FBDE06B}">
  <dimension ref="A1:B9"/>
  <sheetViews>
    <sheetView workbookViewId="0">
      <selection activeCell="B16" sqref="B16"/>
    </sheetView>
  </sheetViews>
  <sheetFormatPr baseColWidth="10" defaultColWidth="8.83203125" defaultRowHeight="15" x14ac:dyDescent="0.2"/>
  <cols>
    <col min="1" max="1" width="15.83203125" bestFit="1" customWidth="1"/>
    <col min="2" max="2" width="56.33203125" bestFit="1" customWidth="1"/>
  </cols>
  <sheetData>
    <row r="1" spans="1:2" x14ac:dyDescent="0.2">
      <c r="A1" s="1" t="s">
        <v>8</v>
      </c>
      <c r="B1" s="1" t="s">
        <v>1</v>
      </c>
    </row>
    <row r="2" spans="1:2" x14ac:dyDescent="0.2">
      <c r="A2" s="1" t="s">
        <v>483</v>
      </c>
      <c r="B2" s="1" t="s">
        <v>552</v>
      </c>
    </row>
    <row r="3" spans="1:2" x14ac:dyDescent="0.2">
      <c r="A3" s="1" t="s">
        <v>484</v>
      </c>
      <c r="B3" s="1" t="s">
        <v>513</v>
      </c>
    </row>
    <row r="4" spans="1:2" x14ac:dyDescent="0.2">
      <c r="A4" s="1" t="s">
        <v>485</v>
      </c>
      <c r="B4" s="1" t="s">
        <v>486</v>
      </c>
    </row>
    <row r="5" spans="1:2" x14ac:dyDescent="0.2">
      <c r="A5" s="1" t="s">
        <v>487</v>
      </c>
      <c r="B5" s="1" t="s">
        <v>488</v>
      </c>
    </row>
    <row r="6" spans="1:2" x14ac:dyDescent="0.2">
      <c r="A6" s="1" t="s">
        <v>66</v>
      </c>
      <c r="B6" s="14" t="s">
        <v>489</v>
      </c>
    </row>
    <row r="7" spans="1:2" x14ac:dyDescent="0.2">
      <c r="A7" s="1" t="s">
        <v>490</v>
      </c>
      <c r="B7" s="1" t="s">
        <v>57</v>
      </c>
    </row>
    <row r="8" spans="1:2" x14ac:dyDescent="0.2">
      <c r="A8" s="1" t="s">
        <v>491</v>
      </c>
      <c r="B8" s="1" t="s">
        <v>492</v>
      </c>
    </row>
    <row r="9" spans="1:2" x14ac:dyDescent="0.2">
      <c r="A9" s="1" t="s">
        <v>551</v>
      </c>
      <c r="B9" s="1"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selection activeCell="A18" sqref="A18"/>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s="1" customFormat="1" x14ac:dyDescent="0.2">
      <c r="A2" s="1" t="s">
        <v>65</v>
      </c>
      <c r="B2" s="1" t="s">
        <v>482</v>
      </c>
    </row>
    <row r="3" spans="1:2" s="1" customFormat="1" x14ac:dyDescent="0.2">
      <c r="A3" s="1" t="s">
        <v>472</v>
      </c>
      <c r="B3" s="1" t="s">
        <v>481</v>
      </c>
    </row>
    <row r="4" spans="1:2" x14ac:dyDescent="0.2">
      <c r="A4" t="s">
        <v>2</v>
      </c>
      <c r="B4" t="s">
        <v>419</v>
      </c>
    </row>
    <row r="5" spans="1:2" ht="105" customHeight="1" x14ac:dyDescent="0.2">
      <c r="A5" t="s">
        <v>3</v>
      </c>
      <c r="B5" s="2" t="s">
        <v>526</v>
      </c>
    </row>
    <row r="6" spans="1:2" x14ac:dyDescent="0.2">
      <c r="A6" t="s">
        <v>4</v>
      </c>
      <c r="B6" t="s">
        <v>417</v>
      </c>
    </row>
    <row r="7" spans="1:2" ht="141" customHeight="1" x14ac:dyDescent="0.2">
      <c r="A7" t="s">
        <v>5</v>
      </c>
      <c r="B7" s="2" t="s">
        <v>418</v>
      </c>
    </row>
    <row r="8" spans="1:2" ht="103.5" customHeight="1" x14ac:dyDescent="0.2">
      <c r="A8" t="s">
        <v>6</v>
      </c>
      <c r="B8" s="3" t="s">
        <v>421</v>
      </c>
    </row>
    <row r="9" spans="1:2" s="1" customFormat="1" x14ac:dyDescent="0.2">
      <c r="A9" s="1" t="s">
        <v>553</v>
      </c>
      <c r="B9" s="1" t="s">
        <v>554</v>
      </c>
    </row>
    <row r="10" spans="1:2" s="1" customFormat="1" x14ac:dyDescent="0.2">
      <c r="A10" s="1" t="s">
        <v>555</v>
      </c>
      <c r="B10" s="1" t="s">
        <v>556</v>
      </c>
    </row>
    <row r="11" spans="1:2" s="1" customFormat="1" x14ac:dyDescent="0.2">
      <c r="A11" s="1" t="s">
        <v>557</v>
      </c>
      <c r="B11" s="18" t="s">
        <v>558</v>
      </c>
    </row>
    <row r="12" spans="1:2" s="1" customFormat="1" x14ac:dyDescent="0.2">
      <c r="A12" s="1" t="s">
        <v>559</v>
      </c>
      <c r="B12" s="1"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3"/>
  <sheetViews>
    <sheetView workbookViewId="0">
      <selection activeCell="C8" sqref="C8"/>
    </sheetView>
  </sheetViews>
  <sheetFormatPr baseColWidth="10" defaultColWidth="8.83203125" defaultRowHeight="15" x14ac:dyDescent="0.2"/>
  <cols>
    <col min="2" max="2" width="32.33203125" bestFit="1" customWidth="1"/>
    <col min="3" max="3" width="51.1640625" style="1" customWidth="1"/>
  </cols>
  <sheetData>
    <row r="1" spans="1:4" x14ac:dyDescent="0.2">
      <c r="A1" s="1" t="s">
        <v>21</v>
      </c>
      <c r="B1" s="1" t="s">
        <v>560</v>
      </c>
      <c r="C1" s="1" t="s">
        <v>57</v>
      </c>
      <c r="D1" s="1" t="s">
        <v>13</v>
      </c>
    </row>
    <row r="2" spans="1:4" x14ac:dyDescent="0.2">
      <c r="A2" s="1" t="s">
        <v>561</v>
      </c>
      <c r="B2" s="1" t="s">
        <v>573</v>
      </c>
      <c r="C2" s="1" t="s">
        <v>575</v>
      </c>
      <c r="D2" s="1" t="s">
        <v>69</v>
      </c>
    </row>
    <row r="3" spans="1:4" ht="16" x14ac:dyDescent="0.2">
      <c r="A3" s="1" t="s">
        <v>562</v>
      </c>
      <c r="B3" s="1" t="s">
        <v>574</v>
      </c>
      <c r="C3" s="19" t="s">
        <v>576</v>
      </c>
      <c r="D3" s="1" t="s">
        <v>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1AD37-8183-744F-9AC6-9E533D1B51F5}">
  <dimension ref="A1:F2"/>
  <sheetViews>
    <sheetView tabSelected="1" workbookViewId="0">
      <selection activeCell="D8" sqref="D8"/>
    </sheetView>
  </sheetViews>
  <sheetFormatPr baseColWidth="10" defaultColWidth="8.83203125" defaultRowHeight="15" x14ac:dyDescent="0.2"/>
  <cols>
    <col min="1" max="1" width="8.83203125" style="1"/>
    <col min="2" max="2" width="13.33203125" style="1" customWidth="1"/>
    <col min="3" max="3" width="24.83203125" style="1" bestFit="1" customWidth="1"/>
    <col min="4" max="4" width="64.1640625" style="1" bestFit="1" customWidth="1"/>
    <col min="5" max="5" width="69.6640625" style="1" bestFit="1" customWidth="1"/>
    <col min="6" max="6" width="16.6640625" style="1" customWidth="1"/>
    <col min="7" max="16384" width="8.83203125" style="1"/>
  </cols>
  <sheetData>
    <row r="1" spans="1:6" x14ac:dyDescent="0.2">
      <c r="A1" s="1" t="s">
        <v>563</v>
      </c>
      <c r="B1" s="1" t="s">
        <v>564</v>
      </c>
      <c r="C1" s="1" t="s">
        <v>21</v>
      </c>
      <c r="D1" s="1" t="s">
        <v>560</v>
      </c>
      <c r="E1" s="1" t="s">
        <v>57</v>
      </c>
      <c r="F1" s="1" t="s">
        <v>13</v>
      </c>
    </row>
    <row r="2" spans="1:6" ht="16" x14ac:dyDescent="0.2">
      <c r="B2" s="20" t="b">
        <v>1</v>
      </c>
      <c r="C2" s="1" t="s">
        <v>565</v>
      </c>
      <c r="D2" s="19" t="s">
        <v>566</v>
      </c>
      <c r="E2" s="19" t="s">
        <v>577</v>
      </c>
      <c r="F2" s="1"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7"/>
  <sheetViews>
    <sheetView workbookViewId="0">
      <selection activeCell="B8" sqref="B8"/>
    </sheetView>
  </sheetViews>
  <sheetFormatPr baseColWidth="10" defaultColWidth="8.83203125" defaultRowHeight="15" x14ac:dyDescent="0.2"/>
  <cols>
    <col min="1" max="1" width="94" style="1" bestFit="1" customWidth="1"/>
    <col min="2" max="2" width="60.5" style="1" bestFit="1" customWidth="1"/>
    <col min="3" max="3" width="8.5" style="1" customWidth="1"/>
    <col min="4" max="4" width="20.1640625" style="1" customWidth="1"/>
    <col min="5" max="5" width="16.1640625" style="1" customWidth="1"/>
  </cols>
  <sheetData>
    <row r="1" spans="1:7" x14ac:dyDescent="0.2">
      <c r="A1" s="1" t="s">
        <v>7</v>
      </c>
      <c r="B1" s="1" t="s">
        <v>8</v>
      </c>
      <c r="C1" s="1" t="s">
        <v>57</v>
      </c>
      <c r="D1" s="1" t="s">
        <v>9</v>
      </c>
      <c r="E1" s="1" t="s">
        <v>10</v>
      </c>
    </row>
    <row r="2" spans="1:7" x14ac:dyDescent="0.2">
      <c r="A2" s="1" t="s">
        <v>72</v>
      </c>
      <c r="B2" s="1" t="s">
        <v>377</v>
      </c>
      <c r="D2" s="1" t="s">
        <v>11</v>
      </c>
      <c r="E2" s="1" t="s">
        <v>18</v>
      </c>
      <c r="G2" s="1"/>
    </row>
    <row r="3" spans="1:7" x14ac:dyDescent="0.2">
      <c r="A3" s="1" t="s">
        <v>240</v>
      </c>
      <c r="B3" s="1" t="s">
        <v>369</v>
      </c>
      <c r="D3" s="1" t="s">
        <v>11</v>
      </c>
      <c r="E3" s="1" t="s">
        <v>238</v>
      </c>
      <c r="G3" s="1"/>
    </row>
    <row r="4" spans="1:7" x14ac:dyDescent="0.2">
      <c r="A4" s="1" t="s">
        <v>344</v>
      </c>
      <c r="B4" s="1" t="s">
        <v>345</v>
      </c>
      <c r="D4" s="1" t="s">
        <v>11</v>
      </c>
      <c r="E4" s="1" t="s">
        <v>252</v>
      </c>
      <c r="G4" s="1"/>
    </row>
    <row r="5" spans="1:7" x14ac:dyDescent="0.2">
      <c r="A5" s="1" t="s">
        <v>356</v>
      </c>
      <c r="B5" s="1" t="s">
        <v>357</v>
      </c>
      <c r="D5" s="1" t="s">
        <v>11</v>
      </c>
      <c r="E5" s="1" t="s">
        <v>139</v>
      </c>
      <c r="G5" s="1"/>
    </row>
    <row r="6" spans="1:7" x14ac:dyDescent="0.2">
      <c r="A6" s="1" t="s">
        <v>437</v>
      </c>
      <c r="B6" s="1" t="s">
        <v>436</v>
      </c>
      <c r="D6" s="1" t="s">
        <v>11</v>
      </c>
      <c r="E6" s="1" t="s">
        <v>256</v>
      </c>
      <c r="G6" s="1"/>
    </row>
    <row r="7" spans="1:7" x14ac:dyDescent="0.2">
      <c r="A7" s="1" t="s">
        <v>192</v>
      </c>
      <c r="B7" s="1" t="s">
        <v>374</v>
      </c>
      <c r="D7" s="1" t="s">
        <v>11</v>
      </c>
      <c r="E7" s="1" t="s">
        <v>182</v>
      </c>
      <c r="G7" s="1"/>
    </row>
    <row r="8" spans="1:7" x14ac:dyDescent="0.2">
      <c r="A8" s="1" t="s">
        <v>193</v>
      </c>
      <c r="B8" s="1" t="s">
        <v>366</v>
      </c>
      <c r="D8" s="1" t="s">
        <v>11</v>
      </c>
      <c r="E8" s="1" t="s">
        <v>182</v>
      </c>
      <c r="G8" s="1"/>
    </row>
    <row r="9" spans="1:7" x14ac:dyDescent="0.2">
      <c r="A9" s="1" t="s">
        <v>352</v>
      </c>
      <c r="B9" s="1" t="s">
        <v>353</v>
      </c>
      <c r="D9" s="1" t="s">
        <v>11</v>
      </c>
      <c r="E9" s="1" t="s">
        <v>181</v>
      </c>
      <c r="G9" s="1"/>
    </row>
    <row r="10" spans="1:7" x14ac:dyDescent="0.2">
      <c r="A10" s="1" t="s">
        <v>358</v>
      </c>
      <c r="B10" s="1" t="s">
        <v>376</v>
      </c>
      <c r="D10" s="1" t="s">
        <v>11</v>
      </c>
      <c r="E10" s="1" t="s">
        <v>20</v>
      </c>
      <c r="G10" s="1"/>
    </row>
    <row r="11" spans="1:7" x14ac:dyDescent="0.2">
      <c r="A11" s="1" t="s">
        <v>370</v>
      </c>
      <c r="B11" s="1" t="s">
        <v>371</v>
      </c>
      <c r="D11" s="1" t="s">
        <v>11</v>
      </c>
      <c r="E11" s="1" t="s">
        <v>183</v>
      </c>
      <c r="G11" s="1"/>
    </row>
    <row r="12" spans="1:7" x14ac:dyDescent="0.2">
      <c r="A12" s="1" t="s">
        <v>349</v>
      </c>
      <c r="B12" s="1" t="s">
        <v>350</v>
      </c>
      <c r="D12" s="1" t="s">
        <v>11</v>
      </c>
      <c r="E12" s="1" t="s">
        <v>163</v>
      </c>
      <c r="G12" s="1"/>
    </row>
    <row r="13" spans="1:7" x14ac:dyDescent="0.2">
      <c r="A13" s="1" t="s">
        <v>372</v>
      </c>
      <c r="B13" s="1" t="s">
        <v>373</v>
      </c>
      <c r="D13" s="1" t="s">
        <v>11</v>
      </c>
      <c r="E13" s="1" t="s">
        <v>257</v>
      </c>
      <c r="G13" s="1"/>
    </row>
    <row r="14" spans="1:7" x14ac:dyDescent="0.2">
      <c r="A14" s="1" t="s">
        <v>363</v>
      </c>
      <c r="B14" s="1" t="s">
        <v>364</v>
      </c>
      <c r="D14" s="1" t="s">
        <v>11</v>
      </c>
      <c r="E14" s="1" t="s">
        <v>365</v>
      </c>
      <c r="G14" s="1"/>
    </row>
    <row r="15" spans="1:7" x14ac:dyDescent="0.2">
      <c r="A15" s="1" t="s">
        <v>354</v>
      </c>
      <c r="B15" s="1" t="s">
        <v>355</v>
      </c>
      <c r="D15" s="1" t="s">
        <v>11</v>
      </c>
      <c r="E15" s="1" t="s">
        <v>184</v>
      </c>
      <c r="G15" s="1"/>
    </row>
    <row r="16" spans="1:7" x14ac:dyDescent="0.2">
      <c r="A16" s="1" t="s">
        <v>493</v>
      </c>
      <c r="B16" s="1" t="s">
        <v>346</v>
      </c>
      <c r="D16" s="1" t="s">
        <v>11</v>
      </c>
      <c r="E16" s="1" t="s">
        <v>187</v>
      </c>
      <c r="G16" s="1"/>
    </row>
    <row r="17" spans="1:7" x14ac:dyDescent="0.2">
      <c r="A17" s="1" t="s">
        <v>422</v>
      </c>
      <c r="B17" s="1" t="s">
        <v>423</v>
      </c>
      <c r="D17" s="1" t="s">
        <v>11</v>
      </c>
      <c r="E17" s="1" t="s">
        <v>186</v>
      </c>
      <c r="G17" s="1"/>
    </row>
    <row r="18" spans="1:7" x14ac:dyDescent="0.2">
      <c r="A18" s="1" t="s">
        <v>495</v>
      </c>
      <c r="B18" s="1" t="s">
        <v>496</v>
      </c>
      <c r="D18" s="1" t="s">
        <v>11</v>
      </c>
      <c r="E18" s="1" t="s">
        <v>186</v>
      </c>
      <c r="G18" s="1"/>
    </row>
    <row r="19" spans="1:7" x14ac:dyDescent="0.2">
      <c r="A19" s="1" t="s">
        <v>497</v>
      </c>
      <c r="B19" s="1" t="s">
        <v>498</v>
      </c>
      <c r="D19" s="1" t="s">
        <v>11</v>
      </c>
      <c r="E19" s="1" t="s">
        <v>186</v>
      </c>
      <c r="G19" s="1"/>
    </row>
    <row r="20" spans="1:7" x14ac:dyDescent="0.2">
      <c r="A20" s="1" t="s">
        <v>499</v>
      </c>
      <c r="B20" s="1" t="s">
        <v>500</v>
      </c>
      <c r="D20" s="1" t="s">
        <v>11</v>
      </c>
      <c r="E20" s="1" t="s">
        <v>186</v>
      </c>
      <c r="G20" s="1"/>
    </row>
    <row r="21" spans="1:7" x14ac:dyDescent="0.2">
      <c r="A21" s="1" t="s">
        <v>501</v>
      </c>
      <c r="B21" s="1" t="s">
        <v>502</v>
      </c>
      <c r="D21" s="1" t="s">
        <v>11</v>
      </c>
      <c r="E21" s="1" t="s">
        <v>186</v>
      </c>
      <c r="G21" s="1"/>
    </row>
    <row r="22" spans="1:7" x14ac:dyDescent="0.2">
      <c r="A22" s="1" t="s">
        <v>503</v>
      </c>
      <c r="B22" s="1" t="s">
        <v>504</v>
      </c>
      <c r="D22" s="1" t="s">
        <v>11</v>
      </c>
      <c r="E22" s="1" t="s">
        <v>186</v>
      </c>
      <c r="G22" s="1"/>
    </row>
    <row r="23" spans="1:7" x14ac:dyDescent="0.2">
      <c r="A23" s="1" t="s">
        <v>505</v>
      </c>
      <c r="B23" s="1" t="s">
        <v>506</v>
      </c>
      <c r="D23" s="1" t="s">
        <v>11</v>
      </c>
      <c r="E23" s="1" t="s">
        <v>186</v>
      </c>
      <c r="G23" s="1"/>
    </row>
    <row r="24" spans="1:7" s="1" customFormat="1" x14ac:dyDescent="0.2">
      <c r="A24" s="1" t="s">
        <v>507</v>
      </c>
      <c r="B24" s="1" t="s">
        <v>508</v>
      </c>
      <c r="D24" s="1" t="s">
        <v>11</v>
      </c>
      <c r="E24" s="1" t="s">
        <v>186</v>
      </c>
    </row>
    <row r="25" spans="1:7" s="1" customFormat="1" x14ac:dyDescent="0.2">
      <c r="A25" s="1" t="s">
        <v>509</v>
      </c>
      <c r="B25" s="1" t="s">
        <v>510</v>
      </c>
      <c r="D25" s="1" t="s">
        <v>11</v>
      </c>
      <c r="E25" s="1" t="s">
        <v>186</v>
      </c>
    </row>
    <row r="26" spans="1:7" s="1" customFormat="1" x14ac:dyDescent="0.2">
      <c r="A26" s="1" t="s">
        <v>527</v>
      </c>
      <c r="B26" s="1" t="s">
        <v>528</v>
      </c>
      <c r="D26" s="1" t="s">
        <v>11</v>
      </c>
      <c r="E26" s="1" t="s">
        <v>186</v>
      </c>
    </row>
    <row r="27" spans="1:7" s="1" customFormat="1" x14ac:dyDescent="0.2">
      <c r="A27" s="1" t="s">
        <v>525</v>
      </c>
      <c r="B27" s="1" t="s">
        <v>529</v>
      </c>
      <c r="D27" s="1" t="s">
        <v>11</v>
      </c>
      <c r="E27" s="1" t="s">
        <v>186</v>
      </c>
    </row>
    <row r="28" spans="1:7" s="1" customFormat="1" x14ac:dyDescent="0.2">
      <c r="A28" s="1" t="s">
        <v>530</v>
      </c>
      <c r="B28" s="1" t="s">
        <v>531</v>
      </c>
      <c r="D28" s="1" t="s">
        <v>11</v>
      </c>
      <c r="E28" s="1" t="s">
        <v>186</v>
      </c>
    </row>
    <row r="29" spans="1:7" x14ac:dyDescent="0.2">
      <c r="A29" s="1" t="s">
        <v>443</v>
      </c>
      <c r="B29" s="1" t="s">
        <v>444</v>
      </c>
      <c r="D29" s="1" t="s">
        <v>11</v>
      </c>
      <c r="E29" s="1" t="s">
        <v>186</v>
      </c>
    </row>
    <row r="30" spans="1:7" x14ac:dyDescent="0.2">
      <c r="A30" s="1" t="s">
        <v>511</v>
      </c>
      <c r="B30" s="1" t="s">
        <v>512</v>
      </c>
      <c r="D30" s="1" t="s">
        <v>11</v>
      </c>
      <c r="E30" s="1" t="s">
        <v>186</v>
      </c>
    </row>
    <row r="31" spans="1:7" x14ac:dyDescent="0.2">
      <c r="A31" s="1" t="s">
        <v>282</v>
      </c>
      <c r="B31" s="1" t="s">
        <v>351</v>
      </c>
      <c r="D31" s="1" t="s">
        <v>11</v>
      </c>
      <c r="E31" s="1" t="s">
        <v>186</v>
      </c>
    </row>
    <row r="32" spans="1:7" x14ac:dyDescent="0.2">
      <c r="A32" s="1" t="s">
        <v>359</v>
      </c>
      <c r="B32" s="1" t="s">
        <v>360</v>
      </c>
      <c r="D32" s="1" t="s">
        <v>11</v>
      </c>
      <c r="E32" s="1" t="s">
        <v>267</v>
      </c>
    </row>
    <row r="33" spans="1:5" x14ac:dyDescent="0.2">
      <c r="A33" s="1" t="s">
        <v>74</v>
      </c>
      <c r="B33" s="1" t="s">
        <v>375</v>
      </c>
      <c r="D33" s="1" t="s">
        <v>11</v>
      </c>
      <c r="E33" s="1" t="s">
        <v>19</v>
      </c>
    </row>
    <row r="34" spans="1:5" x14ac:dyDescent="0.2">
      <c r="A34" s="1" t="s">
        <v>347</v>
      </c>
      <c r="B34" s="1" t="s">
        <v>348</v>
      </c>
      <c r="D34" s="1" t="s">
        <v>11</v>
      </c>
      <c r="E34" s="1" t="s">
        <v>274</v>
      </c>
    </row>
    <row r="35" spans="1:5" x14ac:dyDescent="0.2">
      <c r="A35" s="1" t="s">
        <v>367</v>
      </c>
      <c r="B35" s="1" t="s">
        <v>368</v>
      </c>
      <c r="D35" s="1" t="s">
        <v>11</v>
      </c>
      <c r="E35" s="1" t="s">
        <v>276</v>
      </c>
    </row>
    <row r="36" spans="1:5" x14ac:dyDescent="0.2">
      <c r="A36" s="1" t="s">
        <v>361</v>
      </c>
      <c r="B36" s="1" t="s">
        <v>362</v>
      </c>
      <c r="D36" s="1" t="s">
        <v>11</v>
      </c>
      <c r="E36" s="1" t="s">
        <v>185</v>
      </c>
    </row>
    <row r="37" spans="1:5" x14ac:dyDescent="0.2">
      <c r="A37" s="1" t="s">
        <v>445</v>
      </c>
      <c r="B37" s="1" t="s">
        <v>446</v>
      </c>
      <c r="D37" s="1" t="s">
        <v>11</v>
      </c>
      <c r="E37" s="1" t="s">
        <v>447</v>
      </c>
    </row>
  </sheetData>
  <pageMargins left="0.7" right="0.7" top="0.75" bottom="0.75" header="0.3" footer="0.3"/>
  <pageSetup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59"/>
  <sheetViews>
    <sheetView workbookViewId="0">
      <pane xSplit="1" ySplit="1" topLeftCell="B2" activePane="bottomRight" state="frozen"/>
      <selection pane="topRight" activeCell="B1" sqref="B1"/>
      <selection pane="bottomLeft" activeCell="A2" sqref="A2"/>
      <selection pane="bottomRight" activeCell="C6" sqref="C6"/>
    </sheetView>
  </sheetViews>
  <sheetFormatPr baseColWidth="10" defaultColWidth="8.83203125" defaultRowHeight="17.25" customHeight="1" x14ac:dyDescent="0.2"/>
  <cols>
    <col min="1" max="1" width="36.5" style="1" customWidth="1"/>
    <col min="2" max="2" width="25.33203125" style="1" customWidth="1"/>
    <col min="3" max="3" width="49.6640625" style="2" customWidth="1"/>
    <col min="4" max="4" width="8.1640625" style="2" customWidth="1"/>
    <col min="5" max="5" width="13.33203125" style="2" customWidth="1"/>
    <col min="6" max="6" width="11.33203125" style="1" customWidth="1"/>
    <col min="7" max="7" width="9" style="1" customWidth="1"/>
    <col min="8" max="14" width="17.5" style="1" customWidth="1"/>
    <col min="15" max="15" width="20.5" style="1" customWidth="1"/>
    <col min="16" max="19" width="17.5" style="1" customWidth="1"/>
    <col min="20" max="21" width="20.5" style="1" customWidth="1"/>
    <col min="22" max="25" width="38.83203125" style="1" bestFit="1" customWidth="1"/>
  </cols>
  <sheetData>
    <row r="1" spans="1:25" ht="17.25" customHeight="1" thickBot="1" x14ac:dyDescent="0.25">
      <c r="A1" t="s">
        <v>12</v>
      </c>
      <c r="B1" t="s">
        <v>13</v>
      </c>
      <c r="C1" s="2" t="s">
        <v>5</v>
      </c>
      <c r="D1" s="2" t="s">
        <v>37</v>
      </c>
      <c r="E1" s="2" t="s">
        <v>494</v>
      </c>
      <c r="F1" t="s">
        <v>14</v>
      </c>
      <c r="G1" s="1" t="s">
        <v>409</v>
      </c>
      <c r="H1" t="s">
        <v>15</v>
      </c>
      <c r="I1" s="1" t="s">
        <v>410</v>
      </c>
      <c r="J1" t="s">
        <v>16</v>
      </c>
      <c r="K1" s="1" t="s">
        <v>411</v>
      </c>
      <c r="L1" s="1" t="s">
        <v>404</v>
      </c>
      <c r="M1" s="1" t="s">
        <v>412</v>
      </c>
      <c r="N1" s="1" t="s">
        <v>405</v>
      </c>
      <c r="O1" s="1" t="s">
        <v>413</v>
      </c>
      <c r="P1" s="1" t="s">
        <v>407</v>
      </c>
      <c r="Q1" s="1" t="s">
        <v>414</v>
      </c>
      <c r="R1" s="1" t="s">
        <v>408</v>
      </c>
      <c r="S1" s="1" t="s">
        <v>415</v>
      </c>
      <c r="T1" t="s">
        <v>17</v>
      </c>
      <c r="U1" s="1" t="s">
        <v>416</v>
      </c>
      <c r="V1" s="4" t="s">
        <v>567</v>
      </c>
      <c r="W1" s="4" t="s">
        <v>568</v>
      </c>
      <c r="X1" s="4" t="s">
        <v>569</v>
      </c>
      <c r="Y1" s="4" t="s">
        <v>570</v>
      </c>
    </row>
    <row r="2" spans="1:25" ht="17.25" customHeight="1" thickTop="1" x14ac:dyDescent="0.25">
      <c r="A2" s="1" t="s">
        <v>18</v>
      </c>
      <c r="B2" t="s">
        <v>69</v>
      </c>
      <c r="C2" s="3"/>
      <c r="D2" s="3"/>
      <c r="E2" s="3"/>
      <c r="F2"/>
      <c r="H2"/>
      <c r="T2"/>
      <c r="X2" s="17" t="s">
        <v>469</v>
      </c>
      <c r="Y2" s="17" t="s">
        <v>69</v>
      </c>
    </row>
    <row r="3" spans="1:25" ht="17.25" customHeight="1" x14ac:dyDescent="0.25">
      <c r="A3" s="1" t="s">
        <v>238</v>
      </c>
      <c r="B3" s="1" t="s">
        <v>69</v>
      </c>
      <c r="C3" s="2" t="s">
        <v>514</v>
      </c>
      <c r="X3" s="17" t="s">
        <v>469</v>
      </c>
      <c r="Y3" s="17" t="s">
        <v>69</v>
      </c>
    </row>
    <row r="4" spans="1:25" ht="17.25" customHeight="1" x14ac:dyDescent="0.25">
      <c r="A4" s="1" t="s">
        <v>252</v>
      </c>
      <c r="B4" s="1" t="s">
        <v>69</v>
      </c>
      <c r="X4" s="17" t="s">
        <v>469</v>
      </c>
      <c r="Y4" s="17" t="s">
        <v>69</v>
      </c>
    </row>
    <row r="5" spans="1:25" ht="17.25" customHeight="1" x14ac:dyDescent="0.25">
      <c r="A5" s="1" t="s">
        <v>139</v>
      </c>
      <c r="B5" s="1" t="s">
        <v>69</v>
      </c>
      <c r="X5" s="17" t="s">
        <v>469</v>
      </c>
      <c r="Y5" s="17" t="s">
        <v>69</v>
      </c>
    </row>
    <row r="6" spans="1:25" ht="17.25" customHeight="1" x14ac:dyDescent="0.25">
      <c r="A6" s="1" t="s">
        <v>256</v>
      </c>
      <c r="B6" s="1" t="s">
        <v>69</v>
      </c>
      <c r="C6" s="2" t="s">
        <v>572</v>
      </c>
      <c r="X6" s="17" t="s">
        <v>469</v>
      </c>
      <c r="Y6" s="17" t="s">
        <v>69</v>
      </c>
    </row>
    <row r="7" spans="1:25" ht="17.25" customHeight="1" x14ac:dyDescent="0.25">
      <c r="A7" s="1" t="s">
        <v>182</v>
      </c>
      <c r="B7" s="1" t="s">
        <v>69</v>
      </c>
      <c r="X7" s="17" t="s">
        <v>469</v>
      </c>
      <c r="Y7" s="17" t="s">
        <v>69</v>
      </c>
    </row>
    <row r="8" spans="1:25" ht="17.25" customHeight="1" x14ac:dyDescent="0.25">
      <c r="A8" s="1" t="s">
        <v>181</v>
      </c>
      <c r="B8" s="1" t="s">
        <v>69</v>
      </c>
      <c r="C8" s="2" t="s">
        <v>420</v>
      </c>
      <c r="X8" s="17" t="s">
        <v>469</v>
      </c>
      <c r="Y8" s="17" t="s">
        <v>69</v>
      </c>
    </row>
    <row r="9" spans="1:25" ht="17.25" customHeight="1" x14ac:dyDescent="0.25">
      <c r="A9" s="1" t="s">
        <v>20</v>
      </c>
      <c r="B9" s="1" t="s">
        <v>69</v>
      </c>
      <c r="C9" s="2" t="s">
        <v>515</v>
      </c>
      <c r="X9" s="17" t="s">
        <v>469</v>
      </c>
      <c r="Y9" s="17" t="s">
        <v>69</v>
      </c>
    </row>
    <row r="10" spans="1:25" ht="17.25" customHeight="1" x14ac:dyDescent="0.25">
      <c r="A10" s="1" t="s">
        <v>183</v>
      </c>
      <c r="B10" s="1" t="s">
        <v>69</v>
      </c>
      <c r="X10" s="17" t="s">
        <v>469</v>
      </c>
      <c r="Y10" s="17" t="s">
        <v>69</v>
      </c>
    </row>
    <row r="11" spans="1:25" ht="17.25" customHeight="1" x14ac:dyDescent="0.25">
      <c r="A11" s="1" t="s">
        <v>163</v>
      </c>
      <c r="B11" s="1" t="s">
        <v>69</v>
      </c>
      <c r="C11" s="2" t="s">
        <v>516</v>
      </c>
      <c r="X11" s="17" t="s">
        <v>469</v>
      </c>
      <c r="Y11" s="17" t="s">
        <v>69</v>
      </c>
    </row>
    <row r="12" spans="1:25" ht="17.25" customHeight="1" x14ac:dyDescent="0.25">
      <c r="A12" s="1" t="s">
        <v>257</v>
      </c>
      <c r="B12" s="1" t="s">
        <v>69</v>
      </c>
      <c r="C12" s="2" t="s">
        <v>517</v>
      </c>
      <c r="X12" s="17"/>
      <c r="Y12" s="17"/>
    </row>
    <row r="13" spans="1:25" ht="17.25" customHeight="1" x14ac:dyDescent="0.25">
      <c r="A13" s="1" t="s">
        <v>365</v>
      </c>
      <c r="B13" s="1" t="s">
        <v>69</v>
      </c>
      <c r="C13" s="2" t="s">
        <v>518</v>
      </c>
      <c r="X13" s="17"/>
      <c r="Y13" s="17"/>
    </row>
    <row r="14" spans="1:25" ht="17.25" customHeight="1" x14ac:dyDescent="0.25">
      <c r="A14" s="1" t="s">
        <v>184</v>
      </c>
      <c r="B14" s="1" t="s">
        <v>69</v>
      </c>
      <c r="C14" s="2" t="s">
        <v>519</v>
      </c>
      <c r="V14" s="1" t="s">
        <v>69</v>
      </c>
      <c r="W14" s="7" t="s">
        <v>212</v>
      </c>
      <c r="X14" s="17" t="s">
        <v>469</v>
      </c>
      <c r="Y14" s="17" t="s">
        <v>69</v>
      </c>
    </row>
    <row r="15" spans="1:25" ht="17.25" customHeight="1" x14ac:dyDescent="0.25">
      <c r="A15" s="1" t="s">
        <v>454</v>
      </c>
      <c r="B15" s="1" t="s">
        <v>69</v>
      </c>
      <c r="C15" s="2" t="s">
        <v>520</v>
      </c>
      <c r="V15" s="1" t="s">
        <v>69</v>
      </c>
      <c r="W15" s="7" t="s">
        <v>406</v>
      </c>
      <c r="X15" s="17" t="s">
        <v>469</v>
      </c>
      <c r="Y15" s="17" t="s">
        <v>69</v>
      </c>
    </row>
    <row r="16" spans="1:25" ht="17.25" customHeight="1" x14ac:dyDescent="0.25">
      <c r="A16" s="1" t="s">
        <v>186</v>
      </c>
      <c r="B16" s="1" t="s">
        <v>69</v>
      </c>
      <c r="C16" s="2" t="s">
        <v>521</v>
      </c>
      <c r="X16" s="17" t="s">
        <v>469</v>
      </c>
      <c r="Y16" s="17" t="s">
        <v>69</v>
      </c>
    </row>
    <row r="17" spans="1:25" ht="17.25" customHeight="1" x14ac:dyDescent="0.25">
      <c r="A17" s="1" t="s">
        <v>267</v>
      </c>
      <c r="B17" s="1" t="s">
        <v>69</v>
      </c>
      <c r="X17" s="17"/>
      <c r="Y17" s="17"/>
    </row>
    <row r="18" spans="1:25" ht="17.25" customHeight="1" x14ac:dyDescent="0.25">
      <c r="A18" s="1" t="s">
        <v>19</v>
      </c>
      <c r="B18" s="1" t="s">
        <v>69</v>
      </c>
      <c r="C18" s="2" t="s">
        <v>522</v>
      </c>
      <c r="X18" s="17" t="s">
        <v>469</v>
      </c>
      <c r="Y18" s="17" t="s">
        <v>69</v>
      </c>
    </row>
    <row r="19" spans="1:25" ht="17.25" customHeight="1" x14ac:dyDescent="0.25">
      <c r="A19" s="1" t="s">
        <v>274</v>
      </c>
      <c r="B19" s="1" t="s">
        <v>69</v>
      </c>
      <c r="X19" s="17"/>
      <c r="Y19" s="17"/>
    </row>
    <row r="20" spans="1:25" ht="17.25" customHeight="1" x14ac:dyDescent="0.25">
      <c r="A20" s="1" t="s">
        <v>276</v>
      </c>
      <c r="B20" s="1" t="s">
        <v>69</v>
      </c>
      <c r="C20" s="2" t="s">
        <v>517</v>
      </c>
      <c r="V20" s="1" t="s">
        <v>571</v>
      </c>
      <c r="W20" s="1" t="s">
        <v>280</v>
      </c>
      <c r="X20" s="17"/>
      <c r="Y20" s="17"/>
    </row>
    <row r="21" spans="1:25" ht="17.25" customHeight="1" x14ac:dyDescent="0.25">
      <c r="A21" s="1" t="s">
        <v>185</v>
      </c>
      <c r="B21" s="1" t="s">
        <v>69</v>
      </c>
      <c r="C21" s="2" t="s">
        <v>523</v>
      </c>
      <c r="X21" s="17" t="s">
        <v>469</v>
      </c>
      <c r="Y21" s="17" t="s">
        <v>69</v>
      </c>
    </row>
    <row r="22" spans="1:25" s="1" customFormat="1" ht="112" x14ac:dyDescent="0.2">
      <c r="A22" s="1" t="s">
        <v>447</v>
      </c>
      <c r="B22" s="1" t="s">
        <v>69</v>
      </c>
      <c r="C22" s="2" t="s">
        <v>524</v>
      </c>
      <c r="D22" s="2"/>
      <c r="E22" s="2"/>
    </row>
    <row r="23" spans="1:25" s="1" customFormat="1" ht="15" x14ac:dyDescent="0.2">
      <c r="A23" s="1" t="s">
        <v>464</v>
      </c>
      <c r="B23" s="1" t="s">
        <v>69</v>
      </c>
      <c r="C23" s="2"/>
      <c r="D23" s="2"/>
      <c r="E23" s="2"/>
    </row>
    <row r="24" spans="1:25" ht="17.25" customHeight="1" x14ac:dyDescent="0.2">
      <c r="A24"/>
    </row>
    <row r="25" spans="1:25" ht="17.25" customHeight="1" x14ac:dyDescent="0.2">
      <c r="A25"/>
    </row>
    <row r="56" spans="22:25" ht="17.25" customHeight="1" x14ac:dyDescent="0.2">
      <c r="V56" s="7"/>
      <c r="X56" s="7"/>
      <c r="Y56" s="7"/>
    </row>
    <row r="59" spans="22:25" ht="17.25" customHeight="1" x14ac:dyDescent="0.2">
      <c r="Y59" s="7"/>
    </row>
  </sheetData>
  <sortState xmlns:xlrd2="http://schemas.microsoft.com/office/spreadsheetml/2017/richdata2" ref="A2:A21">
    <sortCondition ref="A2:A21"/>
  </sortState>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3" sqref="E3"/>
    </sheetView>
  </sheetViews>
  <sheetFormatPr baseColWidth="10" defaultColWidth="8.83203125" defaultRowHeight="15" x14ac:dyDescent="0.2"/>
  <cols>
    <col min="2" max="2" width="13" customWidth="1"/>
    <col min="3" max="3" width="23.6640625" customWidth="1"/>
    <col min="4" max="4" width="9.83203125" customWidth="1"/>
    <col min="5" max="5" width="89" customWidth="1"/>
  </cols>
  <sheetData>
    <row r="1" spans="1:5" ht="16" thickBot="1" x14ac:dyDescent="0.25">
      <c r="A1" t="s">
        <v>21</v>
      </c>
      <c r="B1" t="s">
        <v>22</v>
      </c>
      <c r="C1" t="s">
        <v>12</v>
      </c>
      <c r="D1" t="s">
        <v>23</v>
      </c>
      <c r="E1" t="s">
        <v>5</v>
      </c>
    </row>
    <row r="2" spans="1:5" ht="81" thickBot="1" x14ac:dyDescent="0.25">
      <c r="A2" s="15" t="s">
        <v>378</v>
      </c>
      <c r="B2" t="s">
        <v>399</v>
      </c>
      <c r="C2" s="16" t="s">
        <v>181</v>
      </c>
      <c r="D2" t="s">
        <v>69</v>
      </c>
      <c r="E2" s="2" t="s">
        <v>433</v>
      </c>
    </row>
    <row r="3" spans="1:5" s="1" customFormat="1" ht="113.25" customHeight="1" x14ac:dyDescent="0.2">
      <c r="A3" s="1" t="s">
        <v>466</v>
      </c>
      <c r="B3" s="1" t="s">
        <v>467</v>
      </c>
      <c r="C3" s="1" t="s">
        <v>464</v>
      </c>
      <c r="D3" s="1" t="s">
        <v>69</v>
      </c>
      <c r="E3" s="2" t="s">
        <v>465</v>
      </c>
    </row>
    <row r="4" spans="1:5" x14ac:dyDescent="0.2">
      <c r="E4"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10"/>
  <sheetViews>
    <sheetView workbookViewId="0">
      <selection activeCell="C13" sqref="C13"/>
    </sheetView>
  </sheetViews>
  <sheetFormatPr baseColWidth="10" defaultColWidth="8.83203125" defaultRowHeight="15" x14ac:dyDescent="0.2"/>
  <cols>
    <col min="1" max="1" width="10.6640625" style="1" customWidth="1"/>
    <col min="2" max="2" width="18.83203125" style="1" customWidth="1"/>
    <col min="3" max="3" width="15" style="1" customWidth="1"/>
    <col min="7" max="7" width="35.33203125" customWidth="1"/>
    <col min="8" max="8" width="28.1640625" customWidth="1"/>
    <col min="18" max="18" width="8.83203125" style="1"/>
    <col min="24" max="24" width="16.5" style="1" bestFit="1" customWidth="1"/>
  </cols>
  <sheetData>
    <row r="1" spans="1:25" x14ac:dyDescent="0.2">
      <c r="A1" t="s">
        <v>24</v>
      </c>
      <c r="B1" s="1" t="s">
        <v>379</v>
      </c>
      <c r="C1" s="1" t="s">
        <v>380</v>
      </c>
      <c r="D1" s="1" t="s">
        <v>381</v>
      </c>
      <c r="E1" s="1" t="s">
        <v>382</v>
      </c>
      <c r="F1" s="1" t="s">
        <v>383</v>
      </c>
      <c r="G1" s="1" t="s">
        <v>434</v>
      </c>
      <c r="H1" s="1" t="s">
        <v>384</v>
      </c>
      <c r="I1" s="1" t="s">
        <v>385</v>
      </c>
      <c r="J1" s="1" t="s">
        <v>386</v>
      </c>
      <c r="K1" s="1" t="s">
        <v>387</v>
      </c>
      <c r="L1" s="1" t="s">
        <v>388</v>
      </c>
      <c r="M1" s="1" t="s">
        <v>389</v>
      </c>
      <c r="N1" s="1" t="s">
        <v>390</v>
      </c>
      <c r="O1" s="1" t="s">
        <v>391</v>
      </c>
      <c r="P1" s="1" t="s">
        <v>392</v>
      </c>
      <c r="Q1" s="1" t="s">
        <v>393</v>
      </c>
      <c r="R1" s="1" t="s">
        <v>470</v>
      </c>
      <c r="S1" s="1" t="s">
        <v>394</v>
      </c>
      <c r="T1" s="1" t="s">
        <v>395</v>
      </c>
      <c r="U1" s="1" t="s">
        <v>396</v>
      </c>
      <c r="V1" s="1" t="s">
        <v>397</v>
      </c>
      <c r="W1" t="s">
        <v>398</v>
      </c>
      <c r="X1" s="1" t="s">
        <v>448</v>
      </c>
      <c r="Y1" s="1" t="s">
        <v>468</v>
      </c>
    </row>
    <row r="2" spans="1:25" x14ac:dyDescent="0.2">
      <c r="A2" t="s">
        <v>25</v>
      </c>
      <c r="B2" t="s">
        <v>28</v>
      </c>
      <c r="C2" s="1" t="s">
        <v>28</v>
      </c>
      <c r="D2" t="s">
        <v>28</v>
      </c>
      <c r="E2" t="s">
        <v>28</v>
      </c>
      <c r="F2" t="s">
        <v>28</v>
      </c>
      <c r="G2" t="s">
        <v>435</v>
      </c>
      <c r="H2" t="s">
        <v>11</v>
      </c>
      <c r="I2" t="s">
        <v>11</v>
      </c>
      <c r="J2" t="s">
        <v>28</v>
      </c>
      <c r="K2" t="s">
        <v>28</v>
      </c>
      <c r="L2" t="s">
        <v>28</v>
      </c>
      <c r="M2" t="s">
        <v>28</v>
      </c>
      <c r="N2" t="s">
        <v>28</v>
      </c>
      <c r="O2" t="s">
        <v>28</v>
      </c>
      <c r="P2" t="s">
        <v>28</v>
      </c>
      <c r="Q2" t="s">
        <v>28</v>
      </c>
      <c r="S2" t="s">
        <v>28</v>
      </c>
      <c r="T2" t="s">
        <v>28</v>
      </c>
      <c r="U2" t="s">
        <v>28</v>
      </c>
      <c r="V2" t="s">
        <v>28</v>
      </c>
      <c r="W2" t="s">
        <v>28</v>
      </c>
      <c r="X2" s="1" t="s">
        <v>28</v>
      </c>
    </row>
    <row r="3" spans="1:25" x14ac:dyDescent="0.2">
      <c r="A3" t="s">
        <v>26</v>
      </c>
      <c r="B3" t="s">
        <v>11</v>
      </c>
      <c r="C3" s="1" t="s">
        <v>11</v>
      </c>
      <c r="D3" t="s">
        <v>11</v>
      </c>
      <c r="E3" t="s">
        <v>11</v>
      </c>
      <c r="F3" t="s">
        <v>11</v>
      </c>
      <c r="G3" s="2"/>
      <c r="H3" t="s">
        <v>11</v>
      </c>
      <c r="I3" t="s">
        <v>11</v>
      </c>
      <c r="J3" t="s">
        <v>11</v>
      </c>
      <c r="K3" t="s">
        <v>11</v>
      </c>
      <c r="L3" t="s">
        <v>11</v>
      </c>
      <c r="M3" t="s">
        <v>11</v>
      </c>
      <c r="N3" t="s">
        <v>28</v>
      </c>
      <c r="O3" t="s">
        <v>11</v>
      </c>
      <c r="P3" t="s">
        <v>11</v>
      </c>
      <c r="Q3" t="s">
        <v>11</v>
      </c>
      <c r="R3" s="2"/>
      <c r="S3" t="s">
        <v>11</v>
      </c>
      <c r="T3" t="s">
        <v>11</v>
      </c>
      <c r="U3" t="s">
        <v>11</v>
      </c>
      <c r="V3" t="s">
        <v>11</v>
      </c>
      <c r="W3" t="s">
        <v>11</v>
      </c>
      <c r="X3" s="1" t="s">
        <v>28</v>
      </c>
    </row>
    <row r="4" spans="1:25" x14ac:dyDescent="0.2">
      <c r="A4" t="s">
        <v>27</v>
      </c>
      <c r="B4" t="s">
        <v>11</v>
      </c>
      <c r="C4" t="s">
        <v>11</v>
      </c>
      <c r="D4" t="s">
        <v>11</v>
      </c>
      <c r="E4" t="s">
        <v>11</v>
      </c>
      <c r="F4" t="s">
        <v>11</v>
      </c>
      <c r="H4" t="s">
        <v>11</v>
      </c>
      <c r="I4" t="s">
        <v>11</v>
      </c>
      <c r="J4" t="s">
        <v>11</v>
      </c>
      <c r="K4" t="s">
        <v>11</v>
      </c>
      <c r="L4" t="s">
        <v>11</v>
      </c>
      <c r="M4" t="s">
        <v>11</v>
      </c>
      <c r="N4" t="s">
        <v>11</v>
      </c>
      <c r="O4" t="s">
        <v>11</v>
      </c>
      <c r="P4" t="s">
        <v>11</v>
      </c>
      <c r="Q4" t="s">
        <v>11</v>
      </c>
      <c r="S4" t="s">
        <v>11</v>
      </c>
      <c r="T4" t="s">
        <v>11</v>
      </c>
      <c r="U4" t="s">
        <v>11</v>
      </c>
      <c r="V4" t="s">
        <v>11</v>
      </c>
      <c r="W4" t="s">
        <v>11</v>
      </c>
      <c r="X4" s="1" t="s">
        <v>11</v>
      </c>
    </row>
    <row r="5" spans="1:25" x14ac:dyDescent="0.2">
      <c r="A5" t="s">
        <v>29</v>
      </c>
      <c r="B5" t="s">
        <v>69</v>
      </c>
      <c r="C5" s="1" t="s">
        <v>69</v>
      </c>
      <c r="D5" t="s">
        <v>69</v>
      </c>
      <c r="E5" t="s">
        <v>69</v>
      </c>
      <c r="F5" t="s">
        <v>69</v>
      </c>
      <c r="H5" t="s">
        <v>69</v>
      </c>
      <c r="I5" t="s">
        <v>69</v>
      </c>
      <c r="J5" t="s">
        <v>69</v>
      </c>
      <c r="K5" t="s">
        <v>69</v>
      </c>
      <c r="L5" t="s">
        <v>69</v>
      </c>
      <c r="M5" t="s">
        <v>69</v>
      </c>
      <c r="N5" t="s">
        <v>69</v>
      </c>
      <c r="O5" t="s">
        <v>69</v>
      </c>
      <c r="P5" t="s">
        <v>69</v>
      </c>
      <c r="Q5" t="s">
        <v>69</v>
      </c>
      <c r="S5" t="s">
        <v>69</v>
      </c>
      <c r="T5" t="s">
        <v>69</v>
      </c>
      <c r="U5" t="s">
        <v>69</v>
      </c>
      <c r="V5" t="s">
        <v>69</v>
      </c>
      <c r="W5" t="s">
        <v>69</v>
      </c>
      <c r="X5" s="1" t="s">
        <v>69</v>
      </c>
    </row>
    <row r="6" spans="1:25" x14ac:dyDescent="0.2">
      <c r="A6" t="s">
        <v>30</v>
      </c>
      <c r="B6" s="1" t="s">
        <v>28</v>
      </c>
      <c r="C6" s="1" t="s">
        <v>28</v>
      </c>
      <c r="D6" s="1" t="s">
        <v>28</v>
      </c>
      <c r="E6" s="1" t="s">
        <v>28</v>
      </c>
      <c r="F6" s="1" t="s">
        <v>28</v>
      </c>
      <c r="G6" s="1"/>
      <c r="H6" s="1" t="s">
        <v>28</v>
      </c>
      <c r="I6" s="1" t="s">
        <v>28</v>
      </c>
      <c r="J6" s="1" t="s">
        <v>28</v>
      </c>
      <c r="K6" s="1" t="s">
        <v>28</v>
      </c>
      <c r="L6" s="1" t="s">
        <v>28</v>
      </c>
      <c r="M6" s="1" t="s">
        <v>28</v>
      </c>
      <c r="N6" s="1" t="s">
        <v>28</v>
      </c>
      <c r="O6" s="1" t="s">
        <v>28</v>
      </c>
      <c r="P6" s="1" t="s">
        <v>28</v>
      </c>
      <c r="Q6" s="1" t="s">
        <v>28</v>
      </c>
      <c r="S6" s="1" t="s">
        <v>28</v>
      </c>
      <c r="T6" s="1" t="s">
        <v>28</v>
      </c>
      <c r="U6" s="1" t="s">
        <v>28</v>
      </c>
      <c r="V6" s="1" t="s">
        <v>28</v>
      </c>
      <c r="W6" t="s">
        <v>28</v>
      </c>
      <c r="X6" s="1" t="s">
        <v>28</v>
      </c>
    </row>
    <row r="7" spans="1:25" x14ac:dyDescent="0.2">
      <c r="A7" t="s">
        <v>31</v>
      </c>
      <c r="B7" t="s">
        <v>28</v>
      </c>
      <c r="C7" s="1" t="s">
        <v>28</v>
      </c>
      <c r="D7" t="s">
        <v>28</v>
      </c>
      <c r="E7" t="s">
        <v>28</v>
      </c>
      <c r="F7" t="s">
        <v>28</v>
      </c>
      <c r="H7" t="s">
        <v>28</v>
      </c>
      <c r="I7" t="s">
        <v>28</v>
      </c>
      <c r="J7" t="s">
        <v>28</v>
      </c>
      <c r="K7" t="s">
        <v>28</v>
      </c>
      <c r="L7" t="s">
        <v>28</v>
      </c>
      <c r="M7" t="s">
        <v>28</v>
      </c>
      <c r="N7" t="s">
        <v>28</v>
      </c>
      <c r="O7" t="s">
        <v>28</v>
      </c>
      <c r="P7" t="s">
        <v>28</v>
      </c>
      <c r="Q7" t="s">
        <v>28</v>
      </c>
      <c r="S7" t="s">
        <v>28</v>
      </c>
      <c r="T7" t="s">
        <v>28</v>
      </c>
      <c r="U7" t="s">
        <v>28</v>
      </c>
      <c r="V7" t="s">
        <v>28</v>
      </c>
      <c r="W7" t="s">
        <v>28</v>
      </c>
      <c r="X7" s="1" t="s">
        <v>28</v>
      </c>
    </row>
    <row r="8" spans="1:25" x14ac:dyDescent="0.2">
      <c r="A8" t="s">
        <v>32</v>
      </c>
      <c r="B8" s="1" t="s">
        <v>28</v>
      </c>
      <c r="C8" s="1" t="s">
        <v>28</v>
      </c>
      <c r="D8" t="s">
        <v>28</v>
      </c>
      <c r="E8" t="s">
        <v>28</v>
      </c>
      <c r="F8" t="s">
        <v>28</v>
      </c>
      <c r="H8" t="s">
        <v>28</v>
      </c>
      <c r="I8" t="s">
        <v>28</v>
      </c>
      <c r="J8" t="s">
        <v>28</v>
      </c>
      <c r="K8" t="s">
        <v>28</v>
      </c>
      <c r="L8" t="s">
        <v>28</v>
      </c>
      <c r="M8" t="s">
        <v>28</v>
      </c>
      <c r="N8" t="s">
        <v>28</v>
      </c>
      <c r="O8" t="s">
        <v>28</v>
      </c>
      <c r="P8" t="s">
        <v>28</v>
      </c>
      <c r="Q8" t="s">
        <v>28</v>
      </c>
      <c r="S8" t="s">
        <v>28</v>
      </c>
      <c r="T8" t="s">
        <v>28</v>
      </c>
      <c r="U8" t="s">
        <v>28</v>
      </c>
      <c r="V8" t="s">
        <v>28</v>
      </c>
      <c r="W8" t="s">
        <v>28</v>
      </c>
      <c r="X8" s="1" t="s">
        <v>28</v>
      </c>
    </row>
    <row r="9" spans="1:25" x14ac:dyDescent="0.2">
      <c r="A9" t="s">
        <v>33</v>
      </c>
      <c r="B9" t="s">
        <v>69</v>
      </c>
      <c r="C9" s="1" t="s">
        <v>69</v>
      </c>
      <c r="D9" t="s">
        <v>69</v>
      </c>
      <c r="E9" t="s">
        <v>69</v>
      </c>
      <c r="F9" t="s">
        <v>69</v>
      </c>
      <c r="H9" t="s">
        <v>69</v>
      </c>
      <c r="I9" t="s">
        <v>69</v>
      </c>
      <c r="J9" t="s">
        <v>69</v>
      </c>
      <c r="K9" t="s">
        <v>69</v>
      </c>
      <c r="L9" t="s">
        <v>69</v>
      </c>
      <c r="M9" t="s">
        <v>69</v>
      </c>
      <c r="N9" t="s">
        <v>69</v>
      </c>
      <c r="O9" t="s">
        <v>69</v>
      </c>
      <c r="P9" t="s">
        <v>69</v>
      </c>
      <c r="Q9" t="s">
        <v>69</v>
      </c>
      <c r="S9" t="s">
        <v>69</v>
      </c>
      <c r="T9" t="s">
        <v>69</v>
      </c>
      <c r="U9" t="s">
        <v>69</v>
      </c>
      <c r="V9" t="s">
        <v>69</v>
      </c>
      <c r="W9" t="s">
        <v>69</v>
      </c>
      <c r="X9" s="1" t="s">
        <v>69</v>
      </c>
    </row>
    <row r="10" spans="1:25" x14ac:dyDescent="0.2">
      <c r="A10" t="s">
        <v>34</v>
      </c>
      <c r="B10" t="s">
        <v>28</v>
      </c>
      <c r="C10" s="1" t="s">
        <v>28</v>
      </c>
      <c r="D10" t="s">
        <v>28</v>
      </c>
      <c r="E10" t="s">
        <v>28</v>
      </c>
      <c r="F10" t="s">
        <v>28</v>
      </c>
      <c r="H10" t="s">
        <v>28</v>
      </c>
      <c r="I10" t="s">
        <v>28</v>
      </c>
      <c r="J10" t="s">
        <v>28</v>
      </c>
      <c r="K10" t="s">
        <v>28</v>
      </c>
      <c r="L10" t="s">
        <v>28</v>
      </c>
      <c r="M10" t="s">
        <v>28</v>
      </c>
      <c r="N10" t="s">
        <v>28</v>
      </c>
      <c r="O10" t="s">
        <v>28</v>
      </c>
      <c r="P10" t="s">
        <v>28</v>
      </c>
      <c r="Q10" t="s">
        <v>28</v>
      </c>
      <c r="S10" t="s">
        <v>28</v>
      </c>
      <c r="T10" t="s">
        <v>28</v>
      </c>
      <c r="U10" t="s">
        <v>28</v>
      </c>
      <c r="V10" t="s">
        <v>28</v>
      </c>
      <c r="W10" t="s">
        <v>28</v>
      </c>
      <c r="X10" s="1" t="s">
        <v>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34E79-4E3A-4FF0-901F-87AE2E2F7A43}">
  <dimension ref="A1:C5"/>
  <sheetViews>
    <sheetView workbookViewId="0">
      <selection activeCell="K30" sqref="K30"/>
    </sheetView>
  </sheetViews>
  <sheetFormatPr baseColWidth="10" defaultColWidth="8.83203125" defaultRowHeight="15" x14ac:dyDescent="0.2"/>
  <sheetData>
    <row r="1" spans="1:3" ht="16" x14ac:dyDescent="0.2">
      <c r="A1" s="1" t="s">
        <v>24</v>
      </c>
      <c r="B1" s="1" t="s">
        <v>23</v>
      </c>
      <c r="C1" s="2" t="s">
        <v>438</v>
      </c>
    </row>
    <row r="2" spans="1:3" x14ac:dyDescent="0.2">
      <c r="A2" s="1" t="s">
        <v>439</v>
      </c>
      <c r="B2" s="1" t="s">
        <v>28</v>
      </c>
      <c r="C2" s="2"/>
    </row>
    <row r="3" spans="1:3" x14ac:dyDescent="0.2">
      <c r="A3" s="1" t="s">
        <v>440</v>
      </c>
      <c r="B3" s="1" t="s">
        <v>28</v>
      </c>
      <c r="C3" s="2"/>
    </row>
    <row r="4" spans="1:3" x14ac:dyDescent="0.2">
      <c r="A4" s="1" t="s">
        <v>441</v>
      </c>
      <c r="B4" s="1" t="s">
        <v>28</v>
      </c>
      <c r="C4" s="2"/>
    </row>
    <row r="5" spans="1:3" x14ac:dyDescent="0.2">
      <c r="A5" s="1" t="s">
        <v>442</v>
      </c>
      <c r="B5" s="1" t="s">
        <v>28</v>
      </c>
      <c r="C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94"/>
  <sheetViews>
    <sheetView zoomScaleNormal="100" workbookViewId="0">
      <pane xSplit="7" ySplit="1" topLeftCell="M71" activePane="bottomRight" state="frozen"/>
      <selection pane="topRight" activeCell="F1" sqref="F1"/>
      <selection pane="bottomLeft" activeCell="A2" sqref="A2"/>
      <selection pane="bottomRight" activeCell="F78" sqref="F78"/>
    </sheetView>
  </sheetViews>
  <sheetFormatPr baseColWidth="10" defaultColWidth="8.83203125" defaultRowHeight="45.75" customHeight="1" x14ac:dyDescent="0.2"/>
  <cols>
    <col min="1" max="1" width="8.83203125" style="1"/>
    <col min="2" max="2" width="21.5" style="1" customWidth="1"/>
    <col min="3" max="3" width="33.5" style="1" customWidth="1"/>
    <col min="4" max="4" width="13.6640625" style="1" customWidth="1"/>
    <col min="5" max="5" width="9" style="1" customWidth="1"/>
    <col min="6" max="6" width="68.5" style="1" customWidth="1"/>
    <col min="7" max="7" width="73.83203125" style="1" customWidth="1"/>
    <col min="8" max="8" width="8.83203125" style="1"/>
    <col min="9" max="9" width="14.33203125" style="1" customWidth="1"/>
    <col min="10" max="10" width="8.83203125" style="1"/>
    <col min="11" max="11" width="36.1640625" style="1" bestFit="1" customWidth="1"/>
    <col min="12" max="12" width="17.6640625" style="1" customWidth="1"/>
    <col min="13" max="13" width="22.5" style="1" customWidth="1"/>
    <col min="14" max="14" width="12.6640625" style="1" customWidth="1"/>
    <col min="15" max="15" width="10.33203125" style="1" customWidth="1"/>
    <col min="16" max="16" width="16.33203125" style="1" customWidth="1"/>
    <col min="17" max="17" width="18" style="1" bestFit="1" customWidth="1"/>
    <col min="18" max="18" width="19" style="1" bestFit="1" customWidth="1"/>
    <col min="19" max="19" width="21.1640625" style="1" bestFit="1" customWidth="1"/>
    <col min="20" max="21" width="49.6640625" style="1" customWidth="1"/>
    <col min="22" max="23" width="38.83203125" style="1" bestFit="1" customWidth="1"/>
    <col min="24" max="24" width="16" style="1" customWidth="1"/>
    <col min="25" max="25" width="50.83203125" style="1" customWidth="1"/>
    <col min="26" max="26" width="68.6640625" style="1" bestFit="1" customWidth="1"/>
    <col min="27" max="27" width="90.6640625" style="1" customWidth="1"/>
    <col min="28" max="28" width="83.5" style="2" bestFit="1" customWidth="1"/>
    <col min="29" max="29" width="38.1640625" style="1" customWidth="1"/>
    <col min="30" max="16384" width="8.83203125" style="1"/>
  </cols>
  <sheetData>
    <row r="1" spans="1:29" ht="45.75" customHeight="1" thickBot="1" x14ac:dyDescent="0.25">
      <c r="A1" s="1" t="s">
        <v>142</v>
      </c>
      <c r="B1" s="4" t="s">
        <v>35</v>
      </c>
      <c r="C1" s="4" t="s">
        <v>24</v>
      </c>
      <c r="D1" s="4" t="s">
        <v>36</v>
      </c>
      <c r="E1" s="4" t="s">
        <v>38</v>
      </c>
      <c r="F1" s="4" t="s">
        <v>5</v>
      </c>
      <c r="G1" s="4" t="s">
        <v>37</v>
      </c>
      <c r="H1" s="4" t="s">
        <v>39</v>
      </c>
      <c r="I1" s="4" t="s">
        <v>30</v>
      </c>
      <c r="J1" s="4" t="s">
        <v>12</v>
      </c>
      <c r="K1" s="4" t="s">
        <v>40</v>
      </c>
      <c r="L1" s="4" t="s">
        <v>41</v>
      </c>
      <c r="M1" s="4" t="s">
        <v>42</v>
      </c>
      <c r="N1" s="4" t="s">
        <v>43</v>
      </c>
      <c r="O1" s="4" t="s">
        <v>44</v>
      </c>
      <c r="P1" s="4" t="s">
        <v>424</v>
      </c>
      <c r="Q1" s="4" t="s">
        <v>45</v>
      </c>
      <c r="R1" s="4" t="s">
        <v>425</v>
      </c>
      <c r="S1" s="4" t="s">
        <v>46</v>
      </c>
      <c r="T1" s="4" t="s">
        <v>426</v>
      </c>
      <c r="U1" s="4" t="s">
        <v>47</v>
      </c>
      <c r="V1" s="4" t="s">
        <v>325</v>
      </c>
      <c r="W1" s="4" t="s">
        <v>326</v>
      </c>
      <c r="X1" s="4" t="s">
        <v>48</v>
      </c>
      <c r="Y1" s="4" t="s">
        <v>49</v>
      </c>
      <c r="Z1" s="4" t="s">
        <v>3</v>
      </c>
      <c r="AA1" s="4" t="s">
        <v>50</v>
      </c>
      <c r="AB1" s="13" t="s">
        <v>51</v>
      </c>
      <c r="AC1" s="8" t="s">
        <v>167</v>
      </c>
    </row>
    <row r="2" spans="1:29" ht="45.75" customHeight="1" thickTop="1" x14ac:dyDescent="0.2">
      <c r="A2" s="1">
        <v>1</v>
      </c>
      <c r="B2" s="1" t="s">
        <v>194</v>
      </c>
      <c r="C2" s="1" t="s">
        <v>141</v>
      </c>
      <c r="D2" s="1" t="s">
        <v>69</v>
      </c>
      <c r="E2" s="1" t="b">
        <v>0</v>
      </c>
      <c r="G2" s="1" t="str">
        <f>"http://hl7.org/fhir/us/core/StructureDefinition/us-core-"&amp;LOWER(B2)</f>
        <v>http://hl7.org/fhir/us/core/StructureDefinition/us-core-!example category search</v>
      </c>
      <c r="H2" s="1" t="s">
        <v>53</v>
      </c>
      <c r="I2" s="1" t="s">
        <v>53</v>
      </c>
      <c r="J2" s="1" t="s">
        <v>54</v>
      </c>
      <c r="K2" s="1" t="str">
        <f>B2&amp;"."&amp;C2</f>
        <v>!EXAMPLE CATEGORY SEARCH.category</v>
      </c>
      <c r="L2" s="1" t="s">
        <v>53</v>
      </c>
      <c r="N2" s="1" t="s">
        <v>53</v>
      </c>
      <c r="Y2" s="1" t="s">
        <v>12</v>
      </c>
      <c r="Z2" s="5"/>
      <c r="AA2" s="5"/>
      <c r="AB2" s="12"/>
      <c r="AC2" s="1" t="str">
        <f t="shared" ref="AC2:AC4" si="0">"SearchParameter-us-core-"&amp;LOWER((B2)&amp;"-"&amp;C2&amp;".html")</f>
        <v>SearchParameter-us-core-!example category search-category.html</v>
      </c>
    </row>
    <row r="3" spans="1:29" ht="45.75" customHeight="1" x14ac:dyDescent="0.2">
      <c r="A3" s="1">
        <v>2</v>
      </c>
      <c r="B3" s="1" t="s">
        <v>195</v>
      </c>
      <c r="C3" s="1" t="s">
        <v>24</v>
      </c>
      <c r="D3" s="1" t="s">
        <v>69</v>
      </c>
      <c r="E3" s="1" t="b">
        <v>0</v>
      </c>
      <c r="G3" s="1" t="str">
        <f t="shared" ref="G3:G66" si="1">"http://hl7.org/fhir/us/core/StructureDefinition/us-core-"&amp;LOWER(B3)</f>
        <v>http://hl7.org/fhir/us/core/StructureDefinition/us-core-!example code search</v>
      </c>
      <c r="H3" s="1" t="s">
        <v>53</v>
      </c>
      <c r="I3" s="1" t="s">
        <v>53</v>
      </c>
      <c r="J3" s="1" t="s">
        <v>54</v>
      </c>
      <c r="K3" s="1" t="str">
        <f>B3&amp;"."&amp;C3</f>
        <v>!EXAMPLE CODE SEARCH.code</v>
      </c>
      <c r="L3" s="1" t="s">
        <v>53</v>
      </c>
      <c r="N3" s="1" t="s">
        <v>53</v>
      </c>
      <c r="Z3" s="5"/>
      <c r="AA3" s="5"/>
      <c r="AB3" s="12"/>
      <c r="AC3" s="1" t="str">
        <f t="shared" si="0"/>
        <v>SearchParameter-us-core-!example code search-code.html</v>
      </c>
    </row>
    <row r="4" spans="1:29" ht="45.75" customHeight="1" x14ac:dyDescent="0.2">
      <c r="A4" s="1">
        <v>3</v>
      </c>
      <c r="B4" s="1" t="s">
        <v>196</v>
      </c>
      <c r="C4" s="1" t="s">
        <v>79</v>
      </c>
      <c r="D4" s="1" t="s">
        <v>69</v>
      </c>
      <c r="E4" s="1" t="b">
        <v>0</v>
      </c>
      <c r="G4" s="1" t="str">
        <f t="shared" si="1"/>
        <v>http://hl7.org/fhir/us/core/StructureDefinition/us-core-!example date search</v>
      </c>
      <c r="H4" s="1" t="s">
        <v>53</v>
      </c>
      <c r="I4" s="1" t="s">
        <v>53</v>
      </c>
      <c r="J4" s="1" t="s">
        <v>79</v>
      </c>
      <c r="K4" s="1" t="str">
        <f>B4&amp;"."&amp;C4</f>
        <v>!EXAMPLE DATE SEARCH.date</v>
      </c>
      <c r="L4" s="1" t="s">
        <v>53</v>
      </c>
      <c r="N4" s="1" t="s">
        <v>53</v>
      </c>
      <c r="O4" s="1" t="s">
        <v>69</v>
      </c>
      <c r="R4" s="1" t="s">
        <v>94</v>
      </c>
      <c r="Y4" s="1" t="s">
        <v>95</v>
      </c>
      <c r="AB4" s="12"/>
      <c r="AC4" s="1" t="str">
        <f t="shared" si="0"/>
        <v>SearchParameter-us-core-!example date search-date.html</v>
      </c>
    </row>
    <row r="5" spans="1:29" ht="45.75" customHeight="1" x14ac:dyDescent="0.2">
      <c r="A5" s="1">
        <v>4</v>
      </c>
      <c r="B5" s="1" t="s">
        <v>168</v>
      </c>
      <c r="C5" s="1" t="s">
        <v>90</v>
      </c>
      <c r="D5" s="1" t="s">
        <v>69</v>
      </c>
      <c r="E5" s="1" t="b">
        <v>0</v>
      </c>
      <c r="F5" s="2" t="s">
        <v>532</v>
      </c>
      <c r="G5" s="1" t="str">
        <f t="shared" si="1"/>
        <v>http://hl7.org/fhir/us/core/StructureDefinition/us-core-!example patient search</v>
      </c>
      <c r="H5" s="1" t="s">
        <v>53</v>
      </c>
      <c r="I5" s="1" t="s">
        <v>53</v>
      </c>
      <c r="J5" s="1" t="s">
        <v>91</v>
      </c>
      <c r="K5" s="1" t="str">
        <f>B5&amp;"."&amp;C5</f>
        <v>!EXAMPLE PATIENT SEARCH.patient</v>
      </c>
      <c r="L5" s="1" t="s">
        <v>53</v>
      </c>
      <c r="N5" s="1" t="s">
        <v>53</v>
      </c>
      <c r="Y5" s="1" t="s">
        <v>92</v>
      </c>
      <c r="Z5" s="1" t="str">
        <f>"support searching for all "&amp;LOWER(B5)&amp;"s for a patient"</f>
        <v>support searching for all !example patient searchs for a patient</v>
      </c>
      <c r="AA5" s="5" t="str">
        <f>"GET [base]/"&amp;B5&amp;"?patient=1137192"</f>
        <v>GET [base]/!EXAMPLE PATIENT SEARCH?patient=1137192</v>
      </c>
      <c r="AB5" s="12" t="str">
        <f>"Fetches a bundle of all "&amp;B5&amp; " resources for the specified patient"</f>
        <v>Fetches a bundle of all !EXAMPLE PATIENT SEARCH resources for the specified patient</v>
      </c>
      <c r="AC5" s="1" t="str">
        <f>"SearchParameter-us-core-"&amp;LOWER((B5)&amp;"-"&amp;C5&amp;".html")</f>
        <v>SearchParameter-us-core-!example patient search-patient.html</v>
      </c>
    </row>
    <row r="6" spans="1:29" ht="45.75" customHeight="1" x14ac:dyDescent="0.2">
      <c r="A6" s="1">
        <v>5</v>
      </c>
      <c r="B6" s="1" t="s">
        <v>239</v>
      </c>
      <c r="C6" s="1" t="s">
        <v>59</v>
      </c>
      <c r="D6" s="1" t="s">
        <v>69</v>
      </c>
      <c r="E6" s="1" t="b">
        <v>0</v>
      </c>
      <c r="G6" s="1" t="str">
        <f t="shared" si="1"/>
        <v>http://hl7.org/fhir/us/core/StructureDefinition/us-core-!example status search</v>
      </c>
      <c r="H6" s="1" t="s">
        <v>53</v>
      </c>
      <c r="I6" s="1" t="s">
        <v>53</v>
      </c>
      <c r="J6" s="1" t="s">
        <v>54</v>
      </c>
      <c r="K6" s="1" t="str">
        <f t="shared" ref="K6:K22" si="2">B6&amp;"."&amp;C6</f>
        <v>!EXAMPLE STATUS SEARCH.status</v>
      </c>
      <c r="L6" s="1" t="s">
        <v>53</v>
      </c>
      <c r="N6" s="1" t="s">
        <v>53</v>
      </c>
      <c r="Y6" s="1" t="s">
        <v>95</v>
      </c>
      <c r="Z6" s="5"/>
      <c r="AA6" s="5"/>
      <c r="AB6" s="12"/>
      <c r="AC6" s="1" t="str">
        <f t="shared" ref="AC6" si="3">"SearchParameter-us-core-"&amp;LOWER((B6)&amp;"-"&amp;C6&amp;".html")</f>
        <v>SearchParameter-us-core-!example status search-status.html</v>
      </c>
    </row>
    <row r="7" spans="1:29" ht="45.75" customHeight="1" x14ac:dyDescent="0.2">
      <c r="A7" s="1">
        <v>6</v>
      </c>
      <c r="B7" s="1" t="s">
        <v>85</v>
      </c>
      <c r="C7" s="6" t="s">
        <v>86</v>
      </c>
      <c r="D7" s="1" t="s">
        <v>69</v>
      </c>
      <c r="E7" s="1" t="b">
        <v>0</v>
      </c>
      <c r="G7" s="1" t="str">
        <f t="shared" si="1"/>
        <v>http://hl7.org/fhir/us/core/StructureDefinition/us-core-!patient</v>
      </c>
      <c r="H7" s="1" t="s">
        <v>53</v>
      </c>
      <c r="I7" s="1" t="s">
        <v>56</v>
      </c>
      <c r="J7" s="1" t="s">
        <v>62</v>
      </c>
      <c r="K7" s="1" t="str">
        <f t="shared" si="2"/>
        <v>!Patient.address</v>
      </c>
      <c r="L7" s="1" t="s">
        <v>53</v>
      </c>
      <c r="N7" s="1" t="s">
        <v>53</v>
      </c>
      <c r="Z7" s="1" t="s">
        <v>213</v>
      </c>
      <c r="AA7" s="5" t="s">
        <v>87</v>
      </c>
      <c r="AB7" s="12"/>
      <c r="AC7" s="1" t="str">
        <f>"SearchParameter-us-core-"&amp;LOWER((B7)&amp;"-"&amp;C7&amp;".html")</f>
        <v>SearchParameter-us-core-!patient-address.html</v>
      </c>
    </row>
    <row r="8" spans="1:29" ht="45.75" customHeight="1" x14ac:dyDescent="0.2">
      <c r="A8" s="1">
        <v>7</v>
      </c>
      <c r="B8" s="1" t="s">
        <v>85</v>
      </c>
      <c r="C8" s="1" t="s">
        <v>88</v>
      </c>
      <c r="D8" s="1" t="s">
        <v>69</v>
      </c>
      <c r="E8" s="1" t="b">
        <v>0</v>
      </c>
      <c r="G8" s="1" t="str">
        <f t="shared" si="1"/>
        <v>http://hl7.org/fhir/us/core/StructureDefinition/us-core-!patient</v>
      </c>
      <c r="H8" s="1" t="s">
        <v>53</v>
      </c>
      <c r="I8" s="1" t="s">
        <v>53</v>
      </c>
      <c r="J8" s="1" t="s">
        <v>62</v>
      </c>
      <c r="K8" s="1" t="str">
        <f t="shared" si="2"/>
        <v>!Patient.telecom</v>
      </c>
      <c r="L8" s="1" t="s">
        <v>53</v>
      </c>
      <c r="N8" s="1" t="s">
        <v>53</v>
      </c>
      <c r="Z8" s="1" t="s">
        <v>214</v>
      </c>
      <c r="AA8" s="1" t="s">
        <v>89</v>
      </c>
      <c r="AB8" s="12"/>
      <c r="AC8" s="1" t="str">
        <f t="shared" ref="AC8:AC70" si="4">"SearchParameter-us-core-"&amp;LOWER((B8)&amp;"-"&amp;C8&amp;".html")</f>
        <v>SearchParameter-us-core-!patient-telecom.html</v>
      </c>
    </row>
    <row r="9" spans="1:29" ht="45.75" customHeight="1" x14ac:dyDescent="0.2">
      <c r="A9" s="1">
        <v>8</v>
      </c>
      <c r="B9" s="1" t="s">
        <v>18</v>
      </c>
      <c r="C9" s="1" t="s">
        <v>140</v>
      </c>
      <c r="D9" s="1" t="s">
        <v>69</v>
      </c>
      <c r="E9" s="1" t="b">
        <v>0</v>
      </c>
      <c r="F9" s="2" t="s">
        <v>533</v>
      </c>
      <c r="G9" s="1" t="str">
        <f t="shared" si="1"/>
        <v>http://hl7.org/fhir/us/core/StructureDefinition/us-core-allergyintolerance</v>
      </c>
      <c r="H9" s="1" t="s">
        <v>53</v>
      </c>
      <c r="I9" s="1" t="s">
        <v>53</v>
      </c>
      <c r="J9" s="1" t="s">
        <v>54</v>
      </c>
      <c r="K9" s="1" t="str">
        <f t="shared" si="2"/>
        <v>AllergyIntolerance.clinical-status</v>
      </c>
      <c r="L9" s="1" t="s">
        <v>53</v>
      </c>
      <c r="N9" s="1" t="s">
        <v>53</v>
      </c>
      <c r="AA9" s="5"/>
      <c r="AB9" s="12"/>
      <c r="AC9" s="1" t="str">
        <f t="shared" si="4"/>
        <v>SearchParameter-us-core-allergyintolerance-clinical-status.html</v>
      </c>
    </row>
    <row r="10" spans="1:29" ht="45.75" customHeight="1" x14ac:dyDescent="0.2">
      <c r="A10" s="1">
        <v>9</v>
      </c>
      <c r="B10" s="1" t="s">
        <v>18</v>
      </c>
      <c r="C10" s="1" t="s">
        <v>90</v>
      </c>
      <c r="D10" s="1" t="s">
        <v>69</v>
      </c>
      <c r="E10" s="1" t="b">
        <v>1</v>
      </c>
      <c r="F10" s="2" t="s">
        <v>532</v>
      </c>
      <c r="G10" s="1" t="str">
        <f t="shared" si="1"/>
        <v>http://hl7.org/fhir/us/core/StructureDefinition/us-core-allergyintolerance</v>
      </c>
      <c r="H10" s="1" t="s">
        <v>53</v>
      </c>
      <c r="I10" s="1" t="s">
        <v>53</v>
      </c>
      <c r="J10" s="1" t="s">
        <v>91</v>
      </c>
      <c r="K10" s="1" t="str">
        <f t="shared" si="2"/>
        <v>AllergyIntolerance.patient</v>
      </c>
      <c r="L10" s="1" t="s">
        <v>53</v>
      </c>
      <c r="N10" s="1" t="s">
        <v>53</v>
      </c>
      <c r="Z10" s="1" t="s">
        <v>73</v>
      </c>
      <c r="AA10" s="5" t="str">
        <f>"GET [base]/"&amp;B10&amp;"?patient=1137192"</f>
        <v>GET [base]/AllergyIntolerance?patient=1137192</v>
      </c>
      <c r="AB10" s="12" t="str">
        <f>"Fetches a bundle of all "&amp;B10&amp; " resources for the specified patient"</f>
        <v>Fetches a bundle of all AllergyIntolerance resources for the specified patient</v>
      </c>
      <c r="AC10" s="1" t="str">
        <f>"SearchParameter-us-core-"&amp;LOWER((B10)&amp;"-"&amp;SUBSTITUTE(C10,"_","")&amp;".html")</f>
        <v>SearchParameter-us-core-allergyintolerance-patient.html</v>
      </c>
    </row>
    <row r="11" spans="1:29" ht="45.75" customHeight="1" x14ac:dyDescent="0.2">
      <c r="A11" s="1">
        <v>10</v>
      </c>
      <c r="B11" s="1" t="s">
        <v>139</v>
      </c>
      <c r="C11" s="1" t="s">
        <v>141</v>
      </c>
      <c r="D11" s="1" t="s">
        <v>69</v>
      </c>
      <c r="E11" s="1" t="b">
        <v>0</v>
      </c>
      <c r="F11" s="2" t="s">
        <v>533</v>
      </c>
      <c r="G11" s="1" t="str">
        <f t="shared" si="1"/>
        <v>http://hl7.org/fhir/us/core/StructureDefinition/us-core-condition</v>
      </c>
      <c r="H11" s="1" t="s">
        <v>53</v>
      </c>
      <c r="I11" s="1" t="s">
        <v>53</v>
      </c>
      <c r="J11" s="1" t="s">
        <v>54</v>
      </c>
      <c r="K11" s="1" t="str">
        <f t="shared" si="2"/>
        <v>Condition.category</v>
      </c>
      <c r="L11" s="1" t="s">
        <v>53</v>
      </c>
      <c r="N11" s="1" t="s">
        <v>53</v>
      </c>
      <c r="Y11" s="1" t="s">
        <v>12</v>
      </c>
      <c r="Z11" s="5"/>
      <c r="AA11" s="5"/>
      <c r="AB11" s="12"/>
      <c r="AC11" s="1" t="str">
        <f t="shared" si="4"/>
        <v>SearchParameter-us-core-condition-category.html</v>
      </c>
    </row>
    <row r="12" spans="1:29" ht="45.75" customHeight="1" x14ac:dyDescent="0.2">
      <c r="A12" s="1">
        <v>11</v>
      </c>
      <c r="B12" s="1" t="s">
        <v>139</v>
      </c>
      <c r="C12" s="1" t="s">
        <v>140</v>
      </c>
      <c r="D12" s="1" t="s">
        <v>69</v>
      </c>
      <c r="E12" s="1" t="b">
        <v>0</v>
      </c>
      <c r="F12" s="2" t="s">
        <v>533</v>
      </c>
      <c r="G12" s="1" t="str">
        <f t="shared" si="1"/>
        <v>http://hl7.org/fhir/us/core/StructureDefinition/us-core-condition</v>
      </c>
      <c r="H12" s="1" t="s">
        <v>53</v>
      </c>
      <c r="I12" s="1" t="s">
        <v>53</v>
      </c>
      <c r="J12" s="1" t="s">
        <v>54</v>
      </c>
      <c r="K12" s="1" t="str">
        <f t="shared" si="2"/>
        <v>Condition.clinical-status</v>
      </c>
      <c r="L12" s="1" t="s">
        <v>53</v>
      </c>
      <c r="N12" s="1" t="s">
        <v>53</v>
      </c>
      <c r="Y12" s="1" t="s">
        <v>95</v>
      </c>
      <c r="AB12" s="12"/>
      <c r="AC12" s="1" t="str">
        <f t="shared" si="4"/>
        <v>SearchParameter-us-core-condition-clinical-status.html</v>
      </c>
    </row>
    <row r="13" spans="1:29" ht="45.75" customHeight="1" x14ac:dyDescent="0.2">
      <c r="A13" s="1">
        <v>12</v>
      </c>
      <c r="B13" s="1" t="s">
        <v>139</v>
      </c>
      <c r="C13" s="1" t="s">
        <v>90</v>
      </c>
      <c r="D13" s="1" t="s">
        <v>69</v>
      </c>
      <c r="E13" s="1" t="b">
        <v>1</v>
      </c>
      <c r="F13" s="2" t="s">
        <v>532</v>
      </c>
      <c r="G13" s="1" t="str">
        <f t="shared" si="1"/>
        <v>http://hl7.org/fhir/us/core/StructureDefinition/us-core-condition</v>
      </c>
      <c r="H13" s="1" t="s">
        <v>53</v>
      </c>
      <c r="I13" s="1" t="s">
        <v>53</v>
      </c>
      <c r="J13" s="1" t="s">
        <v>91</v>
      </c>
      <c r="K13" s="1" t="str">
        <f t="shared" si="2"/>
        <v>Condition.patient</v>
      </c>
      <c r="L13" s="1" t="s">
        <v>53</v>
      </c>
      <c r="N13" s="1" t="s">
        <v>53</v>
      </c>
      <c r="Y13" s="1" t="s">
        <v>92</v>
      </c>
      <c r="Z13" s="1" t="s">
        <v>143</v>
      </c>
      <c r="AA13" s="5" t="str">
        <f>"GET [base]/"&amp;B13&amp;"?patient=1137192"</f>
        <v>GET [base]/Condition?patient=1137192</v>
      </c>
      <c r="AB13" s="12" t="str">
        <f>"Fetches a bundle of all "&amp;B13&amp; " resources for the specified patient"</f>
        <v>Fetches a bundle of all Condition resources for the specified patient</v>
      </c>
      <c r="AC13" s="1" t="str">
        <f t="shared" ref="AC13:AC14" si="5">"SearchParameter-us-core-"&amp;LOWER((B13)&amp;"-"&amp;SUBSTITUTE(C13,"_","")&amp;".html")</f>
        <v>SearchParameter-us-core-condition-patient.html</v>
      </c>
    </row>
    <row r="14" spans="1:29" ht="45.75" customHeight="1" x14ac:dyDescent="0.2">
      <c r="A14" s="1">
        <v>13</v>
      </c>
      <c r="B14" s="1" t="s">
        <v>20</v>
      </c>
      <c r="C14" s="1" t="s">
        <v>52</v>
      </c>
      <c r="D14" s="1" t="s">
        <v>69</v>
      </c>
      <c r="E14" s="1" t="b">
        <v>1</v>
      </c>
      <c r="G14" s="1" t="str">
        <f t="shared" si="1"/>
        <v>http://hl7.org/fhir/us/core/StructureDefinition/us-core-encounter</v>
      </c>
      <c r="H14" s="1" t="s">
        <v>53</v>
      </c>
      <c r="I14" s="1" t="s">
        <v>53</v>
      </c>
      <c r="J14" s="1" t="s">
        <v>54</v>
      </c>
      <c r="K14" s="1" t="str">
        <f t="shared" si="2"/>
        <v>Encounter._id</v>
      </c>
      <c r="L14" s="1" t="s">
        <v>53</v>
      </c>
      <c r="N14" s="1" t="s">
        <v>53</v>
      </c>
      <c r="Z14" s="5" t="s">
        <v>215</v>
      </c>
      <c r="AA14" s="5" t="s">
        <v>340</v>
      </c>
      <c r="AB14" s="2" t="s">
        <v>173</v>
      </c>
      <c r="AC14" s="1" t="str">
        <f t="shared" si="5"/>
        <v>SearchParameter-us-core-encounter-id.html</v>
      </c>
    </row>
    <row r="15" spans="1:29" ht="45.75" customHeight="1" x14ac:dyDescent="0.2">
      <c r="A15" s="1">
        <v>14</v>
      </c>
      <c r="B15" s="1" t="s">
        <v>20</v>
      </c>
      <c r="C15" s="1" t="s">
        <v>96</v>
      </c>
      <c r="D15" s="1" t="s">
        <v>69</v>
      </c>
      <c r="E15" s="1" t="b">
        <v>0</v>
      </c>
      <c r="F15" s="2" t="s">
        <v>533</v>
      </c>
      <c r="G15" s="1" t="str">
        <f t="shared" si="1"/>
        <v>http://hl7.org/fhir/us/core/StructureDefinition/us-core-encounter</v>
      </c>
      <c r="H15" s="1" t="s">
        <v>53</v>
      </c>
      <c r="I15" s="1" t="s">
        <v>53</v>
      </c>
      <c r="J15" s="1" t="s">
        <v>54</v>
      </c>
      <c r="K15" s="1" t="str">
        <f t="shared" si="2"/>
        <v>Encounter.class</v>
      </c>
      <c r="L15" s="1" t="s">
        <v>53</v>
      </c>
      <c r="N15" s="1" t="s">
        <v>53</v>
      </c>
      <c r="Y15" s="1" t="s">
        <v>12</v>
      </c>
      <c r="Z15" s="5"/>
      <c r="AA15" s="5"/>
      <c r="AB15" s="12"/>
      <c r="AC15" s="1" t="str">
        <f t="shared" si="4"/>
        <v>SearchParameter-us-core-encounter-class.html</v>
      </c>
    </row>
    <row r="16" spans="1:29" ht="45.75" customHeight="1" x14ac:dyDescent="0.2">
      <c r="A16" s="1">
        <v>15</v>
      </c>
      <c r="B16" s="1" t="s">
        <v>20</v>
      </c>
      <c r="C16" s="1" t="s">
        <v>79</v>
      </c>
      <c r="D16" s="1" t="s">
        <v>69</v>
      </c>
      <c r="E16" s="1" t="b">
        <v>0</v>
      </c>
      <c r="F16" s="2" t="s">
        <v>534</v>
      </c>
      <c r="G16" s="1" t="str">
        <f t="shared" si="1"/>
        <v>http://hl7.org/fhir/us/core/StructureDefinition/us-core-encounter</v>
      </c>
      <c r="H16" s="1" t="s">
        <v>53</v>
      </c>
      <c r="I16" s="1" t="s">
        <v>53</v>
      </c>
      <c r="J16" s="1" t="s">
        <v>79</v>
      </c>
      <c r="K16" s="1" t="str">
        <f t="shared" si="2"/>
        <v>Encounter.date</v>
      </c>
      <c r="L16" s="1" t="s">
        <v>53</v>
      </c>
      <c r="N16" s="1" t="s">
        <v>53</v>
      </c>
      <c r="O16" s="1" t="s">
        <v>69</v>
      </c>
      <c r="R16" s="1" t="s">
        <v>94</v>
      </c>
      <c r="Y16" s="1" t="s">
        <v>95</v>
      </c>
      <c r="AB16" s="12"/>
      <c r="AC16" s="1" t="str">
        <f t="shared" si="4"/>
        <v>SearchParameter-us-core-encounter-date.html</v>
      </c>
    </row>
    <row r="17" spans="1:29" ht="45.75" customHeight="1" x14ac:dyDescent="0.2">
      <c r="A17" s="1">
        <v>16</v>
      </c>
      <c r="B17" s="1" t="s">
        <v>20</v>
      </c>
      <c r="C17" s="1" t="s">
        <v>76</v>
      </c>
      <c r="D17" s="1" t="s">
        <v>69</v>
      </c>
      <c r="E17" s="1" t="b">
        <v>1</v>
      </c>
      <c r="F17" s="2" t="s">
        <v>533</v>
      </c>
      <c r="G17" s="1" t="str">
        <f t="shared" si="1"/>
        <v>http://hl7.org/fhir/us/core/StructureDefinition/us-core-encounter</v>
      </c>
      <c r="H17" s="1" t="s">
        <v>53</v>
      </c>
      <c r="I17" s="1" t="s">
        <v>53</v>
      </c>
      <c r="J17" s="1" t="s">
        <v>54</v>
      </c>
      <c r="K17" s="1" t="str">
        <f t="shared" si="2"/>
        <v>Encounter.identifier</v>
      </c>
      <c r="L17" s="1" t="s">
        <v>53</v>
      </c>
      <c r="N17" s="1" t="s">
        <v>53</v>
      </c>
      <c r="Z17" s="5" t="s">
        <v>216</v>
      </c>
      <c r="AA17" s="1" t="s">
        <v>162</v>
      </c>
      <c r="AB17" s="12" t="str">
        <f>"Fetches a bundle containing any "&amp;B17&amp;" resources matching the identifier"</f>
        <v>Fetches a bundle containing any Encounter resources matching the identifier</v>
      </c>
      <c r="AC17" s="1" t="str">
        <f t="shared" ref="AC17:AC18" si="6">"SearchParameter-us-core-"&amp;LOWER((B17)&amp;"-"&amp;SUBSTITUTE(C17,"_","")&amp;".html")</f>
        <v>SearchParameter-us-core-encounter-identifier.html</v>
      </c>
    </row>
    <row r="18" spans="1:29" ht="45.75" customHeight="1" x14ac:dyDescent="0.2">
      <c r="A18" s="1">
        <v>17</v>
      </c>
      <c r="B18" s="1" t="s">
        <v>20</v>
      </c>
      <c r="C18" s="1" t="s">
        <v>90</v>
      </c>
      <c r="D18" s="1" t="s">
        <v>69</v>
      </c>
      <c r="E18" s="1" t="b">
        <v>1</v>
      </c>
      <c r="F18" s="2" t="s">
        <v>532</v>
      </c>
      <c r="G18" s="1" t="str">
        <f t="shared" si="1"/>
        <v>http://hl7.org/fhir/us/core/StructureDefinition/us-core-encounter</v>
      </c>
      <c r="H18" s="1" t="s">
        <v>53</v>
      </c>
      <c r="I18" s="1" t="s">
        <v>53</v>
      </c>
      <c r="J18" s="1" t="s">
        <v>91</v>
      </c>
      <c r="K18" s="1" t="str">
        <f t="shared" si="2"/>
        <v>Encounter.patient</v>
      </c>
      <c r="L18" s="1" t="s">
        <v>53</v>
      </c>
      <c r="N18" s="1" t="s">
        <v>53</v>
      </c>
      <c r="Y18" s="1" t="s">
        <v>92</v>
      </c>
      <c r="Z18" s="1" t="s">
        <v>93</v>
      </c>
      <c r="AA18" s="5" t="str">
        <f>"GET [base]/"&amp;B18&amp;"?patient=1137192"</f>
        <v>GET [base]/Encounter?patient=1137192</v>
      </c>
      <c r="AB18" s="12" t="str">
        <f>"Fetches a bundle of all "&amp;B18&amp; " resources for the specified patient"</f>
        <v>Fetches a bundle of all Encounter resources for the specified patient</v>
      </c>
      <c r="AC18" s="1" t="str">
        <f t="shared" si="6"/>
        <v>SearchParameter-us-core-encounter-patient.html</v>
      </c>
    </row>
    <row r="19" spans="1:29" ht="45.75" customHeight="1" x14ac:dyDescent="0.2">
      <c r="A19" s="1">
        <v>18</v>
      </c>
      <c r="B19" s="1" t="s">
        <v>20</v>
      </c>
      <c r="C19" s="1" t="s">
        <v>59</v>
      </c>
      <c r="D19" s="1" t="s">
        <v>69</v>
      </c>
      <c r="E19" s="1" t="b">
        <v>0</v>
      </c>
      <c r="F19" s="2" t="s">
        <v>533</v>
      </c>
      <c r="G19" s="1" t="str">
        <f t="shared" si="1"/>
        <v>http://hl7.org/fhir/us/core/StructureDefinition/us-core-encounter</v>
      </c>
      <c r="H19" s="1" t="s">
        <v>53</v>
      </c>
      <c r="I19" s="1" t="s">
        <v>53</v>
      </c>
      <c r="J19" s="1" t="s">
        <v>54</v>
      </c>
      <c r="K19" s="1" t="str">
        <f t="shared" si="2"/>
        <v>Encounter.status</v>
      </c>
      <c r="L19" s="1" t="s">
        <v>53</v>
      </c>
      <c r="N19" s="1" t="s">
        <v>53</v>
      </c>
      <c r="Y19" s="1" t="s">
        <v>95</v>
      </c>
      <c r="Z19" s="5"/>
      <c r="AA19" s="5"/>
      <c r="AB19" s="12"/>
      <c r="AC19" s="1" t="str">
        <f t="shared" si="4"/>
        <v>SearchParameter-us-core-encounter-status.html</v>
      </c>
    </row>
    <row r="20" spans="1:29" ht="45.75" customHeight="1" x14ac:dyDescent="0.2">
      <c r="A20" s="1">
        <v>19</v>
      </c>
      <c r="B20" s="1" t="s">
        <v>20</v>
      </c>
      <c r="C20" s="1" t="s">
        <v>12</v>
      </c>
      <c r="D20" s="1" t="s">
        <v>69</v>
      </c>
      <c r="E20" s="1" t="b">
        <v>0</v>
      </c>
      <c r="F20" s="2" t="s">
        <v>533</v>
      </c>
      <c r="G20" s="1" t="str">
        <f t="shared" si="1"/>
        <v>http://hl7.org/fhir/us/core/StructureDefinition/us-core-encounter</v>
      </c>
      <c r="H20" s="1" t="s">
        <v>53</v>
      </c>
      <c r="I20" s="1" t="s">
        <v>53</v>
      </c>
      <c r="J20" s="1" t="s">
        <v>54</v>
      </c>
      <c r="K20" s="1" t="str">
        <f t="shared" si="2"/>
        <v>Encounter.type</v>
      </c>
      <c r="L20" s="1" t="s">
        <v>53</v>
      </c>
      <c r="N20" s="1" t="s">
        <v>53</v>
      </c>
      <c r="Z20" s="5"/>
      <c r="AA20" s="5"/>
      <c r="AB20" s="12"/>
      <c r="AC20" s="1" t="str">
        <f t="shared" si="4"/>
        <v>SearchParameter-us-core-encounter-type.html</v>
      </c>
    </row>
    <row r="21" spans="1:29" ht="45.75" customHeight="1" x14ac:dyDescent="0.2">
      <c r="A21" s="1">
        <v>20</v>
      </c>
      <c r="B21" s="1" t="s">
        <v>19</v>
      </c>
      <c r="C21" s="1" t="s">
        <v>52</v>
      </c>
      <c r="D21" s="1" t="s">
        <v>69</v>
      </c>
      <c r="E21" s="1" t="b">
        <v>1</v>
      </c>
      <c r="G21" s="1" t="str">
        <f t="shared" si="1"/>
        <v>http://hl7.org/fhir/us/core/StructureDefinition/us-core-patient</v>
      </c>
      <c r="H21" s="1" t="s">
        <v>53</v>
      </c>
      <c r="I21" s="1" t="s">
        <v>53</v>
      </c>
      <c r="J21" s="1" t="s">
        <v>54</v>
      </c>
      <c r="K21" s="1" t="str">
        <f t="shared" si="2"/>
        <v>Patient._id</v>
      </c>
      <c r="L21" s="1" t="s">
        <v>53</v>
      </c>
      <c r="N21" s="1" t="s">
        <v>53</v>
      </c>
      <c r="Z21" s="5" t="s">
        <v>75</v>
      </c>
      <c r="AA21" s="5" t="s">
        <v>341</v>
      </c>
      <c r="AC21" s="1" t="str">
        <f>"SearchParameter-us-core-"&amp;LOWER((B21)&amp;"-"&amp;SUBSTITUTE(C21,"_","")&amp;".html")</f>
        <v>SearchParameter-us-core-patient-id.html</v>
      </c>
    </row>
    <row r="22" spans="1:29" ht="45.75" customHeight="1" x14ac:dyDescent="0.2">
      <c r="A22" s="1">
        <v>21</v>
      </c>
      <c r="B22" s="1" t="s">
        <v>19</v>
      </c>
      <c r="C22" s="1" t="s">
        <v>78</v>
      </c>
      <c r="D22" s="1" t="s">
        <v>69</v>
      </c>
      <c r="E22" s="1" t="b">
        <v>0</v>
      </c>
      <c r="F22" s="2" t="s">
        <v>535</v>
      </c>
      <c r="G22" s="1" t="str">
        <f t="shared" si="1"/>
        <v>http://hl7.org/fhir/us/core/StructureDefinition/us-core-patient</v>
      </c>
      <c r="H22" s="1" t="s">
        <v>53</v>
      </c>
      <c r="I22" s="1" t="s">
        <v>53</v>
      </c>
      <c r="J22" s="1" t="s">
        <v>79</v>
      </c>
      <c r="K22" s="1" t="str">
        <f t="shared" si="2"/>
        <v>Patient.birthdate</v>
      </c>
      <c r="L22" s="1" t="s">
        <v>53</v>
      </c>
      <c r="N22" s="1" t="s">
        <v>53</v>
      </c>
      <c r="Y22" s="1" t="s">
        <v>80</v>
      </c>
      <c r="AC22" s="1" t="str">
        <f t="shared" si="4"/>
        <v>SearchParameter-us-core-patient-birthdate.html</v>
      </c>
    </row>
    <row r="23" spans="1:29" ht="45.75" customHeight="1" x14ac:dyDescent="0.2">
      <c r="A23" s="1">
        <v>22</v>
      </c>
      <c r="B23" s="1" t="s">
        <v>19</v>
      </c>
      <c r="C23" s="1" t="s">
        <v>80</v>
      </c>
      <c r="D23" s="1" t="s">
        <v>69</v>
      </c>
      <c r="E23" s="1" t="b">
        <v>0</v>
      </c>
      <c r="G23" s="1" t="str">
        <f t="shared" si="1"/>
        <v>http://hl7.org/fhir/us/core/StructureDefinition/us-core-patient</v>
      </c>
      <c r="H23" s="1" t="s">
        <v>53</v>
      </c>
      <c r="I23" s="1" t="s">
        <v>53</v>
      </c>
      <c r="J23" s="1" t="s">
        <v>62</v>
      </c>
      <c r="K23" s="6" t="s">
        <v>82</v>
      </c>
      <c r="L23" s="1" t="s">
        <v>53</v>
      </c>
      <c r="N23" s="1" t="s">
        <v>53</v>
      </c>
      <c r="AC23" s="1" t="str">
        <f t="shared" si="4"/>
        <v>SearchParameter-us-core-patient-family.html</v>
      </c>
    </row>
    <row r="24" spans="1:29" ht="45.75" customHeight="1" x14ac:dyDescent="0.2">
      <c r="A24" s="1">
        <v>23</v>
      </c>
      <c r="B24" s="1" t="s">
        <v>19</v>
      </c>
      <c r="C24" s="1" t="s">
        <v>81</v>
      </c>
      <c r="D24" s="1" t="s">
        <v>69</v>
      </c>
      <c r="E24" s="1" t="b">
        <v>0</v>
      </c>
      <c r="F24" s="2" t="s">
        <v>533</v>
      </c>
      <c r="G24" s="1" t="str">
        <f t="shared" si="1"/>
        <v>http://hl7.org/fhir/us/core/StructureDefinition/us-core-patient</v>
      </c>
      <c r="H24" s="1" t="s">
        <v>53</v>
      </c>
      <c r="I24" s="1" t="s">
        <v>53</v>
      </c>
      <c r="J24" s="1" t="s">
        <v>54</v>
      </c>
      <c r="K24" s="1" t="str">
        <f>B24&amp;"."&amp;C24</f>
        <v>Patient.gender</v>
      </c>
      <c r="L24" s="1" t="s">
        <v>53</v>
      </c>
      <c r="N24" s="1" t="s">
        <v>53</v>
      </c>
      <c r="Y24" s="1" t="s">
        <v>80</v>
      </c>
      <c r="AB24" s="12"/>
      <c r="AC24" s="1" t="str">
        <f t="shared" si="4"/>
        <v>SearchParameter-us-core-patient-gender.html</v>
      </c>
    </row>
    <row r="25" spans="1:29" ht="45.75" customHeight="1" x14ac:dyDescent="0.2">
      <c r="A25" s="1">
        <v>24</v>
      </c>
      <c r="B25" s="1" t="s">
        <v>19</v>
      </c>
      <c r="C25" s="1" t="s">
        <v>83</v>
      </c>
      <c r="D25" s="1" t="s">
        <v>69</v>
      </c>
      <c r="E25" s="1" t="b">
        <v>0</v>
      </c>
      <c r="G25" s="1" t="str">
        <f t="shared" si="1"/>
        <v>http://hl7.org/fhir/us/core/StructureDefinition/us-core-patient</v>
      </c>
      <c r="H25" s="1" t="s">
        <v>53</v>
      </c>
      <c r="I25" s="1" t="s">
        <v>53</v>
      </c>
      <c r="J25" s="1" t="s">
        <v>62</v>
      </c>
      <c r="K25" s="6" t="s">
        <v>84</v>
      </c>
      <c r="L25" s="1" t="s">
        <v>53</v>
      </c>
      <c r="N25" s="1" t="s">
        <v>53</v>
      </c>
      <c r="AB25" s="12"/>
      <c r="AC25" s="1" t="str">
        <f t="shared" si="4"/>
        <v>SearchParameter-us-core-patient-given.html</v>
      </c>
    </row>
    <row r="26" spans="1:29" ht="45.75" customHeight="1" x14ac:dyDescent="0.2">
      <c r="A26" s="1">
        <v>25</v>
      </c>
      <c r="B26" s="1" t="s">
        <v>19</v>
      </c>
      <c r="C26" s="1" t="s">
        <v>76</v>
      </c>
      <c r="D26" s="1" t="s">
        <v>69</v>
      </c>
      <c r="E26" s="1" t="b">
        <v>1</v>
      </c>
      <c r="F26" s="2" t="s">
        <v>533</v>
      </c>
      <c r="G26" s="1" t="str">
        <f t="shared" si="1"/>
        <v>http://hl7.org/fhir/us/core/StructureDefinition/us-core-patient</v>
      </c>
      <c r="H26" s="1" t="s">
        <v>53</v>
      </c>
      <c r="I26" s="1" t="s">
        <v>53</v>
      </c>
      <c r="J26" s="1" t="s">
        <v>54</v>
      </c>
      <c r="K26" s="1" t="str">
        <f>B26&amp;"."&amp;C26</f>
        <v>Patient.identifier</v>
      </c>
      <c r="L26" s="1" t="s">
        <v>53</v>
      </c>
      <c r="N26" s="1" t="s">
        <v>53</v>
      </c>
      <c r="Z26" s="5" t="s">
        <v>217</v>
      </c>
      <c r="AA26" s="1" t="s">
        <v>161</v>
      </c>
      <c r="AB26" s="12" t="str">
        <f>"Fetches a bundle containing any "&amp;B26&amp;" resources matching the identifier"</f>
        <v>Fetches a bundle containing any Patient resources matching the identifier</v>
      </c>
      <c r="AC26" s="1" t="str">
        <f t="shared" ref="AC26:AC27" si="7">"SearchParameter-us-core-"&amp;LOWER((B26)&amp;"-"&amp;SUBSTITUTE(C26,"_","")&amp;".html")</f>
        <v>SearchParameter-us-core-patient-identifier.html</v>
      </c>
    </row>
    <row r="27" spans="1:29" ht="45.75" customHeight="1" x14ac:dyDescent="0.2">
      <c r="A27" s="1">
        <v>26</v>
      </c>
      <c r="B27" s="1" t="s">
        <v>19</v>
      </c>
      <c r="C27" s="1" t="s">
        <v>21</v>
      </c>
      <c r="D27" s="1" t="s">
        <v>69</v>
      </c>
      <c r="E27" s="1" t="b">
        <v>1</v>
      </c>
      <c r="G27" s="1" t="str">
        <f t="shared" si="1"/>
        <v>http://hl7.org/fhir/us/core/StructureDefinition/us-core-patient</v>
      </c>
      <c r="H27" s="1" t="s">
        <v>53</v>
      </c>
      <c r="I27" s="1" t="s">
        <v>53</v>
      </c>
      <c r="J27" s="1" t="s">
        <v>62</v>
      </c>
      <c r="K27" s="1" t="str">
        <f>B27&amp;"."&amp;C27</f>
        <v>Patient.name</v>
      </c>
      <c r="L27" s="1" t="s">
        <v>53</v>
      </c>
      <c r="N27" s="1" t="s">
        <v>53</v>
      </c>
      <c r="Y27" s="1" t="s">
        <v>77</v>
      </c>
      <c r="Z27" s="5" t="s">
        <v>175</v>
      </c>
      <c r="AA27" s="1" t="s">
        <v>176</v>
      </c>
      <c r="AB27" s="12" t="str">
        <f>"Fetches a bundle of all "&amp;B27&amp;" resources matching the name"</f>
        <v>Fetches a bundle of all Patient resources matching the name</v>
      </c>
      <c r="AC27" s="1" t="str">
        <f t="shared" si="7"/>
        <v>SearchParameter-us-core-patient-name.html</v>
      </c>
    </row>
    <row r="28" spans="1:29" ht="45.75" customHeight="1" x14ac:dyDescent="0.2">
      <c r="A28" s="1">
        <v>27</v>
      </c>
      <c r="B28" s="1" t="s">
        <v>160</v>
      </c>
      <c r="C28" s="1" t="s">
        <v>52</v>
      </c>
      <c r="D28" s="1" t="s">
        <v>69</v>
      </c>
      <c r="E28" s="1" t="b">
        <v>0</v>
      </c>
      <c r="G28" s="1" t="str">
        <f t="shared" si="1"/>
        <v>http://hl7.org/fhir/us/core/StructureDefinition/us-core-!questionnaire</v>
      </c>
      <c r="H28" s="1" t="s">
        <v>53</v>
      </c>
      <c r="I28" s="1" t="s">
        <v>53</v>
      </c>
      <c r="J28" s="1" t="s">
        <v>54</v>
      </c>
      <c r="K28" s="1" t="s">
        <v>55</v>
      </c>
      <c r="L28" s="1" t="s">
        <v>53</v>
      </c>
      <c r="N28" s="1" t="s">
        <v>53</v>
      </c>
      <c r="AC28" s="1" t="str">
        <f t="shared" si="4"/>
        <v>SearchParameter-us-core-!questionnaire-_id.html</v>
      </c>
    </row>
    <row r="29" spans="1:29" ht="45.75" customHeight="1" x14ac:dyDescent="0.2">
      <c r="A29" s="1">
        <v>28</v>
      </c>
      <c r="B29" s="1" t="s">
        <v>160</v>
      </c>
      <c r="C29" s="1" t="s">
        <v>70</v>
      </c>
      <c r="D29" s="1" t="s">
        <v>69</v>
      </c>
      <c r="E29" s="1" t="b">
        <v>0</v>
      </c>
      <c r="G29" s="1" t="str">
        <f t="shared" si="1"/>
        <v>http://hl7.org/fhir/us/core/StructureDefinition/us-core-!questionnaire</v>
      </c>
      <c r="H29" s="1" t="s">
        <v>56</v>
      </c>
      <c r="I29" s="1" t="s">
        <v>53</v>
      </c>
      <c r="J29" s="1" t="s">
        <v>71</v>
      </c>
      <c r="K29" s="1" t="str">
        <f t="shared" ref="K29:K39" si="8">B29&amp;"."&amp;C29</f>
        <v>!Questionnaire.context-type-value</v>
      </c>
      <c r="L29" s="1" t="s">
        <v>53</v>
      </c>
      <c r="N29" s="1" t="s">
        <v>53</v>
      </c>
      <c r="AC29" s="1" t="str">
        <f t="shared" si="4"/>
        <v>SearchParameter-us-core-!questionnaire-context-type-value.html</v>
      </c>
    </row>
    <row r="30" spans="1:29" ht="45.75" customHeight="1" x14ac:dyDescent="0.2">
      <c r="A30" s="1">
        <v>29</v>
      </c>
      <c r="B30" s="1" t="s">
        <v>160</v>
      </c>
      <c r="C30" s="1" t="s">
        <v>66</v>
      </c>
      <c r="D30" s="1" t="s">
        <v>69</v>
      </c>
      <c r="E30" s="1" t="b">
        <v>0</v>
      </c>
      <c r="G30" s="1" t="str">
        <f t="shared" si="1"/>
        <v>http://hl7.org/fhir/us/core/StructureDefinition/us-core-!questionnaire</v>
      </c>
      <c r="H30" s="1" t="s">
        <v>53</v>
      </c>
      <c r="I30" s="1" t="s">
        <v>53</v>
      </c>
      <c r="J30" s="1" t="s">
        <v>62</v>
      </c>
      <c r="K30" s="1" t="str">
        <f t="shared" si="8"/>
        <v>!Questionnaire.publisher</v>
      </c>
      <c r="L30" s="1" t="s">
        <v>53</v>
      </c>
      <c r="N30" s="1" t="s">
        <v>53</v>
      </c>
      <c r="P30" s="1" t="s">
        <v>67</v>
      </c>
      <c r="Y30" s="1" t="s">
        <v>68</v>
      </c>
      <c r="AC30" s="1" t="str">
        <f t="shared" si="4"/>
        <v>SearchParameter-us-core-!questionnaire-publisher.html</v>
      </c>
    </row>
    <row r="31" spans="1:29" ht="45.75" customHeight="1" x14ac:dyDescent="0.2">
      <c r="A31" s="1">
        <v>30</v>
      </c>
      <c r="B31" s="1" t="s">
        <v>160</v>
      </c>
      <c r="C31" s="1" t="s">
        <v>59</v>
      </c>
      <c r="D31" s="1" t="s">
        <v>69</v>
      </c>
      <c r="E31" s="1" t="b">
        <v>0</v>
      </c>
      <c r="G31" s="1" t="str">
        <f t="shared" si="1"/>
        <v>http://hl7.org/fhir/us/core/StructureDefinition/us-core-!questionnaire</v>
      </c>
      <c r="H31" s="1" t="s">
        <v>53</v>
      </c>
      <c r="I31" s="1" t="s">
        <v>53</v>
      </c>
      <c r="J31" s="1" t="s">
        <v>54</v>
      </c>
      <c r="K31" s="1" t="str">
        <f t="shared" si="8"/>
        <v>!Questionnaire.status</v>
      </c>
      <c r="L31" s="1" t="s">
        <v>53</v>
      </c>
      <c r="N31" s="1" t="s">
        <v>53</v>
      </c>
      <c r="Y31" s="1" t="s">
        <v>60</v>
      </c>
      <c r="AC31" s="1" t="str">
        <f t="shared" si="4"/>
        <v>SearchParameter-us-core-!questionnaire-status.html</v>
      </c>
    </row>
    <row r="32" spans="1:29" ht="45.75" customHeight="1" x14ac:dyDescent="0.2">
      <c r="A32" s="1">
        <v>31</v>
      </c>
      <c r="B32" s="1" t="s">
        <v>160</v>
      </c>
      <c r="C32" s="1" t="s">
        <v>61</v>
      </c>
      <c r="D32" s="1" t="s">
        <v>69</v>
      </c>
      <c r="E32" s="1" t="b">
        <v>0</v>
      </c>
      <c r="G32" s="1" t="str">
        <f t="shared" si="1"/>
        <v>http://hl7.org/fhir/us/core/StructureDefinition/us-core-!questionnaire</v>
      </c>
      <c r="H32" s="1" t="s">
        <v>53</v>
      </c>
      <c r="I32" s="1" t="s">
        <v>53</v>
      </c>
      <c r="J32" s="1" t="s">
        <v>62</v>
      </c>
      <c r="K32" s="1" t="str">
        <f t="shared" si="8"/>
        <v>!Questionnaire.title</v>
      </c>
      <c r="L32" s="1" t="s">
        <v>53</v>
      </c>
      <c r="N32" s="1" t="s">
        <v>53</v>
      </c>
      <c r="Q32" s="1" t="s">
        <v>63</v>
      </c>
      <c r="R32" s="1" t="s">
        <v>64</v>
      </c>
      <c r="T32" s="1" t="s">
        <v>64</v>
      </c>
      <c r="U32" s="1" t="s">
        <v>63</v>
      </c>
      <c r="Y32" s="1" t="s">
        <v>65</v>
      </c>
      <c r="AC32" s="1" t="str">
        <f t="shared" si="4"/>
        <v>SearchParameter-us-core-!questionnaire-title.html</v>
      </c>
    </row>
    <row r="33" spans="1:29" ht="45.75" customHeight="1" x14ac:dyDescent="0.2">
      <c r="A33" s="1">
        <v>32</v>
      </c>
      <c r="B33" s="1" t="s">
        <v>160</v>
      </c>
      <c r="C33" s="1" t="s">
        <v>57</v>
      </c>
      <c r="D33" s="1" t="s">
        <v>69</v>
      </c>
      <c r="E33" s="1" t="b">
        <v>0</v>
      </c>
      <c r="G33" s="1" t="str">
        <f t="shared" si="1"/>
        <v>http://hl7.org/fhir/us/core/StructureDefinition/us-core-!questionnaire</v>
      </c>
      <c r="H33" s="1" t="s">
        <v>53</v>
      </c>
      <c r="I33" s="1" t="s">
        <v>53</v>
      </c>
      <c r="J33" s="1" t="s">
        <v>58</v>
      </c>
      <c r="K33" s="1" t="str">
        <f t="shared" si="8"/>
        <v>!Questionnaire.url</v>
      </c>
      <c r="L33" s="1" t="s">
        <v>53</v>
      </c>
      <c r="N33" s="1" t="s">
        <v>53</v>
      </c>
      <c r="AC33" s="1" t="str">
        <f t="shared" si="4"/>
        <v>SearchParameter-us-core-!questionnaire-url.html</v>
      </c>
    </row>
    <row r="34" spans="1:29" ht="45.75" customHeight="1" x14ac:dyDescent="0.2">
      <c r="A34" s="1">
        <v>33</v>
      </c>
      <c r="B34" s="1" t="s">
        <v>160</v>
      </c>
      <c r="C34" s="1" t="s">
        <v>65</v>
      </c>
      <c r="D34" s="1" t="s">
        <v>69</v>
      </c>
      <c r="E34" s="1" t="b">
        <v>0</v>
      </c>
      <c r="G34" s="1" t="str">
        <f t="shared" si="1"/>
        <v>http://hl7.org/fhir/us/core/StructureDefinition/us-core-!questionnaire</v>
      </c>
      <c r="H34" s="1" t="s">
        <v>53</v>
      </c>
      <c r="I34" s="1" t="s">
        <v>53</v>
      </c>
      <c r="J34" s="1" t="s">
        <v>54</v>
      </c>
      <c r="K34" s="1" t="str">
        <f t="shared" si="8"/>
        <v>!Questionnaire.version</v>
      </c>
      <c r="L34" s="1" t="s">
        <v>53</v>
      </c>
      <c r="N34" s="1" t="s">
        <v>53</v>
      </c>
      <c r="AC34" s="1" t="str">
        <f t="shared" si="4"/>
        <v>SearchParameter-us-core-!questionnaire-version.html</v>
      </c>
    </row>
    <row r="35" spans="1:29" ht="45.75" customHeight="1" x14ac:dyDescent="0.2">
      <c r="A35" s="1">
        <v>34</v>
      </c>
      <c r="B35" s="1" t="s">
        <v>139</v>
      </c>
      <c r="C35" s="1" t="s">
        <v>156</v>
      </c>
      <c r="D35" s="1" t="s">
        <v>69</v>
      </c>
      <c r="E35" s="1" t="b">
        <v>0</v>
      </c>
      <c r="F35" s="2" t="s">
        <v>534</v>
      </c>
      <c r="G35" s="1" t="str">
        <f t="shared" si="1"/>
        <v>http://hl7.org/fhir/us/core/StructureDefinition/us-core-condition</v>
      </c>
      <c r="H35" s="1" t="s">
        <v>53</v>
      </c>
      <c r="I35" s="1" t="s">
        <v>53</v>
      </c>
      <c r="J35" s="1" t="s">
        <v>79</v>
      </c>
      <c r="K35" s="1" t="str">
        <f t="shared" si="8"/>
        <v>Condition.onset-date</v>
      </c>
      <c r="L35" s="1" t="s">
        <v>53</v>
      </c>
      <c r="N35" s="1" t="s">
        <v>53</v>
      </c>
      <c r="O35" s="1" t="s">
        <v>69</v>
      </c>
      <c r="R35" s="1" t="s">
        <v>94</v>
      </c>
      <c r="AB35" s="12"/>
      <c r="AC35" s="1" t="str">
        <f t="shared" si="4"/>
        <v>SearchParameter-us-core-condition-onset-date.html</v>
      </c>
    </row>
    <row r="36" spans="1:29" ht="45.75" customHeight="1" x14ac:dyDescent="0.2">
      <c r="A36" s="1">
        <v>35</v>
      </c>
      <c r="B36" s="1" t="s">
        <v>139</v>
      </c>
      <c r="C36" s="1" t="s">
        <v>24</v>
      </c>
      <c r="D36" s="1" t="s">
        <v>69</v>
      </c>
      <c r="E36" s="1" t="b">
        <v>0</v>
      </c>
      <c r="F36" s="2" t="s">
        <v>533</v>
      </c>
      <c r="G36" s="1" t="str">
        <f t="shared" si="1"/>
        <v>http://hl7.org/fhir/us/core/StructureDefinition/us-core-condition</v>
      </c>
      <c r="H36" s="1" t="s">
        <v>53</v>
      </c>
      <c r="I36" s="1" t="s">
        <v>53</v>
      </c>
      <c r="J36" s="1" t="s">
        <v>54</v>
      </c>
      <c r="K36" s="1" t="str">
        <f t="shared" si="8"/>
        <v>Condition.code</v>
      </c>
      <c r="L36" s="1" t="s">
        <v>53</v>
      </c>
      <c r="N36" s="1" t="s">
        <v>53</v>
      </c>
      <c r="Z36" s="5"/>
      <c r="AA36" s="5"/>
      <c r="AB36" s="12"/>
      <c r="AC36" s="1" t="str">
        <f t="shared" si="4"/>
        <v>SearchParameter-us-core-condition-code.html</v>
      </c>
    </row>
    <row r="37" spans="1:29" ht="45.75" customHeight="1" x14ac:dyDescent="0.2">
      <c r="A37" s="1">
        <v>36</v>
      </c>
      <c r="B37" s="1" t="s">
        <v>163</v>
      </c>
      <c r="C37" s="1" t="s">
        <v>90</v>
      </c>
      <c r="D37" s="1" t="s">
        <v>69</v>
      </c>
      <c r="E37" s="1" t="b">
        <v>1</v>
      </c>
      <c r="F37" s="2" t="s">
        <v>532</v>
      </c>
      <c r="G37" s="1" t="str">
        <f t="shared" si="1"/>
        <v>http://hl7.org/fhir/us/core/StructureDefinition/us-core-immunization</v>
      </c>
      <c r="H37" s="1" t="s">
        <v>53</v>
      </c>
      <c r="I37" s="1" t="s">
        <v>53</v>
      </c>
      <c r="J37" s="1" t="s">
        <v>91</v>
      </c>
      <c r="K37" s="1" t="str">
        <f t="shared" si="8"/>
        <v>Immunization.patient</v>
      </c>
      <c r="L37" s="1" t="s">
        <v>53</v>
      </c>
      <c r="N37" s="1" t="s">
        <v>53</v>
      </c>
      <c r="Y37" s="1" t="s">
        <v>92</v>
      </c>
      <c r="Z37" s="1" t="str">
        <f>"support searching for all "&amp;LOWER(B37)&amp;"s for a patient"</f>
        <v>support searching for all immunizations for a patient</v>
      </c>
      <c r="AA37" s="5" t="str">
        <f>"GET [base]/"&amp;B37&amp;"?patient=1137192"</f>
        <v>GET [base]/Immunization?patient=1137192</v>
      </c>
      <c r="AB37" s="12" t="str">
        <f>"Fetches a bundle of all "&amp;B37&amp; " resources for the specified patient"</f>
        <v>Fetches a bundle of all Immunization resources for the specified patient</v>
      </c>
      <c r="AC37" s="1" t="str">
        <f>"SearchParameter-us-core-"&amp;LOWER((B37)&amp;"-"&amp;SUBSTITUTE(C37,"_","")&amp;".html")</f>
        <v>SearchParameter-us-core-immunization-patient.html</v>
      </c>
    </row>
    <row r="38" spans="1:29" ht="45.75" customHeight="1" x14ac:dyDescent="0.2">
      <c r="A38" s="1">
        <v>37</v>
      </c>
      <c r="B38" s="1" t="s">
        <v>163</v>
      </c>
      <c r="C38" s="1" t="s">
        <v>59</v>
      </c>
      <c r="D38" s="1" t="s">
        <v>69</v>
      </c>
      <c r="E38" s="1" t="b">
        <v>0</v>
      </c>
      <c r="F38" s="2" t="s">
        <v>533</v>
      </c>
      <c r="G38" s="1" t="str">
        <f t="shared" si="1"/>
        <v>http://hl7.org/fhir/us/core/StructureDefinition/us-core-immunization</v>
      </c>
      <c r="H38" s="1" t="s">
        <v>53</v>
      </c>
      <c r="I38" s="1" t="s">
        <v>53</v>
      </c>
      <c r="J38" s="1" t="s">
        <v>54</v>
      </c>
      <c r="K38" s="1" t="str">
        <f t="shared" si="8"/>
        <v>Immunization.status</v>
      </c>
      <c r="L38" s="1" t="s">
        <v>53</v>
      </c>
      <c r="N38" s="1" t="s">
        <v>53</v>
      </c>
      <c r="Y38" s="1" t="s">
        <v>95</v>
      </c>
      <c r="Z38" s="5"/>
      <c r="AA38" s="5"/>
      <c r="AB38" s="12"/>
      <c r="AC38" s="1" t="str">
        <f t="shared" si="4"/>
        <v>SearchParameter-us-core-immunization-status.html</v>
      </c>
    </row>
    <row r="39" spans="1:29" ht="45.75" customHeight="1" x14ac:dyDescent="0.2">
      <c r="A39" s="1">
        <v>38</v>
      </c>
      <c r="B39" s="1" t="s">
        <v>163</v>
      </c>
      <c r="C39" s="1" t="s">
        <v>79</v>
      </c>
      <c r="D39" s="1" t="s">
        <v>69</v>
      </c>
      <c r="E39" s="1" t="b">
        <v>0</v>
      </c>
      <c r="F39" s="2" t="s">
        <v>534</v>
      </c>
      <c r="G39" s="1" t="str">
        <f t="shared" si="1"/>
        <v>http://hl7.org/fhir/us/core/StructureDefinition/us-core-immunization</v>
      </c>
      <c r="H39" s="1" t="s">
        <v>53</v>
      </c>
      <c r="I39" s="1" t="s">
        <v>53</v>
      </c>
      <c r="J39" s="1" t="s">
        <v>79</v>
      </c>
      <c r="K39" s="1" t="str">
        <f t="shared" si="8"/>
        <v>Immunization.date</v>
      </c>
      <c r="L39" s="1" t="s">
        <v>53</v>
      </c>
      <c r="N39" s="1" t="s">
        <v>53</v>
      </c>
      <c r="O39" s="1" t="s">
        <v>69</v>
      </c>
      <c r="R39" s="1" t="s">
        <v>94</v>
      </c>
      <c r="Y39" s="1" t="s">
        <v>95</v>
      </c>
      <c r="AB39" s="12"/>
      <c r="AC39" s="1" t="str">
        <f t="shared" si="4"/>
        <v>SearchParameter-us-core-immunization-date.html</v>
      </c>
    </row>
    <row r="40" spans="1:29" ht="45.75" customHeight="1" x14ac:dyDescent="0.2">
      <c r="A40" s="1">
        <v>39</v>
      </c>
      <c r="B40" s="1" t="s">
        <v>181</v>
      </c>
      <c r="C40" s="1" t="s">
        <v>52</v>
      </c>
      <c r="D40" s="1" t="s">
        <v>69</v>
      </c>
      <c r="E40" s="1" t="b">
        <v>1</v>
      </c>
      <c r="G40" s="1" t="str">
        <f t="shared" si="1"/>
        <v>http://hl7.org/fhir/us/core/StructureDefinition/us-core-documentreference</v>
      </c>
      <c r="H40" s="1" t="s">
        <v>53</v>
      </c>
      <c r="I40" s="1" t="s">
        <v>53</v>
      </c>
      <c r="J40" s="1" t="s">
        <v>54</v>
      </c>
      <c r="K40" s="1" t="str">
        <f>B40&amp;".id"</f>
        <v>DocumentReference.id</v>
      </c>
      <c r="L40" s="1" t="s">
        <v>53</v>
      </c>
      <c r="N40" s="1" t="s">
        <v>53</v>
      </c>
      <c r="Z40" s="5" t="s">
        <v>293</v>
      </c>
      <c r="AA40" s="5" t="s">
        <v>342</v>
      </c>
      <c r="AB40" s="2" t="s">
        <v>294</v>
      </c>
      <c r="AC40" s="1" t="str">
        <f t="shared" si="4"/>
        <v>SearchParameter-us-core-documentreference-_id.html</v>
      </c>
    </row>
    <row r="41" spans="1:29" ht="45.75" customHeight="1" x14ac:dyDescent="0.2">
      <c r="A41" s="1">
        <v>40</v>
      </c>
      <c r="B41" s="1" t="s">
        <v>181</v>
      </c>
      <c r="C41" s="1" t="s">
        <v>59</v>
      </c>
      <c r="D41" s="1" t="s">
        <v>69</v>
      </c>
      <c r="E41" s="1" t="b">
        <v>0</v>
      </c>
      <c r="F41" s="2" t="s">
        <v>533</v>
      </c>
      <c r="G41" s="1" t="str">
        <f t="shared" si="1"/>
        <v>http://hl7.org/fhir/us/core/StructureDefinition/us-core-documentreference</v>
      </c>
      <c r="H41" s="1" t="s">
        <v>53</v>
      </c>
      <c r="I41" s="1" t="s">
        <v>53</v>
      </c>
      <c r="J41" s="1" t="s">
        <v>54</v>
      </c>
      <c r="K41" s="1" t="str">
        <f t="shared" ref="K41:K70" si="9">B41&amp;"."&amp;C41</f>
        <v>DocumentReference.status</v>
      </c>
      <c r="L41" s="1" t="s">
        <v>53</v>
      </c>
      <c r="M41" s="1" t="s">
        <v>11</v>
      </c>
      <c r="N41" s="1" t="s">
        <v>53</v>
      </c>
      <c r="Y41" s="1" t="s">
        <v>95</v>
      </c>
      <c r="Z41" s="5"/>
      <c r="AA41" s="5"/>
      <c r="AB41" s="12"/>
      <c r="AC41" s="1" t="str">
        <f t="shared" si="4"/>
        <v>SearchParameter-us-core-documentreference-status.html</v>
      </c>
    </row>
    <row r="42" spans="1:29" ht="45.75" customHeight="1" x14ac:dyDescent="0.2">
      <c r="A42" s="1">
        <v>41</v>
      </c>
      <c r="B42" s="1" t="s">
        <v>181</v>
      </c>
      <c r="C42" s="1" t="s">
        <v>90</v>
      </c>
      <c r="D42" s="1" t="s">
        <v>69</v>
      </c>
      <c r="E42" s="1" t="b">
        <v>1</v>
      </c>
      <c r="F42" s="2" t="s">
        <v>532</v>
      </c>
      <c r="G42" s="1" t="str">
        <f t="shared" si="1"/>
        <v>http://hl7.org/fhir/us/core/StructureDefinition/us-core-documentreference</v>
      </c>
      <c r="H42" s="1" t="s">
        <v>53</v>
      </c>
      <c r="I42" s="1" t="s">
        <v>53</v>
      </c>
      <c r="J42" s="1" t="s">
        <v>91</v>
      </c>
      <c r="K42" s="1" t="str">
        <f t="shared" si="9"/>
        <v>DocumentReference.patient</v>
      </c>
      <c r="L42" s="1" t="s">
        <v>53</v>
      </c>
      <c r="N42" s="1" t="s">
        <v>53</v>
      </c>
      <c r="Y42" s="1" t="s">
        <v>92</v>
      </c>
      <c r="Z42" s="1" t="str">
        <f>"support searching for all "&amp;LOWER(B42)&amp;"s for a patient"</f>
        <v>support searching for all documentreferences for a patient</v>
      </c>
      <c r="AA42" s="5" t="str">
        <f>"GET [base]/"&amp;B42&amp;"?patient=1137192"</f>
        <v>GET [base]/DocumentReference?patient=1137192</v>
      </c>
      <c r="AB42" s="12" t="str">
        <f>"Fetches a bundle of all "&amp;B42&amp; " resources for the specified patient. See the implementation notes above for how to access the actual document."</f>
        <v>Fetches a bundle of all DocumentReference resources for the specified patient. See the implementation notes above for how to access the actual document.</v>
      </c>
      <c r="AC42" s="1" t="str">
        <f t="shared" si="4"/>
        <v>SearchParameter-us-core-documentreference-patient.html</v>
      </c>
    </row>
    <row r="43" spans="1:29" ht="45.75" customHeight="1" x14ac:dyDescent="0.2">
      <c r="A43" s="1">
        <v>42</v>
      </c>
      <c r="B43" s="1" t="s">
        <v>181</v>
      </c>
      <c r="C43" s="1" t="s">
        <v>141</v>
      </c>
      <c r="D43" s="1" t="s">
        <v>69</v>
      </c>
      <c r="E43" s="1" t="b">
        <v>0</v>
      </c>
      <c r="F43" s="2" t="s">
        <v>533</v>
      </c>
      <c r="G43" s="1" t="str">
        <f t="shared" si="1"/>
        <v>http://hl7.org/fhir/us/core/StructureDefinition/us-core-documentreference</v>
      </c>
      <c r="H43" s="1" t="s">
        <v>53</v>
      </c>
      <c r="I43" s="1" t="s">
        <v>53</v>
      </c>
      <c r="J43" s="1" t="s">
        <v>54</v>
      </c>
      <c r="K43" s="1" t="str">
        <f t="shared" si="9"/>
        <v>DocumentReference.category</v>
      </c>
      <c r="L43" s="1" t="s">
        <v>53</v>
      </c>
      <c r="N43" s="1" t="s">
        <v>53</v>
      </c>
      <c r="Y43" s="1" t="s">
        <v>12</v>
      </c>
      <c r="Z43" s="5"/>
      <c r="AA43" s="5"/>
      <c r="AB43" s="12"/>
      <c r="AC43" s="1" t="str">
        <f t="shared" si="4"/>
        <v>SearchParameter-us-core-documentreference-category.html</v>
      </c>
    </row>
    <row r="44" spans="1:29" ht="45.75" customHeight="1" x14ac:dyDescent="0.2">
      <c r="A44" s="1">
        <v>43</v>
      </c>
      <c r="B44" s="1" t="s">
        <v>181</v>
      </c>
      <c r="C44" s="1" t="s">
        <v>12</v>
      </c>
      <c r="D44" s="1" t="s">
        <v>69</v>
      </c>
      <c r="E44" s="1" t="b">
        <v>0</v>
      </c>
      <c r="F44" s="2" t="s">
        <v>533</v>
      </c>
      <c r="G44" s="1" t="str">
        <f t="shared" si="1"/>
        <v>http://hl7.org/fhir/us/core/StructureDefinition/us-core-documentreference</v>
      </c>
      <c r="H44" s="1" t="s">
        <v>53</v>
      </c>
      <c r="I44" s="1" t="s">
        <v>53</v>
      </c>
      <c r="J44" s="1" t="s">
        <v>54</v>
      </c>
      <c r="K44" s="1" t="str">
        <f t="shared" si="9"/>
        <v>DocumentReference.type</v>
      </c>
      <c r="L44" s="1" t="s">
        <v>53</v>
      </c>
      <c r="N44" s="1" t="s">
        <v>53</v>
      </c>
      <c r="Z44" s="5"/>
      <c r="AA44" s="5"/>
      <c r="AB44" s="12"/>
      <c r="AC44" s="1" t="str">
        <f t="shared" si="4"/>
        <v>SearchParameter-us-core-documentreference-type.html</v>
      </c>
    </row>
    <row r="45" spans="1:29" ht="45.75" customHeight="1" x14ac:dyDescent="0.2">
      <c r="A45" s="1">
        <v>44</v>
      </c>
      <c r="B45" s="1" t="s">
        <v>181</v>
      </c>
      <c r="C45" s="1" t="s">
        <v>79</v>
      </c>
      <c r="D45" s="1" t="s">
        <v>69</v>
      </c>
      <c r="E45" s="1" t="b">
        <v>0</v>
      </c>
      <c r="F45" s="2" t="s">
        <v>534</v>
      </c>
      <c r="G45" s="1" t="str">
        <f t="shared" si="1"/>
        <v>http://hl7.org/fhir/us/core/StructureDefinition/us-core-documentreference</v>
      </c>
      <c r="H45" s="1" t="s">
        <v>53</v>
      </c>
      <c r="I45" s="1" t="s">
        <v>53</v>
      </c>
      <c r="J45" s="1" t="s">
        <v>79</v>
      </c>
      <c r="K45" s="1" t="str">
        <f t="shared" si="9"/>
        <v>DocumentReference.date</v>
      </c>
      <c r="L45" s="1" t="s">
        <v>53</v>
      </c>
      <c r="N45" s="1" t="s">
        <v>53</v>
      </c>
      <c r="O45" s="1" t="s">
        <v>69</v>
      </c>
      <c r="R45" s="1" t="s">
        <v>94</v>
      </c>
      <c r="Y45" s="1" t="s">
        <v>95</v>
      </c>
      <c r="AB45" s="12"/>
      <c r="AC45" s="1" t="str">
        <f t="shared" si="4"/>
        <v>SearchParameter-us-core-documentreference-date.html</v>
      </c>
    </row>
    <row r="46" spans="1:29" ht="45.75" customHeight="1" x14ac:dyDescent="0.2">
      <c r="A46" s="1">
        <v>44</v>
      </c>
      <c r="B46" s="1" t="s">
        <v>181</v>
      </c>
      <c r="C46" s="1" t="s">
        <v>292</v>
      </c>
      <c r="D46" s="1" t="s">
        <v>69</v>
      </c>
      <c r="E46" s="1" t="b">
        <v>0</v>
      </c>
      <c r="F46" s="2" t="s">
        <v>534</v>
      </c>
      <c r="G46" s="1" t="str">
        <f t="shared" si="1"/>
        <v>http://hl7.org/fhir/us/core/StructureDefinition/us-core-documentreference</v>
      </c>
      <c r="H46" s="1" t="s">
        <v>53</v>
      </c>
      <c r="I46" s="1" t="s">
        <v>53</v>
      </c>
      <c r="J46" s="1" t="s">
        <v>79</v>
      </c>
      <c r="K46" s="1" t="s">
        <v>295</v>
      </c>
      <c r="L46" s="1" t="s">
        <v>53</v>
      </c>
      <c r="N46" s="1" t="s">
        <v>53</v>
      </c>
      <c r="O46" s="1" t="s">
        <v>69</v>
      </c>
      <c r="R46" s="1" t="s">
        <v>94</v>
      </c>
      <c r="Y46" s="1" t="s">
        <v>95</v>
      </c>
      <c r="AB46" s="12"/>
      <c r="AC46" s="1" t="str">
        <f t="shared" si="4"/>
        <v>SearchParameter-us-core-documentreference-period.html</v>
      </c>
    </row>
    <row r="47" spans="1:29" ht="45.75" customHeight="1" x14ac:dyDescent="0.2">
      <c r="A47" s="1">
        <v>45</v>
      </c>
      <c r="B47" s="1" t="s">
        <v>182</v>
      </c>
      <c r="C47" s="1" t="s">
        <v>59</v>
      </c>
      <c r="D47" s="1" t="s">
        <v>69</v>
      </c>
      <c r="E47" s="1" t="b">
        <v>0</v>
      </c>
      <c r="F47" s="2" t="s">
        <v>533</v>
      </c>
      <c r="G47" s="1" t="str">
        <f t="shared" si="1"/>
        <v>http://hl7.org/fhir/us/core/StructureDefinition/us-core-diagnosticreport</v>
      </c>
      <c r="H47" s="1" t="s">
        <v>53</v>
      </c>
      <c r="I47" s="1" t="s">
        <v>53</v>
      </c>
      <c r="J47" s="1" t="s">
        <v>54</v>
      </c>
      <c r="K47" s="1" t="str">
        <f t="shared" ref="K47:K51" si="10">B47&amp;"."&amp;C47</f>
        <v>DiagnosticReport.status</v>
      </c>
      <c r="L47" s="1" t="s">
        <v>53</v>
      </c>
      <c r="M47" s="1" t="s">
        <v>11</v>
      </c>
      <c r="N47" s="1" t="s">
        <v>53</v>
      </c>
      <c r="Y47" s="1" t="s">
        <v>95</v>
      </c>
      <c r="Z47" s="5"/>
      <c r="AA47" s="5"/>
      <c r="AB47" s="12"/>
      <c r="AC47" s="1" t="str">
        <f>"SearchParameter-us-core-"&amp;LOWER((B47)&amp;"-"&amp;C47&amp;".html")</f>
        <v>SearchParameter-us-core-diagnosticreport-status.html</v>
      </c>
    </row>
    <row r="48" spans="1:29" ht="45.75" customHeight="1" x14ac:dyDescent="0.2">
      <c r="A48" s="1">
        <v>46</v>
      </c>
      <c r="B48" s="1" t="s">
        <v>182</v>
      </c>
      <c r="C48" s="1" t="s">
        <v>90</v>
      </c>
      <c r="D48" s="1" t="s">
        <v>69</v>
      </c>
      <c r="E48" s="1" t="b">
        <v>1</v>
      </c>
      <c r="F48" s="2" t="s">
        <v>532</v>
      </c>
      <c r="G48" s="1" t="str">
        <f t="shared" si="1"/>
        <v>http://hl7.org/fhir/us/core/StructureDefinition/us-core-diagnosticreport</v>
      </c>
      <c r="H48" s="1" t="s">
        <v>53</v>
      </c>
      <c r="I48" s="1" t="s">
        <v>53</v>
      </c>
      <c r="J48" s="1" t="s">
        <v>91</v>
      </c>
      <c r="K48" s="1" t="str">
        <f t="shared" si="10"/>
        <v>DiagnosticReport.patient</v>
      </c>
      <c r="L48" s="1" t="s">
        <v>53</v>
      </c>
      <c r="N48" s="1" t="s">
        <v>53</v>
      </c>
      <c r="Y48" s="1" t="s">
        <v>92</v>
      </c>
      <c r="Z48" s="1" t="str">
        <f>"support searching for all "&amp;LOWER(B48)&amp;"s for a patient"</f>
        <v>support searching for all diagnosticreports for a patient</v>
      </c>
      <c r="AA48" s="5" t="str">
        <f>"GET [base]/"&amp;B48&amp;"?patient=1137192"</f>
        <v>GET [base]/DiagnosticReport?patient=1137192</v>
      </c>
      <c r="AB48" s="12" t="str">
        <f>"Fetches a bundle of all "&amp;B48&amp; " resources for the specified patient"</f>
        <v>Fetches a bundle of all DiagnosticReport resources for the specified patient</v>
      </c>
      <c r="AC48" s="1" t="str">
        <f>"SearchParameter-us-core-"&amp;LOWER((B48)&amp;"-"&amp;C48&amp;".html")</f>
        <v>SearchParameter-us-core-diagnosticreport-patient.html</v>
      </c>
    </row>
    <row r="49" spans="1:29" ht="45.75" customHeight="1" x14ac:dyDescent="0.2">
      <c r="A49" s="1">
        <v>47</v>
      </c>
      <c r="B49" s="1" t="s">
        <v>182</v>
      </c>
      <c r="C49" s="1" t="s">
        <v>141</v>
      </c>
      <c r="D49" s="1" t="s">
        <v>69</v>
      </c>
      <c r="E49" s="1" t="b">
        <v>0</v>
      </c>
      <c r="F49" s="2" t="s">
        <v>533</v>
      </c>
      <c r="G49" s="1" t="str">
        <f t="shared" si="1"/>
        <v>http://hl7.org/fhir/us/core/StructureDefinition/us-core-diagnosticreport</v>
      </c>
      <c r="H49" s="1" t="s">
        <v>53</v>
      </c>
      <c r="I49" s="1" t="s">
        <v>53</v>
      </c>
      <c r="J49" s="1" t="s">
        <v>54</v>
      </c>
      <c r="K49" s="1" t="str">
        <f t="shared" si="10"/>
        <v>DiagnosticReport.category</v>
      </c>
      <c r="L49" s="1" t="s">
        <v>53</v>
      </c>
      <c r="N49" s="1" t="s">
        <v>53</v>
      </c>
      <c r="Y49" s="1" t="s">
        <v>12</v>
      </c>
      <c r="Z49" s="5"/>
      <c r="AA49" s="5"/>
      <c r="AB49" s="12"/>
      <c r="AC49" s="1" t="str">
        <f>"SearchParameter-us-core-"&amp;LOWER((B49)&amp;"-"&amp;C49&amp;".html")</f>
        <v>SearchParameter-us-core-diagnosticreport-category.html</v>
      </c>
    </row>
    <row r="50" spans="1:29" ht="45.75" customHeight="1" x14ac:dyDescent="0.2">
      <c r="A50" s="1">
        <v>48</v>
      </c>
      <c r="B50" s="1" t="s">
        <v>182</v>
      </c>
      <c r="C50" s="1" t="s">
        <v>24</v>
      </c>
      <c r="D50" s="1" t="s">
        <v>69</v>
      </c>
      <c r="E50" s="1" t="b">
        <v>0</v>
      </c>
      <c r="F50" s="2" t="s">
        <v>533</v>
      </c>
      <c r="G50" s="1" t="str">
        <f t="shared" si="1"/>
        <v>http://hl7.org/fhir/us/core/StructureDefinition/us-core-diagnosticreport</v>
      </c>
      <c r="H50" s="1" t="s">
        <v>53</v>
      </c>
      <c r="I50" s="1" t="s">
        <v>53</v>
      </c>
      <c r="J50" s="1" t="s">
        <v>54</v>
      </c>
      <c r="K50" s="1" t="str">
        <f t="shared" si="10"/>
        <v>DiagnosticReport.code</v>
      </c>
      <c r="L50" s="1" t="s">
        <v>53</v>
      </c>
      <c r="M50" s="1" t="s">
        <v>69</v>
      </c>
      <c r="N50" s="1" t="s">
        <v>53</v>
      </c>
      <c r="Z50" s="5"/>
      <c r="AA50" s="5"/>
      <c r="AB50" s="12"/>
      <c r="AC50" s="1" t="str">
        <f>"SearchParameter-us-core-"&amp;LOWER((B50)&amp;"-"&amp;C50&amp;".html")</f>
        <v>SearchParameter-us-core-diagnosticreport-code.html</v>
      </c>
    </row>
    <row r="51" spans="1:29" ht="45.75" customHeight="1" x14ac:dyDescent="0.2">
      <c r="A51" s="1">
        <v>49</v>
      </c>
      <c r="B51" s="1" t="s">
        <v>182</v>
      </c>
      <c r="C51" s="1" t="s">
        <v>79</v>
      </c>
      <c r="D51" s="1" t="s">
        <v>69</v>
      </c>
      <c r="E51" s="1" t="b">
        <v>0</v>
      </c>
      <c r="F51" s="2" t="s">
        <v>534</v>
      </c>
      <c r="G51" s="1" t="str">
        <f t="shared" si="1"/>
        <v>http://hl7.org/fhir/us/core/StructureDefinition/us-core-diagnosticreport</v>
      </c>
      <c r="H51" s="1" t="s">
        <v>53</v>
      </c>
      <c r="I51" s="1" t="s">
        <v>53</v>
      </c>
      <c r="J51" s="1" t="s">
        <v>79</v>
      </c>
      <c r="K51" s="1" t="str">
        <f t="shared" si="10"/>
        <v>DiagnosticReport.date</v>
      </c>
      <c r="L51" s="1" t="s">
        <v>53</v>
      </c>
      <c r="N51" s="1" t="s">
        <v>53</v>
      </c>
      <c r="O51" s="14" t="s">
        <v>69</v>
      </c>
      <c r="R51" s="1" t="s">
        <v>94</v>
      </c>
      <c r="Y51" s="1" t="s">
        <v>95</v>
      </c>
      <c r="AB51" s="12"/>
      <c r="AC51" s="1" t="str">
        <f>"SearchParameter-us-core-"&amp;LOWER((B51)&amp;"-"&amp;C51&amp;".html")</f>
        <v>SearchParameter-us-core-diagnosticreport-date.html</v>
      </c>
    </row>
    <row r="52" spans="1:29" ht="45.75" customHeight="1" x14ac:dyDescent="0.2">
      <c r="A52" s="1">
        <v>50</v>
      </c>
      <c r="B52" s="1" t="s">
        <v>183</v>
      </c>
      <c r="C52" s="1" t="s">
        <v>320</v>
      </c>
      <c r="D52" s="1" t="s">
        <v>69</v>
      </c>
      <c r="E52" s="1" t="b">
        <v>0</v>
      </c>
      <c r="F52" s="2" t="s">
        <v>533</v>
      </c>
      <c r="G52" s="1" t="str">
        <f t="shared" si="1"/>
        <v>http://hl7.org/fhir/us/core/StructureDefinition/us-core-goal</v>
      </c>
      <c r="H52" s="1" t="s">
        <v>53</v>
      </c>
      <c r="I52" s="1" t="s">
        <v>53</v>
      </c>
      <c r="J52" s="1" t="s">
        <v>54</v>
      </c>
      <c r="K52" s="1" t="str">
        <f t="shared" si="9"/>
        <v>Goal.lifecycle-status</v>
      </c>
      <c r="L52" s="1" t="s">
        <v>53</v>
      </c>
      <c r="N52" s="1" t="s">
        <v>53</v>
      </c>
      <c r="Y52" s="1" t="s">
        <v>95</v>
      </c>
      <c r="Z52" s="5"/>
      <c r="AA52" s="5"/>
      <c r="AB52" s="12"/>
      <c r="AC52" s="1" t="str">
        <f t="shared" si="4"/>
        <v>SearchParameter-us-core-goal-lifecycle-status.html</v>
      </c>
    </row>
    <row r="53" spans="1:29" ht="45.75" customHeight="1" x14ac:dyDescent="0.2">
      <c r="A53" s="1">
        <v>51</v>
      </c>
      <c r="B53" s="1" t="s">
        <v>183</v>
      </c>
      <c r="C53" s="1" t="s">
        <v>90</v>
      </c>
      <c r="D53" s="1" t="s">
        <v>69</v>
      </c>
      <c r="E53" s="1" t="b">
        <v>1</v>
      </c>
      <c r="F53" s="2" t="s">
        <v>532</v>
      </c>
      <c r="G53" s="1" t="str">
        <f t="shared" si="1"/>
        <v>http://hl7.org/fhir/us/core/StructureDefinition/us-core-goal</v>
      </c>
      <c r="H53" s="1" t="s">
        <v>53</v>
      </c>
      <c r="I53" s="1" t="s">
        <v>53</v>
      </c>
      <c r="J53" s="1" t="s">
        <v>91</v>
      </c>
      <c r="K53" s="1" t="str">
        <f t="shared" si="9"/>
        <v>Goal.patient</v>
      </c>
      <c r="L53" s="1" t="s">
        <v>53</v>
      </c>
      <c r="N53" s="1" t="s">
        <v>53</v>
      </c>
      <c r="Y53" s="1" t="s">
        <v>92</v>
      </c>
      <c r="Z53" s="1" t="str">
        <f>"support searching for all "&amp;LOWER(B53)&amp;"s for a patient"</f>
        <v>support searching for all goals for a patient</v>
      </c>
      <c r="AA53" s="5" t="str">
        <f>"GET [base]/"&amp;B53&amp;"?patient=1137192"</f>
        <v>GET [base]/Goal?patient=1137192</v>
      </c>
      <c r="AB53" s="12" t="str">
        <f>"Fetches a bundle of all "&amp;B53&amp; " resources for the specified patient"</f>
        <v>Fetches a bundle of all Goal resources for the specified patient</v>
      </c>
      <c r="AC53" s="1" t="str">
        <f t="shared" si="4"/>
        <v>SearchParameter-us-core-goal-patient.html</v>
      </c>
    </row>
    <row r="54" spans="1:29" ht="45.75" customHeight="1" x14ac:dyDescent="0.2">
      <c r="A54" s="1">
        <v>52</v>
      </c>
      <c r="B54" s="1" t="s">
        <v>183</v>
      </c>
      <c r="C54" s="1" t="s">
        <v>427</v>
      </c>
      <c r="D54" s="1" t="s">
        <v>69</v>
      </c>
      <c r="E54" s="1" t="b">
        <v>0</v>
      </c>
      <c r="F54" s="2" t="s">
        <v>535</v>
      </c>
      <c r="G54" s="1" t="str">
        <f t="shared" si="1"/>
        <v>http://hl7.org/fhir/us/core/StructureDefinition/us-core-goal</v>
      </c>
      <c r="H54" s="1" t="s">
        <v>53</v>
      </c>
      <c r="I54" s="1" t="s">
        <v>53</v>
      </c>
      <c r="J54" s="1" t="s">
        <v>79</v>
      </c>
      <c r="K54" s="1" t="str">
        <f t="shared" si="9"/>
        <v>Goal.target-date</v>
      </c>
      <c r="L54" s="1" t="s">
        <v>53</v>
      </c>
      <c r="N54" s="1" t="s">
        <v>53</v>
      </c>
      <c r="O54" s="1" t="s">
        <v>69</v>
      </c>
      <c r="R54" s="1" t="s">
        <v>94</v>
      </c>
      <c r="Y54" s="1" t="s">
        <v>95</v>
      </c>
      <c r="AB54" s="12"/>
      <c r="AC54" s="1" t="str">
        <f t="shared" si="4"/>
        <v>SearchParameter-us-core-goal-target-date.html</v>
      </c>
    </row>
    <row r="55" spans="1:29" ht="45.75" customHeight="1" x14ac:dyDescent="0.2">
      <c r="A55" s="1">
        <v>53</v>
      </c>
      <c r="B55" s="1" t="s">
        <v>184</v>
      </c>
      <c r="C55" s="1" t="s">
        <v>59</v>
      </c>
      <c r="D55" s="1" t="s">
        <v>69</v>
      </c>
      <c r="E55" s="1" t="b">
        <v>0</v>
      </c>
      <c r="F55" s="2" t="s">
        <v>533</v>
      </c>
      <c r="G55" s="1" t="str">
        <f t="shared" si="1"/>
        <v>http://hl7.org/fhir/us/core/StructureDefinition/us-core-medicationrequest</v>
      </c>
      <c r="H55" s="1" t="s">
        <v>53</v>
      </c>
      <c r="I55" s="1" t="s">
        <v>53</v>
      </c>
      <c r="J55" s="1" t="s">
        <v>54</v>
      </c>
      <c r="K55" s="1" t="str">
        <f t="shared" si="9"/>
        <v>MedicationRequest.status</v>
      </c>
      <c r="L55" s="1" t="s">
        <v>53</v>
      </c>
      <c r="M55" s="1" t="s">
        <v>11</v>
      </c>
      <c r="N55" s="1" t="s">
        <v>53</v>
      </c>
      <c r="Y55" s="1" t="s">
        <v>95</v>
      </c>
      <c r="Z55" s="5"/>
      <c r="AA55" s="5"/>
      <c r="AB55" s="12"/>
      <c r="AC55" s="1" t="str">
        <f t="shared" si="4"/>
        <v>SearchParameter-us-core-medicationrequest-status.html</v>
      </c>
    </row>
    <row r="56" spans="1:29" ht="45.75" customHeight="1" x14ac:dyDescent="0.2">
      <c r="A56" s="1">
        <v>53</v>
      </c>
      <c r="B56" s="1" t="s">
        <v>184</v>
      </c>
      <c r="C56" s="1" t="s">
        <v>461</v>
      </c>
      <c r="D56" s="1" t="s">
        <v>69</v>
      </c>
      <c r="E56" s="1" t="b">
        <v>0</v>
      </c>
      <c r="F56" s="2" t="s">
        <v>533</v>
      </c>
      <c r="G56" s="1" t="str">
        <f t="shared" si="1"/>
        <v>http://hl7.org/fhir/us/core/StructureDefinition/us-core-medicationrequest</v>
      </c>
      <c r="H56" s="1" t="s">
        <v>53</v>
      </c>
      <c r="I56" s="1" t="s">
        <v>53</v>
      </c>
      <c r="J56" s="1" t="s">
        <v>54</v>
      </c>
      <c r="K56" s="1" t="str">
        <f t="shared" si="9"/>
        <v>MedicationRequest.intent</v>
      </c>
      <c r="L56" s="1" t="s">
        <v>53</v>
      </c>
      <c r="M56" s="1" t="s">
        <v>11</v>
      </c>
      <c r="N56" s="1" t="s">
        <v>53</v>
      </c>
      <c r="Y56" s="1" t="s">
        <v>95</v>
      </c>
      <c r="Z56" s="5"/>
      <c r="AA56" s="5"/>
      <c r="AB56" s="12"/>
      <c r="AC56" s="1" t="str">
        <f t="shared" si="4"/>
        <v>SearchParameter-us-core-medicationrequest-intent.html</v>
      </c>
    </row>
    <row r="57" spans="1:29" ht="45.75" customHeight="1" x14ac:dyDescent="0.2">
      <c r="A57" s="1">
        <v>54</v>
      </c>
      <c r="B57" s="1" t="s">
        <v>184</v>
      </c>
      <c r="C57" s="1" t="s">
        <v>90</v>
      </c>
      <c r="D57" s="1" t="s">
        <v>69</v>
      </c>
      <c r="E57" s="1" t="b">
        <v>0</v>
      </c>
      <c r="F57" s="2" t="s">
        <v>532</v>
      </c>
      <c r="G57" s="1" t="str">
        <f t="shared" si="1"/>
        <v>http://hl7.org/fhir/us/core/StructureDefinition/us-core-medicationrequest</v>
      </c>
      <c r="H57" s="1" t="s">
        <v>53</v>
      </c>
      <c r="I57" s="1" t="s">
        <v>53</v>
      </c>
      <c r="J57" s="1" t="s">
        <v>91</v>
      </c>
      <c r="K57" s="1" t="str">
        <f t="shared" si="9"/>
        <v>MedicationRequest.patient</v>
      </c>
      <c r="L57" s="1" t="s">
        <v>53</v>
      </c>
      <c r="N57" s="1" t="s">
        <v>53</v>
      </c>
      <c r="V57" s="7"/>
      <c r="W57" s="7"/>
      <c r="Y57" s="1" t="s">
        <v>92</v>
      </c>
      <c r="AA57" s="12"/>
      <c r="AB57" s="12"/>
      <c r="AC57" s="1" t="str">
        <f t="shared" si="4"/>
        <v>SearchParameter-us-core-medicationrequest-patient.html</v>
      </c>
    </row>
    <row r="58" spans="1:29" ht="45.75" customHeight="1" x14ac:dyDescent="0.2">
      <c r="A58" s="1">
        <v>54</v>
      </c>
      <c r="B58" s="1" t="s">
        <v>184</v>
      </c>
      <c r="C58" s="1" t="s">
        <v>462</v>
      </c>
      <c r="D58" s="1" t="s">
        <v>69</v>
      </c>
      <c r="E58" s="1" t="b">
        <v>0</v>
      </c>
      <c r="F58" s="2" t="s">
        <v>532</v>
      </c>
      <c r="G58" s="1" t="str">
        <f t="shared" si="1"/>
        <v>http://hl7.org/fhir/us/core/StructureDefinition/us-core-medicationrequest</v>
      </c>
      <c r="H58" s="1" t="s">
        <v>53</v>
      </c>
      <c r="I58" s="1" t="s">
        <v>53</v>
      </c>
      <c r="J58" s="1" t="s">
        <v>91</v>
      </c>
      <c r="K58" s="1" t="str">
        <f t="shared" si="9"/>
        <v>MedicationRequest.encounter</v>
      </c>
      <c r="L58" s="1" t="s">
        <v>53</v>
      </c>
      <c r="N58" s="1" t="s">
        <v>53</v>
      </c>
      <c r="V58" s="7"/>
      <c r="W58" s="7"/>
      <c r="Y58" s="1" t="s">
        <v>92</v>
      </c>
      <c r="AA58" s="12"/>
      <c r="AB58" s="12"/>
      <c r="AC58" s="1" t="str">
        <f t="shared" si="4"/>
        <v>SearchParameter-us-core-medicationrequest-encounter.html</v>
      </c>
    </row>
    <row r="59" spans="1:29" ht="45.75" customHeight="1" x14ac:dyDescent="0.2">
      <c r="A59" s="1">
        <v>55</v>
      </c>
      <c r="B59" s="1" t="s">
        <v>184</v>
      </c>
      <c r="C59" s="1" t="s">
        <v>233</v>
      </c>
      <c r="D59" s="1" t="s">
        <v>69</v>
      </c>
      <c r="E59" s="1" t="b">
        <v>0</v>
      </c>
      <c r="F59" s="2" t="s">
        <v>534</v>
      </c>
      <c r="G59" s="1" t="str">
        <f t="shared" si="1"/>
        <v>http://hl7.org/fhir/us/core/StructureDefinition/us-core-medicationrequest</v>
      </c>
      <c r="H59" s="1" t="s">
        <v>53</v>
      </c>
      <c r="I59" s="1" t="s">
        <v>53</v>
      </c>
      <c r="J59" s="1" t="s">
        <v>79</v>
      </c>
      <c r="K59" s="1" t="str">
        <f t="shared" si="9"/>
        <v>MedicationRequest.authoredon</v>
      </c>
      <c r="L59" s="1" t="s">
        <v>53</v>
      </c>
      <c r="N59" s="1" t="s">
        <v>53</v>
      </c>
      <c r="O59" s="1" t="s">
        <v>69</v>
      </c>
      <c r="R59" s="1" t="s">
        <v>94</v>
      </c>
      <c r="Y59" s="1" t="s">
        <v>95</v>
      </c>
      <c r="AB59" s="12"/>
      <c r="AC59" s="1" t="str">
        <f t="shared" si="4"/>
        <v>SearchParameter-us-core-medicationrequest-authoredon.html</v>
      </c>
    </row>
    <row r="60" spans="1:29" ht="45.75" customHeight="1" x14ac:dyDescent="0.2">
      <c r="A60" s="1">
        <v>56</v>
      </c>
      <c r="B60" s="1" t="s">
        <v>454</v>
      </c>
      <c r="C60" s="1" t="s">
        <v>59</v>
      </c>
      <c r="D60" s="1" t="s">
        <v>69</v>
      </c>
      <c r="E60" s="1" t="b">
        <v>0</v>
      </c>
      <c r="F60" s="2" t="s">
        <v>533</v>
      </c>
      <c r="G60" s="1" t="str">
        <f t="shared" si="1"/>
        <v>http://hl7.org/fhir/us/core/StructureDefinition/us-core-!medicationstatement</v>
      </c>
      <c r="H60" s="1" t="s">
        <v>53</v>
      </c>
      <c r="I60" s="1" t="s">
        <v>53</v>
      </c>
      <c r="J60" s="1" t="s">
        <v>54</v>
      </c>
      <c r="K60" s="1" t="str">
        <f>B60&amp;"."&amp;C60</f>
        <v>!MedicationStatement.status</v>
      </c>
      <c r="L60" s="1" t="s">
        <v>53</v>
      </c>
      <c r="M60" s="1" t="s">
        <v>11</v>
      </c>
      <c r="N60" s="1" t="s">
        <v>53</v>
      </c>
      <c r="Y60" s="1" t="s">
        <v>95</v>
      </c>
      <c r="Z60" s="5"/>
      <c r="AA60" s="5"/>
      <c r="AB60" s="12"/>
      <c r="AC60" s="1" t="str">
        <f>"SearchParameter-us-core-"&amp;LOWER((B60)&amp;"-"&amp;C60&amp;".html")</f>
        <v>SearchParameter-us-core-!medicationstatement-status.html</v>
      </c>
    </row>
    <row r="61" spans="1:29" ht="45.75" customHeight="1" x14ac:dyDescent="0.2">
      <c r="A61" s="1">
        <v>57</v>
      </c>
      <c r="B61" s="1" t="s">
        <v>454</v>
      </c>
      <c r="C61" s="1" t="s">
        <v>90</v>
      </c>
      <c r="D61" s="1" t="s">
        <v>69</v>
      </c>
      <c r="E61" s="1" t="b">
        <v>1</v>
      </c>
      <c r="F61" s="2" t="s">
        <v>532</v>
      </c>
      <c r="G61" s="1" t="str">
        <f t="shared" si="1"/>
        <v>http://hl7.org/fhir/us/core/StructureDefinition/us-core-!medicationstatement</v>
      </c>
      <c r="H61" s="1" t="s">
        <v>53</v>
      </c>
      <c r="I61" s="1" t="s">
        <v>53</v>
      </c>
      <c r="J61" s="1" t="s">
        <v>91</v>
      </c>
      <c r="K61" s="1" t="str">
        <f t="shared" si="9"/>
        <v>!MedicationStatement.patient</v>
      </c>
      <c r="L61" s="1" t="s">
        <v>53</v>
      </c>
      <c r="N61" s="1" t="s">
        <v>53</v>
      </c>
      <c r="W61" s="7"/>
      <c r="Y61" s="1" t="s">
        <v>92</v>
      </c>
      <c r="Z61" s="1" t="s">
        <v>218</v>
      </c>
      <c r="AA61" s="12" t="s">
        <v>343</v>
      </c>
      <c r="AB61" s="12" t="str">
        <f>"Fetches a bundle of all "&amp;B61&amp; " resources for the specified patient. Mandatory for client to support the _include parameter. Optional for server to support the _include parameter."</f>
        <v>Fetches a bundle of all !MedicationStatement resources for the specified patient. Mandatory for client to support the _include parameter. Optional for server to support the _include parameter.</v>
      </c>
      <c r="AC61" s="1" t="str">
        <f t="shared" ref="AC61:AC62" si="11">"SearchParameter-us-core-"&amp;LOWER((B61)&amp;"-"&amp;C61&amp;".html")</f>
        <v>SearchParameter-us-core-!medicationstatement-patient.html</v>
      </c>
    </row>
    <row r="62" spans="1:29" ht="45.75" customHeight="1" x14ac:dyDescent="0.2">
      <c r="A62" s="1">
        <v>58</v>
      </c>
      <c r="B62" s="1" t="s">
        <v>454</v>
      </c>
      <c r="C62" s="1" t="s">
        <v>232</v>
      </c>
      <c r="D62" s="1" t="s">
        <v>69</v>
      </c>
      <c r="E62" s="1" t="b">
        <v>0</v>
      </c>
      <c r="F62" s="2" t="s">
        <v>534</v>
      </c>
      <c r="G62" s="1" t="str">
        <f t="shared" si="1"/>
        <v>http://hl7.org/fhir/us/core/StructureDefinition/us-core-!medicationstatement</v>
      </c>
      <c r="H62" s="1" t="s">
        <v>53</v>
      </c>
      <c r="I62" s="1" t="s">
        <v>53</v>
      </c>
      <c r="J62" s="1" t="s">
        <v>79</v>
      </c>
      <c r="K62" s="1" t="str">
        <f t="shared" si="9"/>
        <v>!MedicationStatement.effective</v>
      </c>
      <c r="L62" s="1" t="s">
        <v>53</v>
      </c>
      <c r="N62" s="1" t="s">
        <v>53</v>
      </c>
      <c r="O62" s="14" t="s">
        <v>69</v>
      </c>
      <c r="R62" s="1" t="s">
        <v>94</v>
      </c>
      <c r="Y62" s="1" t="s">
        <v>95</v>
      </c>
      <c r="AB62" s="12"/>
      <c r="AC62" s="1" t="str">
        <f t="shared" si="11"/>
        <v>SearchParameter-us-core-!medicationstatement-effective.html</v>
      </c>
    </row>
    <row r="63" spans="1:29" ht="45.75" customHeight="1" x14ac:dyDescent="0.2">
      <c r="A63" s="1">
        <v>59</v>
      </c>
      <c r="B63" s="1" t="s">
        <v>185</v>
      </c>
      <c r="C63" s="1" t="s">
        <v>59</v>
      </c>
      <c r="D63" s="1" t="s">
        <v>69</v>
      </c>
      <c r="E63" s="1" t="b">
        <v>0</v>
      </c>
      <c r="F63" s="2" t="s">
        <v>533</v>
      </c>
      <c r="G63" s="1" t="str">
        <f t="shared" si="1"/>
        <v>http://hl7.org/fhir/us/core/StructureDefinition/us-core-procedure</v>
      </c>
      <c r="H63" s="1" t="s">
        <v>53</v>
      </c>
      <c r="I63" s="1" t="s">
        <v>53</v>
      </c>
      <c r="J63" s="1" t="s">
        <v>54</v>
      </c>
      <c r="K63" s="1" t="str">
        <f t="shared" si="9"/>
        <v>Procedure.status</v>
      </c>
      <c r="L63" s="1" t="s">
        <v>53</v>
      </c>
      <c r="M63" s="1" t="s">
        <v>11</v>
      </c>
      <c r="N63" s="1" t="s">
        <v>53</v>
      </c>
      <c r="Y63" s="1" t="s">
        <v>95</v>
      </c>
      <c r="Z63" s="5"/>
      <c r="AA63" s="5"/>
      <c r="AB63" s="12"/>
      <c r="AC63" s="1" t="str">
        <f t="shared" si="4"/>
        <v>SearchParameter-us-core-procedure-status.html</v>
      </c>
    </row>
    <row r="64" spans="1:29" ht="45.75" customHeight="1" x14ac:dyDescent="0.2">
      <c r="A64" s="1">
        <v>60</v>
      </c>
      <c r="B64" s="1" t="s">
        <v>185</v>
      </c>
      <c r="C64" s="1" t="s">
        <v>90</v>
      </c>
      <c r="D64" s="1" t="s">
        <v>69</v>
      </c>
      <c r="E64" s="1" t="b">
        <v>1</v>
      </c>
      <c r="F64" s="2" t="s">
        <v>532</v>
      </c>
      <c r="G64" s="1" t="str">
        <f t="shared" si="1"/>
        <v>http://hl7.org/fhir/us/core/StructureDefinition/us-core-procedure</v>
      </c>
      <c r="H64" s="1" t="s">
        <v>53</v>
      </c>
      <c r="I64" s="1" t="s">
        <v>53</v>
      </c>
      <c r="J64" s="1" t="s">
        <v>91</v>
      </c>
      <c r="K64" s="1" t="str">
        <f t="shared" si="9"/>
        <v>Procedure.patient</v>
      </c>
      <c r="L64" s="1" t="s">
        <v>53</v>
      </c>
      <c r="N64" s="1" t="s">
        <v>53</v>
      </c>
      <c r="Y64" s="1" t="s">
        <v>92</v>
      </c>
      <c r="Z64" s="1" t="str">
        <f>"support searching for all "&amp;LOWER(B64)&amp;"s for a patient"</f>
        <v>support searching for all procedures for a patient</v>
      </c>
      <c r="AA64" s="5" t="s">
        <v>219</v>
      </c>
      <c r="AB64" s="12" t="str">
        <f>"Fetches a bundle of all "&amp;B64&amp; " resources for the specified patient"</f>
        <v>Fetches a bundle of all Procedure resources for the specified patient</v>
      </c>
      <c r="AC64" s="1" t="str">
        <f t="shared" si="4"/>
        <v>SearchParameter-us-core-procedure-patient.html</v>
      </c>
    </row>
    <row r="65" spans="1:29" ht="45.75" customHeight="1" x14ac:dyDescent="0.2">
      <c r="A65" s="1">
        <v>61</v>
      </c>
      <c r="B65" s="1" t="s">
        <v>185</v>
      </c>
      <c r="C65" s="1" t="s">
        <v>79</v>
      </c>
      <c r="D65" s="1" t="s">
        <v>69</v>
      </c>
      <c r="E65" s="1" t="b">
        <v>0</v>
      </c>
      <c r="F65" s="2" t="s">
        <v>534</v>
      </c>
      <c r="G65" s="1" t="str">
        <f t="shared" si="1"/>
        <v>http://hl7.org/fhir/us/core/StructureDefinition/us-core-procedure</v>
      </c>
      <c r="H65" s="1" t="s">
        <v>53</v>
      </c>
      <c r="I65" s="1" t="s">
        <v>53</v>
      </c>
      <c r="J65" s="1" t="s">
        <v>79</v>
      </c>
      <c r="K65" s="1" t="str">
        <f t="shared" si="9"/>
        <v>Procedure.date</v>
      </c>
      <c r="L65" s="1" t="s">
        <v>53</v>
      </c>
      <c r="N65" s="1" t="s">
        <v>53</v>
      </c>
      <c r="O65" s="1" t="s">
        <v>69</v>
      </c>
      <c r="R65" s="1" t="s">
        <v>94</v>
      </c>
      <c r="Y65" s="1" t="s">
        <v>95</v>
      </c>
      <c r="AB65" s="12"/>
      <c r="AC65" s="1" t="str">
        <f t="shared" si="4"/>
        <v>SearchParameter-us-core-procedure-date.html</v>
      </c>
    </row>
    <row r="66" spans="1:29" ht="45.75" customHeight="1" x14ac:dyDescent="0.2">
      <c r="A66" s="1">
        <v>62</v>
      </c>
      <c r="B66" s="1" t="s">
        <v>185</v>
      </c>
      <c r="C66" s="1" t="s">
        <v>24</v>
      </c>
      <c r="D66" s="1" t="s">
        <v>69</v>
      </c>
      <c r="E66" s="1" t="b">
        <v>0</v>
      </c>
      <c r="F66" s="2" t="s">
        <v>533</v>
      </c>
      <c r="G66" s="1" t="str">
        <f t="shared" si="1"/>
        <v>http://hl7.org/fhir/us/core/StructureDefinition/us-core-procedure</v>
      </c>
      <c r="H66" s="1" t="s">
        <v>53</v>
      </c>
      <c r="I66" s="1" t="s">
        <v>53</v>
      </c>
      <c r="J66" s="1" t="s">
        <v>54</v>
      </c>
      <c r="K66" s="1" t="str">
        <f t="shared" si="9"/>
        <v>Procedure.code</v>
      </c>
      <c r="L66" s="1" t="s">
        <v>53</v>
      </c>
      <c r="M66" s="1" t="s">
        <v>69</v>
      </c>
      <c r="N66" s="1" t="s">
        <v>53</v>
      </c>
      <c r="Z66" s="5"/>
      <c r="AA66" s="5"/>
      <c r="AB66" s="12"/>
      <c r="AC66" s="1" t="str">
        <f t="shared" si="4"/>
        <v>SearchParameter-us-core-procedure-code.html</v>
      </c>
    </row>
    <row r="67" spans="1:29" ht="45.75" customHeight="1" x14ac:dyDescent="0.2">
      <c r="A67" s="1">
        <v>63</v>
      </c>
      <c r="B67" s="1" t="s">
        <v>186</v>
      </c>
      <c r="C67" s="1" t="s">
        <v>59</v>
      </c>
      <c r="D67" s="1" t="s">
        <v>69</v>
      </c>
      <c r="E67" s="1" t="b">
        <v>0</v>
      </c>
      <c r="F67" s="2" t="s">
        <v>533</v>
      </c>
      <c r="G67" s="1" t="str">
        <f t="shared" ref="G67:G94" si="12">"http://hl7.org/fhir/us/core/StructureDefinition/us-core-"&amp;LOWER(B67)</f>
        <v>http://hl7.org/fhir/us/core/StructureDefinition/us-core-observation</v>
      </c>
      <c r="H67" s="1" t="s">
        <v>53</v>
      </c>
      <c r="I67" s="1" t="s">
        <v>53</v>
      </c>
      <c r="J67" s="1" t="s">
        <v>54</v>
      </c>
      <c r="K67" s="1" t="str">
        <f t="shared" si="9"/>
        <v>Observation.status</v>
      </c>
      <c r="L67" s="1" t="s">
        <v>53</v>
      </c>
      <c r="M67" s="1" t="s">
        <v>11</v>
      </c>
      <c r="N67" s="1" t="s">
        <v>53</v>
      </c>
      <c r="Y67" s="1" t="s">
        <v>95</v>
      </c>
      <c r="Z67" s="5"/>
      <c r="AA67" s="5"/>
      <c r="AB67" s="12"/>
      <c r="AC67" s="1" t="str">
        <f t="shared" si="4"/>
        <v>SearchParameter-us-core-observation-status.html</v>
      </c>
    </row>
    <row r="68" spans="1:29" ht="45.75" customHeight="1" x14ac:dyDescent="0.2">
      <c r="A68" s="1">
        <v>64</v>
      </c>
      <c r="B68" s="1" t="s">
        <v>186</v>
      </c>
      <c r="C68" s="1" t="s">
        <v>141</v>
      </c>
      <c r="D68" s="1" t="s">
        <v>69</v>
      </c>
      <c r="E68" s="1" t="b">
        <v>0</v>
      </c>
      <c r="F68" s="2" t="s">
        <v>533</v>
      </c>
      <c r="G68" s="1" t="str">
        <f t="shared" si="12"/>
        <v>http://hl7.org/fhir/us/core/StructureDefinition/us-core-observation</v>
      </c>
      <c r="H68" s="1" t="s">
        <v>53</v>
      </c>
      <c r="I68" s="1" t="s">
        <v>53</v>
      </c>
      <c r="J68" s="1" t="s">
        <v>54</v>
      </c>
      <c r="K68" s="1" t="str">
        <f t="shared" si="9"/>
        <v>Observation.category</v>
      </c>
      <c r="L68" s="1" t="s">
        <v>53</v>
      </c>
      <c r="N68" s="1" t="s">
        <v>53</v>
      </c>
      <c r="Y68" s="1" t="s">
        <v>12</v>
      </c>
      <c r="Z68" s="5"/>
      <c r="AA68" s="5"/>
      <c r="AB68" s="12"/>
      <c r="AC68" s="1" t="str">
        <f t="shared" si="4"/>
        <v>SearchParameter-us-core-observation-category.html</v>
      </c>
    </row>
    <row r="69" spans="1:29" ht="45.75" customHeight="1" x14ac:dyDescent="0.2">
      <c r="A69" s="1">
        <v>65</v>
      </c>
      <c r="B69" s="1" t="s">
        <v>186</v>
      </c>
      <c r="C69" s="1" t="s">
        <v>24</v>
      </c>
      <c r="D69" s="1" t="s">
        <v>69</v>
      </c>
      <c r="E69" s="1" t="b">
        <v>0</v>
      </c>
      <c r="F69" s="2" t="s">
        <v>533</v>
      </c>
      <c r="G69" s="1" t="str">
        <f t="shared" si="12"/>
        <v>http://hl7.org/fhir/us/core/StructureDefinition/us-core-observation</v>
      </c>
      <c r="H69" s="1" t="s">
        <v>53</v>
      </c>
      <c r="I69" s="1" t="s">
        <v>53</v>
      </c>
      <c r="J69" s="1" t="s">
        <v>54</v>
      </c>
      <c r="K69" s="1" t="str">
        <f t="shared" si="9"/>
        <v>Observation.code</v>
      </c>
      <c r="L69" s="1" t="s">
        <v>53</v>
      </c>
      <c r="M69" s="1" t="s">
        <v>69</v>
      </c>
      <c r="N69" s="1" t="s">
        <v>53</v>
      </c>
      <c r="Z69" s="5"/>
      <c r="AA69" s="5"/>
      <c r="AB69" s="12"/>
      <c r="AC69" s="1" t="str">
        <f t="shared" si="4"/>
        <v>SearchParameter-us-core-observation-code.html</v>
      </c>
    </row>
    <row r="70" spans="1:29" ht="45.75" customHeight="1" x14ac:dyDescent="0.2">
      <c r="A70" s="1">
        <v>66</v>
      </c>
      <c r="B70" s="1" t="s">
        <v>186</v>
      </c>
      <c r="C70" s="1" t="s">
        <v>79</v>
      </c>
      <c r="D70" s="1" t="s">
        <v>69</v>
      </c>
      <c r="E70" s="1" t="b">
        <v>0</v>
      </c>
      <c r="F70" s="2" t="s">
        <v>534</v>
      </c>
      <c r="G70" s="1" t="str">
        <f t="shared" si="12"/>
        <v>http://hl7.org/fhir/us/core/StructureDefinition/us-core-observation</v>
      </c>
      <c r="H70" s="1" t="s">
        <v>53</v>
      </c>
      <c r="I70" s="1" t="s">
        <v>53</v>
      </c>
      <c r="J70" s="1" t="s">
        <v>79</v>
      </c>
      <c r="K70" s="1" t="str">
        <f t="shared" si="9"/>
        <v>Observation.date</v>
      </c>
      <c r="L70" s="1" t="s">
        <v>53</v>
      </c>
      <c r="N70" s="1" t="s">
        <v>53</v>
      </c>
      <c r="O70" s="1" t="s">
        <v>69</v>
      </c>
      <c r="R70" s="1" t="s">
        <v>94</v>
      </c>
      <c r="Y70" s="1" t="s">
        <v>95</v>
      </c>
      <c r="AB70" s="12"/>
      <c r="AC70" s="1" t="str">
        <f t="shared" si="4"/>
        <v>SearchParameter-us-core-observation-date.html</v>
      </c>
    </row>
    <row r="71" spans="1:29" ht="45.75" customHeight="1" x14ac:dyDescent="0.2">
      <c r="A71" s="1">
        <v>67</v>
      </c>
      <c r="B71" s="1" t="s">
        <v>186</v>
      </c>
      <c r="C71" s="1" t="s">
        <v>90</v>
      </c>
      <c r="D71" s="1" t="s">
        <v>69</v>
      </c>
      <c r="E71" s="1" t="b">
        <v>0</v>
      </c>
      <c r="F71" s="2" t="s">
        <v>532</v>
      </c>
      <c r="G71" s="1" t="str">
        <f t="shared" si="12"/>
        <v>http://hl7.org/fhir/us/core/StructureDefinition/us-core-observation</v>
      </c>
      <c r="H71" s="1" t="s">
        <v>53</v>
      </c>
      <c r="I71" s="1" t="s">
        <v>53</v>
      </c>
      <c r="J71" s="1" t="s">
        <v>91</v>
      </c>
      <c r="K71" s="1" t="str">
        <f>B71&amp;"."&amp;C71</f>
        <v>Observation.patient</v>
      </c>
      <c r="L71" s="1" t="s">
        <v>53</v>
      </c>
      <c r="N71" s="1" t="s">
        <v>53</v>
      </c>
      <c r="Y71" s="1" t="s">
        <v>92</v>
      </c>
      <c r="Z71" s="1" t="str">
        <f>"support searching for all "&amp;LOWER(B71)&amp;"s for a patient"</f>
        <v>support searching for all observations for a patient</v>
      </c>
      <c r="AA71" s="5" t="str">
        <f>"GET [base]/"&amp;B71&amp;"?patient=1137192"</f>
        <v>GET [base]/Observation?patient=1137192</v>
      </c>
      <c r="AB71" s="12" t="str">
        <f>"Fetches a bundle of all "&amp;B71&amp; " resources for the specified patient"</f>
        <v>Fetches a bundle of all Observation resources for the specified patient</v>
      </c>
      <c r="AC71" s="1" t="str">
        <f>"SearchParameter-us-core-"&amp;LOWER((B71)&amp;"-"&amp;C71&amp;".html")</f>
        <v>SearchParameter-us-core-observation-patient.html</v>
      </c>
    </row>
    <row r="72" spans="1:29" ht="45.75" customHeight="1" x14ac:dyDescent="0.2">
      <c r="A72" s="1">
        <v>68</v>
      </c>
      <c r="B72" s="1" t="s">
        <v>238</v>
      </c>
      <c r="C72" s="1" t="s">
        <v>141</v>
      </c>
      <c r="D72" s="1" t="s">
        <v>69</v>
      </c>
      <c r="E72" s="1" t="b">
        <v>0</v>
      </c>
      <c r="F72" s="2" t="s">
        <v>533</v>
      </c>
      <c r="G72" s="1" t="str">
        <f t="shared" si="12"/>
        <v>http://hl7.org/fhir/us/core/StructureDefinition/us-core-careplan</v>
      </c>
      <c r="H72" s="1" t="s">
        <v>53</v>
      </c>
      <c r="I72" s="1" t="s">
        <v>53</v>
      </c>
      <c r="J72" s="1" t="s">
        <v>54</v>
      </c>
      <c r="K72" s="1" t="str">
        <f t="shared" ref="K72:K74" si="13">B72&amp;"."&amp;C72</f>
        <v>CarePlan.category</v>
      </c>
      <c r="L72" s="1" t="s">
        <v>53</v>
      </c>
      <c r="N72" s="1" t="s">
        <v>53</v>
      </c>
      <c r="Y72" s="1" t="s">
        <v>12</v>
      </c>
      <c r="Z72" s="5"/>
      <c r="AA72" s="5"/>
      <c r="AB72" s="12"/>
      <c r="AC72" s="1" t="str">
        <f t="shared" ref="AC72:AC74" si="14">"SearchParameter-us-core-"&amp;LOWER((B72)&amp;"-"&amp;C72&amp;".html")</f>
        <v>SearchParameter-us-core-careplan-category.html</v>
      </c>
    </row>
    <row r="73" spans="1:29" ht="45.75" customHeight="1" x14ac:dyDescent="0.2">
      <c r="A73" s="1">
        <v>69</v>
      </c>
      <c r="B73" s="1" t="s">
        <v>321</v>
      </c>
      <c r="C73" s="1" t="s">
        <v>24</v>
      </c>
      <c r="D73" s="1" t="s">
        <v>69</v>
      </c>
      <c r="E73" s="1" t="b">
        <v>0</v>
      </c>
      <c r="F73" s="2" t="s">
        <v>533</v>
      </c>
      <c r="G73" s="1" t="str">
        <f t="shared" si="12"/>
        <v>http://hl7.org/fhir/us/core/StructureDefinition/us-core-!careplan</v>
      </c>
      <c r="H73" s="1" t="s">
        <v>53</v>
      </c>
      <c r="I73" s="1" t="s">
        <v>53</v>
      </c>
      <c r="J73" s="1" t="s">
        <v>54</v>
      </c>
      <c r="K73" s="1" t="str">
        <f t="shared" si="13"/>
        <v>!CarePlan.code</v>
      </c>
      <c r="L73" s="1" t="s">
        <v>53</v>
      </c>
      <c r="N73" s="1" t="s">
        <v>53</v>
      </c>
      <c r="Z73" s="5"/>
      <c r="AA73" s="5"/>
      <c r="AB73" s="12"/>
      <c r="AC73" s="1" t="str">
        <f t="shared" si="14"/>
        <v>SearchParameter-us-core-!careplan-code.html</v>
      </c>
    </row>
    <row r="74" spans="1:29" ht="45.75" customHeight="1" x14ac:dyDescent="0.2">
      <c r="A74" s="1">
        <v>70</v>
      </c>
      <c r="B74" s="1" t="s">
        <v>238</v>
      </c>
      <c r="C74" s="1" t="s">
        <v>79</v>
      </c>
      <c r="D74" s="1" t="s">
        <v>69</v>
      </c>
      <c r="E74" s="1" t="b">
        <v>0</v>
      </c>
      <c r="F74" s="2" t="s">
        <v>534</v>
      </c>
      <c r="G74" s="1" t="str">
        <f t="shared" si="12"/>
        <v>http://hl7.org/fhir/us/core/StructureDefinition/us-core-careplan</v>
      </c>
      <c r="H74" s="1" t="s">
        <v>53</v>
      </c>
      <c r="I74" s="1" t="s">
        <v>53</v>
      </c>
      <c r="J74" s="1" t="s">
        <v>79</v>
      </c>
      <c r="K74" s="1" t="str">
        <f t="shared" si="13"/>
        <v>CarePlan.date</v>
      </c>
      <c r="L74" s="1" t="s">
        <v>53</v>
      </c>
      <c r="N74" s="1" t="s">
        <v>53</v>
      </c>
      <c r="O74" s="1" t="s">
        <v>69</v>
      </c>
      <c r="R74" s="1" t="s">
        <v>94</v>
      </c>
      <c r="Y74" s="1" t="s">
        <v>95</v>
      </c>
      <c r="AB74" s="12"/>
      <c r="AC74" s="1" t="str">
        <f t="shared" si="14"/>
        <v>SearchParameter-us-core-careplan-date.html</v>
      </c>
    </row>
    <row r="75" spans="1:29" ht="45.75" customHeight="1" x14ac:dyDescent="0.2">
      <c r="A75" s="1">
        <v>71</v>
      </c>
      <c r="B75" s="1" t="s">
        <v>238</v>
      </c>
      <c r="C75" s="1" t="s">
        <v>90</v>
      </c>
      <c r="D75" s="1" t="s">
        <v>69</v>
      </c>
      <c r="E75" s="1" t="b">
        <v>0</v>
      </c>
      <c r="F75" s="2" t="s">
        <v>532</v>
      </c>
      <c r="G75" s="1" t="str">
        <f t="shared" si="12"/>
        <v>http://hl7.org/fhir/us/core/StructureDefinition/us-core-careplan</v>
      </c>
      <c r="H75" s="1" t="s">
        <v>53</v>
      </c>
      <c r="I75" s="1" t="s">
        <v>53</v>
      </c>
      <c r="J75" s="1" t="s">
        <v>91</v>
      </c>
      <c r="K75" s="1" t="str">
        <f>B75&amp;"."&amp;C75</f>
        <v>CarePlan.patient</v>
      </c>
      <c r="L75" s="1" t="s">
        <v>53</v>
      </c>
      <c r="N75" s="1" t="s">
        <v>53</v>
      </c>
      <c r="Y75" s="1" t="s">
        <v>92</v>
      </c>
      <c r="Z75" s="1" t="str">
        <f>"support searching for all "&amp;LOWER(B75)&amp;"s for a patient"</f>
        <v>support searching for all careplans for a patient</v>
      </c>
      <c r="AA75" s="5" t="str">
        <f>"GET [base]/"&amp;B75&amp;"?patient=1137192"</f>
        <v>GET [base]/CarePlan?patient=1137192</v>
      </c>
      <c r="AB75" s="12" t="str">
        <f>"Fetches a bundle of all "&amp;B75&amp; " resources for the specified patient"</f>
        <v>Fetches a bundle of all CarePlan resources for the specified patient</v>
      </c>
      <c r="AC75" s="1" t="str">
        <f>"SearchParameter-us-core-"&amp;LOWER((B75)&amp;"-"&amp;C75&amp;".html")</f>
        <v>SearchParameter-us-core-careplan-patient.html</v>
      </c>
    </row>
    <row r="76" spans="1:29" ht="45.75" customHeight="1" x14ac:dyDescent="0.2">
      <c r="A76" s="1">
        <v>72</v>
      </c>
      <c r="B76" s="1" t="s">
        <v>238</v>
      </c>
      <c r="C76" s="1" t="s">
        <v>59</v>
      </c>
      <c r="D76" s="1" t="s">
        <v>69</v>
      </c>
      <c r="E76" s="1" t="b">
        <v>0</v>
      </c>
      <c r="F76" s="2" t="s">
        <v>533</v>
      </c>
      <c r="G76" s="1" t="str">
        <f t="shared" si="12"/>
        <v>http://hl7.org/fhir/us/core/StructureDefinition/us-core-careplan</v>
      </c>
      <c r="H76" s="1" t="s">
        <v>53</v>
      </c>
      <c r="I76" s="1" t="s">
        <v>53</v>
      </c>
      <c r="J76" s="1" t="s">
        <v>54</v>
      </c>
      <c r="K76" s="1" t="str">
        <f t="shared" ref="K76" si="15">B76&amp;"."&amp;C76</f>
        <v>CarePlan.status</v>
      </c>
      <c r="L76" s="1" t="s">
        <v>53</v>
      </c>
      <c r="M76" s="1" t="s">
        <v>11</v>
      </c>
      <c r="N76" s="1" t="s">
        <v>53</v>
      </c>
      <c r="Y76" s="1" t="s">
        <v>95</v>
      </c>
      <c r="Z76" s="5"/>
      <c r="AA76" s="5"/>
      <c r="AB76" s="12"/>
      <c r="AC76" s="1" t="str">
        <f t="shared" ref="AC76" si="16">"SearchParameter-us-core-"&amp;LOWER((B76)&amp;"-"&amp;C76&amp;".html")</f>
        <v>SearchParameter-us-core-careplan-status.html</v>
      </c>
    </row>
    <row r="77" spans="1:29" ht="45.75" customHeight="1" x14ac:dyDescent="0.2">
      <c r="A77" s="1">
        <v>73</v>
      </c>
      <c r="B77" s="1" t="s">
        <v>252</v>
      </c>
      <c r="C77" s="1" t="s">
        <v>90</v>
      </c>
      <c r="D77" s="1" t="s">
        <v>69</v>
      </c>
      <c r="E77" s="1" t="b">
        <v>0</v>
      </c>
      <c r="F77" s="2" t="s">
        <v>532</v>
      </c>
      <c r="G77" s="1" t="str">
        <f t="shared" si="12"/>
        <v>http://hl7.org/fhir/us/core/StructureDefinition/us-core-careteam</v>
      </c>
      <c r="H77" s="1" t="s">
        <v>53</v>
      </c>
      <c r="I77" s="1" t="s">
        <v>53</v>
      </c>
      <c r="J77" s="1" t="s">
        <v>91</v>
      </c>
      <c r="K77" s="1" t="str">
        <f>B77&amp;"."&amp;C77</f>
        <v>CareTeam.patient</v>
      </c>
      <c r="L77" s="1" t="s">
        <v>53</v>
      </c>
      <c r="N77" s="1" t="s">
        <v>53</v>
      </c>
      <c r="Y77" s="1" t="s">
        <v>92</v>
      </c>
      <c r="Z77" s="1" t="str">
        <f>"support searching for all "&amp;LOWER(B77)&amp;"s for a patient"</f>
        <v>support searching for all careteams for a patient</v>
      </c>
      <c r="AA77" s="5" t="str">
        <f>"GET [base]/"&amp;B77&amp;"?patient=1137192"</f>
        <v>GET [base]/CareTeam?patient=1137192</v>
      </c>
      <c r="AB77" s="12" t="str">
        <f>"Fetches a bundle of all "&amp;B77&amp; " resources for the specified patient"</f>
        <v>Fetches a bundle of all CareTeam resources for the specified patient</v>
      </c>
      <c r="AC77" s="1" t="str">
        <f>"SearchParameter-us-core-"&amp;LOWER((B77)&amp;"-"&amp;C77&amp;".html")</f>
        <v>SearchParameter-us-core-careteam-patient.html</v>
      </c>
    </row>
    <row r="78" spans="1:29" ht="45.75" customHeight="1" x14ac:dyDescent="0.2">
      <c r="A78" s="1">
        <v>74</v>
      </c>
      <c r="B78" s="1" t="s">
        <v>252</v>
      </c>
      <c r="C78" s="1" t="s">
        <v>59</v>
      </c>
      <c r="D78" s="1" t="s">
        <v>69</v>
      </c>
      <c r="E78" s="1" t="b">
        <v>0</v>
      </c>
      <c r="F78" s="2" t="s">
        <v>533</v>
      </c>
      <c r="G78" s="1" t="str">
        <f t="shared" si="12"/>
        <v>http://hl7.org/fhir/us/core/StructureDefinition/us-core-careteam</v>
      </c>
      <c r="H78" s="1" t="s">
        <v>53</v>
      </c>
      <c r="I78" s="1" t="s">
        <v>53</v>
      </c>
      <c r="J78" s="1" t="s">
        <v>54</v>
      </c>
      <c r="K78" s="1" t="str">
        <f t="shared" ref="K78:K94" si="17">B78&amp;"."&amp;C78</f>
        <v>CareTeam.status</v>
      </c>
      <c r="L78" s="1" t="s">
        <v>53</v>
      </c>
      <c r="M78" s="1" t="s">
        <v>69</v>
      </c>
      <c r="N78" s="1" t="s">
        <v>53</v>
      </c>
      <c r="Y78" s="1" t="s">
        <v>95</v>
      </c>
      <c r="Z78" s="5"/>
      <c r="AA78" s="5"/>
      <c r="AB78" s="12"/>
      <c r="AC78" s="1" t="str">
        <f t="shared" ref="AC78:AC90" si="18">"SearchParameter-us-core-"&amp;LOWER((B78)&amp;"-"&amp;C78&amp;".html")</f>
        <v>SearchParameter-us-core-careteam-status.html</v>
      </c>
    </row>
    <row r="79" spans="1:29" ht="45.75" customHeight="1" x14ac:dyDescent="0.2">
      <c r="A79" s="1">
        <v>75</v>
      </c>
      <c r="B79" s="1" t="s">
        <v>256</v>
      </c>
      <c r="C79" s="1" t="s">
        <v>90</v>
      </c>
      <c r="D79" s="1" t="s">
        <v>69</v>
      </c>
      <c r="E79" s="1" t="b">
        <v>1</v>
      </c>
      <c r="F79" s="2" t="s">
        <v>532</v>
      </c>
      <c r="G79" s="1" t="str">
        <f>"http://hl7.org/fhir/us/core/StructureDefinition/us-core-implantable-"&amp;LOWER(B79)</f>
        <v>http://hl7.org/fhir/us/core/StructureDefinition/us-core-implantable-device</v>
      </c>
      <c r="H79" s="1" t="s">
        <v>53</v>
      </c>
      <c r="I79" s="1" t="s">
        <v>53</v>
      </c>
      <c r="J79" s="1" t="s">
        <v>91</v>
      </c>
      <c r="K79" s="1" t="str">
        <f t="shared" si="17"/>
        <v>Device.patient</v>
      </c>
      <c r="L79" s="1" t="s">
        <v>53</v>
      </c>
      <c r="N79" s="1" t="s">
        <v>53</v>
      </c>
      <c r="Y79" s="1" t="s">
        <v>92</v>
      </c>
      <c r="Z79" s="1" t="str">
        <f>"support searching for all "&amp;LOWER(B79)&amp;"s for a patient, including implantable devices"</f>
        <v>support searching for all devices for a patient, including implantable devices</v>
      </c>
      <c r="AA79" s="5" t="str">
        <f>"GET [base]/"&amp;B79&amp;"?patient=1137192"</f>
        <v>GET [base]/Device?patient=1137192</v>
      </c>
      <c r="AB79" s="12" t="str">
        <f>"Fetches a bundle of all "&amp;B79&amp; " resources for the specified patient"</f>
        <v>Fetches a bundle of all Device resources for the specified patient</v>
      </c>
      <c r="AC79" s="1" t="str">
        <f t="shared" si="18"/>
        <v>SearchParameter-us-core-device-patient.html</v>
      </c>
    </row>
    <row r="80" spans="1:29" ht="45.75" customHeight="1" x14ac:dyDescent="0.2">
      <c r="A80" s="1">
        <v>76</v>
      </c>
      <c r="B80" s="1" t="s">
        <v>256</v>
      </c>
      <c r="C80" s="1" t="s">
        <v>12</v>
      </c>
      <c r="D80" s="1" t="s">
        <v>69</v>
      </c>
      <c r="E80" s="1" t="b">
        <v>0</v>
      </c>
      <c r="F80" s="2" t="s">
        <v>533</v>
      </c>
      <c r="G80" s="1" t="str">
        <f>"http://hl7.org/fhir/us/core/StructureDefinition/us-core-implantable-"&amp;LOWER(B80)</f>
        <v>http://hl7.org/fhir/us/core/StructureDefinition/us-core-implantable-device</v>
      </c>
      <c r="H80" s="1" t="s">
        <v>53</v>
      </c>
      <c r="I80" s="1" t="s">
        <v>53</v>
      </c>
      <c r="J80" s="1" t="s">
        <v>54</v>
      </c>
      <c r="K80" s="1" t="str">
        <f t="shared" si="17"/>
        <v>Device.type</v>
      </c>
      <c r="L80" s="1" t="s">
        <v>53</v>
      </c>
      <c r="N80" s="1" t="s">
        <v>53</v>
      </c>
      <c r="AA80" s="5"/>
      <c r="AB80" s="12"/>
      <c r="AC80" s="1" t="str">
        <f t="shared" si="18"/>
        <v>SearchParameter-us-core-device-type.html</v>
      </c>
    </row>
    <row r="81" spans="1:29" ht="45.75" customHeight="1" x14ac:dyDescent="0.2">
      <c r="A81" s="1">
        <v>77</v>
      </c>
      <c r="B81" s="1" t="s">
        <v>257</v>
      </c>
      <c r="C81" s="1" t="s">
        <v>21</v>
      </c>
      <c r="D81" s="1" t="s">
        <v>69</v>
      </c>
      <c r="E81" s="1" t="b">
        <v>1</v>
      </c>
      <c r="G81" s="1" t="str">
        <f t="shared" si="12"/>
        <v>http://hl7.org/fhir/us/core/StructureDefinition/us-core-location</v>
      </c>
      <c r="H81" s="1" t="s">
        <v>53</v>
      </c>
      <c r="I81" s="1" t="s">
        <v>53</v>
      </c>
      <c r="J81" s="1" t="s">
        <v>62</v>
      </c>
      <c r="K81" s="1" t="str">
        <f t="shared" si="17"/>
        <v>Location.name</v>
      </c>
      <c r="L81" s="1" t="s">
        <v>53</v>
      </c>
      <c r="N81" s="1" t="s">
        <v>53</v>
      </c>
      <c r="Z81" s="1" t="s">
        <v>261</v>
      </c>
      <c r="AA81" s="5" t="str">
        <f>"GET [base]/"&amp;B81&amp;"?name=Health"</f>
        <v>GET [base]/Location?name=Health</v>
      </c>
      <c r="AB81" s="12" t="str">
        <f>"Fetches a bundle of all "&amp;B81&amp; " resources that match the name"</f>
        <v>Fetches a bundle of all Location resources that match the name</v>
      </c>
      <c r="AC81" s="1" t="str">
        <f t="shared" si="18"/>
        <v>SearchParameter-us-core-location-name.html</v>
      </c>
    </row>
    <row r="82" spans="1:29" ht="45.75" customHeight="1" x14ac:dyDescent="0.2">
      <c r="A82" s="1">
        <v>78</v>
      </c>
      <c r="B82" s="1" t="s">
        <v>257</v>
      </c>
      <c r="C82" s="1" t="s">
        <v>86</v>
      </c>
      <c r="D82" s="1" t="s">
        <v>69</v>
      </c>
      <c r="E82" s="1" t="b">
        <v>1</v>
      </c>
      <c r="G82" s="1" t="str">
        <f t="shared" si="12"/>
        <v>http://hl7.org/fhir/us/core/StructureDefinition/us-core-location</v>
      </c>
      <c r="H82" s="1" t="s">
        <v>53</v>
      </c>
      <c r="I82" s="1" t="s">
        <v>53</v>
      </c>
      <c r="J82" s="1" t="s">
        <v>62</v>
      </c>
      <c r="K82" s="1" t="str">
        <f t="shared" si="17"/>
        <v>Location.address</v>
      </c>
      <c r="L82" s="1" t="s">
        <v>53</v>
      </c>
      <c r="N82" s="1" t="s">
        <v>53</v>
      </c>
      <c r="Z82" s="1" t="s">
        <v>262</v>
      </c>
      <c r="AA82" s="5" t="str">
        <f>"GET [base]/"&amp;B82&amp;"?address=Arbor"</f>
        <v>GET [base]/Location?address=Arbor</v>
      </c>
      <c r="AB82" s="12" t="str">
        <f>"Fetches a bundle of all "&amp;B82&amp; " resources that match the address string"</f>
        <v>Fetches a bundle of all Location resources that match the address string</v>
      </c>
      <c r="AC82" s="1" t="str">
        <f t="shared" si="18"/>
        <v>SearchParameter-us-core-location-address.html</v>
      </c>
    </row>
    <row r="83" spans="1:29" ht="45.75" customHeight="1" x14ac:dyDescent="0.2">
      <c r="A83" s="1">
        <v>79</v>
      </c>
      <c r="B83" s="1" t="s">
        <v>257</v>
      </c>
      <c r="C83" s="1" t="s">
        <v>258</v>
      </c>
      <c r="D83" s="1" t="s">
        <v>69</v>
      </c>
      <c r="E83" s="1" t="b">
        <v>1</v>
      </c>
      <c r="G83" s="1" t="str">
        <f t="shared" si="12"/>
        <v>http://hl7.org/fhir/us/core/StructureDefinition/us-core-location</v>
      </c>
      <c r="H83" s="1" t="s">
        <v>53</v>
      </c>
      <c r="I83" s="1" t="s">
        <v>53</v>
      </c>
      <c r="J83" s="1" t="s">
        <v>62</v>
      </c>
      <c r="K83" s="1" t="str">
        <f t="shared" si="17"/>
        <v>Location.address-city</v>
      </c>
      <c r="L83" s="1" t="s">
        <v>53</v>
      </c>
      <c r="N83" s="1" t="s">
        <v>53</v>
      </c>
      <c r="Z83" s="1" t="s">
        <v>263</v>
      </c>
      <c r="AA83" s="5" t="str">
        <f>"GET [base]/"&amp;B83&amp;"?address-city=Ann Arbor"</f>
        <v>GET [base]/Location?address-city=Ann Arbor</v>
      </c>
      <c r="AB83" s="12" t="str">
        <f>"Fetches a bundle of all "&amp;B83&amp; " resources for the city"</f>
        <v>Fetches a bundle of all Location resources for the city</v>
      </c>
      <c r="AC83" s="1" t="str">
        <f t="shared" si="18"/>
        <v>SearchParameter-us-core-location-address-city.html</v>
      </c>
    </row>
    <row r="84" spans="1:29" ht="45.75" customHeight="1" x14ac:dyDescent="0.2">
      <c r="A84" s="1">
        <v>80</v>
      </c>
      <c r="B84" s="1" t="s">
        <v>257</v>
      </c>
      <c r="C84" s="1" t="s">
        <v>322</v>
      </c>
      <c r="D84" s="1" t="s">
        <v>69</v>
      </c>
      <c r="E84" s="1" t="b">
        <v>1</v>
      </c>
      <c r="G84" s="1" t="str">
        <f t="shared" si="12"/>
        <v>http://hl7.org/fhir/us/core/StructureDefinition/us-core-location</v>
      </c>
      <c r="H84" s="1" t="s">
        <v>53</v>
      </c>
      <c r="I84" s="1" t="s">
        <v>53</v>
      </c>
      <c r="J84" s="1" t="s">
        <v>62</v>
      </c>
      <c r="K84" s="1" t="str">
        <f t="shared" si="17"/>
        <v>Location.address-state</v>
      </c>
      <c r="L84" s="1" t="s">
        <v>53</v>
      </c>
      <c r="N84" s="1" t="s">
        <v>53</v>
      </c>
      <c r="Z84" s="1" t="s">
        <v>264</v>
      </c>
      <c r="AA84" s="5" t="s">
        <v>266</v>
      </c>
      <c r="AB84" s="12" t="str">
        <f>"Fetches a bundle of all "&amp;B84&amp; " resources for the state"</f>
        <v>Fetches a bundle of all Location resources for the state</v>
      </c>
      <c r="AC84" s="1" t="str">
        <f t="shared" si="18"/>
        <v>SearchParameter-us-core-location-address-state.html</v>
      </c>
    </row>
    <row r="85" spans="1:29" ht="45.75" customHeight="1" x14ac:dyDescent="0.2">
      <c r="A85" s="1">
        <v>81</v>
      </c>
      <c r="B85" s="1" t="s">
        <v>257</v>
      </c>
      <c r="C85" s="1" t="s">
        <v>260</v>
      </c>
      <c r="D85" s="1" t="s">
        <v>69</v>
      </c>
      <c r="E85" s="1" t="b">
        <v>1</v>
      </c>
      <c r="G85" s="1" t="str">
        <f t="shared" si="12"/>
        <v>http://hl7.org/fhir/us/core/StructureDefinition/us-core-location</v>
      </c>
      <c r="H85" s="1" t="s">
        <v>53</v>
      </c>
      <c r="I85" s="1" t="s">
        <v>53</v>
      </c>
      <c r="J85" s="1" t="s">
        <v>62</v>
      </c>
      <c r="K85" s="1" t="str">
        <f t="shared" si="17"/>
        <v>Location.address-postalcode</v>
      </c>
      <c r="L85" s="1" t="s">
        <v>53</v>
      </c>
      <c r="N85" s="1" t="s">
        <v>53</v>
      </c>
      <c r="Z85" s="1" t="s">
        <v>265</v>
      </c>
      <c r="AA85" s="5" t="str">
        <f>"GET [base]/"&amp;B85&amp;"?address-postalcode=48104"</f>
        <v>GET [base]/Location?address-postalcode=48104</v>
      </c>
      <c r="AB85" s="12" t="str">
        <f>"Fetches a bundle of all "&amp;B85&amp; " resources for the ZIP code"</f>
        <v>Fetches a bundle of all Location resources for the ZIP code</v>
      </c>
      <c r="AC85" s="1" t="str">
        <f t="shared" si="18"/>
        <v>SearchParameter-us-core-location-address-postalcode.html</v>
      </c>
    </row>
    <row r="86" spans="1:29" ht="45.75" customHeight="1" x14ac:dyDescent="0.2">
      <c r="A86" s="1">
        <v>82</v>
      </c>
      <c r="B86" s="1" t="s">
        <v>267</v>
      </c>
      <c r="C86" s="1" t="s">
        <v>21</v>
      </c>
      <c r="D86" s="1" t="s">
        <v>69</v>
      </c>
      <c r="E86" s="1" t="b">
        <v>1</v>
      </c>
      <c r="G86" s="1" t="str">
        <f t="shared" si="12"/>
        <v>http://hl7.org/fhir/us/core/StructureDefinition/us-core-organization</v>
      </c>
      <c r="H86" s="1" t="s">
        <v>53</v>
      </c>
      <c r="I86" s="1" t="s">
        <v>53</v>
      </c>
      <c r="J86" s="1" t="s">
        <v>62</v>
      </c>
      <c r="K86" s="1" t="str">
        <f t="shared" si="17"/>
        <v>Organization.name</v>
      </c>
      <c r="L86" s="1" t="s">
        <v>53</v>
      </c>
      <c r="N86" s="1" t="s">
        <v>53</v>
      </c>
      <c r="Z86" s="1" t="s">
        <v>268</v>
      </c>
      <c r="AA86" s="5" t="str">
        <f>"GET [base]/"&amp;B86&amp;"?name=Health"</f>
        <v>GET [base]/Organization?name=Health</v>
      </c>
      <c r="AB86" s="12" t="str">
        <f>"Fetches a bundle of all "&amp;B86&amp; " resources that match the name"</f>
        <v>Fetches a bundle of all Organization resources that match the name</v>
      </c>
      <c r="AC86" s="1" t="str">
        <f t="shared" si="18"/>
        <v>SearchParameter-us-core-organization-name.html</v>
      </c>
    </row>
    <row r="87" spans="1:29" ht="45.75" customHeight="1" x14ac:dyDescent="0.2">
      <c r="A87" s="1">
        <v>83</v>
      </c>
      <c r="B87" s="1" t="s">
        <v>267</v>
      </c>
      <c r="C87" s="1" t="s">
        <v>86</v>
      </c>
      <c r="D87" s="1" t="s">
        <v>69</v>
      </c>
      <c r="E87" s="1" t="b">
        <v>1</v>
      </c>
      <c r="G87" s="1" t="str">
        <f t="shared" si="12"/>
        <v>http://hl7.org/fhir/us/core/StructureDefinition/us-core-organization</v>
      </c>
      <c r="H87" s="1" t="s">
        <v>53</v>
      </c>
      <c r="I87" s="1" t="s">
        <v>53</v>
      </c>
      <c r="J87" s="1" t="s">
        <v>62</v>
      </c>
      <c r="K87" s="1" t="str">
        <f t="shared" si="17"/>
        <v>Organization.address</v>
      </c>
      <c r="L87" s="1" t="s">
        <v>53</v>
      </c>
      <c r="N87" s="1" t="s">
        <v>53</v>
      </c>
      <c r="Z87" s="1" t="s">
        <v>269</v>
      </c>
      <c r="AA87" s="5" t="str">
        <f>"GET [base]/"&amp;B87&amp;"?address=Arbor"</f>
        <v>GET [base]/Organization?address=Arbor</v>
      </c>
      <c r="AB87" s="12" t="str">
        <f>"Fetches a bundle of all "&amp;B87&amp; " resources that match the address string"</f>
        <v>Fetches a bundle of all Organization resources that match the address string</v>
      </c>
      <c r="AC87" s="1" t="str">
        <f t="shared" si="18"/>
        <v>SearchParameter-us-core-organization-address.html</v>
      </c>
    </row>
    <row r="88" spans="1:29" ht="45.75" customHeight="1" x14ac:dyDescent="0.2">
      <c r="A88" s="1">
        <v>84</v>
      </c>
      <c r="B88" s="1" t="s">
        <v>273</v>
      </c>
      <c r="C88" s="1" t="s">
        <v>258</v>
      </c>
      <c r="D88" s="1" t="s">
        <v>69</v>
      </c>
      <c r="E88" s="1" t="b">
        <v>1</v>
      </c>
      <c r="G88" s="1" t="str">
        <f t="shared" si="12"/>
        <v>http://hl7.org/fhir/us/core/StructureDefinition/us-core-!organization</v>
      </c>
      <c r="H88" s="1" t="s">
        <v>53</v>
      </c>
      <c r="I88" s="1" t="s">
        <v>53</v>
      </c>
      <c r="J88" s="1" t="s">
        <v>62</v>
      </c>
      <c r="K88" s="1" t="str">
        <f t="shared" si="17"/>
        <v>!Organization.address-city</v>
      </c>
      <c r="L88" s="1" t="s">
        <v>53</v>
      </c>
      <c r="N88" s="1" t="s">
        <v>53</v>
      </c>
      <c r="Z88" s="1" t="s">
        <v>270</v>
      </c>
      <c r="AA88" s="5" t="str">
        <f>"GET [base]/"&amp;B88&amp;"?address-city=Ann Arbor"</f>
        <v>GET [base]/!Organization?address-city=Ann Arbor</v>
      </c>
      <c r="AB88" s="12" t="str">
        <f>"Fetches a bundle of all "&amp;B88&amp; " resources for the city"</f>
        <v>Fetches a bundle of all !Organization resources for the city</v>
      </c>
      <c r="AC88" s="1" t="str">
        <f t="shared" si="18"/>
        <v>SearchParameter-us-core-!organization-address-city.html</v>
      </c>
    </row>
    <row r="89" spans="1:29" ht="45.75" customHeight="1" x14ac:dyDescent="0.2">
      <c r="A89" s="1">
        <v>85</v>
      </c>
      <c r="B89" s="1" t="s">
        <v>273</v>
      </c>
      <c r="C89" s="1" t="s">
        <v>259</v>
      </c>
      <c r="D89" s="1" t="s">
        <v>69</v>
      </c>
      <c r="E89" s="1" t="b">
        <v>1</v>
      </c>
      <c r="G89" s="1" t="str">
        <f t="shared" si="12"/>
        <v>http://hl7.org/fhir/us/core/StructureDefinition/us-core-!organization</v>
      </c>
      <c r="H89" s="1" t="s">
        <v>53</v>
      </c>
      <c r="I89" s="1" t="s">
        <v>53</v>
      </c>
      <c r="J89" s="1" t="s">
        <v>62</v>
      </c>
      <c r="K89" s="1" t="str">
        <f t="shared" si="17"/>
        <v>!Organization.adress-state</v>
      </c>
      <c r="L89" s="1" t="s">
        <v>53</v>
      </c>
      <c r="N89" s="1" t="s">
        <v>53</v>
      </c>
      <c r="Z89" s="1" t="s">
        <v>271</v>
      </c>
      <c r="AA89" s="5" t="str">
        <f>"GET [base]/"&amp;B89&amp;"?address-state=MI"</f>
        <v>GET [base]/!Organization?address-state=MI</v>
      </c>
      <c r="AB89" s="12" t="str">
        <f>"Fetches a bundle of all "&amp;B89&amp; " resources for the state"</f>
        <v>Fetches a bundle of all !Organization resources for the state</v>
      </c>
      <c r="AC89" s="1" t="str">
        <f t="shared" si="18"/>
        <v>SearchParameter-us-core-!organization-adress-state.html</v>
      </c>
    </row>
    <row r="90" spans="1:29" ht="45.75" customHeight="1" x14ac:dyDescent="0.2">
      <c r="A90" s="1">
        <v>86</v>
      </c>
      <c r="B90" s="1" t="s">
        <v>273</v>
      </c>
      <c r="C90" s="1" t="s">
        <v>260</v>
      </c>
      <c r="D90" s="1" t="s">
        <v>69</v>
      </c>
      <c r="E90" s="1" t="b">
        <v>1</v>
      </c>
      <c r="G90" s="1" t="str">
        <f t="shared" si="12"/>
        <v>http://hl7.org/fhir/us/core/StructureDefinition/us-core-!organization</v>
      </c>
      <c r="H90" s="1" t="s">
        <v>53</v>
      </c>
      <c r="I90" s="1" t="s">
        <v>53</v>
      </c>
      <c r="J90" s="1" t="s">
        <v>62</v>
      </c>
      <c r="K90" s="1" t="str">
        <f t="shared" si="17"/>
        <v>!Organization.address-postalcode</v>
      </c>
      <c r="L90" s="1" t="s">
        <v>53</v>
      </c>
      <c r="N90" s="1" t="s">
        <v>53</v>
      </c>
      <c r="Z90" s="1" t="s">
        <v>272</v>
      </c>
      <c r="AA90" s="5" t="str">
        <f>"GET [base]/"&amp;B90&amp;"?address-postalcode=48104"</f>
        <v>GET [base]/!Organization?address-postalcode=48104</v>
      </c>
      <c r="AB90" s="12" t="str">
        <f>"Fetches a bundle of all "&amp;B90&amp; " resources for the ZIP code"</f>
        <v>Fetches a bundle of all !Organization resources for the ZIP code</v>
      </c>
      <c r="AC90" s="1" t="str">
        <f t="shared" si="18"/>
        <v>SearchParameter-us-core-!organization-address-postalcode.html</v>
      </c>
    </row>
    <row r="91" spans="1:29" ht="45.75" customHeight="1" x14ac:dyDescent="0.2">
      <c r="A91" s="1">
        <v>87</v>
      </c>
      <c r="B91" s="1" t="s">
        <v>274</v>
      </c>
      <c r="C91" s="1" t="s">
        <v>21</v>
      </c>
      <c r="D91" s="1" t="s">
        <v>69</v>
      </c>
      <c r="E91" s="1" t="b">
        <v>1</v>
      </c>
      <c r="G91" s="1" t="str">
        <f t="shared" si="12"/>
        <v>http://hl7.org/fhir/us/core/StructureDefinition/us-core-practitioner</v>
      </c>
      <c r="H91" s="1" t="s">
        <v>53</v>
      </c>
      <c r="I91" s="1" t="s">
        <v>53</v>
      </c>
      <c r="J91" s="1" t="s">
        <v>62</v>
      </c>
      <c r="K91" s="1" t="str">
        <f t="shared" si="17"/>
        <v>Practitioner.name</v>
      </c>
      <c r="L91" s="1" t="s">
        <v>53</v>
      </c>
      <c r="N91" s="1" t="s">
        <v>53</v>
      </c>
      <c r="Y91" s="1" t="s">
        <v>77</v>
      </c>
      <c r="Z91" s="5" t="s">
        <v>275</v>
      </c>
      <c r="AA91" s="5" t="str">
        <f>"GET [base]/"&amp;B91&amp;"?name=Smith"</f>
        <v>GET [base]/Practitioner?name=Smith</v>
      </c>
      <c r="AB91" s="12" t="str">
        <f>"Fetches a bundle of all "&amp;B91&amp;" resources matching the name"</f>
        <v>Fetches a bundle of all Practitioner resources matching the name</v>
      </c>
      <c r="AC91" s="1" t="str">
        <f t="shared" ref="AC91:AC93" si="19">"SearchParameter-us-core-"&amp;LOWER((B91)&amp;"-"&amp;SUBSTITUTE(C91,"_","")&amp;".html")</f>
        <v>SearchParameter-us-core-practitioner-name.html</v>
      </c>
    </row>
    <row r="92" spans="1:29" ht="45.75" customHeight="1" x14ac:dyDescent="0.2">
      <c r="A92" s="1">
        <v>88</v>
      </c>
      <c r="B92" s="1" t="s">
        <v>274</v>
      </c>
      <c r="C92" s="1" t="s">
        <v>76</v>
      </c>
      <c r="D92" s="1" t="s">
        <v>69</v>
      </c>
      <c r="E92" s="1" t="b">
        <v>1</v>
      </c>
      <c r="F92" s="2" t="s">
        <v>533</v>
      </c>
      <c r="G92" s="1" t="str">
        <f t="shared" si="12"/>
        <v>http://hl7.org/fhir/us/core/StructureDefinition/us-core-practitioner</v>
      </c>
      <c r="H92" s="1" t="s">
        <v>53</v>
      </c>
      <c r="I92" s="1" t="s">
        <v>53</v>
      </c>
      <c r="J92" s="1" t="s">
        <v>54</v>
      </c>
      <c r="K92" s="1" t="str">
        <f t="shared" si="17"/>
        <v>Practitioner.identifier</v>
      </c>
      <c r="L92" s="1" t="s">
        <v>53</v>
      </c>
      <c r="N92" s="1" t="s">
        <v>53</v>
      </c>
      <c r="Z92" s="5" t="s">
        <v>330</v>
      </c>
      <c r="AA92" s="5" t="str">
        <f>"GET [base]/"&amp;B92&amp;"?dentifier=http://hl7.org/fhir/sid/us-npi\|97860456"</f>
        <v>GET [base]/Practitioner?dentifier=http://hl7.org/fhir/sid/us-npi\|97860456</v>
      </c>
      <c r="AB92" s="12" t="str">
        <f>"Fetches a bundle containing any "&amp;B92&amp;" resources matching the identifier"</f>
        <v>Fetches a bundle containing any Practitioner resources matching the identifier</v>
      </c>
      <c r="AC92" s="1" t="str">
        <f t="shared" si="19"/>
        <v>SearchParameter-us-core-practitioner-identifier.html</v>
      </c>
    </row>
    <row r="93" spans="1:29" ht="45.75" customHeight="1" x14ac:dyDescent="0.2">
      <c r="A93" s="1">
        <v>89</v>
      </c>
      <c r="B93" s="1" t="s">
        <v>276</v>
      </c>
      <c r="C93" s="1" t="s">
        <v>277</v>
      </c>
      <c r="D93" s="1" t="s">
        <v>69</v>
      </c>
      <c r="E93" s="1" t="b">
        <v>1</v>
      </c>
      <c r="F93" s="2" t="s">
        <v>533</v>
      </c>
      <c r="G93" s="1" t="str">
        <f t="shared" si="12"/>
        <v>http://hl7.org/fhir/us/core/StructureDefinition/us-core-practitionerrole</v>
      </c>
      <c r="H93" s="1" t="s">
        <v>53</v>
      </c>
      <c r="I93" s="1" t="s">
        <v>53</v>
      </c>
      <c r="J93" s="1" t="s">
        <v>54</v>
      </c>
      <c r="K93" s="1" t="str">
        <f t="shared" si="17"/>
        <v>PractitionerRole.specialty</v>
      </c>
      <c r="L93" s="1" t="s">
        <v>53</v>
      </c>
      <c r="N93" s="1" t="s">
        <v>53</v>
      </c>
      <c r="W93" s="1" t="s">
        <v>280</v>
      </c>
      <c r="Z93" s="5" t="s">
        <v>331</v>
      </c>
      <c r="AA93" s="5" t="str">
        <f>"GET [base]/"&amp;B93&amp;"?specialty=http://nucc.org/provider-taxonomy\|208D0000X"</f>
        <v>GET [base]/PractitionerRole?specialty=http://nucc.org/provider-taxonomy\|208D0000X</v>
      </c>
      <c r="AB93" s="12" t="str">
        <f>"Fetches a bundle containing  "&amp;B93&amp;" resources matching the specialty"</f>
        <v>Fetches a bundle containing  PractitionerRole resources matching the specialty</v>
      </c>
      <c r="AC93" s="1" t="str">
        <f t="shared" si="19"/>
        <v>SearchParameter-us-core-practitionerrole-specialty.html</v>
      </c>
    </row>
    <row r="94" spans="1:29" ht="45.75" customHeight="1" x14ac:dyDescent="0.2">
      <c r="A94" s="1">
        <v>90</v>
      </c>
      <c r="B94" s="1" t="s">
        <v>276</v>
      </c>
      <c r="C94" s="1" t="s">
        <v>278</v>
      </c>
      <c r="D94" s="1" t="s">
        <v>69</v>
      </c>
      <c r="E94" s="1" t="b">
        <v>1</v>
      </c>
      <c r="F94" s="2" t="s">
        <v>532</v>
      </c>
      <c r="G94" s="1" t="str">
        <f t="shared" si="12"/>
        <v>http://hl7.org/fhir/us/core/StructureDefinition/us-core-practitionerrole</v>
      </c>
      <c r="H94" s="1" t="s">
        <v>53</v>
      </c>
      <c r="I94" s="1" t="s">
        <v>53</v>
      </c>
      <c r="J94" s="1" t="s">
        <v>91</v>
      </c>
      <c r="K94" s="1" t="str">
        <f t="shared" si="17"/>
        <v>PractitionerRole.practitioner</v>
      </c>
      <c r="L94" s="1" t="s">
        <v>53</v>
      </c>
      <c r="N94" s="1" t="s">
        <v>53</v>
      </c>
      <c r="T94" s="1" t="s">
        <v>279</v>
      </c>
      <c r="W94" s="1" t="s">
        <v>280</v>
      </c>
      <c r="Z94" s="5" t="s">
        <v>281</v>
      </c>
      <c r="AA94" s="5" t="str">
        <f>_xlfn.CONCAT("GET [base]/",B94,"?practitioner.identifier=http://hl7.org/fhir/sid/us-npi\|97860456&amp;_include=PractitionerRole:practitioner","&amp;_include=PractitionerRole?endpoint~GET [base]/PractitionerRole?practitioner.name=Henry&amp;_include=PractitionerRole:practitioner&amp;_include=PractitionerRole?endpoint")</f>
        <v>GET [base]/PractitionerRole?practitioner.identifier=http://hl7.org/fhir/sid/us-npi\|97860456&amp;_include=PractitionerRole:practitioner&amp;_include=PractitionerRole?endpoint~GET [base]/PractitionerRole?practitioner.name=Henry&amp;_include=PractitionerRole:practitioner&amp;_include=PractitionerRole?endpoint</v>
      </c>
      <c r="AB94" s="12" t="str">
        <f>"Fetches a bundle containing  "&amp;B94&amp;" resources matching the chained parameter practitioner.name or practitioner.identifier. SHOULD support the _include for PractionerRole.practitioner and PractitionerRole.endpoint."</f>
        <v>Fetches a bundle containing  PractitionerRole resources matching the chained parameter practitioner.name or practitioner.identifier. SHOULD support the _include for PractionerRole.practitioner and PractitionerRole.endpoint.</v>
      </c>
      <c r="AC94" s="1" t="str">
        <f>"SearchParameter-us-core-"&amp;LOWER((B94)&amp;"-"&amp;SUBSTITUTE(C94,"_","")&amp;".html")</f>
        <v>SearchParameter-us-core-practitionerrole-practitioner.html</v>
      </c>
    </row>
  </sheetData>
  <autoFilter ref="A1:AC94" xr:uid="{1CF5B17E-E72E-48B2-A597-9C21C12723F0}"/>
  <sortState xmlns:xlrd2="http://schemas.microsoft.com/office/spreadsheetml/2017/richdata2" ref="A7:AB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4"/>
  <sheetViews>
    <sheetView topLeftCell="A43" zoomScale="130" zoomScaleNormal="130" workbookViewId="0">
      <selection activeCell="C57" sqref="C57"/>
    </sheetView>
  </sheetViews>
  <sheetFormatPr baseColWidth="10" defaultColWidth="8.83203125" defaultRowHeight="15" x14ac:dyDescent="0.2"/>
  <cols>
    <col min="1" max="1" width="8.83203125" style="1"/>
    <col min="2" max="2" width="21.1640625" style="1" customWidth="1"/>
    <col min="3" max="3" width="96.5" style="1" customWidth="1"/>
    <col min="4" max="4" width="25.33203125" style="1" customWidth="1"/>
    <col min="5" max="5" width="12.83203125" style="1" bestFit="1" customWidth="1"/>
    <col min="6" max="6" width="21.5" style="1" customWidth="1"/>
    <col min="7" max="7" width="18.83203125" style="1" customWidth="1"/>
    <col min="8" max="8" width="88.83203125" style="1" customWidth="1"/>
    <col min="9" max="9" width="255.5" style="1" customWidth="1"/>
    <col min="10" max="10" width="83.5" style="1" bestFit="1" customWidth="1"/>
    <col min="11" max="16384" width="8.83203125" style="1"/>
  </cols>
  <sheetData>
    <row r="1" spans="1:10" ht="18" customHeight="1" thickBot="1" x14ac:dyDescent="0.25">
      <c r="A1" s="1" t="s">
        <v>144</v>
      </c>
      <c r="B1" s="4" t="s">
        <v>35</v>
      </c>
      <c r="C1" s="4" t="s">
        <v>37</v>
      </c>
      <c r="D1" s="4" t="s">
        <v>97</v>
      </c>
      <c r="E1" s="4" t="s">
        <v>98</v>
      </c>
      <c r="F1" s="4" t="s">
        <v>99</v>
      </c>
      <c r="G1" s="4" t="s">
        <v>309</v>
      </c>
      <c r="H1" s="4" t="s">
        <v>3</v>
      </c>
      <c r="I1" s="4" t="s">
        <v>50</v>
      </c>
      <c r="J1" s="4" t="s">
        <v>51</v>
      </c>
    </row>
    <row r="2" spans="1:10" ht="16" thickTop="1" x14ac:dyDescent="0.2">
      <c r="A2" s="1">
        <v>1</v>
      </c>
      <c r="B2" s="1" t="s">
        <v>159</v>
      </c>
      <c r="C2" s="1" t="str">
        <f t="shared" ref="C2:C39" si="0">"http://hl7.org/fhir/us/core/StructureDefinition/us-core-"&amp;LOWER(B2)</f>
        <v>http://hl7.org/fhir/us/core/StructureDefinition/us-core-!encounter</v>
      </c>
      <c r="D2" s="1" t="s">
        <v>100</v>
      </c>
      <c r="E2" s="1" t="s">
        <v>69</v>
      </c>
      <c r="F2" s="1" t="s">
        <v>101</v>
      </c>
      <c r="J2" s="5" t="str">
        <f t="shared" ref="J2:J32" si="1">"Fetches a bundle of all "&amp;B2&amp;" resources matching the specified "&amp;SUBSTITUTE(D2,","," and ")</f>
        <v>Fetches a bundle of all !Encounter resources matching the specified class and date</v>
      </c>
    </row>
    <row r="3" spans="1:10" x14ac:dyDescent="0.2">
      <c r="A3" s="1">
        <v>2</v>
      </c>
      <c r="B3" s="1" t="s">
        <v>159</v>
      </c>
      <c r="C3" s="1" t="str">
        <f t="shared" si="0"/>
        <v>http://hl7.org/fhir/us/core/StructureDefinition/us-core-!encounter</v>
      </c>
      <c r="D3" s="1" t="s">
        <v>102</v>
      </c>
      <c r="E3" s="1" t="s">
        <v>69</v>
      </c>
      <c r="F3" s="1" t="s">
        <v>103</v>
      </c>
      <c r="J3" s="5" t="str">
        <f t="shared" si="1"/>
        <v>Fetches a bundle of all !Encounter resources matching the specified class and date and patient</v>
      </c>
    </row>
    <row r="4" spans="1:10" x14ac:dyDescent="0.2">
      <c r="A4" s="1">
        <v>3</v>
      </c>
      <c r="B4" s="1" t="s">
        <v>159</v>
      </c>
      <c r="C4" s="1" t="str">
        <f t="shared" si="0"/>
        <v>http://hl7.org/fhir/us/core/StructureDefinition/us-core-!encounter</v>
      </c>
      <c r="D4" s="1" t="s">
        <v>104</v>
      </c>
      <c r="E4" s="1" t="s">
        <v>69</v>
      </c>
      <c r="F4" s="1" t="s">
        <v>103</v>
      </c>
      <c r="J4" s="5" t="str">
        <f t="shared" si="1"/>
        <v>Fetches a bundle of all !Encounter resources matching the specified class and date and patient and type</v>
      </c>
    </row>
    <row r="5" spans="1:10" x14ac:dyDescent="0.2">
      <c r="A5" s="1">
        <v>4</v>
      </c>
      <c r="B5" s="1" t="s">
        <v>159</v>
      </c>
      <c r="C5" s="1" t="str">
        <f t="shared" si="0"/>
        <v>http://hl7.org/fhir/us/core/StructureDefinition/us-core-!encounter</v>
      </c>
      <c r="D5" s="1" t="s">
        <v>105</v>
      </c>
      <c r="E5" s="1" t="s">
        <v>69</v>
      </c>
      <c r="F5" s="1" t="s">
        <v>101</v>
      </c>
      <c r="J5" s="5" t="str">
        <f t="shared" si="1"/>
        <v>Fetches a bundle of all !Encounter resources matching the specified class and date and type</v>
      </c>
    </row>
    <row r="6" spans="1:10" x14ac:dyDescent="0.2">
      <c r="A6" s="1">
        <v>5</v>
      </c>
      <c r="B6" s="1" t="s">
        <v>20</v>
      </c>
      <c r="C6" s="1" t="str">
        <f t="shared" si="0"/>
        <v>http://hl7.org/fhir/us/core/StructureDefinition/us-core-encounter</v>
      </c>
      <c r="D6" s="1" t="s">
        <v>106</v>
      </c>
      <c r="E6" s="1" t="s">
        <v>69</v>
      </c>
      <c r="F6" s="1" t="s">
        <v>107</v>
      </c>
      <c r="H6" s="1" t="s">
        <v>313</v>
      </c>
      <c r="I6" s="1" t="s">
        <v>314</v>
      </c>
      <c r="J6" s="5" t="str">
        <f t="shared" si="1"/>
        <v>Fetches a bundle of all Encounter resources matching the specified class and patient</v>
      </c>
    </row>
    <row r="7" spans="1:10" x14ac:dyDescent="0.2">
      <c r="A7" s="1">
        <v>6</v>
      </c>
      <c r="B7" s="1" t="s">
        <v>159</v>
      </c>
      <c r="C7" s="1" t="str">
        <f t="shared" si="0"/>
        <v>http://hl7.org/fhir/us/core/StructureDefinition/us-core-!encounter</v>
      </c>
      <c r="D7" s="1" t="s">
        <v>108</v>
      </c>
      <c r="E7" s="1" t="s">
        <v>69</v>
      </c>
      <c r="F7" s="1" t="s">
        <v>107</v>
      </c>
      <c r="J7" s="5" t="str">
        <f t="shared" si="1"/>
        <v>Fetches a bundle of all !Encounter resources matching the specified class and patient and status</v>
      </c>
    </row>
    <row r="8" spans="1:10" x14ac:dyDescent="0.2">
      <c r="A8" s="1">
        <v>7</v>
      </c>
      <c r="B8" s="1" t="s">
        <v>159</v>
      </c>
      <c r="C8" s="1" t="str">
        <f t="shared" si="0"/>
        <v>http://hl7.org/fhir/us/core/StructureDefinition/us-core-!encounter</v>
      </c>
      <c r="D8" s="1" t="s">
        <v>109</v>
      </c>
      <c r="E8" s="1" t="s">
        <v>69</v>
      </c>
      <c r="F8" s="1" t="s">
        <v>107</v>
      </c>
      <c r="J8" s="5" t="str">
        <f t="shared" si="1"/>
        <v>Fetches a bundle of all !Encounter resources matching the specified class and patient and status and type</v>
      </c>
    </row>
    <row r="9" spans="1:10" x14ac:dyDescent="0.2">
      <c r="A9" s="1">
        <v>8</v>
      </c>
      <c r="B9" s="1" t="s">
        <v>159</v>
      </c>
      <c r="C9" s="1" t="str">
        <f t="shared" si="0"/>
        <v>http://hl7.org/fhir/us/core/StructureDefinition/us-core-!encounter</v>
      </c>
      <c r="D9" s="1" t="s">
        <v>110</v>
      </c>
      <c r="E9" s="1" t="s">
        <v>69</v>
      </c>
      <c r="F9" s="1" t="s">
        <v>107</v>
      </c>
      <c r="I9" s="5"/>
      <c r="J9" s="5" t="str">
        <f t="shared" si="1"/>
        <v>Fetches a bundle of all !Encounter resources matching the specified class and patient and type</v>
      </c>
    </row>
    <row r="10" spans="1:10" x14ac:dyDescent="0.2">
      <c r="A10" s="1">
        <v>9</v>
      </c>
      <c r="B10" s="1" t="s">
        <v>159</v>
      </c>
      <c r="C10" s="1" t="str">
        <f t="shared" si="0"/>
        <v>http://hl7.org/fhir/us/core/StructureDefinition/us-core-!encounter</v>
      </c>
      <c r="D10" s="1" t="s">
        <v>111</v>
      </c>
      <c r="E10" s="1" t="s">
        <v>69</v>
      </c>
      <c r="F10" s="1" t="s">
        <v>54</v>
      </c>
      <c r="H10" s="5"/>
      <c r="I10" s="5"/>
      <c r="J10" s="5" t="str">
        <f t="shared" si="1"/>
        <v>Fetches a bundle of all !Encounter resources matching the specified class and status</v>
      </c>
    </row>
    <row r="11" spans="1:10" x14ac:dyDescent="0.2">
      <c r="A11" s="1">
        <v>10</v>
      </c>
      <c r="B11" s="1" t="s">
        <v>159</v>
      </c>
      <c r="C11" s="1" t="str">
        <f t="shared" si="0"/>
        <v>http://hl7.org/fhir/us/core/StructureDefinition/us-core-!encounter</v>
      </c>
      <c r="D11" s="1" t="s">
        <v>112</v>
      </c>
      <c r="E11" s="1" t="s">
        <v>69</v>
      </c>
      <c r="F11" s="1" t="s">
        <v>54</v>
      </c>
      <c r="H11" s="5"/>
      <c r="J11" s="5" t="str">
        <f t="shared" si="1"/>
        <v>Fetches a bundle of all !Encounter resources matching the specified class and status and type</v>
      </c>
    </row>
    <row r="12" spans="1:10" x14ac:dyDescent="0.2">
      <c r="A12" s="1">
        <v>11</v>
      </c>
      <c r="B12" s="1" t="s">
        <v>159</v>
      </c>
      <c r="C12" s="1" t="str">
        <f t="shared" si="0"/>
        <v>http://hl7.org/fhir/us/core/StructureDefinition/us-core-!encounter</v>
      </c>
      <c r="D12" s="1" t="s">
        <v>95</v>
      </c>
      <c r="E12" s="1" t="s">
        <v>69</v>
      </c>
      <c r="F12" s="1" t="s">
        <v>54</v>
      </c>
      <c r="J12" s="5" t="str">
        <f t="shared" si="1"/>
        <v>Fetches a bundle of all !Encounter resources matching the specified class and type</v>
      </c>
    </row>
    <row r="13" spans="1:10" x14ac:dyDescent="0.2">
      <c r="A13" s="1">
        <v>12</v>
      </c>
      <c r="B13" s="1" t="s">
        <v>20</v>
      </c>
      <c r="C13" s="1" t="str">
        <f t="shared" si="0"/>
        <v>http://hl7.org/fhir/us/core/StructureDefinition/us-core-encounter</v>
      </c>
      <c r="D13" s="1" t="s">
        <v>113</v>
      </c>
      <c r="E13" s="1" t="s">
        <v>69</v>
      </c>
      <c r="F13" s="1" t="s">
        <v>114</v>
      </c>
      <c r="H13" s="5" t="s">
        <v>311</v>
      </c>
      <c r="I13" s="1" t="s">
        <v>536</v>
      </c>
      <c r="J13" s="5" t="str">
        <f t="shared" si="1"/>
        <v>Fetches a bundle of all Encounter resources matching the specified date and patient</v>
      </c>
    </row>
    <row r="14" spans="1:10" x14ac:dyDescent="0.2">
      <c r="A14" s="1">
        <v>13</v>
      </c>
      <c r="B14" s="1" t="s">
        <v>159</v>
      </c>
      <c r="C14" s="1" t="str">
        <f t="shared" si="0"/>
        <v>http://hl7.org/fhir/us/core/StructureDefinition/us-core-!encounter</v>
      </c>
      <c r="D14" s="1" t="s">
        <v>115</v>
      </c>
      <c r="E14" s="1" t="s">
        <v>69</v>
      </c>
      <c r="F14" s="1" t="s">
        <v>103</v>
      </c>
      <c r="J14" s="5" t="str">
        <f t="shared" si="1"/>
        <v>Fetches a bundle of all !Encounter resources matching the specified date and patient and type</v>
      </c>
    </row>
    <row r="15" spans="1:10" x14ac:dyDescent="0.2">
      <c r="A15" s="1">
        <v>14</v>
      </c>
      <c r="B15" s="1" t="s">
        <v>159</v>
      </c>
      <c r="C15" s="1" t="str">
        <f t="shared" si="0"/>
        <v>http://hl7.org/fhir/us/core/StructureDefinition/us-core-!encounter</v>
      </c>
      <c r="D15" s="1" t="s">
        <v>116</v>
      </c>
      <c r="E15" s="1" t="s">
        <v>69</v>
      </c>
      <c r="F15" s="1" t="s">
        <v>101</v>
      </c>
      <c r="J15" s="5" t="str">
        <f t="shared" si="1"/>
        <v>Fetches a bundle of all !Encounter resources matching the specified date and type</v>
      </c>
    </row>
    <row r="16" spans="1:10" x14ac:dyDescent="0.2">
      <c r="A16" s="1">
        <v>15</v>
      </c>
      <c r="B16" s="1" t="s">
        <v>20</v>
      </c>
      <c r="C16" s="1" t="str">
        <f t="shared" si="0"/>
        <v>http://hl7.org/fhir/us/core/StructureDefinition/us-core-encounter</v>
      </c>
      <c r="D16" s="1" t="s">
        <v>119</v>
      </c>
      <c r="E16" s="1" t="s">
        <v>69</v>
      </c>
      <c r="F16" s="1" t="s">
        <v>107</v>
      </c>
      <c r="H16" s="1" t="s">
        <v>312</v>
      </c>
      <c r="I16" s="1" t="s">
        <v>315</v>
      </c>
      <c r="J16" s="5" t="str">
        <f t="shared" si="1"/>
        <v>Fetches a bundle of all Encounter resources matching the specified patient and type</v>
      </c>
    </row>
    <row r="17" spans="1:10" x14ac:dyDescent="0.2">
      <c r="A17" s="1">
        <v>16</v>
      </c>
      <c r="B17" s="1" t="s">
        <v>159</v>
      </c>
      <c r="C17" s="1" t="str">
        <f t="shared" si="0"/>
        <v>http://hl7.org/fhir/us/core/StructureDefinition/us-core-!encounter</v>
      </c>
      <c r="D17" s="1" t="s">
        <v>118</v>
      </c>
      <c r="E17" s="1" t="s">
        <v>69</v>
      </c>
      <c r="F17" s="1" t="s">
        <v>107</v>
      </c>
      <c r="I17" s="5"/>
      <c r="J17" s="5" t="str">
        <f t="shared" si="1"/>
        <v>Fetches a bundle of all !Encounter resources matching the specified patient and status and type</v>
      </c>
    </row>
    <row r="18" spans="1:10" x14ac:dyDescent="0.2">
      <c r="A18" s="1">
        <v>17</v>
      </c>
      <c r="B18" s="1" t="s">
        <v>20</v>
      </c>
      <c r="C18" s="1" t="str">
        <f t="shared" si="0"/>
        <v>http://hl7.org/fhir/us/core/StructureDefinition/us-core-encounter</v>
      </c>
      <c r="D18" s="1" t="s">
        <v>117</v>
      </c>
      <c r="E18" s="1" t="s">
        <v>69</v>
      </c>
      <c r="F18" s="1" t="s">
        <v>107</v>
      </c>
      <c r="H18" s="1" t="s">
        <v>317</v>
      </c>
      <c r="I18" s="1" t="s">
        <v>316</v>
      </c>
      <c r="J18" s="5" t="str">
        <f t="shared" si="1"/>
        <v>Fetches a bundle of all Encounter resources matching the specified patient and status</v>
      </c>
    </row>
    <row r="19" spans="1:10" x14ac:dyDescent="0.2">
      <c r="A19" s="1">
        <v>18</v>
      </c>
      <c r="B19" s="1" t="s">
        <v>159</v>
      </c>
      <c r="C19" s="1" t="str">
        <f t="shared" si="0"/>
        <v>http://hl7.org/fhir/us/core/StructureDefinition/us-core-!encounter</v>
      </c>
      <c r="D19" s="1" t="s">
        <v>120</v>
      </c>
      <c r="E19" s="1" t="s">
        <v>69</v>
      </c>
      <c r="F19" s="1" t="s">
        <v>54</v>
      </c>
      <c r="H19" s="5"/>
      <c r="I19" s="5"/>
      <c r="J19" s="5" t="str">
        <f t="shared" si="1"/>
        <v>Fetches a bundle of all !Encounter resources matching the specified status and type</v>
      </c>
    </row>
    <row r="20" spans="1:10" x14ac:dyDescent="0.2">
      <c r="A20" s="1">
        <v>21</v>
      </c>
      <c r="B20" s="1" t="s">
        <v>160</v>
      </c>
      <c r="C20" s="1" t="str">
        <f t="shared" si="0"/>
        <v>http://hl7.org/fhir/us/core/StructureDefinition/us-core-!questionnaire</v>
      </c>
      <c r="D20" s="1" t="s">
        <v>121</v>
      </c>
      <c r="E20" s="1" t="s">
        <v>69</v>
      </c>
      <c r="F20" s="1" t="s">
        <v>122</v>
      </c>
      <c r="I20" s="5"/>
      <c r="J20" s="5" t="str">
        <f t="shared" si="1"/>
        <v>Fetches a bundle of all !Questionnaire resources matching the specified context-type-value and publisher</v>
      </c>
    </row>
    <row r="21" spans="1:10" x14ac:dyDescent="0.2">
      <c r="A21" s="1">
        <v>22</v>
      </c>
      <c r="B21" s="1" t="s">
        <v>160</v>
      </c>
      <c r="C21" s="1" t="str">
        <f t="shared" si="0"/>
        <v>http://hl7.org/fhir/us/core/StructureDefinition/us-core-!questionnaire</v>
      </c>
      <c r="D21" s="1" t="s">
        <v>123</v>
      </c>
      <c r="E21" s="1" t="s">
        <v>69</v>
      </c>
      <c r="F21" s="1" t="s">
        <v>124</v>
      </c>
      <c r="J21" s="5" t="str">
        <f t="shared" si="1"/>
        <v>Fetches a bundle of all !Questionnaire resources matching the specified context-type-value and publisher and status</v>
      </c>
    </row>
    <row r="22" spans="1:10" x14ac:dyDescent="0.2">
      <c r="A22" s="1">
        <v>23</v>
      </c>
      <c r="B22" s="1" t="s">
        <v>160</v>
      </c>
      <c r="C22" s="1" t="str">
        <f t="shared" si="0"/>
        <v>http://hl7.org/fhir/us/core/StructureDefinition/us-core-!questionnaire</v>
      </c>
      <c r="D22" s="1" t="s">
        <v>125</v>
      </c>
      <c r="E22" s="1" t="s">
        <v>69</v>
      </c>
      <c r="F22" s="1" t="s">
        <v>126</v>
      </c>
      <c r="H22" s="5"/>
      <c r="J22" s="5" t="str">
        <f t="shared" si="1"/>
        <v>Fetches a bundle of all !Questionnaire resources matching the specified context-type-value and status</v>
      </c>
    </row>
    <row r="23" spans="1:10" x14ac:dyDescent="0.2">
      <c r="A23" s="1">
        <v>24</v>
      </c>
      <c r="B23" s="1" t="s">
        <v>160</v>
      </c>
      <c r="C23" s="1" t="str">
        <f t="shared" si="0"/>
        <v>http://hl7.org/fhir/us/core/StructureDefinition/us-core-!questionnaire</v>
      </c>
      <c r="D23" s="1" t="s">
        <v>127</v>
      </c>
      <c r="E23" s="1" t="s">
        <v>69</v>
      </c>
      <c r="F23" s="1" t="s">
        <v>128</v>
      </c>
      <c r="H23" s="5"/>
      <c r="I23" s="5"/>
      <c r="J23" s="5" t="str">
        <f t="shared" si="1"/>
        <v>Fetches a bundle of all !Questionnaire resources matching the specified publisher and status</v>
      </c>
    </row>
    <row r="24" spans="1:10" x14ac:dyDescent="0.2">
      <c r="A24" s="1">
        <v>25</v>
      </c>
      <c r="B24" s="1" t="s">
        <v>160</v>
      </c>
      <c r="C24" s="1" t="str">
        <f t="shared" si="0"/>
        <v>http://hl7.org/fhir/us/core/StructureDefinition/us-core-!questionnaire</v>
      </c>
      <c r="D24" s="1" t="s">
        <v>129</v>
      </c>
      <c r="E24" s="1" t="s">
        <v>69</v>
      </c>
      <c r="F24" s="1" t="s">
        <v>128</v>
      </c>
      <c r="H24" s="5"/>
      <c r="I24" s="5"/>
      <c r="J24" s="5" t="str">
        <f t="shared" si="1"/>
        <v>Fetches a bundle of all !Questionnaire resources matching the specified publisher and status and version</v>
      </c>
    </row>
    <row r="25" spans="1:10" x14ac:dyDescent="0.2">
      <c r="A25" s="1">
        <v>26</v>
      </c>
      <c r="B25" s="1" t="s">
        <v>160</v>
      </c>
      <c r="C25" s="1" t="str">
        <f t="shared" si="0"/>
        <v>http://hl7.org/fhir/us/core/StructureDefinition/us-core-!questionnaire</v>
      </c>
      <c r="D25" s="1" t="s">
        <v>130</v>
      </c>
      <c r="E25" s="1" t="s">
        <v>69</v>
      </c>
      <c r="F25" s="1" t="s">
        <v>128</v>
      </c>
      <c r="H25" s="5"/>
      <c r="I25" s="5"/>
      <c r="J25" s="5" t="str">
        <f t="shared" si="1"/>
        <v>Fetches a bundle of all !Questionnaire resources matching the specified publisher and version</v>
      </c>
    </row>
    <row r="26" spans="1:10" x14ac:dyDescent="0.2">
      <c r="A26" s="1">
        <v>27</v>
      </c>
      <c r="B26" s="1" t="s">
        <v>160</v>
      </c>
      <c r="C26" s="1" t="str">
        <f t="shared" si="0"/>
        <v>http://hl7.org/fhir/us/core/StructureDefinition/us-core-!questionnaire</v>
      </c>
      <c r="D26" s="1" t="s">
        <v>131</v>
      </c>
      <c r="E26" s="1" t="s">
        <v>69</v>
      </c>
      <c r="F26" s="1" t="s">
        <v>128</v>
      </c>
      <c r="J26" s="5" t="str">
        <f t="shared" si="1"/>
        <v>Fetches a bundle of all !Questionnaire resources matching the specified status and title and version</v>
      </c>
    </row>
    <row r="27" spans="1:10" x14ac:dyDescent="0.2">
      <c r="A27" s="1">
        <v>28</v>
      </c>
      <c r="B27" s="1" t="s">
        <v>160</v>
      </c>
      <c r="C27" s="1" t="str">
        <f t="shared" si="0"/>
        <v>http://hl7.org/fhir/us/core/StructureDefinition/us-core-!questionnaire</v>
      </c>
      <c r="D27" s="1" t="s">
        <v>132</v>
      </c>
      <c r="E27" s="1" t="s">
        <v>69</v>
      </c>
      <c r="F27" s="1" t="s">
        <v>54</v>
      </c>
      <c r="J27" s="5" t="str">
        <f t="shared" si="1"/>
        <v>Fetches a bundle of all !Questionnaire resources matching the specified status and version</v>
      </c>
    </row>
    <row r="28" spans="1:10" x14ac:dyDescent="0.2">
      <c r="A28" s="1">
        <v>29</v>
      </c>
      <c r="B28" s="1" t="s">
        <v>160</v>
      </c>
      <c r="C28" s="1" t="str">
        <f t="shared" si="0"/>
        <v>http://hl7.org/fhir/us/core/StructureDefinition/us-core-!questionnaire</v>
      </c>
      <c r="D28" s="1" t="s">
        <v>133</v>
      </c>
      <c r="E28" s="1" t="s">
        <v>69</v>
      </c>
      <c r="F28" s="1" t="s">
        <v>128</v>
      </c>
      <c r="J28" s="5" t="str">
        <f t="shared" si="1"/>
        <v>Fetches a bundle of all !Questionnaire resources matching the specified title and version</v>
      </c>
    </row>
    <row r="29" spans="1:10" x14ac:dyDescent="0.2">
      <c r="A29" s="1">
        <v>30</v>
      </c>
      <c r="B29" s="1" t="s">
        <v>19</v>
      </c>
      <c r="C29" s="1" t="str">
        <f t="shared" si="0"/>
        <v>http://hl7.org/fhir/us/core/StructureDefinition/us-core-patient</v>
      </c>
      <c r="D29" s="1" t="s">
        <v>134</v>
      </c>
      <c r="E29" s="1" t="s">
        <v>69</v>
      </c>
      <c r="F29" s="1" t="s">
        <v>135</v>
      </c>
      <c r="H29" s="5" t="s">
        <v>170</v>
      </c>
      <c r="I29" s="5" t="s">
        <v>180</v>
      </c>
      <c r="J29" s="5" t="str">
        <f t="shared" si="1"/>
        <v>Fetches a bundle of all Patient resources matching the specified birthdate and family</v>
      </c>
    </row>
    <row r="30" spans="1:10" x14ac:dyDescent="0.2">
      <c r="A30" s="1">
        <v>31</v>
      </c>
      <c r="B30" s="1" t="s">
        <v>19</v>
      </c>
      <c r="C30" s="1" t="str">
        <f t="shared" si="0"/>
        <v>http://hl7.org/fhir/us/core/StructureDefinition/us-core-patient</v>
      </c>
      <c r="D30" s="1" t="s">
        <v>136</v>
      </c>
      <c r="E30" s="1" t="s">
        <v>69</v>
      </c>
      <c r="F30" s="1" t="s">
        <v>135</v>
      </c>
      <c r="H30" s="5" t="s">
        <v>171</v>
      </c>
      <c r="I30" s="5" t="s">
        <v>177</v>
      </c>
      <c r="J30" s="5" t="str">
        <f t="shared" si="1"/>
        <v>Fetches a bundle of all Patient resources matching the specified birthdate and name</v>
      </c>
    </row>
    <row r="31" spans="1:10" x14ac:dyDescent="0.2">
      <c r="A31" s="1">
        <v>32</v>
      </c>
      <c r="B31" s="1" t="s">
        <v>19</v>
      </c>
      <c r="C31" s="1" t="str">
        <f t="shared" si="0"/>
        <v>http://hl7.org/fhir/us/core/StructureDefinition/us-core-patient</v>
      </c>
      <c r="D31" s="1" t="s">
        <v>137</v>
      </c>
      <c r="E31" s="1" t="s">
        <v>69</v>
      </c>
      <c r="F31" s="1" t="s">
        <v>128</v>
      </c>
      <c r="H31" s="5" t="s">
        <v>172</v>
      </c>
      <c r="I31" s="5" t="s">
        <v>179</v>
      </c>
      <c r="J31" s="5" t="str">
        <f t="shared" si="1"/>
        <v>Fetches a bundle of all Patient resources matching the specified family and gender</v>
      </c>
    </row>
    <row r="32" spans="1:10" x14ac:dyDescent="0.2">
      <c r="A32" s="1">
        <v>33</v>
      </c>
      <c r="B32" s="1" t="s">
        <v>19</v>
      </c>
      <c r="C32" s="1" t="str">
        <f t="shared" si="0"/>
        <v>http://hl7.org/fhir/us/core/StructureDefinition/us-core-patient</v>
      </c>
      <c r="D32" s="1" t="s">
        <v>138</v>
      </c>
      <c r="E32" s="1" t="s">
        <v>69</v>
      </c>
      <c r="F32" s="1" t="s">
        <v>128</v>
      </c>
      <c r="H32" s="5" t="s">
        <v>174</v>
      </c>
      <c r="I32" s="5" t="s">
        <v>178</v>
      </c>
      <c r="J32" s="5" t="str">
        <f t="shared" si="1"/>
        <v>Fetches a bundle of all Patient resources matching the specified gender and name</v>
      </c>
    </row>
    <row r="33" spans="1:10" x14ac:dyDescent="0.2">
      <c r="A33" s="1">
        <v>36</v>
      </c>
      <c r="B33" s="1" t="s">
        <v>139</v>
      </c>
      <c r="C33" s="1" t="str">
        <f t="shared" si="0"/>
        <v>http://hl7.org/fhir/us/core/StructureDefinition/us-core-condition</v>
      </c>
      <c r="D33" s="1" t="s">
        <v>145</v>
      </c>
      <c r="E33" s="1" t="s">
        <v>69</v>
      </c>
      <c r="F33" s="1" t="s">
        <v>107</v>
      </c>
      <c r="G33" s="1" t="s">
        <v>428</v>
      </c>
      <c r="H33" s="5" t="s">
        <v>157</v>
      </c>
      <c r="I33" s="5" t="s">
        <v>337</v>
      </c>
      <c r="J33" s="5" t="s">
        <v>329</v>
      </c>
    </row>
    <row r="34" spans="1:10" x14ac:dyDescent="0.2">
      <c r="A34" s="1">
        <v>37</v>
      </c>
      <c r="B34" s="1" t="s">
        <v>139</v>
      </c>
      <c r="C34" s="1" t="str">
        <f t="shared" si="0"/>
        <v>http://hl7.org/fhir/us/core/StructureDefinition/us-core-condition</v>
      </c>
      <c r="D34" s="1" t="s">
        <v>146</v>
      </c>
      <c r="E34" s="1" t="s">
        <v>69</v>
      </c>
      <c r="F34" s="1" t="s">
        <v>107</v>
      </c>
      <c r="H34" s="5" t="s">
        <v>151</v>
      </c>
      <c r="I34" s="5" t="s">
        <v>471</v>
      </c>
      <c r="J34" s="5" t="s">
        <v>147</v>
      </c>
    </row>
    <row r="35" spans="1:10" x14ac:dyDescent="0.2">
      <c r="A35" s="1">
        <v>38</v>
      </c>
      <c r="B35" s="1" t="s">
        <v>139</v>
      </c>
      <c r="C35" s="1" t="str">
        <f t="shared" si="0"/>
        <v>http://hl7.org/fhir/us/core/StructureDefinition/us-core-condition</v>
      </c>
      <c r="D35" s="1" t="s">
        <v>148</v>
      </c>
      <c r="E35" s="1" t="s">
        <v>69</v>
      </c>
      <c r="F35" s="1" t="s">
        <v>107</v>
      </c>
      <c r="H35" s="5" t="s">
        <v>152</v>
      </c>
      <c r="I35" s="5" t="s">
        <v>338</v>
      </c>
      <c r="J35" s="5" t="s">
        <v>153</v>
      </c>
    </row>
    <row r="36" spans="1:10" x14ac:dyDescent="0.2">
      <c r="A36" s="1">
        <v>39</v>
      </c>
      <c r="B36" s="1" t="s">
        <v>139</v>
      </c>
      <c r="C36" s="1" t="str">
        <f t="shared" si="0"/>
        <v>http://hl7.org/fhir/us/core/StructureDefinition/us-core-condition</v>
      </c>
      <c r="D36" s="1" t="s">
        <v>149</v>
      </c>
      <c r="E36" s="1" t="s">
        <v>69</v>
      </c>
      <c r="F36" s="1" t="s">
        <v>150</v>
      </c>
      <c r="H36" s="5" t="s">
        <v>154</v>
      </c>
      <c r="I36" s="5" t="s">
        <v>155</v>
      </c>
      <c r="J36" s="5" t="s">
        <v>158</v>
      </c>
    </row>
    <row r="37" spans="1:10" x14ac:dyDescent="0.2">
      <c r="A37" s="1">
        <v>42</v>
      </c>
      <c r="B37" s="1" t="s">
        <v>18</v>
      </c>
      <c r="C37" s="1" t="str">
        <f t="shared" si="0"/>
        <v>http://hl7.org/fhir/us/core/StructureDefinition/us-core-allergyintolerance</v>
      </c>
      <c r="D37" s="1" t="s">
        <v>145</v>
      </c>
      <c r="E37" s="1" t="s">
        <v>69</v>
      </c>
      <c r="F37" s="1" t="s">
        <v>107</v>
      </c>
      <c r="H37" s="5" t="s">
        <v>164</v>
      </c>
      <c r="I37" s="5" t="s">
        <v>332</v>
      </c>
      <c r="J37" s="5" t="s">
        <v>463</v>
      </c>
    </row>
    <row r="38" spans="1:10" x14ac:dyDescent="0.2">
      <c r="A38" s="1">
        <v>45</v>
      </c>
      <c r="B38" s="1" t="s">
        <v>163</v>
      </c>
      <c r="C38" s="1" t="str">
        <f t="shared" si="0"/>
        <v>http://hl7.org/fhir/us/core/StructureDefinition/us-core-immunization</v>
      </c>
      <c r="D38" s="1" t="s">
        <v>166</v>
      </c>
      <c r="E38" s="1" t="s">
        <v>69</v>
      </c>
      <c r="F38" s="1" t="s">
        <v>114</v>
      </c>
      <c r="H38" s="5" t="s">
        <v>169</v>
      </c>
      <c r="I38" s="5" t="s">
        <v>537</v>
      </c>
      <c r="J38" s="5" t="str">
        <f>"Fetches a bundle of all "&amp;B38&amp;" resources for the specified "&amp;SUBSTITUTE(D38,","," and ")</f>
        <v>Fetches a bundle of all Immunization resources for the specified patient and date</v>
      </c>
    </row>
    <row r="39" spans="1:10" x14ac:dyDescent="0.2">
      <c r="A39" s="1">
        <v>46</v>
      </c>
      <c r="B39" s="1" t="s">
        <v>163</v>
      </c>
      <c r="C39" s="1" t="str">
        <f t="shared" si="0"/>
        <v>http://hl7.org/fhir/us/core/StructureDefinition/us-core-immunization</v>
      </c>
      <c r="D39" s="1" t="s">
        <v>117</v>
      </c>
      <c r="E39" s="1" t="s">
        <v>69</v>
      </c>
      <c r="F39" s="1" t="s">
        <v>150</v>
      </c>
      <c r="H39" s="5" t="s">
        <v>319</v>
      </c>
      <c r="I39" s="5" t="s">
        <v>165</v>
      </c>
      <c r="J39" s="5" t="str">
        <f>"Fetches a bundle of all "&amp;B39&amp;" resources for the specified "&amp;SUBSTITUTE(D39,","," and ")</f>
        <v>Fetches a bundle of all Immunization resources for the specified patient and status</v>
      </c>
    </row>
    <row r="40" spans="1:10" x14ac:dyDescent="0.2">
      <c r="A40" s="1">
        <v>49</v>
      </c>
      <c r="B40" s="1" t="s">
        <v>182</v>
      </c>
      <c r="C40" s="1" t="s">
        <v>192</v>
      </c>
      <c r="D40" s="1" t="s">
        <v>117</v>
      </c>
      <c r="E40" s="1" t="s">
        <v>69</v>
      </c>
      <c r="F40" s="1" t="s">
        <v>107</v>
      </c>
      <c r="H40" s="5" t="s">
        <v>204</v>
      </c>
      <c r="I40" s="5" t="s">
        <v>188</v>
      </c>
      <c r="J40" s="5" t="str">
        <f>"Fetches a bundle of all "&amp;B40&amp;" resources for the specified "&amp;SUBSTITUTE(D40,","," and ")</f>
        <v>Fetches a bundle of all DiagnosticReport resources for the specified patient and status</v>
      </c>
    </row>
    <row r="41" spans="1:10" ht="16" x14ac:dyDescent="0.2">
      <c r="A41" s="1">
        <v>50</v>
      </c>
      <c r="B41" s="1" t="s">
        <v>182</v>
      </c>
      <c r="C41" s="1" t="s">
        <v>192</v>
      </c>
      <c r="D41" s="1" t="s">
        <v>146</v>
      </c>
      <c r="E41" s="1" t="s">
        <v>69</v>
      </c>
      <c r="F41" s="1" t="s">
        <v>107</v>
      </c>
      <c r="G41" s="1" t="s">
        <v>333</v>
      </c>
      <c r="H41" s="5" t="s">
        <v>197</v>
      </c>
      <c r="I41" s="9" t="s">
        <v>200</v>
      </c>
      <c r="J41" s="5" t="str">
        <f>"Fetches a bundle of all "&amp;B41&amp;" resources for the specified patient and  a category code = `LAB`"</f>
        <v>Fetches a bundle of all DiagnosticReport resources for the specified patient and  a category code = `LAB`</v>
      </c>
    </row>
    <row r="42" spans="1:10" ht="16" x14ac:dyDescent="0.2">
      <c r="A42" s="1">
        <v>51</v>
      </c>
      <c r="B42" s="1" t="s">
        <v>182</v>
      </c>
      <c r="C42" s="1" t="s">
        <v>192</v>
      </c>
      <c r="D42" s="1" t="s">
        <v>148</v>
      </c>
      <c r="E42" s="1" t="s">
        <v>69</v>
      </c>
      <c r="F42" s="1" t="s">
        <v>107</v>
      </c>
      <c r="H42" s="5" t="s">
        <v>226</v>
      </c>
      <c r="I42" s="9" t="s">
        <v>201</v>
      </c>
      <c r="J42" s="5" t="str">
        <f>"Fetches a bundle of all "&amp;B42&amp;" resources for the specified patient and  report code(s).  SHOULD support search by multiple report codes."</f>
        <v>Fetches a bundle of all DiagnosticReport resources for the specified patient and  report code(s).  SHOULD support search by multiple report codes.</v>
      </c>
    </row>
    <row r="43" spans="1:10" ht="16" x14ac:dyDescent="0.2">
      <c r="A43" s="1">
        <v>52</v>
      </c>
      <c r="B43" s="1" t="s">
        <v>182</v>
      </c>
      <c r="C43" s="1" t="s">
        <v>192</v>
      </c>
      <c r="D43" s="1" t="s">
        <v>198</v>
      </c>
      <c r="E43" s="1" t="s">
        <v>69</v>
      </c>
      <c r="F43" s="1" t="s">
        <v>222</v>
      </c>
      <c r="G43" s="1" t="s">
        <v>333</v>
      </c>
      <c r="H43" s="5" t="s">
        <v>199</v>
      </c>
      <c r="I43" s="9" t="s">
        <v>538</v>
      </c>
      <c r="J43" s="5" t="str">
        <f>"Fetches a bundle of all "&amp;B43&amp;" resources for the specified patient and date and a category code = `LAB`"</f>
        <v>Fetches a bundle of all DiagnosticReport resources for the specified patient and date and a category code = `LAB`</v>
      </c>
    </row>
    <row r="44" spans="1:10" x14ac:dyDescent="0.2">
      <c r="A44" s="1">
        <v>53</v>
      </c>
      <c r="B44" s="1" t="s">
        <v>182</v>
      </c>
      <c r="C44" s="1" t="s">
        <v>192</v>
      </c>
      <c r="D44" s="1" t="s">
        <v>223</v>
      </c>
      <c r="E44" s="1" t="s">
        <v>69</v>
      </c>
      <c r="F44" s="1" t="s">
        <v>222</v>
      </c>
      <c r="H44" s="5" t="s">
        <v>230</v>
      </c>
      <c r="I44" s="5" t="s">
        <v>539</v>
      </c>
      <c r="J44" s="5" t="str">
        <f>"Fetches a bundle of all "&amp;B44&amp;" resources for the specified patient and date and report code(s).  SHOULD support search by multiple report codes."</f>
        <v>Fetches a bundle of all DiagnosticReport resources for the specified patient and date and report code(s).  SHOULD support search by multiple report codes.</v>
      </c>
    </row>
    <row r="45" spans="1:10" x14ac:dyDescent="0.2">
      <c r="A45" s="1">
        <v>56</v>
      </c>
      <c r="B45" s="1" t="s">
        <v>182</v>
      </c>
      <c r="C45" s="11" t="s">
        <v>193</v>
      </c>
      <c r="D45" s="1" t="s">
        <v>117</v>
      </c>
      <c r="E45" s="1" t="s">
        <v>69</v>
      </c>
      <c r="F45" s="1" t="s">
        <v>107</v>
      </c>
      <c r="H45" s="5" t="s">
        <v>310</v>
      </c>
      <c r="I45" s="5" t="s">
        <v>188</v>
      </c>
      <c r="J45" s="5" t="str">
        <f>"Fetches a bundle of all "&amp;B45&amp;" resources for the specified "&amp;SUBSTITUTE(D45,","," and ")</f>
        <v>Fetches a bundle of all DiagnosticReport resources for the specified patient and status</v>
      </c>
    </row>
    <row r="46" spans="1:10" x14ac:dyDescent="0.2">
      <c r="A46" s="1">
        <v>57</v>
      </c>
      <c r="B46" s="1" t="s">
        <v>182</v>
      </c>
      <c r="C46" s="11" t="s">
        <v>193</v>
      </c>
      <c r="D46" s="1" t="s">
        <v>146</v>
      </c>
      <c r="E46" s="1" t="s">
        <v>69</v>
      </c>
      <c r="F46" s="1" t="s">
        <v>107</v>
      </c>
      <c r="H46" s="5" t="s">
        <v>202</v>
      </c>
      <c r="I46" s="5" t="s">
        <v>206</v>
      </c>
      <c r="J46" s="5" t="str">
        <f>"Fetches a bundle of all "&amp;B46&amp;" resources for the specified patient and  a category code specified in US Core DiagnosticReport Category Codes"</f>
        <v>Fetches a bundle of all DiagnosticReport resources for the specified patient and  a category code specified in US Core DiagnosticReport Category Codes</v>
      </c>
    </row>
    <row r="47" spans="1:10" x14ac:dyDescent="0.2">
      <c r="A47" s="1">
        <v>58</v>
      </c>
      <c r="B47" s="1" t="s">
        <v>182</v>
      </c>
      <c r="C47" s="11" t="s">
        <v>193</v>
      </c>
      <c r="D47" s="1" t="s">
        <v>148</v>
      </c>
      <c r="E47" s="1" t="s">
        <v>69</v>
      </c>
      <c r="F47" s="1" t="s">
        <v>107</v>
      </c>
      <c r="H47" s="5" t="s">
        <v>203</v>
      </c>
      <c r="I47" s="5" t="s">
        <v>201</v>
      </c>
      <c r="J47" s="5" t="str">
        <f>"Fetches a bundle of all "&amp;B47&amp;" resources for the specified patient and  report code(s).  SHOULD support search by multiple report codes."</f>
        <v>Fetches a bundle of all DiagnosticReport resources for the specified patient and  report code(s).  SHOULD support search by multiple report codes.</v>
      </c>
    </row>
    <row r="48" spans="1:10" x14ac:dyDescent="0.2">
      <c r="A48" s="1">
        <v>59</v>
      </c>
      <c r="B48" s="1" t="s">
        <v>182</v>
      </c>
      <c r="C48" s="11" t="s">
        <v>193</v>
      </c>
      <c r="D48" s="1" t="s">
        <v>198</v>
      </c>
      <c r="E48" s="1" t="s">
        <v>69</v>
      </c>
      <c r="F48" s="1" t="s">
        <v>222</v>
      </c>
      <c r="H48" s="5" t="s">
        <v>205</v>
      </c>
      <c r="I48" s="5" t="s">
        <v>540</v>
      </c>
      <c r="J48" s="5" t="str">
        <f>"Fetches a bundle of all "&amp;B48&amp;" resources for the specified patient and date and a category code specified in US Core DiagnosticReport Category Codes"</f>
        <v>Fetches a bundle of all DiagnosticReport resources for the specified patient and date and a category code specified in US Core DiagnosticReport Category Codes</v>
      </c>
    </row>
    <row r="49" spans="1:10" x14ac:dyDescent="0.2">
      <c r="A49" s="1">
        <v>60</v>
      </c>
      <c r="B49" s="1" t="s">
        <v>182</v>
      </c>
      <c r="C49" s="11" t="s">
        <v>193</v>
      </c>
      <c r="D49" s="1" t="s">
        <v>223</v>
      </c>
      <c r="E49" s="1" t="s">
        <v>69</v>
      </c>
      <c r="F49" s="1" t="s">
        <v>222</v>
      </c>
      <c r="H49" s="5" t="s">
        <v>224</v>
      </c>
      <c r="I49" s="5" t="s">
        <v>539</v>
      </c>
      <c r="J49" s="5" t="str">
        <f>"Fetches a bundle of all "&amp;B49&amp;" resources for the specified patient and date and report code(s).  SHOULD support search by multiple report codes."</f>
        <v>Fetches a bundle of all DiagnosticReport resources for the specified patient and date and report code(s).  SHOULD support search by multiple report codes.</v>
      </c>
    </row>
    <row r="50" spans="1:10" x14ac:dyDescent="0.2">
      <c r="A50" s="1">
        <v>63</v>
      </c>
      <c r="B50" s="1" t="s">
        <v>183</v>
      </c>
      <c r="C50" s="1" t="str">
        <f t="shared" ref="C50:C60" si="2">"http://hl7.org/fhir/us/core/StructureDefinition/us-core-"&amp;LOWER(B50)</f>
        <v>http://hl7.org/fhir/us/core/StructureDefinition/us-core-goal</v>
      </c>
      <c r="D50" s="1" t="s">
        <v>323</v>
      </c>
      <c r="E50" s="1" t="s">
        <v>69</v>
      </c>
      <c r="F50" s="1" t="s">
        <v>107</v>
      </c>
      <c r="H50" s="5" t="s">
        <v>190</v>
      </c>
      <c r="I50" s="5" t="s">
        <v>324</v>
      </c>
      <c r="J50" s="5" t="str">
        <f>"Fetches a bundle of all "&amp;B50&amp;" resources for the specified "&amp;SUBSTITUTE(D50,","," and ")</f>
        <v>Fetches a bundle of all Goal resources for the specified patient and lifecycle-status</v>
      </c>
    </row>
    <row r="51" spans="1:10" x14ac:dyDescent="0.2">
      <c r="A51" s="1">
        <v>64</v>
      </c>
      <c r="B51" s="1" t="s">
        <v>183</v>
      </c>
      <c r="C51" s="1" t="str">
        <f t="shared" si="2"/>
        <v>http://hl7.org/fhir/us/core/StructureDefinition/us-core-goal</v>
      </c>
      <c r="D51" s="1" t="s">
        <v>429</v>
      </c>
      <c r="E51" s="1" t="s">
        <v>69</v>
      </c>
      <c r="F51" s="1" t="s">
        <v>150</v>
      </c>
      <c r="H51" s="5" t="s">
        <v>211</v>
      </c>
      <c r="I51" s="5" t="s">
        <v>430</v>
      </c>
      <c r="J51" s="5" t="str">
        <f>"Fetches a bundle of all "&amp;B51&amp;" resources for the specified "&amp;SUBSTITUTE(D51,","," and ")</f>
        <v>Fetches a bundle of all Goal resources for the specified patient and target-date</v>
      </c>
    </row>
    <row r="52" spans="1:10" x14ac:dyDescent="0.2">
      <c r="A52" s="1">
        <v>67</v>
      </c>
      <c r="B52" s="1" t="s">
        <v>184</v>
      </c>
      <c r="C52" s="1" t="str">
        <f t="shared" si="2"/>
        <v>http://hl7.org/fhir/us/core/StructureDefinition/us-core-medicationrequest</v>
      </c>
      <c r="D52" s="1" t="s">
        <v>449</v>
      </c>
      <c r="E52" s="1" t="s">
        <v>69</v>
      </c>
      <c r="F52" s="1" t="s">
        <v>107</v>
      </c>
      <c r="G52" s="1" t="s">
        <v>473</v>
      </c>
      <c r="H52" s="5" t="s">
        <v>450</v>
      </c>
      <c r="I52" s="5" t="s">
        <v>474</v>
      </c>
      <c r="J52" s="5" t="s">
        <v>475</v>
      </c>
    </row>
    <row r="53" spans="1:10" x14ac:dyDescent="0.2">
      <c r="A53" s="1">
        <v>68</v>
      </c>
      <c r="B53" s="1" t="s">
        <v>184</v>
      </c>
      <c r="C53" s="1" t="str">
        <f t="shared" si="2"/>
        <v>http://hl7.org/fhir/us/core/StructureDefinition/us-core-medicationrequest</v>
      </c>
      <c r="D53" s="1" t="s">
        <v>451</v>
      </c>
      <c r="E53" s="1" t="s">
        <v>69</v>
      </c>
      <c r="F53" s="1" t="s">
        <v>107</v>
      </c>
      <c r="G53" s="1" t="s">
        <v>473</v>
      </c>
      <c r="H53" s="5" t="s">
        <v>189</v>
      </c>
      <c r="I53" s="5" t="s">
        <v>476</v>
      </c>
      <c r="J53" s="5" t="s">
        <v>477</v>
      </c>
    </row>
    <row r="54" spans="1:10" x14ac:dyDescent="0.2">
      <c r="A54" s="1">
        <v>69</v>
      </c>
      <c r="B54" s="1" t="s">
        <v>184</v>
      </c>
      <c r="C54" s="1" t="str">
        <f t="shared" si="2"/>
        <v>http://hl7.org/fhir/us/core/StructureDefinition/us-core-medicationrequest</v>
      </c>
      <c r="D54" s="1" t="s">
        <v>452</v>
      </c>
      <c r="E54" s="1" t="s">
        <v>69</v>
      </c>
      <c r="F54" s="1" t="s">
        <v>107</v>
      </c>
      <c r="G54" s="1" t="s">
        <v>473</v>
      </c>
      <c r="H54" s="5" t="s">
        <v>189</v>
      </c>
      <c r="I54" s="5" t="s">
        <v>478</v>
      </c>
      <c r="J54" s="5" t="s">
        <v>479</v>
      </c>
    </row>
    <row r="55" spans="1:10" x14ac:dyDescent="0.2">
      <c r="A55" s="1">
        <v>70</v>
      </c>
      <c r="B55" s="1" t="s">
        <v>184</v>
      </c>
      <c r="C55" s="1" t="str">
        <f t="shared" si="2"/>
        <v>http://hl7.org/fhir/us/core/StructureDefinition/us-core-medicationrequest</v>
      </c>
      <c r="D55" s="1" t="s">
        <v>453</v>
      </c>
      <c r="E55" s="1" t="s">
        <v>69</v>
      </c>
      <c r="F55" s="1" t="s">
        <v>222</v>
      </c>
      <c r="G55" s="1" t="s">
        <v>473</v>
      </c>
      <c r="H55" s="5" t="s">
        <v>234</v>
      </c>
      <c r="I55" s="5" t="s">
        <v>541</v>
      </c>
      <c r="J55" s="5" t="s">
        <v>480</v>
      </c>
    </row>
    <row r="56" spans="1:10" x14ac:dyDescent="0.2">
      <c r="A56" s="1">
        <v>73</v>
      </c>
      <c r="B56" s="1" t="s">
        <v>454</v>
      </c>
      <c r="C56" s="1" t="str">
        <f t="shared" si="2"/>
        <v>http://hl7.org/fhir/us/core/StructureDefinition/us-core-!medicationstatement</v>
      </c>
      <c r="D56" s="1" t="s">
        <v>117</v>
      </c>
      <c r="E56" s="1" t="s">
        <v>69</v>
      </c>
      <c r="F56" s="1" t="s">
        <v>107</v>
      </c>
      <c r="H56" s="5" t="s">
        <v>191</v>
      </c>
      <c r="I56" s="5" t="s">
        <v>431</v>
      </c>
      <c r="J56" s="5" t="str">
        <f>"Fetches a bundle of all "&amp;B56&amp;" resources for the specified "&amp;SUBSTITUTE(D56,","," and ")</f>
        <v>Fetches a bundle of all !MedicationStatement resources for the specified patient and status</v>
      </c>
    </row>
    <row r="57" spans="1:10" x14ac:dyDescent="0.2">
      <c r="A57" s="1">
        <v>74</v>
      </c>
      <c r="B57" s="1" t="s">
        <v>454</v>
      </c>
      <c r="C57" s="1" t="str">
        <f t="shared" si="2"/>
        <v>http://hl7.org/fhir/us/core/StructureDefinition/us-core-!medicationstatement</v>
      </c>
      <c r="D57" s="1" t="s">
        <v>236</v>
      </c>
      <c r="E57" s="1" t="s">
        <v>69</v>
      </c>
      <c r="F57" s="1" t="s">
        <v>150</v>
      </c>
      <c r="H57" s="5" t="s">
        <v>235</v>
      </c>
      <c r="I57" s="5" t="s">
        <v>432</v>
      </c>
      <c r="J57" s="5" t="s">
        <v>237</v>
      </c>
    </row>
    <row r="58" spans="1:10" x14ac:dyDescent="0.2">
      <c r="A58" s="1">
        <v>75</v>
      </c>
      <c r="B58" s="1" t="s">
        <v>185</v>
      </c>
      <c r="C58" s="1" t="str">
        <f t="shared" si="2"/>
        <v>http://hl7.org/fhir/us/core/StructureDefinition/us-core-procedure</v>
      </c>
      <c r="D58" s="1" t="s">
        <v>117</v>
      </c>
      <c r="E58" s="1" t="s">
        <v>69</v>
      </c>
      <c r="F58" s="1" t="s">
        <v>107</v>
      </c>
      <c r="H58" s="5" t="s">
        <v>208</v>
      </c>
      <c r="I58" s="5" t="s">
        <v>207</v>
      </c>
      <c r="J58" s="5" t="str">
        <f>"Fetches a bundle of all "&amp;B58&amp;" resources for the specified "&amp;SUBSTITUTE(D58,","," and ")</f>
        <v>Fetches a bundle of all Procedure resources for the specified patient and status</v>
      </c>
    </row>
    <row r="59" spans="1:10" x14ac:dyDescent="0.2">
      <c r="A59" s="1">
        <v>76</v>
      </c>
      <c r="B59" s="1" t="s">
        <v>185</v>
      </c>
      <c r="C59" s="1" t="str">
        <f t="shared" si="2"/>
        <v>http://hl7.org/fhir/us/core/StructureDefinition/us-core-procedure</v>
      </c>
      <c r="D59" s="1" t="s">
        <v>166</v>
      </c>
      <c r="E59" s="1" t="s">
        <v>69</v>
      </c>
      <c r="F59" s="1" t="s">
        <v>107</v>
      </c>
      <c r="H59" s="5" t="s">
        <v>220</v>
      </c>
      <c r="I59" s="5" t="s">
        <v>221</v>
      </c>
      <c r="J59" s="5" t="str">
        <f>"Fetches a bundle of all "&amp;B59&amp;" resources for the specified "&amp;SUBSTITUTE(D59,","," and ")</f>
        <v>Fetches a bundle of all Procedure resources for the specified patient and date</v>
      </c>
    </row>
    <row r="60" spans="1:10" x14ac:dyDescent="0.2">
      <c r="A60" s="1">
        <v>77</v>
      </c>
      <c r="B60" s="1" t="s">
        <v>185</v>
      </c>
      <c r="C60" s="1" t="str">
        <f t="shared" si="2"/>
        <v>http://hl7.org/fhir/us/core/StructureDefinition/us-core-procedure</v>
      </c>
      <c r="D60" s="1" t="s">
        <v>223</v>
      </c>
      <c r="E60" s="1" t="s">
        <v>69</v>
      </c>
      <c r="F60" s="1" t="s">
        <v>222</v>
      </c>
      <c r="H60" s="5" t="s">
        <v>231</v>
      </c>
      <c r="I60" s="5" t="s">
        <v>542</v>
      </c>
      <c r="J60" s="5" t="str">
        <f>"Fetches a bundle of all "&amp;B60&amp;" resources for the specified patient and date and procedure code(s).  SHOULD support search by multiple codes."</f>
        <v>Fetches a bundle of all Procedure resources for the specified patient and date and procedure code(s).  SHOULD support search by multiple codes.</v>
      </c>
    </row>
    <row r="61" spans="1:10" x14ac:dyDescent="0.2">
      <c r="A61" s="1">
        <v>80</v>
      </c>
      <c r="B61" s="1" t="s">
        <v>186</v>
      </c>
      <c r="C61" s="1" t="s">
        <v>422</v>
      </c>
      <c r="D61" s="1" t="s">
        <v>241</v>
      </c>
      <c r="E61" s="1" t="s">
        <v>69</v>
      </c>
      <c r="F61" s="1" t="s">
        <v>107</v>
      </c>
      <c r="G61" s="1" t="s">
        <v>455</v>
      </c>
      <c r="H61" s="5" t="s">
        <v>287</v>
      </c>
      <c r="I61" s="5" t="s">
        <v>456</v>
      </c>
      <c r="J61" s="5" t="s">
        <v>328</v>
      </c>
    </row>
    <row r="62" spans="1:10" x14ac:dyDescent="0.2">
      <c r="A62" s="1">
        <v>81</v>
      </c>
      <c r="B62" s="1" t="s">
        <v>186</v>
      </c>
      <c r="C62" s="1" t="s">
        <v>422</v>
      </c>
      <c r="D62" s="1" t="s">
        <v>146</v>
      </c>
      <c r="E62" s="1" t="s">
        <v>69</v>
      </c>
      <c r="F62" s="1" t="s">
        <v>107</v>
      </c>
      <c r="G62" s="1" t="s">
        <v>455</v>
      </c>
      <c r="H62" s="5" t="s">
        <v>225</v>
      </c>
      <c r="I62" s="5" t="s">
        <v>457</v>
      </c>
      <c r="J62" s="5" t="str">
        <f>"Fetches a bundle of all "&amp;B62&amp;" resources for the specified patient and a category code = `laboratory`"</f>
        <v>Fetches a bundle of all Observation resources for the specified patient and a category code = `laboratory`</v>
      </c>
    </row>
    <row r="63" spans="1:10" x14ac:dyDescent="0.2">
      <c r="A63" s="1">
        <v>82</v>
      </c>
      <c r="B63" s="1" t="s">
        <v>186</v>
      </c>
      <c r="C63" s="1" t="s">
        <v>422</v>
      </c>
      <c r="D63" s="1" t="s">
        <v>148</v>
      </c>
      <c r="E63" s="1" t="s">
        <v>69</v>
      </c>
      <c r="F63" s="1" t="s">
        <v>107</v>
      </c>
      <c r="H63" s="5" t="s">
        <v>228</v>
      </c>
      <c r="I63" s="5" t="s">
        <v>339</v>
      </c>
      <c r="J63" s="5" t="str">
        <f>"Fetches a bundle of all "&amp;B63&amp;" resources for the specified patient and observation code(s).  SHOULD support search by multiple report codes. The Observation `code` parameter searches `Observation.code only."</f>
        <v>Fetches a bundle of all Observation resources for the specified patient and observation code(s).  SHOULD support search by multiple report codes. The Observation `code` parameter searches `Observation.code only.</v>
      </c>
    </row>
    <row r="64" spans="1:10" x14ac:dyDescent="0.2">
      <c r="A64" s="1">
        <v>83</v>
      </c>
      <c r="B64" s="1" t="s">
        <v>186</v>
      </c>
      <c r="C64" s="11" t="s">
        <v>422</v>
      </c>
      <c r="D64" s="1" t="s">
        <v>198</v>
      </c>
      <c r="E64" s="1" t="s">
        <v>69</v>
      </c>
      <c r="F64" s="1" t="s">
        <v>222</v>
      </c>
      <c r="G64" s="1" t="s">
        <v>455</v>
      </c>
      <c r="H64" s="5" t="s">
        <v>229</v>
      </c>
      <c r="I64" s="5" t="s">
        <v>543</v>
      </c>
      <c r="J64" s="5" t="str">
        <f>"Fetches a bundle of all "&amp;B64&amp;" resources for the specified patient and date and a category code = `laboratory`"</f>
        <v>Fetches a bundle of all Observation resources for the specified patient and date and a category code = `laboratory`</v>
      </c>
    </row>
    <row r="65" spans="1:10" x14ac:dyDescent="0.2">
      <c r="A65" s="1">
        <v>84</v>
      </c>
      <c r="B65" s="1" t="s">
        <v>186</v>
      </c>
      <c r="C65" s="11" t="s">
        <v>422</v>
      </c>
      <c r="D65" s="1" t="s">
        <v>223</v>
      </c>
      <c r="E65" s="1" t="s">
        <v>69</v>
      </c>
      <c r="F65" s="1" t="s">
        <v>222</v>
      </c>
      <c r="H65" s="5" t="s">
        <v>227</v>
      </c>
      <c r="I65" s="5" t="s">
        <v>544</v>
      </c>
      <c r="J65" s="5" t="str">
        <f>"Fetches a bundle of all "&amp;B65&amp;" resources for the specified patient and date and report code(s).  SHOULD support search by multiple report codes."</f>
        <v>Fetches a bundle of all Observation resources for the specified patient and date and report code(s).  SHOULD support search by multiple report codes.</v>
      </c>
    </row>
    <row r="66" spans="1:10" x14ac:dyDescent="0.2">
      <c r="A66" s="1">
        <v>85</v>
      </c>
      <c r="B66" s="1" t="s">
        <v>327</v>
      </c>
      <c r="C66" s="1" t="s">
        <v>422</v>
      </c>
      <c r="D66" s="1" t="s">
        <v>117</v>
      </c>
      <c r="E66" s="1" t="s">
        <v>69</v>
      </c>
      <c r="F66" s="1" t="s">
        <v>107</v>
      </c>
      <c r="H66" s="5" t="s">
        <v>210</v>
      </c>
      <c r="I66" s="5" t="s">
        <v>209</v>
      </c>
      <c r="J66" s="5" t="str">
        <f>"Fetches a bundle of all "&amp;B66&amp;" resources for the specified "&amp;SUBSTITUTE(D66,","," and ")</f>
        <v>Fetches a bundle of all !Observation resources for the specified patient and status</v>
      </c>
    </row>
    <row r="67" spans="1:10" x14ac:dyDescent="0.2">
      <c r="A67" s="1">
        <v>88</v>
      </c>
      <c r="B67" s="1" t="s">
        <v>238</v>
      </c>
      <c r="C67" s="11" t="s">
        <v>240</v>
      </c>
      <c r="D67" s="1" t="s">
        <v>146</v>
      </c>
      <c r="E67" s="1" t="s">
        <v>69</v>
      </c>
      <c r="F67" s="1" t="s">
        <v>107</v>
      </c>
      <c r="G67" s="1" t="s">
        <v>334</v>
      </c>
      <c r="H67" s="5" t="s">
        <v>246</v>
      </c>
      <c r="I67" s="5" t="s">
        <v>247</v>
      </c>
      <c r="J67" s="5" t="str">
        <f>"Fetches a bundle of all "&amp;B67&amp;" resources for the specified "&amp;SUBSTITUTE(D67,","," and ")&amp;"=`assess-plan`"</f>
        <v>Fetches a bundle of all CarePlan resources for the specified patient and category=`assess-plan`</v>
      </c>
    </row>
    <row r="68" spans="1:10" x14ac:dyDescent="0.2">
      <c r="A68" s="1">
        <v>89</v>
      </c>
      <c r="B68" s="1" t="s">
        <v>238</v>
      </c>
      <c r="C68" s="11" t="s">
        <v>240</v>
      </c>
      <c r="D68" s="1" t="s">
        <v>198</v>
      </c>
      <c r="E68" s="1" t="s">
        <v>69</v>
      </c>
      <c r="F68" s="1" t="s">
        <v>222</v>
      </c>
      <c r="G68" s="1" t="s">
        <v>334</v>
      </c>
      <c r="H68" s="5" t="s">
        <v>245</v>
      </c>
      <c r="I68" s="5" t="s">
        <v>545</v>
      </c>
      <c r="J68" s="5" t="s">
        <v>249</v>
      </c>
    </row>
    <row r="69" spans="1:10" x14ac:dyDescent="0.2">
      <c r="A69" s="1">
        <v>90</v>
      </c>
      <c r="B69" s="1" t="s">
        <v>238</v>
      </c>
      <c r="C69" s="11" t="s">
        <v>240</v>
      </c>
      <c r="D69" s="1" t="s">
        <v>241</v>
      </c>
      <c r="E69" s="1" t="s">
        <v>69</v>
      </c>
      <c r="F69" s="1" t="s">
        <v>107</v>
      </c>
      <c r="G69" s="1" t="s">
        <v>334</v>
      </c>
      <c r="H69" s="5" t="s">
        <v>243</v>
      </c>
      <c r="I69" s="5" t="s">
        <v>248</v>
      </c>
      <c r="J69" s="5" t="s">
        <v>250</v>
      </c>
    </row>
    <row r="70" spans="1:10" x14ac:dyDescent="0.2">
      <c r="A70" s="1">
        <v>91</v>
      </c>
      <c r="B70" s="1" t="s">
        <v>238</v>
      </c>
      <c r="C70" s="11" t="s">
        <v>240</v>
      </c>
      <c r="D70" s="1" t="s">
        <v>242</v>
      </c>
      <c r="E70" s="1" t="s">
        <v>69</v>
      </c>
      <c r="F70" s="1" t="s">
        <v>222</v>
      </c>
      <c r="G70" s="1" t="s">
        <v>334</v>
      </c>
      <c r="H70" s="5" t="s">
        <v>244</v>
      </c>
      <c r="I70" s="5" t="s">
        <v>546</v>
      </c>
      <c r="J70" s="5" t="s">
        <v>251</v>
      </c>
    </row>
    <row r="71" spans="1:10" x14ac:dyDescent="0.2">
      <c r="A71" s="1">
        <v>94</v>
      </c>
      <c r="B71" s="1" t="s">
        <v>252</v>
      </c>
      <c r="C71" s="1" t="str">
        <f>"http://hl7.org/fhir/us/core/StructureDefinition/us-core-"&amp;LOWER(B71)</f>
        <v>http://hl7.org/fhir/us/core/StructureDefinition/us-core-careteam</v>
      </c>
      <c r="D71" s="1" t="s">
        <v>117</v>
      </c>
      <c r="E71" s="1" t="s">
        <v>69</v>
      </c>
      <c r="F71" s="1" t="s">
        <v>107</v>
      </c>
      <c r="G71" s="1" t="s">
        <v>318</v>
      </c>
      <c r="H71" s="5" t="s">
        <v>253</v>
      </c>
      <c r="I71" s="5" t="s">
        <v>254</v>
      </c>
      <c r="J71" s="5" t="s">
        <v>255</v>
      </c>
    </row>
    <row r="72" spans="1:10" ht="16" x14ac:dyDescent="0.2">
      <c r="A72" s="1">
        <v>97</v>
      </c>
      <c r="B72" s="1" t="s">
        <v>186</v>
      </c>
      <c r="C72" s="10" t="s">
        <v>282</v>
      </c>
      <c r="D72" s="1" t="s">
        <v>148</v>
      </c>
      <c r="E72" s="1" t="s">
        <v>69</v>
      </c>
      <c r="F72" s="1" t="s">
        <v>107</v>
      </c>
      <c r="G72" s="1" t="s">
        <v>335</v>
      </c>
      <c r="H72" s="5" t="s">
        <v>284</v>
      </c>
      <c r="I72" s="5" t="s">
        <v>283</v>
      </c>
      <c r="J72" s="5" t="str">
        <f>"Fetches a bundle of all "&amp;B72&amp;" resources for the specified patient and observation code."</f>
        <v>Fetches a bundle of all Observation resources for the specified patient and observation code.</v>
      </c>
    </row>
    <row r="73" spans="1:10" x14ac:dyDescent="0.2">
      <c r="A73" s="1">
        <v>100</v>
      </c>
      <c r="B73" s="1" t="s">
        <v>186</v>
      </c>
      <c r="C73" s="1" t="s">
        <v>495</v>
      </c>
      <c r="D73" s="1" t="s">
        <v>241</v>
      </c>
      <c r="E73" s="1" t="s">
        <v>69</v>
      </c>
      <c r="F73" s="1" t="s">
        <v>107</v>
      </c>
      <c r="G73" s="1" t="s">
        <v>458</v>
      </c>
      <c r="H73" s="5" t="s">
        <v>286</v>
      </c>
      <c r="I73" s="5" t="s">
        <v>459</v>
      </c>
      <c r="J73" s="5" t="str">
        <f>"Fetches a bundle of all "&amp;B73&amp;" resources for the specified "&amp;SUBSTITUTE(D73,","," and ")</f>
        <v>Fetches a bundle of all Observation resources for the specified patient and category and status</v>
      </c>
    </row>
    <row r="74" spans="1:10" x14ac:dyDescent="0.2">
      <c r="A74" s="1">
        <v>101</v>
      </c>
      <c r="B74" s="1" t="s">
        <v>186</v>
      </c>
      <c r="C74" s="1" t="s">
        <v>495</v>
      </c>
      <c r="D74" s="1" t="s">
        <v>146</v>
      </c>
      <c r="E74" s="1" t="s">
        <v>69</v>
      </c>
      <c r="F74" s="1" t="s">
        <v>107</v>
      </c>
      <c r="G74" s="1" t="s">
        <v>458</v>
      </c>
      <c r="H74" s="5" t="s">
        <v>285</v>
      </c>
      <c r="I74" s="5" t="s">
        <v>460</v>
      </c>
      <c r="J74" s="5" t="str">
        <f>"Fetches a bundle of all "&amp;B74&amp;" resources for the specified patient and a category code = `vital-signs`"</f>
        <v>Fetches a bundle of all Observation resources for the specified patient and a category code = `vital-signs`</v>
      </c>
    </row>
    <row r="75" spans="1:10" x14ac:dyDescent="0.2">
      <c r="A75" s="1">
        <v>102</v>
      </c>
      <c r="B75" s="1" t="s">
        <v>186</v>
      </c>
      <c r="C75" s="1" t="s">
        <v>495</v>
      </c>
      <c r="D75" s="1" t="s">
        <v>148</v>
      </c>
      <c r="E75" s="1" t="s">
        <v>69</v>
      </c>
      <c r="F75" s="1" t="s">
        <v>107</v>
      </c>
      <c r="G75" s="1" t="s">
        <v>458</v>
      </c>
      <c r="H75" s="5" t="s">
        <v>288</v>
      </c>
      <c r="I75" s="5" t="s">
        <v>289</v>
      </c>
      <c r="J75" s="5" t="str">
        <f>"Fetches a bundle of all "&amp;B75&amp;" resources for the specified patient and observation code(s).  SHOULD support search by multiple codes. The Observation `code` parameter searches `Observation.code only."</f>
        <v>Fetches a bundle of all Observation resources for the specified patient and observation code(s).  SHOULD support search by multiple codes. The Observation `code` parameter searches `Observation.code only.</v>
      </c>
    </row>
    <row r="76" spans="1:10" x14ac:dyDescent="0.2">
      <c r="A76" s="1">
        <v>103</v>
      </c>
      <c r="B76" s="1" t="s">
        <v>186</v>
      </c>
      <c r="C76" s="1" t="s">
        <v>495</v>
      </c>
      <c r="D76" s="1" t="s">
        <v>198</v>
      </c>
      <c r="E76" s="1" t="s">
        <v>69</v>
      </c>
      <c r="F76" s="1" t="s">
        <v>222</v>
      </c>
      <c r="G76" s="1" t="s">
        <v>458</v>
      </c>
      <c r="H76" s="5" t="s">
        <v>290</v>
      </c>
      <c r="I76" s="5" t="s">
        <v>547</v>
      </c>
      <c r="J76" s="5" t="str">
        <f>"Fetches a bundle of all "&amp;B76&amp;" resources for the specified patient and date and a category code = `vital-signs`"</f>
        <v>Fetches a bundle of all Observation resources for the specified patient and date and a category code = `vital-signs`</v>
      </c>
    </row>
    <row r="77" spans="1:10" x14ac:dyDescent="0.2">
      <c r="A77" s="1">
        <v>104</v>
      </c>
      <c r="B77" s="1" t="s">
        <v>186</v>
      </c>
      <c r="C77" s="1" t="s">
        <v>495</v>
      </c>
      <c r="D77" s="1" t="s">
        <v>223</v>
      </c>
      <c r="E77" s="1" t="s">
        <v>69</v>
      </c>
      <c r="F77" s="1" t="s">
        <v>222</v>
      </c>
      <c r="H77" s="5" t="s">
        <v>291</v>
      </c>
      <c r="I77" s="5" t="s">
        <v>548</v>
      </c>
      <c r="J77" s="5" t="str">
        <f>"Fetches a bundle of all "&amp;B77&amp;" resources for the specified patient and date and report code(s).  SHOULD support search by multiple codes."</f>
        <v>Fetches a bundle of all Observation resources for the specified patient and date and report code(s).  SHOULD support search by multiple codes.</v>
      </c>
    </row>
    <row r="78" spans="1:10" x14ac:dyDescent="0.2">
      <c r="A78" s="1">
        <v>107</v>
      </c>
      <c r="B78" s="1" t="s">
        <v>181</v>
      </c>
      <c r="C78" s="1" t="str">
        <f t="shared" ref="C78:C83" si="3">"http://hl7.org/fhir/us/core/StructureDefinition/us-core-"&amp;LOWER(B78)</f>
        <v>http://hl7.org/fhir/us/core/StructureDefinition/us-core-documentreference</v>
      </c>
      <c r="D78" s="1" t="s">
        <v>117</v>
      </c>
      <c r="E78" s="1" t="s">
        <v>69</v>
      </c>
      <c r="F78" s="1" t="s">
        <v>107</v>
      </c>
      <c r="H78" s="5" t="s">
        <v>298</v>
      </c>
      <c r="I78" s="5" t="s">
        <v>300</v>
      </c>
      <c r="J78" s="5" t="str">
        <f>"Fetches a bundle of all "&amp;B78&amp;" resources for the specified "&amp;SUBSTITUTE(D78,","," and ") &amp;". See the implementation notes above for how to access the actual document."</f>
        <v>Fetches a bundle of all DocumentReference resources for the specified patient and status. See the implementation notes above for how to access the actual document.</v>
      </c>
    </row>
    <row r="79" spans="1:10" ht="20.25" customHeight="1" x14ac:dyDescent="0.2">
      <c r="A79" s="1">
        <v>108</v>
      </c>
      <c r="B79" s="1" t="s">
        <v>297</v>
      </c>
      <c r="C79" s="1" t="str">
        <f t="shared" si="3"/>
        <v>http://hl7.org/fhir/us/core/StructureDefinition/us-core-!documentreference</v>
      </c>
      <c r="D79" s="1" t="s">
        <v>296</v>
      </c>
      <c r="E79" s="1" t="s">
        <v>69</v>
      </c>
      <c r="F79" s="1" t="s">
        <v>150</v>
      </c>
      <c r="H79" s="5" t="s">
        <v>298</v>
      </c>
      <c r="I79" s="5"/>
      <c r="J79" s="5" t="str">
        <f>"Fetches a bundle of all "&amp;B79&amp;" resources for the specified "&amp;SUBSTITUTE(D79,","," and ") &amp;". See the implementation notes above for how to access the actual document."</f>
        <v>Fetches a bundle of all !DocumentReference resources for the specified patient and period. See the implementation notes above for how to access the actual document.</v>
      </c>
    </row>
    <row r="80" spans="1:10" x14ac:dyDescent="0.2">
      <c r="A80" s="1">
        <v>109</v>
      </c>
      <c r="B80" s="1" t="s">
        <v>181</v>
      </c>
      <c r="C80" s="1" t="str">
        <f t="shared" si="3"/>
        <v>http://hl7.org/fhir/us/core/StructureDefinition/us-core-documentreference</v>
      </c>
      <c r="D80" s="1" t="s">
        <v>146</v>
      </c>
      <c r="E80" s="1" t="s">
        <v>69</v>
      </c>
      <c r="F80" s="1" t="s">
        <v>107</v>
      </c>
      <c r="G80" s="1" t="s">
        <v>336</v>
      </c>
      <c r="H80" s="5" t="s">
        <v>302</v>
      </c>
      <c r="I80" s="5" t="s">
        <v>299</v>
      </c>
      <c r="J80" s="5" t="s">
        <v>301</v>
      </c>
    </row>
    <row r="81" spans="1:10" ht="20.25" customHeight="1" x14ac:dyDescent="0.2">
      <c r="A81" s="1">
        <v>110</v>
      </c>
      <c r="B81" s="1" t="s">
        <v>181</v>
      </c>
      <c r="C81" s="1" t="str">
        <f t="shared" si="3"/>
        <v>http://hl7.org/fhir/us/core/StructureDefinition/us-core-documentreference</v>
      </c>
      <c r="D81" s="1" t="s">
        <v>198</v>
      </c>
      <c r="E81" s="1" t="s">
        <v>69</v>
      </c>
      <c r="F81" s="1" t="s">
        <v>222</v>
      </c>
      <c r="G81" s="1" t="s">
        <v>336</v>
      </c>
      <c r="H81" s="5" t="s">
        <v>303</v>
      </c>
      <c r="I81" s="9" t="s">
        <v>549</v>
      </c>
      <c r="J81" s="5" t="s">
        <v>305</v>
      </c>
    </row>
    <row r="82" spans="1:10" x14ac:dyDescent="0.2">
      <c r="A82" s="1">
        <v>111</v>
      </c>
      <c r="B82" s="1" t="s">
        <v>181</v>
      </c>
      <c r="C82" s="1" t="str">
        <f t="shared" si="3"/>
        <v>http://hl7.org/fhir/us/core/StructureDefinition/us-core-documentreference</v>
      </c>
      <c r="D82" s="1" t="s">
        <v>119</v>
      </c>
      <c r="E82" s="1" t="s">
        <v>69</v>
      </c>
      <c r="F82" s="1" t="s">
        <v>107</v>
      </c>
      <c r="H82" s="5" t="s">
        <v>307</v>
      </c>
      <c r="I82" s="5" t="s">
        <v>401</v>
      </c>
      <c r="J82" s="5" t="s">
        <v>304</v>
      </c>
    </row>
    <row r="83" spans="1:10" ht="20.25" customHeight="1" x14ac:dyDescent="0.2">
      <c r="A83" s="1">
        <v>112</v>
      </c>
      <c r="B83" s="1" t="s">
        <v>181</v>
      </c>
      <c r="C83" s="1" t="str">
        <f t="shared" si="3"/>
        <v>http://hl7.org/fhir/us/core/StructureDefinition/us-core-documentreference</v>
      </c>
      <c r="D83" s="1" t="s">
        <v>306</v>
      </c>
      <c r="E83" s="1" t="s">
        <v>69</v>
      </c>
      <c r="F83" s="1" t="s">
        <v>222</v>
      </c>
      <c r="H83" s="5" t="s">
        <v>308</v>
      </c>
      <c r="I83" s="5" t="s">
        <v>550</v>
      </c>
      <c r="J83" s="5" t="str">
        <f>"Fetches a bundle of all "&amp;B83&amp;" resources for the specified "&amp;SUBSTITUTE(D83,","," and ") &amp;". See the implementation notes above for how to access the actual document."</f>
        <v>Fetches a bundle of all DocumentReference resources for the specified patient and type and period. See the implementation notes above for how to access the actual document.</v>
      </c>
    </row>
    <row r="84" spans="1:10" x14ac:dyDescent="0.2">
      <c r="A84" s="1">
        <v>115</v>
      </c>
      <c r="B84" s="1" t="s">
        <v>256</v>
      </c>
      <c r="C84" s="1" t="s">
        <v>437</v>
      </c>
      <c r="D84" s="1" t="s">
        <v>119</v>
      </c>
      <c r="E84" s="1" t="s">
        <v>69</v>
      </c>
      <c r="F84" s="1" t="s">
        <v>107</v>
      </c>
      <c r="H84" s="5" t="s">
        <v>400</v>
      </c>
      <c r="I84" s="5" t="s">
        <v>402</v>
      </c>
      <c r="J84" s="5" t="s">
        <v>403</v>
      </c>
    </row>
  </sheetData>
  <sortState xmlns:xlrd2="http://schemas.microsoft.com/office/spreadsheetml/2017/richdata2" ref="A2:J84">
    <sortCondition ref="A1"/>
  </sortState>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igs</vt:lpstr>
      <vt:lpstr>capstatements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2021-06-17T20:10:00Z</dcterms:modified>
</cp:coreProperties>
</file>