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F740F7E8-CCAC-634E-9E2A-ADF9822618AB}" xr6:coauthVersionLast="47" xr6:coauthVersionMax="47" xr10:uidLastSave="{00000000-0000-0000-0000-000000000000}"/>
  <bookViews>
    <workbookView xWindow="-47240" yWindow="-3620" windowWidth="4768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sp_combos!$A$1:$K$90</definedName>
    <definedName name="_xlnm._FilterDatabase" localSheetId="9" hidden="1">sps!$A$1:$AB$100</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9" i="8" l="1"/>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0" i="7" l="1"/>
  <c r="Z99" i="7"/>
  <c r="Z98" i="7"/>
  <c r="Z97" i="7"/>
  <c r="Z96" i="7"/>
  <c r="Z95" i="7"/>
  <c r="Z94" i="7"/>
  <c r="Z93" i="7"/>
  <c r="Z92" i="7"/>
  <c r="Z91" i="7"/>
  <c r="Z89" i="7"/>
  <c r="Z88" i="7"/>
  <c r="Z87" i="7"/>
  <c r="G54" i="7" l="1"/>
  <c r="AB86" i="7" l="1"/>
  <c r="AB85" i="7"/>
  <c r="G86" i="7"/>
  <c r="G85" i="7"/>
  <c r="G100" i="7" l="1"/>
  <c r="G99" i="7"/>
  <c r="G98" i="7"/>
  <c r="G97" i="7"/>
  <c r="G96" i="7"/>
  <c r="G95" i="7"/>
  <c r="G94" i="7"/>
  <c r="G93" i="7"/>
  <c r="G92" i="7"/>
  <c r="G91" i="7"/>
  <c r="G90" i="7"/>
  <c r="G89" i="7"/>
  <c r="G88" i="7"/>
  <c r="G87"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6"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0" i="7"/>
  <c r="AB100" i="7"/>
  <c r="L100" i="7"/>
  <c r="AA99" i="7"/>
  <c r="AB99" i="7"/>
  <c r="L99" i="7"/>
  <c r="AB98" i="7"/>
  <c r="AA98" i="7"/>
  <c r="L98" i="7"/>
  <c r="AB97" i="7"/>
  <c r="AA97" i="7"/>
  <c r="L97" i="7"/>
  <c r="AB96" i="7"/>
  <c r="AA96" i="7"/>
  <c r="L96" i="7"/>
  <c r="AB95" i="7"/>
  <c r="AA95" i="7"/>
  <c r="L95" i="7"/>
  <c r="AB94" i="7"/>
  <c r="AA94" i="7"/>
  <c r="L94" i="7"/>
  <c r="AB93" i="7"/>
  <c r="AA93" i="7"/>
  <c r="L93" i="7"/>
  <c r="AB92" i="7"/>
  <c r="AA92" i="7"/>
  <c r="L92" i="7"/>
  <c r="AA91" i="7"/>
  <c r="AA90" i="7"/>
  <c r="AA89" i="7"/>
  <c r="AA88" i="7"/>
  <c r="AA87" i="7"/>
  <c r="L91" i="7"/>
  <c r="AB91" i="7"/>
  <c r="L90" i="7"/>
  <c r="AB90" i="7"/>
  <c r="L89" i="7"/>
  <c r="AB89" i="7"/>
  <c r="L88" i="7"/>
  <c r="AB88" i="7"/>
  <c r="L87" i="7"/>
  <c r="AB87" i="7"/>
  <c r="Y85" i="7"/>
  <c r="AA85" i="7"/>
  <c r="Z85" i="7"/>
  <c r="L85" i="7"/>
  <c r="C77" i="8"/>
  <c r="AB84" i="7"/>
  <c r="L84" i="7"/>
  <c r="AB83" i="7"/>
  <c r="AA83" i="7"/>
  <c r="Z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tc={4C3DF362-0F09-CC4A-8C76-08E5FFBB7F41}</author>
    <author>tc={55554AA4-06E7-B947-A224-22F62EAAB8DA}</author>
  </authors>
  <commentList>
    <comment ref="I1" authorId="0"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1"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<sst xmlns="http://schemas.openxmlformats.org/spreadsheetml/2006/main" count="2180" uniqueCount="594">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</sst>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481</v>
      </c>
      <c r="B2" t="s">
        <v>564</v>
      </c>
    </row>
    <row r="3" spans="1:2" x14ac:dyDescent="0.2">
      <c r="A3" t="s">
        <v>482</v>
      </c>
      <c r="B3" t="s">
        <v>510</v>
      </c>
    </row>
    <row r="4" spans="1:2" x14ac:dyDescent="0.2">
      <c r="A4" t="s">
        <v>475</v>
      </c>
      <c r="B4" t="s">
        <v>476</v>
      </c>
    </row>
    <row r="5" spans="1:2" x14ac:dyDescent="0.2">
      <c r="A5" t="s">
        <v>477</v>
      </c>
      <c r="B5" t="s">
        <v>478</v>
      </c>
    </row>
    <row r="6" spans="1:2" x14ac:dyDescent="0.2">
      <c r="A6" t="s">
        <v>68</v>
      </c>
      <c r="B6" s="14" t="s">
        <v>479</v>
      </c>
    </row>
    <row r="7" spans="1:2" x14ac:dyDescent="0.2">
      <c r="A7" t="s">
        <v>483</v>
      </c>
      <c r="B7" t="s">
        <v>60</v>
      </c>
    </row>
    <row r="8" spans="1:2" x14ac:dyDescent="0.2">
      <c r="A8" t="s">
        <v>484</v>
      </c>
      <c r="B8" t="s">
        <v>480</v>
      </c>
    </row>
    <row r="9" spans="1:2" x14ac:dyDescent="0.2">
      <c r="A9" t="s">
        <v>561</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0"/>
  <sheetViews>
    <sheetView zoomScale="120" zoomScaleNormal="120" workbookViewId="0">
      <pane xSplit="2" ySplit="1" topLeftCell="F11" activePane="bottomRight" state="frozen"/>
      <selection pane="topRight" activeCell="C1" sqref="C1"/>
      <selection pane="bottomLeft" activeCell="A2" sqref="A2"/>
      <selection pane="bottomRight" activeCell="G103" sqref="G10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5" width="13.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587</v>
      </c>
      <c r="J1" s="4" t="s">
        <v>32</v>
      </c>
      <c r="K1" s="4" t="s">
        <v>13</v>
      </c>
      <c r="L1" s="4" t="s">
        <v>42</v>
      </c>
      <c r="M1" s="4" t="s">
        <v>43</v>
      </c>
      <c r="N1" s="4" t="s">
        <v>44</v>
      </c>
      <c r="O1" s="4" t="s">
        <v>45</v>
      </c>
      <c r="P1" s="4" t="s">
        <v>46</v>
      </c>
      <c r="Q1" s="4" t="s">
        <v>47</v>
      </c>
      <c r="R1" s="4" t="s">
        <v>48</v>
      </c>
      <c r="S1" s="4" t="s">
        <v>49</v>
      </c>
      <c r="T1" s="4" t="s">
        <v>50</v>
      </c>
      <c r="U1" s="4" t="s">
        <v>51</v>
      </c>
      <c r="V1" s="4" t="s">
        <v>52</v>
      </c>
      <c r="W1" s="4" t="s">
        <v>322</v>
      </c>
      <c r="X1" s="4" t="s">
        <v>323</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525</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528</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525</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thickTop="1" x14ac:dyDescent="0.2">
      <c r="A11" s="1">
        <v>10</v>
      </c>
      <c r="B11" t="s">
        <v>138</v>
      </c>
      <c r="C11" t="s">
        <v>140</v>
      </c>
      <c r="D11" s="1" t="s">
        <v>30</v>
      </c>
      <c r="E11" t="b">
        <v>0</v>
      </c>
      <c r="F11" s="2" t="s">
        <v>528</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528</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525</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338</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528</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526</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528</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525</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588</v>
      </c>
      <c r="D19" s="1" t="s">
        <v>30</v>
      </c>
      <c r="E19" s="1" t="b">
        <v>0</v>
      </c>
      <c r="F19" s="2" t="s">
        <v>525</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528</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528</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589</v>
      </c>
      <c r="D22" s="1" t="s">
        <v>30</v>
      </c>
      <c r="E22" s="1" t="b">
        <v>0</v>
      </c>
      <c r="F22" s="2" t="s">
        <v>528</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hidden="1"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339</v>
      </c>
      <c r="AB23" s="1" t="str">
        <f>"SearchParameter-us-core-"&amp;LOWER((B23)&amp;"-"&amp;SUBSTITUTE(C23,"_","")&amp;".html")</f>
        <v>SearchParameter-us-core-patient-id.html</v>
      </c>
    </row>
    <row r="24" spans="1:28" ht="19" hidden="1" customHeight="1" x14ac:dyDescent="0.2">
      <c r="A24" s="1">
        <v>21</v>
      </c>
      <c r="B24" t="s">
        <v>21</v>
      </c>
      <c r="C24" t="s">
        <v>78</v>
      </c>
      <c r="D24" s="1" t="s">
        <v>30</v>
      </c>
      <c r="E24" t="b">
        <v>0</v>
      </c>
      <c r="F24" s="2" t="s">
        <v>527</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hidden="1" customHeight="1" x14ac:dyDescent="0.2">
      <c r="A25" s="1">
        <v>22</v>
      </c>
      <c r="B25" t="s">
        <v>21</v>
      </c>
      <c r="C25" s="1" t="s">
        <v>80</v>
      </c>
      <c r="D25" s="1" t="s">
        <v>30</v>
      </c>
      <c r="E25" t="b">
        <v>0</v>
      </c>
      <c r="F25" s="1" t="s">
        <v>562</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hidden="1" customHeight="1" x14ac:dyDescent="0.2">
      <c r="A26" s="1">
        <v>23</v>
      </c>
      <c r="B26" t="s">
        <v>21</v>
      </c>
      <c r="C26" t="s">
        <v>81</v>
      </c>
      <c r="D26" s="1" t="s">
        <v>30</v>
      </c>
      <c r="E26" t="b">
        <v>0</v>
      </c>
      <c r="F26" s="2" t="s">
        <v>528</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hidden="1"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hidden="1" customHeight="1" x14ac:dyDescent="0.2">
      <c r="A28" s="1">
        <v>25</v>
      </c>
      <c r="B28" t="s">
        <v>21</v>
      </c>
      <c r="C28" t="s">
        <v>77</v>
      </c>
      <c r="D28" t="s">
        <v>12</v>
      </c>
      <c r="E28" t="b">
        <v>1</v>
      </c>
      <c r="F28" s="2" t="s">
        <v>528</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hidden="1"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487</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526</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573</v>
      </c>
      <c r="D38" s="1" t="s">
        <v>30</v>
      </c>
      <c r="E38" s="1" t="b">
        <v>0</v>
      </c>
      <c r="F38" s="2" t="s">
        <v>526</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574</v>
      </c>
      <c r="D39" s="1" t="s">
        <v>30</v>
      </c>
      <c r="E39" s="1" t="b">
        <v>0</v>
      </c>
      <c r="F39" s="2" t="s">
        <v>526</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575</v>
      </c>
      <c r="D40" s="1" t="s">
        <v>30</v>
      </c>
      <c r="E40" s="1" t="b">
        <v>0</v>
      </c>
      <c r="F40" s="2" t="s">
        <v>526</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528</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440</v>
      </c>
      <c r="D42" s="1" t="s">
        <v>30</v>
      </c>
      <c r="E42" s="1" t="b">
        <v>0</v>
      </c>
      <c r="F42" s="2" t="s">
        <v>525</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576</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525</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528</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526</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290</v>
      </c>
      <c r="Z46" s="5" t="s">
        <v>340</v>
      </c>
      <c r="AA46" s="2" t="s">
        <v>291</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528</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525</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528</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528</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526</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289</v>
      </c>
      <c r="D52" s="1" t="s">
        <v>30</v>
      </c>
      <c r="E52" s="1" t="b">
        <v>0</v>
      </c>
      <c r="F52" s="2" t="s">
        <v>526</v>
      </c>
      <c r="G52" s="1" t="str">
        <f t="shared" si="1"/>
        <v>http://hl7.org/fhir/us/core/StructureDefinition/us-core-documentreference</v>
      </c>
      <c r="H52" s="1" t="s">
        <v>56</v>
      </c>
      <c r="J52" s="1" t="s">
        <v>56</v>
      </c>
      <c r="K52" s="1" t="s">
        <v>79</v>
      </c>
      <c r="L52" s="1" t="s">
        <v>292</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528</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525</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528</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528</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526</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317</v>
      </c>
      <c r="D58" s="1" t="s">
        <v>30</v>
      </c>
      <c r="E58" s="1" t="b">
        <v>0</v>
      </c>
      <c r="F58" s="2" t="s">
        <v>528</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525</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418</v>
      </c>
      <c r="D60" s="1" t="s">
        <v>30</v>
      </c>
      <c r="E60" s="1" t="b">
        <v>0</v>
      </c>
      <c r="F60" s="2" t="s">
        <v>527</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528</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434</v>
      </c>
      <c r="D62" s="1" t="s">
        <v>30</v>
      </c>
      <c r="E62" s="1" t="b">
        <v>0</v>
      </c>
      <c r="F62" s="2" t="s">
        <v>528</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525</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440</v>
      </c>
      <c r="D64" s="1" t="s">
        <v>30</v>
      </c>
      <c r="E64" s="1" t="b">
        <v>0</v>
      </c>
      <c r="F64" s="2" t="s">
        <v>525</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526</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447</v>
      </c>
      <c r="C66" s="1" t="s">
        <v>62</v>
      </c>
      <c r="D66" s="1" t="s">
        <v>30</v>
      </c>
      <c r="E66" s="1" t="b">
        <v>0</v>
      </c>
      <c r="F66" s="2" t="s">
        <v>528</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447</v>
      </c>
      <c r="C67" s="1" t="s">
        <v>90</v>
      </c>
      <c r="D67" s="1" t="s">
        <v>12</v>
      </c>
      <c r="E67" s="1" t="b">
        <v>1</v>
      </c>
      <c r="F67" s="2" t="s">
        <v>525</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341</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447</v>
      </c>
      <c r="C68" s="1" t="s">
        <v>229</v>
      </c>
      <c r="D68" s="1" t="s">
        <v>30</v>
      </c>
      <c r="E68" s="1" t="b">
        <v>0</v>
      </c>
      <c r="F68" s="2" t="s">
        <v>526</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528</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525</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526</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528</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528</v>
      </c>
      <c r="G73" s="1" t="str">
        <f t="shared" ref="G73:G100"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528</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528</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526</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525</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528</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318</v>
      </c>
      <c r="C79" s="1" t="s">
        <v>26</v>
      </c>
      <c r="D79" s="1" t="s">
        <v>30</v>
      </c>
      <c r="E79" s="1" t="b">
        <v>0</v>
      </c>
      <c r="F79" s="2" t="s">
        <v>528</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526</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525</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528</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hidden="1" customHeight="1" x14ac:dyDescent="0.2">
      <c r="A83" s="1">
        <v>79</v>
      </c>
      <c r="B83" s="1" t="s">
        <v>249</v>
      </c>
      <c r="C83" s="1" t="s">
        <v>90</v>
      </c>
      <c r="D83" s="1" t="s">
        <v>30</v>
      </c>
      <c r="E83" s="1" t="b">
        <v>0</v>
      </c>
      <c r="F83" s="2" t="s">
        <v>525</v>
      </c>
      <c r="G83" s="1" t="str">
        <f t="shared" si="40"/>
        <v>http://hl7.org/fhir/us/core/StructureDefinition/us-core-careteam</v>
      </c>
      <c r="H83" s="1" t="s">
        <v>56</v>
      </c>
      <c r="J83" s="1" t="s">
        <v>56</v>
      </c>
      <c r="K83" s="1" t="s">
        <v>91</v>
      </c>
      <c r="L83" s="1" t="str">
        <f>B83&amp;"."&amp;C83</f>
        <v>CareTeam.patient</v>
      </c>
      <c r="M83" s="1" t="s">
        <v>56</v>
      </c>
      <c r="O83" s="1" t="s">
        <v>56</v>
      </c>
      <c r="Y83" s="1" t="str">
        <f>"support searching for all "&amp;LOWER(B83)&amp;"s for a patient"</f>
        <v>support searching for all careteams for a patient</v>
      </c>
      <c r="Z83" s="5" t="str">
        <f>"GET [base]/"&amp;B83&amp;"?patient=1137192"</f>
        <v>GET [base]/CareTeam?patient=1137192</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80</v>
      </c>
      <c r="B84" s="1" t="s">
        <v>249</v>
      </c>
      <c r="C84" s="1" t="s">
        <v>62</v>
      </c>
      <c r="D84" s="1" t="s">
        <v>30</v>
      </c>
      <c r="E84" s="1" t="b">
        <v>0</v>
      </c>
      <c r="F84" s="2" t="s">
        <v>528</v>
      </c>
      <c r="G84" s="1" t="str">
        <f t="shared" si="40"/>
        <v>http://hl7.org/fhir/us/core/StructureDefinition/us-core-careteam</v>
      </c>
      <c r="H84" s="1" t="s">
        <v>56</v>
      </c>
      <c r="J84" s="1" t="s">
        <v>56</v>
      </c>
      <c r="K84" s="1" t="s">
        <v>57</v>
      </c>
      <c r="L84" s="1" t="str">
        <f t="shared" ref="L84" si="46">B84&amp;"."&amp;C84</f>
        <v>CareTeam.status</v>
      </c>
      <c r="M84" s="1" t="s">
        <v>56</v>
      </c>
      <c r="N84" s="1" t="s">
        <v>70</v>
      </c>
      <c r="O84" s="1" t="s">
        <v>56</v>
      </c>
      <c r="Y84" s="5"/>
      <c r="Z84" s="5"/>
      <c r="AA84" s="12"/>
      <c r="AB84" s="1" t="str">
        <f t="shared" ref="AB84" si="47">"SearchParameter-us-core-"&amp;LOWER((B84)&amp;"-"&amp;C84&amp;".html")</f>
        <v>SearchParameter-us-core-careteam-status.html</v>
      </c>
    </row>
    <row r="85" spans="1:28" s="1" customFormat="1" ht="19" hidden="1" customHeight="1" x14ac:dyDescent="0.2">
      <c r="A85" s="1">
        <v>81</v>
      </c>
      <c r="B85" s="1" t="s">
        <v>253</v>
      </c>
      <c r="C85" s="1" t="s">
        <v>90</v>
      </c>
      <c r="D85" s="1" t="s">
        <v>12</v>
      </c>
      <c r="E85" s="1" t="b">
        <v>1</v>
      </c>
      <c r="F85" s="2" t="s">
        <v>525</v>
      </c>
      <c r="G85" s="1" t="str">
        <f>"http://hl7.org/fhir/us/core/StructureDefinition/us-core-implantable-"&amp;LOWER(B85)</f>
        <v>http://hl7.org/fhir/us/core/StructureDefinition/us-core-implantable-device</v>
      </c>
      <c r="H85" s="1" t="s">
        <v>56</v>
      </c>
      <c r="J85" s="1" t="s">
        <v>56</v>
      </c>
      <c r="K85" s="1" t="s">
        <v>91</v>
      </c>
      <c r="L85" s="1" t="str">
        <f t="shared" ref="L85:L100" si="48">B85&amp;"."&amp;C85</f>
        <v>Device.patient</v>
      </c>
      <c r="M85" s="1" t="s">
        <v>56</v>
      </c>
      <c r="O85" s="1" t="s">
        <v>56</v>
      </c>
      <c r="Y85" s="1" t="str">
        <f>"support searching for all "&amp;LOWER(B85)&amp;"s for a patient, including implantable devices"</f>
        <v>support searching for all devices for a patient, including implantable devices</v>
      </c>
      <c r="Z85" s="5" t="str">
        <f>"GET [base]/"&amp;B85&amp;"?patient=1137192"</f>
        <v>GET [base]/Device?patient=1137192</v>
      </c>
      <c r="AA85" s="12" t="str">
        <f>"Fetches a bundle of all "&amp;B85&amp; " resources for the specified patient"</f>
        <v>Fetches a bundle of all Device resources for the specified patient</v>
      </c>
      <c r="AB85" s="1" t="str">
        <f t="shared" ref="AB85:AB96" si="49">"SearchParameter-us-core-"&amp;LOWER((B85)&amp;"-"&amp;C85&amp;".html")</f>
        <v>SearchParameter-us-core-device-patient.html</v>
      </c>
    </row>
    <row r="86" spans="1:28" s="1" customFormat="1" ht="19" hidden="1" customHeight="1" x14ac:dyDescent="0.2">
      <c r="A86" s="1">
        <v>82</v>
      </c>
      <c r="B86" s="1" t="s">
        <v>253</v>
      </c>
      <c r="C86" s="1" t="s">
        <v>13</v>
      </c>
      <c r="D86" s="1" t="s">
        <v>30</v>
      </c>
      <c r="E86" s="1" t="b">
        <v>0</v>
      </c>
      <c r="F86" s="2" t="s">
        <v>528</v>
      </c>
      <c r="G86" s="1" t="str">
        <f>"http://hl7.org/fhir/us/core/StructureDefinition/us-core-implantable-"&amp;LOWER(B86)</f>
        <v>http://hl7.org/fhir/us/core/StructureDefinition/us-core-implantable-device</v>
      </c>
      <c r="H86" s="1" t="s">
        <v>56</v>
      </c>
      <c r="J86" s="1" t="s">
        <v>56</v>
      </c>
      <c r="K86" s="1" t="s">
        <v>57</v>
      </c>
      <c r="L86" s="1" t="str">
        <f t="shared" ref="L86" si="50">B86&amp;"."&amp;C86</f>
        <v>Device.type</v>
      </c>
      <c r="M86" s="1" t="s">
        <v>56</v>
      </c>
      <c r="O86" s="1" t="s">
        <v>56</v>
      </c>
      <c r="Z86" s="5"/>
      <c r="AA86" s="12"/>
      <c r="AB86" s="1" t="str">
        <f t="shared" si="49"/>
        <v>SearchParameter-us-core-device-type.html</v>
      </c>
    </row>
    <row r="87" spans="1:28" ht="19" hidden="1" customHeight="1" x14ac:dyDescent="0.2">
      <c r="A87" s="1">
        <v>83</v>
      </c>
      <c r="B87" s="1" t="s">
        <v>254</v>
      </c>
      <c r="C87" s="1" t="s">
        <v>23</v>
      </c>
      <c r="D87" s="1" t="s">
        <v>12</v>
      </c>
      <c r="E87" s="1" t="b">
        <v>1</v>
      </c>
      <c r="G87" s="1" t="str">
        <f t="shared" si="40"/>
        <v>http://hl7.org/fhir/us/core/StructureDefinition/us-core-location</v>
      </c>
      <c r="H87" s="1" t="s">
        <v>56</v>
      </c>
      <c r="J87" s="1" t="s">
        <v>56</v>
      </c>
      <c r="K87" t="s">
        <v>64</v>
      </c>
      <c r="L87" s="1" t="str">
        <f t="shared" si="48"/>
        <v>Location.name</v>
      </c>
      <c r="M87" s="1" t="s">
        <v>56</v>
      </c>
      <c r="O87" s="1" t="s">
        <v>56</v>
      </c>
      <c r="Y87" s="1" t="s">
        <v>258</v>
      </c>
      <c r="Z87" s="5" t="str">
        <f>"GET [base]/"&amp;B87&amp;"?name=Health"</f>
        <v>GET [base]/Location?name=Health</v>
      </c>
      <c r="AA87" s="12" t="str">
        <f>"Fetches a bundle of all "&amp;B87&amp; " resources that match the name"</f>
        <v>Fetches a bundle of all Location resources that match the name</v>
      </c>
      <c r="AB87" t="str">
        <f t="shared" si="49"/>
        <v>SearchParameter-us-core-location-name.html</v>
      </c>
    </row>
    <row r="88" spans="1:28" ht="19" hidden="1" customHeight="1" x14ac:dyDescent="0.2">
      <c r="A88" s="1">
        <v>84</v>
      </c>
      <c r="B88" s="1" t="s">
        <v>254</v>
      </c>
      <c r="C88" s="1" t="s">
        <v>86</v>
      </c>
      <c r="D88" s="1" t="s">
        <v>12</v>
      </c>
      <c r="E88" s="1" t="b">
        <v>1</v>
      </c>
      <c r="G88" s="1" t="str">
        <f t="shared" si="40"/>
        <v>http://hl7.org/fhir/us/core/StructureDefinition/us-core-location</v>
      </c>
      <c r="H88" s="1" t="s">
        <v>56</v>
      </c>
      <c r="J88" s="1" t="s">
        <v>56</v>
      </c>
      <c r="K88" s="1" t="s">
        <v>64</v>
      </c>
      <c r="L88" s="1" t="str">
        <f t="shared" si="48"/>
        <v>Location.address</v>
      </c>
      <c r="M88" s="1" t="s">
        <v>56</v>
      </c>
      <c r="O88" s="1" t="s">
        <v>56</v>
      </c>
      <c r="Y88" s="1" t="s">
        <v>259</v>
      </c>
      <c r="Z88" s="5" t="str">
        <f>"GET [base]/"&amp;B88&amp;"?address=Arbor"</f>
        <v>GET [base]/Location?address=Arbor</v>
      </c>
      <c r="AA88" s="12" t="str">
        <f>"Fetches a bundle of all "&amp;B88&amp; " resources that match the address string"</f>
        <v>Fetches a bundle of all Location resources that match the address string</v>
      </c>
      <c r="AB88" t="str">
        <f t="shared" si="49"/>
        <v>SearchParameter-us-core-location-address.html</v>
      </c>
    </row>
    <row r="89" spans="1:28" ht="19" hidden="1" customHeight="1" x14ac:dyDescent="0.2">
      <c r="A89" s="1">
        <v>85</v>
      </c>
      <c r="B89" s="1" t="s">
        <v>254</v>
      </c>
      <c r="C89" s="1" t="s">
        <v>255</v>
      </c>
      <c r="D89" s="1" t="s">
        <v>70</v>
      </c>
      <c r="E89" s="1" t="b">
        <v>1</v>
      </c>
      <c r="G89" s="1" t="str">
        <f t="shared" si="40"/>
        <v>http://hl7.org/fhir/us/core/StructureDefinition/us-core-location</v>
      </c>
      <c r="H89" s="1" t="s">
        <v>56</v>
      </c>
      <c r="J89" s="1" t="s">
        <v>56</v>
      </c>
      <c r="K89" s="1" t="s">
        <v>64</v>
      </c>
      <c r="L89" s="1" t="str">
        <f t="shared" si="48"/>
        <v>Location.address-city</v>
      </c>
      <c r="M89" s="1" t="s">
        <v>56</v>
      </c>
      <c r="O89" s="1" t="s">
        <v>56</v>
      </c>
      <c r="Y89" s="1" t="s">
        <v>260</v>
      </c>
      <c r="Z89" s="5" t="str">
        <f>"GET [base]/"&amp;B89&amp;"?address-city=Ann Arbor"</f>
        <v>GET [base]/Location?address-city=Ann Arbor</v>
      </c>
      <c r="AA89" s="12" t="str">
        <f>"Fetches a bundle of all "&amp;B89&amp; " resources for the city"</f>
        <v>Fetches a bundle of all Location resources for the city</v>
      </c>
      <c r="AB89" t="str">
        <f t="shared" si="49"/>
        <v>SearchParameter-us-core-location-address-city.html</v>
      </c>
    </row>
    <row r="90" spans="1:28" ht="19" hidden="1" customHeight="1" x14ac:dyDescent="0.2">
      <c r="A90" s="1">
        <v>86</v>
      </c>
      <c r="B90" s="1" t="s">
        <v>254</v>
      </c>
      <c r="C90" s="1" t="s">
        <v>319</v>
      </c>
      <c r="D90" s="1" t="s">
        <v>70</v>
      </c>
      <c r="E90" s="1" t="b">
        <v>1</v>
      </c>
      <c r="G90" s="1" t="str">
        <f t="shared" si="40"/>
        <v>http://hl7.org/fhir/us/core/StructureDefinition/us-core-location</v>
      </c>
      <c r="H90" s="1" t="s">
        <v>56</v>
      </c>
      <c r="J90" s="1" t="s">
        <v>56</v>
      </c>
      <c r="K90" s="1" t="s">
        <v>64</v>
      </c>
      <c r="L90" s="1" t="str">
        <f t="shared" si="48"/>
        <v>Location.address-state</v>
      </c>
      <c r="M90" s="1" t="s">
        <v>56</v>
      </c>
      <c r="O90" s="1" t="s">
        <v>56</v>
      </c>
      <c r="Y90" s="1" t="s">
        <v>261</v>
      </c>
      <c r="Z90" s="5" t="s">
        <v>263</v>
      </c>
      <c r="AA90" s="12" t="str">
        <f>"Fetches a bundle of all "&amp;B90&amp; " resources for the state"</f>
        <v>Fetches a bundle of all Location resources for the state</v>
      </c>
      <c r="AB90" t="str">
        <f t="shared" si="49"/>
        <v>SearchParameter-us-core-location-address-state.html</v>
      </c>
    </row>
    <row r="91" spans="1:28" ht="19" hidden="1" customHeight="1" x14ac:dyDescent="0.2">
      <c r="A91" s="1">
        <v>87</v>
      </c>
      <c r="B91" s="1" t="s">
        <v>254</v>
      </c>
      <c r="C91" s="1" t="s">
        <v>257</v>
      </c>
      <c r="D91" s="1" t="s">
        <v>70</v>
      </c>
      <c r="E91" s="1" t="b">
        <v>1</v>
      </c>
      <c r="G91" s="1" t="str">
        <f t="shared" si="40"/>
        <v>http://hl7.org/fhir/us/core/StructureDefinition/us-core-location</v>
      </c>
      <c r="H91" s="1" t="s">
        <v>56</v>
      </c>
      <c r="J91" s="1" t="s">
        <v>56</v>
      </c>
      <c r="K91" s="1" t="s">
        <v>64</v>
      </c>
      <c r="L91" s="1" t="str">
        <f t="shared" si="48"/>
        <v>Location.address-postalcode</v>
      </c>
      <c r="M91" s="1" t="s">
        <v>56</v>
      </c>
      <c r="O91" s="1" t="s">
        <v>56</v>
      </c>
      <c r="Y91" s="1" t="s">
        <v>262</v>
      </c>
      <c r="Z91" s="5" t="str">
        <f>"GET [base]/"&amp;B91&amp;"?address-postalcode=48104"</f>
        <v>GET [base]/Location?address-postalcode=48104</v>
      </c>
      <c r="AA91" s="12" t="str">
        <f>"Fetches a bundle of all "&amp;B91&amp; " resources for the ZIP code"</f>
        <v>Fetches a bundle of all Location resources for the ZIP code</v>
      </c>
      <c r="AB91" t="str">
        <f t="shared" si="49"/>
        <v>SearchParameter-us-core-location-address-postalcode.html</v>
      </c>
    </row>
    <row r="92" spans="1:28" s="1" customFormat="1" ht="19" hidden="1" customHeight="1" x14ac:dyDescent="0.2">
      <c r="A92" s="1">
        <v>88</v>
      </c>
      <c r="B92" s="1" t="s">
        <v>264</v>
      </c>
      <c r="C92" s="1" t="s">
        <v>23</v>
      </c>
      <c r="D92" s="1" t="s">
        <v>12</v>
      </c>
      <c r="E92" s="1" t="b">
        <v>1</v>
      </c>
      <c r="G92" s="1" t="str">
        <f t="shared" si="40"/>
        <v>http://hl7.org/fhir/us/core/StructureDefinition/us-core-organization</v>
      </c>
      <c r="H92" s="1" t="s">
        <v>56</v>
      </c>
      <c r="J92" s="1" t="s">
        <v>56</v>
      </c>
      <c r="K92" s="1" t="s">
        <v>64</v>
      </c>
      <c r="L92" s="1" t="str">
        <f t="shared" si="48"/>
        <v>Organization.name</v>
      </c>
      <c r="M92" s="1" t="s">
        <v>56</v>
      </c>
      <c r="O92" s="1" t="s">
        <v>56</v>
      </c>
      <c r="Y92" s="1" t="s">
        <v>265</v>
      </c>
      <c r="Z92" s="5" t="str">
        <f>"GET [base]/"&amp;B92&amp;"?name=Health"</f>
        <v>GET [base]/Organization?name=Health</v>
      </c>
      <c r="AA92" s="12" t="str">
        <f>"Fetches a bundle of all "&amp;B92&amp; " resources that match the name"</f>
        <v>Fetches a bundle of all Organization resources that match the name</v>
      </c>
      <c r="AB92" s="1" t="str">
        <f t="shared" si="49"/>
        <v>SearchParameter-us-core-organization-name.html</v>
      </c>
    </row>
    <row r="93" spans="1:28" s="1" customFormat="1" ht="19" hidden="1" customHeight="1" x14ac:dyDescent="0.2">
      <c r="A93" s="1">
        <v>89</v>
      </c>
      <c r="B93" s="1" t="s">
        <v>264</v>
      </c>
      <c r="C93" s="1" t="s">
        <v>86</v>
      </c>
      <c r="D93" s="1" t="s">
        <v>12</v>
      </c>
      <c r="E93" s="1" t="b">
        <v>1</v>
      </c>
      <c r="G93" s="1" t="str">
        <f t="shared" si="40"/>
        <v>http://hl7.org/fhir/us/core/StructureDefinition/us-core-organization</v>
      </c>
      <c r="H93" s="1" t="s">
        <v>56</v>
      </c>
      <c r="J93" s="1" t="s">
        <v>56</v>
      </c>
      <c r="K93" s="1" t="s">
        <v>64</v>
      </c>
      <c r="L93" s="1" t="str">
        <f t="shared" si="48"/>
        <v>Organization.address</v>
      </c>
      <c r="M93" s="1" t="s">
        <v>56</v>
      </c>
      <c r="O93" s="1" t="s">
        <v>56</v>
      </c>
      <c r="Y93" s="1" t="s">
        <v>266</v>
      </c>
      <c r="Z93" s="5" t="str">
        <f>"GET [base]/"&amp;B93&amp;"?address=Arbor"</f>
        <v>GET [base]/Organization?address=Arbor</v>
      </c>
      <c r="AA93" s="12" t="str">
        <f>"Fetches a bundle of all "&amp;B93&amp; " resources that match the address string"</f>
        <v>Fetches a bundle of all Organization resources that match the address string</v>
      </c>
      <c r="AB93" s="1" t="str">
        <f t="shared" si="49"/>
        <v>SearchParameter-us-core-organization-address.html</v>
      </c>
    </row>
    <row r="94" spans="1:28" s="1" customFormat="1" ht="19" hidden="1" customHeight="1" x14ac:dyDescent="0.2">
      <c r="A94" s="1">
        <v>90</v>
      </c>
      <c r="B94" s="1" t="s">
        <v>270</v>
      </c>
      <c r="C94" s="1" t="s">
        <v>255</v>
      </c>
      <c r="D94" s="1" t="s">
        <v>70</v>
      </c>
      <c r="E94" s="1" t="b">
        <v>1</v>
      </c>
      <c r="G94" s="1" t="str">
        <f t="shared" si="40"/>
        <v>http://hl7.org/fhir/us/core/StructureDefinition/us-core-!organization</v>
      </c>
      <c r="H94" s="1" t="s">
        <v>56</v>
      </c>
      <c r="J94" s="1" t="s">
        <v>56</v>
      </c>
      <c r="K94" s="1" t="s">
        <v>64</v>
      </c>
      <c r="L94" s="1" t="str">
        <f t="shared" si="48"/>
        <v>!Organization.address-city</v>
      </c>
      <c r="M94" s="1" t="s">
        <v>56</v>
      </c>
      <c r="O94" s="1" t="s">
        <v>56</v>
      </c>
      <c r="Y94" s="1" t="s">
        <v>267</v>
      </c>
      <c r="Z94" s="5" t="str">
        <f>"GET [base]/"&amp;B94&amp;"?address-city=Ann Arbor"</f>
        <v>GET [base]/!Organization?address-city=Ann Arbor</v>
      </c>
      <c r="AA94" s="12" t="str">
        <f>"Fetches a bundle of all "&amp;B94&amp; " resources for the city"</f>
        <v>Fetches a bundle of all !Organization resources for the city</v>
      </c>
      <c r="AB94" s="1" t="str">
        <f t="shared" si="49"/>
        <v>SearchParameter-us-core-!organization-address-city.html</v>
      </c>
    </row>
    <row r="95" spans="1:28" s="1" customFormat="1" ht="19" hidden="1" customHeight="1" x14ac:dyDescent="0.2">
      <c r="A95" s="1">
        <v>91</v>
      </c>
      <c r="B95" s="1" t="s">
        <v>270</v>
      </c>
      <c r="C95" s="1" t="s">
        <v>256</v>
      </c>
      <c r="D95" s="1" t="s">
        <v>70</v>
      </c>
      <c r="E95" s="1" t="b">
        <v>1</v>
      </c>
      <c r="G95" s="1" t="str">
        <f t="shared" si="40"/>
        <v>http://hl7.org/fhir/us/core/StructureDefinition/us-core-!organization</v>
      </c>
      <c r="H95" s="1" t="s">
        <v>56</v>
      </c>
      <c r="J95" s="1" t="s">
        <v>56</v>
      </c>
      <c r="K95" s="1" t="s">
        <v>64</v>
      </c>
      <c r="L95" s="1" t="str">
        <f t="shared" si="48"/>
        <v>!Organization.adress-state</v>
      </c>
      <c r="M95" s="1" t="s">
        <v>56</v>
      </c>
      <c r="O95" s="1" t="s">
        <v>56</v>
      </c>
      <c r="Y95" s="1" t="s">
        <v>268</v>
      </c>
      <c r="Z95" s="5" t="str">
        <f>"GET [base]/"&amp;B95&amp;"?address-state=MI"</f>
        <v>GET [base]/!Organization?address-state=MI</v>
      </c>
      <c r="AA95" s="12" t="str">
        <f>"Fetches a bundle of all "&amp;B95&amp; " resources for the state"</f>
        <v>Fetches a bundle of all !Organization resources for the state</v>
      </c>
      <c r="AB95" s="1" t="str">
        <f t="shared" si="49"/>
        <v>SearchParameter-us-core-!organization-adress-state.html</v>
      </c>
    </row>
    <row r="96" spans="1:28" s="1" customFormat="1" ht="19" hidden="1" customHeight="1" x14ac:dyDescent="0.2">
      <c r="A96" s="1">
        <v>92</v>
      </c>
      <c r="B96" s="1" t="s">
        <v>270</v>
      </c>
      <c r="C96" s="1" t="s">
        <v>257</v>
      </c>
      <c r="D96" s="1" t="s">
        <v>70</v>
      </c>
      <c r="E96" s="1" t="b">
        <v>1</v>
      </c>
      <c r="G96" s="1" t="str">
        <f t="shared" si="40"/>
        <v>http://hl7.org/fhir/us/core/StructureDefinition/us-core-!organization</v>
      </c>
      <c r="H96" s="1" t="s">
        <v>56</v>
      </c>
      <c r="J96" s="1" t="s">
        <v>56</v>
      </c>
      <c r="K96" s="1" t="s">
        <v>64</v>
      </c>
      <c r="L96" s="1" t="str">
        <f t="shared" si="48"/>
        <v>!Organization.address-postalcode</v>
      </c>
      <c r="M96" s="1" t="s">
        <v>56</v>
      </c>
      <c r="O96" s="1" t="s">
        <v>56</v>
      </c>
      <c r="Y96" s="1" t="s">
        <v>269</v>
      </c>
      <c r="Z96" s="5" t="str">
        <f>"GET [base]/"&amp;B96&amp;"?address-postalcode=48104"</f>
        <v>GET [base]/!Organization?address-postalcode=48104</v>
      </c>
      <c r="AA96" s="12" t="str">
        <f>"Fetches a bundle of all "&amp;B96&amp; " resources for the ZIP code"</f>
        <v>Fetches a bundle of all !Organization resources for the ZIP code</v>
      </c>
      <c r="AB96" s="1" t="str">
        <f t="shared" si="49"/>
        <v>SearchParameter-us-core-!organization-address-postalcode.html</v>
      </c>
    </row>
    <row r="97" spans="1:28" s="1" customFormat="1" ht="19" hidden="1" customHeight="1" x14ac:dyDescent="0.2">
      <c r="A97" s="1">
        <v>93</v>
      </c>
      <c r="B97" s="1" t="s">
        <v>271</v>
      </c>
      <c r="C97" s="1" t="s">
        <v>23</v>
      </c>
      <c r="D97" s="1" t="s">
        <v>12</v>
      </c>
      <c r="E97" s="1" t="b">
        <v>1</v>
      </c>
      <c r="G97" s="1" t="str">
        <f t="shared" si="40"/>
        <v>http://hl7.org/fhir/us/core/StructureDefinition/us-core-practitioner</v>
      </c>
      <c r="H97" s="1" t="s">
        <v>56</v>
      </c>
      <c r="J97" s="1" t="s">
        <v>56</v>
      </c>
      <c r="K97" s="1" t="s">
        <v>64</v>
      </c>
      <c r="L97" s="1" t="str">
        <f t="shared" si="48"/>
        <v>Practitioner.name</v>
      </c>
      <c r="M97" s="1" t="s">
        <v>56</v>
      </c>
      <c r="O97" s="1" t="s">
        <v>56</v>
      </c>
      <c r="Y97" s="5" t="s">
        <v>272</v>
      </c>
      <c r="Z97" s="5" t="str">
        <f>"GET [base]/"&amp;B97&amp;"?name=Smith"</f>
        <v>GET [base]/Practitioner?name=Smith</v>
      </c>
      <c r="AA97" s="12" t="str">
        <f>"Fetches a bundle of all "&amp;B97&amp;" resources matching the name"</f>
        <v>Fetches a bundle of all Practitioner resources matching the name</v>
      </c>
      <c r="AB97" s="1" t="str">
        <f t="shared" ref="AB97:AB98" si="51">"SearchParameter-us-core-"&amp;LOWER((B97)&amp;"-"&amp;SUBSTITUTE(C97,"_","")&amp;".html")</f>
        <v>SearchParameter-us-core-practitioner-name.html</v>
      </c>
    </row>
    <row r="98" spans="1:28" s="1" customFormat="1" ht="19" hidden="1" customHeight="1" x14ac:dyDescent="0.2">
      <c r="A98" s="1">
        <v>94</v>
      </c>
      <c r="B98" s="1" t="s">
        <v>271</v>
      </c>
      <c r="C98" s="1" t="s">
        <v>77</v>
      </c>
      <c r="D98" s="1" t="s">
        <v>12</v>
      </c>
      <c r="E98" s="1" t="b">
        <v>1</v>
      </c>
      <c r="F98" s="2" t="s">
        <v>528</v>
      </c>
      <c r="G98" s="1" t="str">
        <f t="shared" si="40"/>
        <v>http://hl7.org/fhir/us/core/StructureDefinition/us-core-practitioner</v>
      </c>
      <c r="H98" s="1" t="s">
        <v>56</v>
      </c>
      <c r="J98" s="1" t="s">
        <v>56</v>
      </c>
      <c r="K98" s="1" t="s">
        <v>57</v>
      </c>
      <c r="L98" s="1" t="str">
        <f t="shared" si="48"/>
        <v>Practitioner.identifier</v>
      </c>
      <c r="M98" s="1" t="s">
        <v>56</v>
      </c>
      <c r="O98" s="1" t="s">
        <v>56</v>
      </c>
      <c r="Y98" s="5" t="s">
        <v>327</v>
      </c>
      <c r="Z98" s="5" t="str">
        <f>"GET [base]/"&amp;B98&amp;"?dentifier=http://hl7.org/fhir/sid/us-npi\|97860456"</f>
        <v>GET [base]/Practitioner?dentifier=http://hl7.org/fhir/sid/us-npi\|97860456</v>
      </c>
      <c r="AA98" s="12" t="str">
        <f>"Fetches a bundle containing any "&amp;B98&amp;" resources matching the identifier"</f>
        <v>Fetches a bundle containing any Practitioner resources matching the identifier</v>
      </c>
      <c r="AB98" s="1" t="str">
        <f t="shared" si="51"/>
        <v>SearchParameter-us-core-practitioner-identifier.html</v>
      </c>
    </row>
    <row r="99" spans="1:28" s="1" customFormat="1" ht="19" hidden="1" customHeight="1" x14ac:dyDescent="0.2">
      <c r="A99" s="1">
        <v>95</v>
      </c>
      <c r="B99" s="1" t="s">
        <v>273</v>
      </c>
      <c r="C99" s="1" t="s">
        <v>274</v>
      </c>
      <c r="D99" s="1" t="s">
        <v>12</v>
      </c>
      <c r="E99" s="1" t="b">
        <v>1</v>
      </c>
      <c r="F99" s="2" t="s">
        <v>528</v>
      </c>
      <c r="G99" s="1" t="str">
        <f t="shared" si="40"/>
        <v>http://hl7.org/fhir/us/core/StructureDefinition/us-core-practitionerrole</v>
      </c>
      <c r="H99" s="1" t="s">
        <v>56</v>
      </c>
      <c r="J99" s="1" t="s">
        <v>56</v>
      </c>
      <c r="K99" s="1" t="s">
        <v>57</v>
      </c>
      <c r="L99" s="1" t="str">
        <f t="shared" si="48"/>
        <v>PractitionerRole.specialty</v>
      </c>
      <c r="M99" s="1" t="s">
        <v>56</v>
      </c>
      <c r="O99" s="1" t="s">
        <v>56</v>
      </c>
      <c r="X99" s="1" t="s">
        <v>277</v>
      </c>
      <c r="Y99" s="5" t="s">
        <v>328</v>
      </c>
      <c r="Z99" s="5" t="str">
        <f>"GET [base]/"&amp;B99&amp;"?specialty=http://nucc.org/provider-taxonomy\|208D0000X"</f>
        <v>GET [base]/PractitionerRole?specialty=http://nucc.org/provider-taxonomy\|208D0000X</v>
      </c>
      <c r="AA99" s="12" t="str">
        <f>"Fetches a bundle containing  "&amp;B99&amp;" resources matching the specialty"</f>
        <v>Fetches a bundle containing  PractitionerRole resources matching the specialty</v>
      </c>
      <c r="AB99" s="1" t="str">
        <f t="shared" ref="AB99" si="52">"SearchParameter-us-core-"&amp;LOWER((B99)&amp;"-"&amp;SUBSTITUTE(C99,"_","")&amp;".html")</f>
        <v>SearchParameter-us-core-practitionerrole-specialty.html</v>
      </c>
    </row>
    <row r="100" spans="1:28" ht="19" hidden="1" customHeight="1" x14ac:dyDescent="0.2">
      <c r="A100" s="1">
        <v>96</v>
      </c>
      <c r="B100" s="1" t="s">
        <v>273</v>
      </c>
      <c r="C100" s="1" t="s">
        <v>275</v>
      </c>
      <c r="D100" s="1" t="s">
        <v>12</v>
      </c>
      <c r="E100" s="1" t="b">
        <v>1</v>
      </c>
      <c r="F100" s="2" t="s">
        <v>525</v>
      </c>
      <c r="G100" s="1" t="str">
        <f t="shared" si="40"/>
        <v>http://hl7.org/fhir/us/core/StructureDefinition/us-core-practitionerrole</v>
      </c>
      <c r="H100" t="s">
        <v>56</v>
      </c>
      <c r="J100" t="s">
        <v>56</v>
      </c>
      <c r="K100" t="s">
        <v>91</v>
      </c>
      <c r="L100" s="1" t="str">
        <f t="shared" si="48"/>
        <v>PractitionerRole.practitioner</v>
      </c>
      <c r="M100" s="1" t="s">
        <v>56</v>
      </c>
      <c r="O100" s="1" t="s">
        <v>56</v>
      </c>
      <c r="U100" s="1" t="s">
        <v>276</v>
      </c>
      <c r="X100" s="1" t="s">
        <v>277</v>
      </c>
      <c r="Y100" s="5" t="s">
        <v>278</v>
      </c>
      <c r="Z100" s="5" t="str">
        <f>_xlfn.CONCAT("GET [base]/",B100,"?practitioner.identifier=http://hl7.org/fhir/sid/us-npi\|97860456&amp;_include=PractitionerRole:practitioner","&amp;_include=PractitionerRole?endpoint~GET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0" s="12" t="str">
        <f>"Fetches a bundle containing  "&amp;B100&amp;"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0" t="str">
        <f>"SearchParameter-us-core-"&amp;LOWER((B100)&amp;"-"&amp;SUBSTITUTE(C100,"_","")&amp;".html")</f>
        <v>SearchParameter-us-core-practitionerrole-practitioner.html</v>
      </c>
    </row>
  </sheetData>
  <autoFilter ref="A1:AB100" xr:uid="{1CF5B17E-E72E-48B2-A597-9C21C12723F0}">
    <filterColumn colId="1">
      <filters>
        <filter val="Condition"/>
        <filter val="Encounter"/>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0"/>
  <sheetViews>
    <sheetView tabSelected="1" topLeftCell="I1" zoomScale="120" zoomScaleNormal="120" workbookViewId="0">
      <selection activeCell="J20" sqref="J20"/>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587</v>
      </c>
      <c r="F1" s="4" t="s">
        <v>97</v>
      </c>
      <c r="G1" s="4" t="s">
        <v>98</v>
      </c>
      <c r="H1" s="4" t="s">
        <v>306</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thickTop="1" x14ac:dyDescent="0.2">
      <c r="A6" s="1">
        <v>5</v>
      </c>
      <c r="B6" s="1" t="s">
        <v>22</v>
      </c>
      <c r="C6" s="1" t="str">
        <f t="shared" si="0"/>
        <v>http://hl7.org/fhir/us/core/StructureDefinition/us-core-encounter</v>
      </c>
      <c r="D6" t="s">
        <v>105</v>
      </c>
      <c r="F6" t="s">
        <v>70</v>
      </c>
      <c r="G6" t="s">
        <v>106</v>
      </c>
      <c r="I6" s="1" t="s">
        <v>310</v>
      </c>
      <c r="J6" s="1" t="s">
        <v>311</v>
      </c>
      <c r="K6" s="5" t="str">
        <f t="shared" si="1"/>
        <v>Fetches a bundle of all Encounter resources matching the specified class and patient</v>
      </c>
    </row>
    <row r="7" spans="1:11" hidden="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idden="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idden="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idden="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idden="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idden="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308</v>
      </c>
      <c r="J13" s="1" t="s">
        <v>529</v>
      </c>
      <c r="K13" s="5" t="str">
        <f t="shared" si="1"/>
        <v>Fetches a bundle of all Encounter resources matching the specified date and patient</v>
      </c>
    </row>
    <row r="14" spans="1:11" s="1" customFormat="1" hidden="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idden="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309</v>
      </c>
      <c r="J16" s="1" t="s">
        <v>312</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590</v>
      </c>
      <c r="E17" s="1" t="b">
        <v>1</v>
      </c>
      <c r="F17" s="1" t="s">
        <v>70</v>
      </c>
      <c r="G17" s="1" t="s">
        <v>91</v>
      </c>
      <c r="I17" s="1" t="s">
        <v>309</v>
      </c>
      <c r="J17" s="1" t="s">
        <v>591</v>
      </c>
      <c r="K17" s="5" t="str">
        <f t="shared" si="1"/>
        <v>Fetches a bundle of all Encounter resources matching the specified patient and location</v>
      </c>
    </row>
    <row r="18" spans="1:11" hidden="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314</v>
      </c>
      <c r="J19" s="1" t="s">
        <v>313</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592</v>
      </c>
      <c r="E20" s="1" t="b">
        <v>1</v>
      </c>
      <c r="F20" s="1" t="s">
        <v>70</v>
      </c>
      <c r="G20" s="1" t="s">
        <v>106</v>
      </c>
      <c r="I20" s="1" t="s">
        <v>314</v>
      </c>
      <c r="J20" s="1" t="s">
        <v>593</v>
      </c>
      <c r="K20" s="5" t="str">
        <f t="shared" si="1"/>
        <v>Fetches a bundle of all Encounter resources matching the specified patient and discharge-disposition</v>
      </c>
    </row>
    <row r="21" spans="1:11" s="1" customFormat="1" hidden="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idden="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idden="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idden="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idden="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idden="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idden="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idden="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idden="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idden="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idden="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idden="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idden="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idden="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F35" s="1" t="s">
        <v>70</v>
      </c>
      <c r="G35" s="1" t="s">
        <v>106</v>
      </c>
      <c r="H35" s="1" t="s">
        <v>334</v>
      </c>
      <c r="I35" s="5" t="s">
        <v>155</v>
      </c>
      <c r="J35" s="5" t="s">
        <v>335</v>
      </c>
      <c r="K35" s="5" t="s">
        <v>326</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463</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580</v>
      </c>
      <c r="E37" s="1" t="b">
        <v>1</v>
      </c>
      <c r="F37" s="1" t="s">
        <v>70</v>
      </c>
      <c r="G37" s="1" t="s">
        <v>106</v>
      </c>
      <c r="I37" s="5" t="s">
        <v>150</v>
      </c>
      <c r="J37" s="5" t="s">
        <v>585</v>
      </c>
      <c r="K37" s="5" t="s">
        <v>586</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336</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581</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577</v>
      </c>
      <c r="E40" s="1" t="b">
        <v>1</v>
      </c>
      <c r="F40" s="1" t="s">
        <v>70</v>
      </c>
      <c r="G40" s="1" t="s">
        <v>149</v>
      </c>
      <c r="I40" s="5" t="s">
        <v>153</v>
      </c>
      <c r="J40" s="5" t="s">
        <v>582</v>
      </c>
      <c r="K40" s="5" t="s">
        <v>156</v>
      </c>
    </row>
    <row r="41" spans="1:11" s="1" customFormat="1" x14ac:dyDescent="0.2">
      <c r="A41" s="1">
        <v>39</v>
      </c>
      <c r="B41" s="1" t="s">
        <v>138</v>
      </c>
      <c r="C41" s="1" t="str">
        <f t="shared" si="7"/>
        <v>http://hl7.org/fhir/us/core/StructureDefinition/us-core-condition</v>
      </c>
      <c r="D41" s="1" t="s">
        <v>578</v>
      </c>
      <c r="E41" s="1" t="b">
        <v>1</v>
      </c>
      <c r="F41" s="1" t="s">
        <v>70</v>
      </c>
      <c r="G41" s="1" t="s">
        <v>149</v>
      </c>
      <c r="I41" s="5" t="s">
        <v>153</v>
      </c>
      <c r="J41" s="5" t="s">
        <v>583</v>
      </c>
      <c r="K41" s="5" t="s">
        <v>156</v>
      </c>
    </row>
    <row r="42" spans="1:11" s="1" customFormat="1" x14ac:dyDescent="0.2">
      <c r="A42" s="1">
        <v>39</v>
      </c>
      <c r="B42" s="1" t="s">
        <v>138</v>
      </c>
      <c r="C42" s="1" t="str">
        <f t="shared" si="7"/>
        <v>http://hl7.org/fhir/us/core/StructureDefinition/us-core-condition</v>
      </c>
      <c r="D42" s="1" t="s">
        <v>579</v>
      </c>
      <c r="E42" s="1" t="b">
        <v>1</v>
      </c>
      <c r="F42" s="1" t="s">
        <v>70</v>
      </c>
      <c r="G42" s="1" t="s">
        <v>149</v>
      </c>
      <c r="I42" s="5" t="s">
        <v>153</v>
      </c>
      <c r="J42" s="5" t="s">
        <v>584</v>
      </c>
      <c r="K42" s="5" t="s">
        <v>156</v>
      </c>
    </row>
    <row r="43" spans="1:11" s="1" customFormat="1" hidden="1" x14ac:dyDescent="0.2">
      <c r="A43" s="1">
        <v>42</v>
      </c>
      <c r="B43" s="1" t="s">
        <v>20</v>
      </c>
      <c r="C43" s="1" t="str">
        <f t="shared" si="0"/>
        <v>http://hl7.org/fhir/us/core/StructureDefinition/us-core-allergyintolerance</v>
      </c>
      <c r="D43" s="1" t="s">
        <v>144</v>
      </c>
      <c r="F43" s="1" t="s">
        <v>70</v>
      </c>
      <c r="G43" s="1" t="s">
        <v>106</v>
      </c>
      <c r="I43" s="5" t="s">
        <v>162</v>
      </c>
      <c r="J43" s="5" t="s">
        <v>329</v>
      </c>
      <c r="K43" s="5" t="s">
        <v>454</v>
      </c>
    </row>
    <row r="44" spans="1:11" s="1" customFormat="1" hidden="1" x14ac:dyDescent="0.2">
      <c r="A44" s="1">
        <v>45</v>
      </c>
      <c r="B44" s="1" t="s">
        <v>161</v>
      </c>
      <c r="C44" s="1" t="str">
        <f t="shared" si="0"/>
        <v>http://hl7.org/fhir/us/core/StructureDefinition/us-core-immunization</v>
      </c>
      <c r="D44" s="1" t="s">
        <v>164</v>
      </c>
      <c r="F44" s="1" t="s">
        <v>70</v>
      </c>
      <c r="G44" s="1" t="s">
        <v>113</v>
      </c>
      <c r="I44" s="5" t="s">
        <v>167</v>
      </c>
      <c r="J44" s="5" t="s">
        <v>530</v>
      </c>
      <c r="K44" s="5" t="str">
        <f>"Fetches a bundle of all "&amp;B44&amp;" resources for the specified "&amp;SUBSTITUTE(D44,","," and ")</f>
        <v>Fetches a bundle of all Immunization resources for the specified patient and date</v>
      </c>
    </row>
    <row r="45" spans="1:11" s="1" customFormat="1" hidden="1" x14ac:dyDescent="0.2">
      <c r="A45" s="1">
        <v>46</v>
      </c>
      <c r="B45" s="1" t="s">
        <v>161</v>
      </c>
      <c r="C45" s="1" t="str">
        <f t="shared" si="0"/>
        <v>http://hl7.org/fhir/us/core/StructureDefinition/us-core-immunization</v>
      </c>
      <c r="D45" s="1" t="s">
        <v>116</v>
      </c>
      <c r="F45" s="1" t="s">
        <v>70</v>
      </c>
      <c r="G45" s="1" t="s">
        <v>149</v>
      </c>
      <c r="I45" s="5" t="s">
        <v>316</v>
      </c>
      <c r="J45" s="5" t="s">
        <v>163</v>
      </c>
      <c r="K45" s="5" t="str">
        <f>"Fetches a bundle of all "&amp;B45&amp;" resources for the specified "&amp;SUBSTITUTE(D45,","," and ")</f>
        <v>Fetches a bundle of all Immunization resources for the specified patient and status</v>
      </c>
    </row>
    <row r="46" spans="1:11" s="1" customFormat="1" hidden="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6" hidden="1" x14ac:dyDescent="0.2">
      <c r="A47" s="1">
        <v>50</v>
      </c>
      <c r="B47" s="1" t="s">
        <v>179</v>
      </c>
      <c r="C47" s="1" t="s">
        <v>189</v>
      </c>
      <c r="D47" s="1" t="s">
        <v>145</v>
      </c>
      <c r="F47" s="1" t="s">
        <v>12</v>
      </c>
      <c r="G47" s="1" t="s">
        <v>106</v>
      </c>
      <c r="H47" s="1" t="s">
        <v>330</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6" hidden="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hidden="1" x14ac:dyDescent="0.2">
      <c r="A49" s="1">
        <v>52</v>
      </c>
      <c r="B49" s="1" t="s">
        <v>179</v>
      </c>
      <c r="C49" s="1" t="s">
        <v>189</v>
      </c>
      <c r="D49" s="1" t="s">
        <v>195</v>
      </c>
      <c r="F49" s="1" t="s">
        <v>12</v>
      </c>
      <c r="G49" s="1" t="s">
        <v>219</v>
      </c>
      <c r="H49" s="1" t="s">
        <v>330</v>
      </c>
      <c r="I49" s="5" t="s">
        <v>196</v>
      </c>
      <c r="J49" s="9" t="s">
        <v>531</v>
      </c>
      <c r="K49" s="5" t="str">
        <f>"Fetches a bundle of all "&amp;B49&amp;" resources for the specified patient and date and a category code = `LAB`"</f>
        <v>Fetches a bundle of all DiagnosticReport resources for the specified patient and date and a category code = `LAB`</v>
      </c>
    </row>
    <row r="50" spans="1:11" s="1" customFormat="1" hidden="1" x14ac:dyDescent="0.2">
      <c r="A50" s="1">
        <v>53</v>
      </c>
      <c r="B50" s="1" t="s">
        <v>179</v>
      </c>
      <c r="C50" s="1" t="s">
        <v>189</v>
      </c>
      <c r="D50" s="1" t="s">
        <v>220</v>
      </c>
      <c r="F50" s="1" t="s">
        <v>70</v>
      </c>
      <c r="G50" s="1" t="s">
        <v>219</v>
      </c>
      <c r="I50" s="5" t="s">
        <v>227</v>
      </c>
      <c r="J50" s="5" t="s">
        <v>532</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idden="1" x14ac:dyDescent="0.2">
      <c r="A51" s="1">
        <v>56</v>
      </c>
      <c r="B51" s="1" t="s">
        <v>179</v>
      </c>
      <c r="C51" s="11" t="s">
        <v>190</v>
      </c>
      <c r="D51" s="1" t="s">
        <v>116</v>
      </c>
      <c r="F51" s="1" t="s">
        <v>70</v>
      </c>
      <c r="G51" s="1" t="s">
        <v>106</v>
      </c>
      <c r="I51" s="5" t="s">
        <v>307</v>
      </c>
      <c r="J51" s="5" t="s">
        <v>185</v>
      </c>
      <c r="K51" s="5" t="str">
        <f>"Fetches a bundle of all "&amp;B51&amp;" resources for the specified "&amp;SUBSTITUTE(D51,","," and ")</f>
        <v>Fetches a bundle of all DiagnosticReport resources for the specified patient and status</v>
      </c>
    </row>
    <row r="52" spans="1:11" s="1" customFormat="1" hidden="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idden="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idden="1" x14ac:dyDescent="0.2">
      <c r="A54" s="1">
        <v>59</v>
      </c>
      <c r="B54" s="1" t="s">
        <v>179</v>
      </c>
      <c r="C54" s="11" t="s">
        <v>190</v>
      </c>
      <c r="D54" s="1" t="s">
        <v>195</v>
      </c>
      <c r="F54" s="1" t="s">
        <v>12</v>
      </c>
      <c r="G54" s="1" t="s">
        <v>219</v>
      </c>
      <c r="I54" s="5" t="s">
        <v>202</v>
      </c>
      <c r="J54" s="5" t="s">
        <v>533</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idden="1" x14ac:dyDescent="0.2">
      <c r="A55" s="1">
        <v>60</v>
      </c>
      <c r="B55" s="1" t="s">
        <v>179</v>
      </c>
      <c r="C55" s="11" t="s">
        <v>190</v>
      </c>
      <c r="D55" s="1" t="s">
        <v>220</v>
      </c>
      <c r="F55" s="1" t="s">
        <v>70</v>
      </c>
      <c r="G55" s="1" t="s">
        <v>219</v>
      </c>
      <c r="I55" s="5" t="s">
        <v>221</v>
      </c>
      <c r="J55" s="5" t="s">
        <v>532</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idden="1" x14ac:dyDescent="0.2">
      <c r="A56" s="1">
        <v>63</v>
      </c>
      <c r="B56" s="1" t="s">
        <v>180</v>
      </c>
      <c r="C56" s="1" t="str">
        <f t="shared" ref="C56:C66" si="8">"http://hl7.org/fhir/us/core/StructureDefinition/us-core-"&amp;LOWER(B56)</f>
        <v>http://hl7.org/fhir/us/core/StructureDefinition/us-core-goal</v>
      </c>
      <c r="D56" s="1" t="s">
        <v>320</v>
      </c>
      <c r="F56" s="1" t="s">
        <v>70</v>
      </c>
      <c r="G56" s="1" t="s">
        <v>106</v>
      </c>
      <c r="I56" s="5" t="s">
        <v>187</v>
      </c>
      <c r="J56" s="5" t="s">
        <v>321</v>
      </c>
      <c r="K56" s="5" t="str">
        <f>"Fetches a bundle of all "&amp;B56&amp;" resources for the specified "&amp;SUBSTITUTE(D56,","," and ")</f>
        <v>Fetches a bundle of all Goal resources for the specified patient and lifecycle-status</v>
      </c>
    </row>
    <row r="57" spans="1:11" s="1" customFormat="1" hidden="1" x14ac:dyDescent="0.2">
      <c r="A57" s="1">
        <v>64</v>
      </c>
      <c r="B57" s="1" t="s">
        <v>180</v>
      </c>
      <c r="C57" s="1" t="str">
        <f t="shared" si="8"/>
        <v>http://hl7.org/fhir/us/core/StructureDefinition/us-core-goal</v>
      </c>
      <c r="D57" s="1" t="s">
        <v>419</v>
      </c>
      <c r="F57" s="1" t="s">
        <v>70</v>
      </c>
      <c r="G57" s="1" t="s">
        <v>149</v>
      </c>
      <c r="I57" s="5" t="s">
        <v>208</v>
      </c>
      <c r="J57" s="5" t="s">
        <v>420</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435</v>
      </c>
      <c r="F58" s="1" t="s">
        <v>12</v>
      </c>
      <c r="G58" s="1" t="s">
        <v>106</v>
      </c>
      <c r="H58" s="1" t="s">
        <v>465</v>
      </c>
      <c r="I58" s="5" t="s">
        <v>439</v>
      </c>
      <c r="J58" s="5" t="s">
        <v>466</v>
      </c>
      <c r="K58" s="5" t="s">
        <v>469</v>
      </c>
    </row>
    <row r="59" spans="1:11" s="1" customFormat="1" hidden="1" x14ac:dyDescent="0.2">
      <c r="A59" s="1">
        <v>68</v>
      </c>
      <c r="B59" s="1" t="s">
        <v>181</v>
      </c>
      <c r="C59" s="1" t="str">
        <f t="shared" si="8"/>
        <v>http://hl7.org/fhir/us/core/StructureDefinition/us-core-medicationrequest</v>
      </c>
      <c r="D59" s="1" t="s">
        <v>436</v>
      </c>
      <c r="F59" s="1" t="s">
        <v>12</v>
      </c>
      <c r="G59" s="1" t="s">
        <v>106</v>
      </c>
      <c r="H59" s="1" t="s">
        <v>465</v>
      </c>
      <c r="I59" s="5" t="s">
        <v>186</v>
      </c>
      <c r="J59" s="5" t="s">
        <v>467</v>
      </c>
      <c r="K59" s="5" t="s">
        <v>470</v>
      </c>
    </row>
    <row r="60" spans="1:11" s="1" customFormat="1" hidden="1" x14ac:dyDescent="0.2">
      <c r="A60" s="1">
        <v>69</v>
      </c>
      <c r="B60" s="1" t="s">
        <v>181</v>
      </c>
      <c r="C60" s="1" t="str">
        <f t="shared" si="8"/>
        <v>http://hl7.org/fhir/us/core/StructureDefinition/us-core-medicationrequest</v>
      </c>
      <c r="D60" s="1" t="s">
        <v>438</v>
      </c>
      <c r="F60" s="1" t="s">
        <v>70</v>
      </c>
      <c r="G60" s="1" t="s">
        <v>106</v>
      </c>
      <c r="H60" s="1" t="s">
        <v>465</v>
      </c>
      <c r="I60" s="5" t="s">
        <v>186</v>
      </c>
      <c r="J60" s="5" t="s">
        <v>468</v>
      </c>
      <c r="K60" s="5" t="s">
        <v>471</v>
      </c>
    </row>
    <row r="61" spans="1:11" s="1" customFormat="1" hidden="1" x14ac:dyDescent="0.2">
      <c r="A61" s="1">
        <v>70</v>
      </c>
      <c r="B61" s="1" t="s">
        <v>181</v>
      </c>
      <c r="C61" s="1" t="str">
        <f t="shared" si="8"/>
        <v>http://hl7.org/fhir/us/core/StructureDefinition/us-core-medicationrequest</v>
      </c>
      <c r="D61" s="1" t="s">
        <v>437</v>
      </c>
      <c r="F61" s="1" t="s">
        <v>70</v>
      </c>
      <c r="G61" s="1" t="s">
        <v>219</v>
      </c>
      <c r="H61" s="1" t="s">
        <v>465</v>
      </c>
      <c r="I61" s="5" t="s">
        <v>231</v>
      </c>
      <c r="J61" s="5" t="s">
        <v>534</v>
      </c>
      <c r="K61" s="5" t="s">
        <v>472</v>
      </c>
    </row>
    <row r="62" spans="1:11" s="1" customFormat="1" hidden="1" x14ac:dyDescent="0.2">
      <c r="A62" s="1">
        <v>73</v>
      </c>
      <c r="B62" s="1" t="s">
        <v>447</v>
      </c>
      <c r="C62" s="1" t="str">
        <f t="shared" si="8"/>
        <v>http://hl7.org/fhir/us/core/StructureDefinition/us-core-!medicationstatement</v>
      </c>
      <c r="D62" s="1" t="s">
        <v>116</v>
      </c>
      <c r="F62" s="1" t="s">
        <v>70</v>
      </c>
      <c r="G62" s="1" t="s">
        <v>106</v>
      </c>
      <c r="I62" s="5" t="s">
        <v>188</v>
      </c>
      <c r="J62" s="5" t="s">
        <v>416</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447</v>
      </c>
      <c r="C63" s="1" t="str">
        <f t="shared" si="8"/>
        <v>http://hl7.org/fhir/us/core/StructureDefinition/us-core-!medicationstatement</v>
      </c>
      <c r="D63" s="1" t="s">
        <v>233</v>
      </c>
      <c r="F63" s="1" t="s">
        <v>70</v>
      </c>
      <c r="G63" s="1" t="s">
        <v>149</v>
      </c>
      <c r="I63" s="5" t="s">
        <v>232</v>
      </c>
      <c r="J63" s="5" t="s">
        <v>417</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535</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424</v>
      </c>
      <c r="D67" s="1" t="s">
        <v>238</v>
      </c>
      <c r="F67" s="1" t="s">
        <v>70</v>
      </c>
      <c r="G67" s="1" t="s">
        <v>106</v>
      </c>
      <c r="H67" s="1" t="s">
        <v>426</v>
      </c>
      <c r="I67" s="5" t="s">
        <v>284</v>
      </c>
      <c r="J67" s="5" t="s">
        <v>427</v>
      </c>
      <c r="K67" s="5" t="s">
        <v>325</v>
      </c>
    </row>
    <row r="68" spans="1:11" s="1" customFormat="1" hidden="1" x14ac:dyDescent="0.2">
      <c r="A68" s="1">
        <v>81</v>
      </c>
      <c r="B68" s="1" t="s">
        <v>183</v>
      </c>
      <c r="C68" s="1" t="s">
        <v>424</v>
      </c>
      <c r="D68" s="1" t="s">
        <v>145</v>
      </c>
      <c r="F68" s="1" t="s">
        <v>12</v>
      </c>
      <c r="G68" s="1" t="s">
        <v>106</v>
      </c>
      <c r="H68" s="1" t="s">
        <v>426</v>
      </c>
      <c r="I68" s="5" t="s">
        <v>222</v>
      </c>
      <c r="J68" s="5" t="s">
        <v>428</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424</v>
      </c>
      <c r="D69" s="1" t="s">
        <v>147</v>
      </c>
      <c r="F69" s="1" t="s">
        <v>12</v>
      </c>
      <c r="G69" s="1" t="s">
        <v>106</v>
      </c>
      <c r="I69" s="5" t="s">
        <v>225</v>
      </c>
      <c r="J69" s="5" t="s">
        <v>337</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424</v>
      </c>
      <c r="D70" s="1" t="s">
        <v>195</v>
      </c>
      <c r="F70" s="1" t="s">
        <v>12</v>
      </c>
      <c r="G70" s="1" t="s">
        <v>219</v>
      </c>
      <c r="H70" s="1" t="s">
        <v>426</v>
      </c>
      <c r="I70" s="5" t="s">
        <v>226</v>
      </c>
      <c r="J70" s="5" t="s">
        <v>536</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424</v>
      </c>
      <c r="D71" s="1" t="s">
        <v>220</v>
      </c>
      <c r="F71" s="1" t="s">
        <v>70</v>
      </c>
      <c r="G71" s="1" t="s">
        <v>219</v>
      </c>
      <c r="I71" s="5" t="s">
        <v>224</v>
      </c>
      <c r="J71" s="5" t="s">
        <v>537</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324</v>
      </c>
      <c r="C72" s="1" t="s">
        <v>424</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331</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331</v>
      </c>
      <c r="I74" s="5" t="s">
        <v>242</v>
      </c>
      <c r="J74" s="5" t="s">
        <v>539</v>
      </c>
      <c r="K74" s="5" t="s">
        <v>246</v>
      </c>
    </row>
    <row r="75" spans="1:11" s="1" customFormat="1" hidden="1" x14ac:dyDescent="0.2">
      <c r="A75" s="1">
        <v>90</v>
      </c>
      <c r="B75" s="1" t="s">
        <v>235</v>
      </c>
      <c r="C75" s="11" t="s">
        <v>237</v>
      </c>
      <c r="D75" s="1" t="s">
        <v>238</v>
      </c>
      <c r="F75" s="1" t="s">
        <v>70</v>
      </c>
      <c r="G75" s="1" t="s">
        <v>106</v>
      </c>
      <c r="H75" s="1" t="s">
        <v>331</v>
      </c>
      <c r="I75" s="5" t="s">
        <v>240</v>
      </c>
      <c r="J75" s="5" t="s">
        <v>245</v>
      </c>
      <c r="K75" s="5" t="s">
        <v>247</v>
      </c>
    </row>
    <row r="76" spans="1:11" s="1" customFormat="1" hidden="1" x14ac:dyDescent="0.2">
      <c r="A76" s="1">
        <v>91</v>
      </c>
      <c r="B76" s="1" t="s">
        <v>235</v>
      </c>
      <c r="C76" s="11" t="s">
        <v>237</v>
      </c>
      <c r="D76" s="1" t="s">
        <v>239</v>
      </c>
      <c r="F76" s="1" t="s">
        <v>70</v>
      </c>
      <c r="G76" s="1" t="s">
        <v>219</v>
      </c>
      <c r="H76" s="1" t="s">
        <v>331</v>
      </c>
      <c r="I76" s="5" t="s">
        <v>241</v>
      </c>
      <c r="J76" s="5" t="s">
        <v>538</v>
      </c>
      <c r="K76" s="5" t="s">
        <v>248</v>
      </c>
    </row>
    <row r="77" spans="1:11" s="1" customFormat="1" hidden="1" x14ac:dyDescent="0.2">
      <c r="A77" s="1">
        <v>94</v>
      </c>
      <c r="B77" s="1" t="s">
        <v>249</v>
      </c>
      <c r="C77" s="1" t="str">
        <f>"http://hl7.org/fhir/us/core/StructureDefinition/us-core-"&amp;LOWER(B77)</f>
        <v>http://hl7.org/fhir/us/core/StructureDefinition/us-core-careteam</v>
      </c>
      <c r="D77" s="1" t="s">
        <v>116</v>
      </c>
      <c r="F77" s="1" t="s">
        <v>12</v>
      </c>
      <c r="G77" s="1" t="s">
        <v>106</v>
      </c>
      <c r="H77" s="1" t="s">
        <v>315</v>
      </c>
      <c r="I77" s="5" t="s">
        <v>250</v>
      </c>
      <c r="J77" s="5" t="s">
        <v>251</v>
      </c>
      <c r="K77" s="5" t="s">
        <v>252</v>
      </c>
    </row>
    <row r="78" spans="1:11" s="1" customFormat="1" ht="16" hidden="1" x14ac:dyDescent="0.2">
      <c r="A78" s="1">
        <v>97</v>
      </c>
      <c r="B78" s="1" t="s">
        <v>183</v>
      </c>
      <c r="C78" s="10" t="s">
        <v>279</v>
      </c>
      <c r="D78" s="1" t="s">
        <v>147</v>
      </c>
      <c r="F78" s="1" t="s">
        <v>12</v>
      </c>
      <c r="G78" s="1" t="s">
        <v>106</v>
      </c>
      <c r="H78" s="1" t="s">
        <v>332</v>
      </c>
      <c r="I78" s="5" t="s">
        <v>281</v>
      </c>
      <c r="J78" s="5" t="s">
        <v>280</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501</v>
      </c>
      <c r="D79" s="1" t="s">
        <v>238</v>
      </c>
      <c r="F79" s="1" t="s">
        <v>70</v>
      </c>
      <c r="G79" s="1" t="s">
        <v>106</v>
      </c>
      <c r="H79" s="1" t="s">
        <v>429</v>
      </c>
      <c r="I79" s="5" t="s">
        <v>283</v>
      </c>
      <c r="J79" s="5" t="s">
        <v>430</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501</v>
      </c>
      <c r="D80" s="1" t="s">
        <v>145</v>
      </c>
      <c r="F80" s="1" t="s">
        <v>12</v>
      </c>
      <c r="G80" s="1" t="s">
        <v>106</v>
      </c>
      <c r="H80" s="1" t="s">
        <v>429</v>
      </c>
      <c r="I80" s="5" t="s">
        <v>282</v>
      </c>
      <c r="J80" s="5" t="s">
        <v>431</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501</v>
      </c>
      <c r="D81" s="1" t="s">
        <v>147</v>
      </c>
      <c r="F81" s="1" t="s">
        <v>12</v>
      </c>
      <c r="G81" s="1" t="s">
        <v>106</v>
      </c>
      <c r="H81" s="1" t="s">
        <v>429</v>
      </c>
      <c r="I81" s="5" t="s">
        <v>285</v>
      </c>
      <c r="J81" s="5" t="s">
        <v>286</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501</v>
      </c>
      <c r="D82" s="1" t="s">
        <v>195</v>
      </c>
      <c r="F82" s="1" t="s">
        <v>12</v>
      </c>
      <c r="G82" s="1" t="s">
        <v>219</v>
      </c>
      <c r="H82" s="1" t="s">
        <v>429</v>
      </c>
      <c r="I82" s="5" t="s">
        <v>287</v>
      </c>
      <c r="J82" s="5" t="s">
        <v>540</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501</v>
      </c>
      <c r="D83" s="1" t="s">
        <v>220</v>
      </c>
      <c r="F83" s="1" t="s">
        <v>70</v>
      </c>
      <c r="G83" s="1" t="s">
        <v>219</v>
      </c>
      <c r="I83" s="5" t="s">
        <v>288</v>
      </c>
      <c r="J83" s="5" t="s">
        <v>541</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295</v>
      </c>
      <c r="J84" s="5" t="s">
        <v>297</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294</v>
      </c>
      <c r="C85" s="1" t="str">
        <f t="shared" si="9"/>
        <v>http://hl7.org/fhir/us/core/StructureDefinition/us-core-!documentreference</v>
      </c>
      <c r="D85" s="1" t="s">
        <v>293</v>
      </c>
      <c r="F85" s="1" t="s">
        <v>70</v>
      </c>
      <c r="G85" s="1" t="s">
        <v>149</v>
      </c>
      <c r="I85" s="5" t="s">
        <v>295</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333</v>
      </c>
      <c r="I86" s="5" t="s">
        <v>299</v>
      </c>
      <c r="J86" s="5" t="s">
        <v>296</v>
      </c>
      <c r="K86" s="5" t="s">
        <v>298</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333</v>
      </c>
      <c r="I87" s="5" t="s">
        <v>300</v>
      </c>
      <c r="J87" s="9" t="s">
        <v>542</v>
      </c>
      <c r="K87" s="5" t="s">
        <v>302</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304</v>
      </c>
      <c r="J88" s="5" t="s">
        <v>399</v>
      </c>
      <c r="K88" s="5" t="s">
        <v>301</v>
      </c>
    </row>
    <row r="89" spans="1:17" s="1" customFormat="1" ht="20.25" hidden="1" customHeight="1" x14ac:dyDescent="0.2">
      <c r="A89" s="1">
        <v>112</v>
      </c>
      <c r="B89" s="1" t="s">
        <v>178</v>
      </c>
      <c r="C89" s="1" t="str">
        <f t="shared" si="9"/>
        <v>http://hl7.org/fhir/us/core/StructureDefinition/us-core-documentreference</v>
      </c>
      <c r="D89" s="1" t="s">
        <v>303</v>
      </c>
      <c r="F89" s="1" t="s">
        <v>70</v>
      </c>
      <c r="G89" s="1" t="s">
        <v>219</v>
      </c>
      <c r="I89" s="5" t="s">
        <v>305</v>
      </c>
      <c r="J89" s="5" t="s">
        <v>543</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253</v>
      </c>
      <c r="C90" s="1" t="s">
        <v>441</v>
      </c>
      <c r="D90" s="1" t="s">
        <v>118</v>
      </c>
      <c r="F90" s="1" t="s">
        <v>70</v>
      </c>
      <c r="G90" s="1" t="s">
        <v>106</v>
      </c>
      <c r="I90" s="5" t="s">
        <v>398</v>
      </c>
      <c r="J90" s="5" t="s">
        <v>400</v>
      </c>
      <c r="K90" s="5" t="s">
        <v>401</v>
      </c>
    </row>
  </sheetData>
  <autoFilter ref="A1:K90" xr:uid="{331E0B16-168F-459B-8951-3DF614BF0371}">
    <filterColumn colId="1">
      <filters>
        <filter val="Condition"/>
        <filter val="Encounter"/>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407</v>
      </c>
    </row>
    <row r="3" spans="1:2" s="1" customFormat="1" x14ac:dyDescent="0.2">
      <c r="A3" s="1" t="s">
        <v>67</v>
      </c>
      <c r="B3" s="1" t="s">
        <v>473</v>
      </c>
    </row>
    <row r="4" spans="1:2" s="1" customFormat="1" x14ac:dyDescent="0.2">
      <c r="A4" s="1" t="s">
        <v>464</v>
      </c>
      <c r="B4" s="1" t="s">
        <v>474</v>
      </c>
    </row>
    <row r="5" spans="1:2" ht="139.5" customHeight="1" x14ac:dyDescent="0.2">
      <c r="A5" t="s">
        <v>3</v>
      </c>
      <c r="B5" s="2" t="s">
        <v>485</v>
      </c>
    </row>
    <row r="6" spans="1:2" x14ac:dyDescent="0.2">
      <c r="A6" t="s">
        <v>4</v>
      </c>
      <c r="B6" t="s">
        <v>5</v>
      </c>
    </row>
    <row r="7" spans="1:2" ht="351.75" customHeight="1" x14ac:dyDescent="0.2">
      <c r="A7" t="s">
        <v>6</v>
      </c>
      <c r="B7" s="2" t="s">
        <v>566</v>
      </c>
    </row>
    <row r="8" spans="1:2" ht="103.5" customHeight="1" x14ac:dyDescent="0.2">
      <c r="A8" t="s">
        <v>7</v>
      </c>
      <c r="B8" s="3" t="s">
        <v>422</v>
      </c>
    </row>
    <row r="9" spans="1:2" x14ac:dyDescent="0.2">
      <c r="A9" s="1" t="s">
        <v>544</v>
      </c>
      <c r="B9" s="1" t="s">
        <v>546</v>
      </c>
    </row>
    <row r="10" spans="1:2" x14ac:dyDescent="0.2">
      <c r="A10" s="1" t="s">
        <v>545</v>
      </c>
      <c r="B10" s="1" t="s">
        <v>547</v>
      </c>
    </row>
    <row r="11" spans="1:2" x14ac:dyDescent="0.2">
      <c r="A11" s="1" t="s">
        <v>556</v>
      </c>
      <c r="B11" s="18" t="s">
        <v>558</v>
      </c>
    </row>
    <row r="12" spans="1:2" x14ac:dyDescent="0.2">
      <c r="A12" s="1" t="s">
        <v>557</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555</v>
      </c>
      <c r="C1" t="s">
        <v>60</v>
      </c>
      <c r="D1" t="s">
        <v>14</v>
      </c>
    </row>
    <row r="2" spans="1:4" x14ac:dyDescent="0.2">
      <c r="A2" s="11" t="s">
        <v>560</v>
      </c>
      <c r="B2" s="1" t="s">
        <v>568</v>
      </c>
      <c r="C2" s="1" t="s">
        <v>570</v>
      </c>
      <c r="D2" t="s">
        <v>70</v>
      </c>
    </row>
    <row r="3" spans="1:4" ht="16" x14ac:dyDescent="0.2">
      <c r="A3" s="11" t="s">
        <v>559</v>
      </c>
      <c r="B3" s="1" t="s">
        <v>569</v>
      </c>
      <c r="C3" s="19" t="s">
        <v>571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548</v>
      </c>
      <c r="B1" s="1" t="s">
        <v>549</v>
      </c>
      <c r="C1" s="1" t="s">
        <v>23</v>
      </c>
      <c r="D1" s="1" t="s">
        <v>555</v>
      </c>
      <c r="E1" s="1" t="s">
        <v>60</v>
      </c>
      <c r="F1" s="1" t="s">
        <v>14</v>
      </c>
    </row>
    <row r="2" spans="1:6" ht="16" x14ac:dyDescent="0.2">
      <c r="B2" s="20" t="b">
        <v>1</v>
      </c>
      <c r="C2" s="1" t="s">
        <v>565</v>
      </c>
      <c r="D2" s="19" t="s">
        <v>563</v>
      </c>
      <c r="E2" s="19" t="s">
        <v>572</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375</v>
      </c>
      <c r="D2" t="s">
        <v>12</v>
      </c>
      <c r="E2" t="s">
        <v>20</v>
      </c>
      <c r="G2" s="1"/>
    </row>
    <row r="3" spans="1:7" x14ac:dyDescent="0.2">
      <c r="A3" s="1" t="s">
        <v>237</v>
      </c>
      <c r="B3" t="s">
        <v>367</v>
      </c>
      <c r="D3" t="s">
        <v>12</v>
      </c>
      <c r="E3" t="s">
        <v>235</v>
      </c>
      <c r="G3" s="1"/>
    </row>
    <row r="4" spans="1:7" x14ac:dyDescent="0.2">
      <c r="A4" s="1" t="s">
        <v>342</v>
      </c>
      <c r="B4" s="1" t="s">
        <v>343</v>
      </c>
      <c r="D4" s="1" t="s">
        <v>12</v>
      </c>
      <c r="E4" s="1" t="s">
        <v>249</v>
      </c>
      <c r="G4" s="1"/>
    </row>
    <row r="5" spans="1:7" x14ac:dyDescent="0.2">
      <c r="A5" s="1" t="s">
        <v>354</v>
      </c>
      <c r="B5" s="1" t="s">
        <v>355</v>
      </c>
      <c r="D5" s="1" t="s">
        <v>12</v>
      </c>
      <c r="E5" s="1" t="s">
        <v>138</v>
      </c>
      <c r="G5" s="1"/>
    </row>
    <row r="6" spans="1:7" x14ac:dyDescent="0.2">
      <c r="A6" s="1" t="s">
        <v>441</v>
      </c>
      <c r="B6" s="1" t="s">
        <v>455</v>
      </c>
      <c r="D6" s="1" t="s">
        <v>12</v>
      </c>
      <c r="E6" s="1" t="s">
        <v>253</v>
      </c>
      <c r="G6" s="1"/>
    </row>
    <row r="7" spans="1:7" x14ac:dyDescent="0.2">
      <c r="A7" s="1" t="s">
        <v>189</v>
      </c>
      <c r="B7" s="1" t="s">
        <v>372</v>
      </c>
      <c r="D7" s="1" t="s">
        <v>12</v>
      </c>
      <c r="E7" s="1" t="s">
        <v>179</v>
      </c>
      <c r="G7" s="1"/>
    </row>
    <row r="8" spans="1:7" x14ac:dyDescent="0.2">
      <c r="A8" s="1" t="s">
        <v>190</v>
      </c>
      <c r="B8" s="1" t="s">
        <v>364</v>
      </c>
      <c r="D8" s="1" t="s">
        <v>12</v>
      </c>
      <c r="E8" s="1" t="s">
        <v>179</v>
      </c>
      <c r="G8" s="1"/>
    </row>
    <row r="9" spans="1:7" x14ac:dyDescent="0.2">
      <c r="A9" s="1" t="s">
        <v>350</v>
      </c>
      <c r="B9" s="1" t="s">
        <v>351</v>
      </c>
      <c r="D9" s="1" t="s">
        <v>12</v>
      </c>
      <c r="E9" s="1" t="s">
        <v>178</v>
      </c>
      <c r="G9" s="1"/>
    </row>
    <row r="10" spans="1:7" x14ac:dyDescent="0.2">
      <c r="A10" s="1" t="s">
        <v>356</v>
      </c>
      <c r="B10" s="1" t="s">
        <v>374</v>
      </c>
      <c r="D10" s="1" t="s">
        <v>12</v>
      </c>
      <c r="E10" s="1" t="s">
        <v>22</v>
      </c>
      <c r="G10" s="1"/>
    </row>
    <row r="11" spans="1:7" x14ac:dyDescent="0.2">
      <c r="A11" s="1" t="s">
        <v>368</v>
      </c>
      <c r="B11" s="1" t="s">
        <v>369</v>
      </c>
      <c r="D11" s="1" t="s">
        <v>12</v>
      </c>
      <c r="E11" s="1" t="s">
        <v>180</v>
      </c>
      <c r="G11" s="1"/>
    </row>
    <row r="12" spans="1:7" x14ac:dyDescent="0.2">
      <c r="A12" s="1" t="s">
        <v>347</v>
      </c>
      <c r="B12" s="1" t="s">
        <v>348</v>
      </c>
      <c r="D12" s="1" t="s">
        <v>12</v>
      </c>
      <c r="E12" s="1" t="s">
        <v>161</v>
      </c>
      <c r="G12" s="1"/>
    </row>
    <row r="13" spans="1:7" x14ac:dyDescent="0.2">
      <c r="A13" s="1" t="s">
        <v>370</v>
      </c>
      <c r="B13" s="1" t="s">
        <v>371</v>
      </c>
      <c r="D13" s="1" t="s">
        <v>12</v>
      </c>
      <c r="E13" s="1" t="s">
        <v>254</v>
      </c>
      <c r="G13" s="1"/>
    </row>
    <row r="14" spans="1:7" x14ac:dyDescent="0.2">
      <c r="A14" s="1" t="s">
        <v>361</v>
      </c>
      <c r="B14" s="1" t="s">
        <v>362</v>
      </c>
      <c r="D14" s="1" t="s">
        <v>12</v>
      </c>
      <c r="E14" s="1" t="s">
        <v>363</v>
      </c>
      <c r="G14" s="1"/>
    </row>
    <row r="15" spans="1:7" x14ac:dyDescent="0.2">
      <c r="A15" s="1" t="s">
        <v>352</v>
      </c>
      <c r="B15" s="1" t="s">
        <v>353</v>
      </c>
      <c r="D15" s="1" t="s">
        <v>12</v>
      </c>
      <c r="E15" s="1" t="s">
        <v>181</v>
      </c>
      <c r="G15" s="1"/>
    </row>
    <row r="16" spans="1:7" x14ac:dyDescent="0.2">
      <c r="A16" s="1" t="s">
        <v>486</v>
      </c>
      <c r="B16" s="1" t="s">
        <v>344</v>
      </c>
      <c r="D16" s="1" t="s">
        <v>12</v>
      </c>
      <c r="E16" s="1" t="s">
        <v>184</v>
      </c>
      <c r="G16" s="1"/>
    </row>
    <row r="17" spans="1:7" x14ac:dyDescent="0.2">
      <c r="A17" s="1" t="s">
        <v>424</v>
      </c>
      <c r="B17" s="1" t="s">
        <v>423</v>
      </c>
      <c r="D17" s="1" t="s">
        <v>12</v>
      </c>
      <c r="E17" s="1" t="s">
        <v>183</v>
      </c>
      <c r="G17" s="1"/>
    </row>
    <row r="18" spans="1:7" x14ac:dyDescent="0.2">
      <c r="A18" s="1" t="s">
        <v>501</v>
      </c>
      <c r="B18" s="1" t="s">
        <v>492</v>
      </c>
      <c r="D18" s="1" t="s">
        <v>12</v>
      </c>
      <c r="E18" s="1" t="s">
        <v>183</v>
      </c>
      <c r="G18" s="1"/>
    </row>
    <row r="19" spans="1:7" x14ac:dyDescent="0.2">
      <c r="A19" s="1" t="s">
        <v>502</v>
      </c>
      <c r="B19" s="1" t="s">
        <v>493</v>
      </c>
      <c r="D19" s="1" t="s">
        <v>12</v>
      </c>
      <c r="E19" s="1" t="s">
        <v>183</v>
      </c>
      <c r="G19" s="1"/>
    </row>
    <row r="20" spans="1:7" x14ac:dyDescent="0.2">
      <c r="A20" s="1" t="s">
        <v>503</v>
      </c>
      <c r="B20" s="1" t="s">
        <v>494</v>
      </c>
      <c r="D20" s="1" t="s">
        <v>12</v>
      </c>
      <c r="E20" s="1" t="s">
        <v>183</v>
      </c>
      <c r="G20" s="1"/>
    </row>
    <row r="21" spans="1:7" x14ac:dyDescent="0.2">
      <c r="A21" s="1" t="s">
        <v>504</v>
      </c>
      <c r="B21" s="1" t="s">
        <v>495</v>
      </c>
      <c r="D21" s="1" t="s">
        <v>12</v>
      </c>
      <c r="E21" s="1" t="s">
        <v>183</v>
      </c>
      <c r="G21" s="1"/>
    </row>
    <row r="22" spans="1:7" s="1" customFormat="1" x14ac:dyDescent="0.2">
      <c r="A22" s="1" t="s">
        <v>505</v>
      </c>
      <c r="B22" s="1" t="s">
        <v>496</v>
      </c>
      <c r="D22" s="1" t="s">
        <v>12</v>
      </c>
      <c r="E22" s="1" t="s">
        <v>183</v>
      </c>
    </row>
    <row r="23" spans="1:7" s="1" customFormat="1" x14ac:dyDescent="0.2">
      <c r="A23" s="1" t="s">
        <v>506</v>
      </c>
      <c r="B23" s="1" t="s">
        <v>497</v>
      </c>
      <c r="D23" s="1" t="s">
        <v>12</v>
      </c>
      <c r="E23" s="1" t="s">
        <v>183</v>
      </c>
    </row>
    <row r="24" spans="1:7" s="1" customFormat="1" x14ac:dyDescent="0.2">
      <c r="A24" s="1" t="s">
        <v>507</v>
      </c>
      <c r="B24" s="1" t="s">
        <v>498</v>
      </c>
      <c r="D24" s="1" t="s">
        <v>12</v>
      </c>
      <c r="E24" s="1" t="s">
        <v>183</v>
      </c>
    </row>
    <row r="25" spans="1:7" s="1" customFormat="1" x14ac:dyDescent="0.2">
      <c r="A25" s="1" t="s">
        <v>508</v>
      </c>
      <c r="B25" s="1" t="s">
        <v>499</v>
      </c>
      <c r="D25" s="1" t="s">
        <v>12</v>
      </c>
      <c r="E25" s="1" t="s">
        <v>183</v>
      </c>
    </row>
    <row r="26" spans="1:7" s="1" customFormat="1" x14ac:dyDescent="0.2">
      <c r="A26" s="1" t="s">
        <v>521</v>
      </c>
      <c r="B26" s="1" t="s">
        <v>520</v>
      </c>
      <c r="D26" s="1" t="s">
        <v>12</v>
      </c>
      <c r="E26" s="1" t="s">
        <v>183</v>
      </c>
    </row>
    <row r="27" spans="1:7" s="1" customFormat="1" x14ac:dyDescent="0.2">
      <c r="A27" s="1" t="s">
        <v>519</v>
      </c>
      <c r="B27" s="1" t="s">
        <v>522</v>
      </c>
      <c r="D27" s="1" t="s">
        <v>12</v>
      </c>
      <c r="E27" s="1" t="s">
        <v>183</v>
      </c>
    </row>
    <row r="28" spans="1:7" s="1" customFormat="1" x14ac:dyDescent="0.2">
      <c r="A28" s="1" t="s">
        <v>524</v>
      </c>
      <c r="B28" s="1" t="s">
        <v>523</v>
      </c>
      <c r="D28" s="1" t="s">
        <v>12</v>
      </c>
      <c r="E28" s="1" t="s">
        <v>183</v>
      </c>
    </row>
    <row r="29" spans="1:7" s="1" customFormat="1" x14ac:dyDescent="0.2">
      <c r="A29" s="1" t="s">
        <v>453</v>
      </c>
      <c r="B29" s="1" t="s">
        <v>452</v>
      </c>
      <c r="D29" s="1" t="s">
        <v>12</v>
      </c>
      <c r="E29" s="1" t="s">
        <v>183</v>
      </c>
    </row>
    <row r="30" spans="1:7" s="1" customFormat="1" x14ac:dyDescent="0.2">
      <c r="A30" s="1" t="s">
        <v>509</v>
      </c>
      <c r="B30" s="1" t="s">
        <v>500</v>
      </c>
      <c r="D30" s="1" t="s">
        <v>12</v>
      </c>
      <c r="E30" s="1" t="s">
        <v>183</v>
      </c>
    </row>
    <row r="31" spans="1:7" x14ac:dyDescent="0.2">
      <c r="A31" s="1" t="s">
        <v>279</v>
      </c>
      <c r="B31" s="1" t="s">
        <v>349</v>
      </c>
      <c r="D31" s="1" t="s">
        <v>12</v>
      </c>
      <c r="E31" s="1" t="s">
        <v>183</v>
      </c>
      <c r="G31" s="1"/>
    </row>
    <row r="32" spans="1:7" x14ac:dyDescent="0.2">
      <c r="A32" s="1" t="s">
        <v>357</v>
      </c>
      <c r="B32" s="1" t="s">
        <v>358</v>
      </c>
      <c r="D32" s="1" t="s">
        <v>12</v>
      </c>
      <c r="E32" s="1" t="s">
        <v>264</v>
      </c>
      <c r="G32" s="1"/>
    </row>
    <row r="33" spans="1:7" s="1" customFormat="1" x14ac:dyDescent="0.2">
      <c r="A33" s="1" t="s">
        <v>75</v>
      </c>
      <c r="B33" s="1" t="s">
        <v>373</v>
      </c>
      <c r="D33" s="1" t="s">
        <v>12</v>
      </c>
      <c r="E33" s="1" t="s">
        <v>21</v>
      </c>
    </row>
    <row r="34" spans="1:7" x14ac:dyDescent="0.2">
      <c r="A34" s="1" t="s">
        <v>345</v>
      </c>
      <c r="B34" s="1" t="s">
        <v>346</v>
      </c>
      <c r="D34" s="1" t="s">
        <v>12</v>
      </c>
      <c r="E34" s="1" t="s">
        <v>271</v>
      </c>
      <c r="G34" s="1"/>
    </row>
    <row r="35" spans="1:7" x14ac:dyDescent="0.2">
      <c r="A35" s="1" t="s">
        <v>365</v>
      </c>
      <c r="B35" s="1" t="s">
        <v>366</v>
      </c>
      <c r="D35" s="1" t="s">
        <v>12</v>
      </c>
      <c r="E35" s="1" t="s">
        <v>273</v>
      </c>
      <c r="G35" s="1"/>
    </row>
    <row r="36" spans="1:7" x14ac:dyDescent="0.2">
      <c r="A36" s="1" t="s">
        <v>359</v>
      </c>
      <c r="B36" s="1" t="s">
        <v>360</v>
      </c>
      <c r="D36" s="1" t="s">
        <v>12</v>
      </c>
      <c r="E36" s="1" t="s">
        <v>182</v>
      </c>
    </row>
    <row r="37" spans="1:7" x14ac:dyDescent="0.2">
      <c r="A37" s="1" t="s">
        <v>449</v>
      </c>
      <c r="B37" s="1" t="s">
        <v>450</v>
      </c>
      <c r="D37" s="1" t="s">
        <v>12</v>
      </c>
      <c r="E37" s="1" t="s">
        <v>448</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488</v>
      </c>
      <c r="F1" t="s">
        <v>15</v>
      </c>
      <c r="G1" s="1" t="s">
        <v>408</v>
      </c>
      <c r="H1" t="s">
        <v>16</v>
      </c>
      <c r="I1" s="1" t="s">
        <v>409</v>
      </c>
      <c r="J1" t="s">
        <v>17</v>
      </c>
      <c r="K1" s="1" t="s">
        <v>410</v>
      </c>
      <c r="L1" s="1" t="s">
        <v>402</v>
      </c>
      <c r="M1" s="1" t="s">
        <v>411</v>
      </c>
      <c r="N1" s="1" t="s">
        <v>403</v>
      </c>
      <c r="O1" s="1" t="s">
        <v>412</v>
      </c>
      <c r="P1" s="1" t="s">
        <v>405</v>
      </c>
      <c r="Q1" s="1" t="s">
        <v>413</v>
      </c>
      <c r="R1" s="1" t="s">
        <v>406</v>
      </c>
      <c r="S1" s="1" t="s">
        <v>414</v>
      </c>
      <c r="T1" t="s">
        <v>18</v>
      </c>
      <c r="U1" s="1" t="s">
        <v>415</v>
      </c>
      <c r="V1" s="4" t="s">
        <v>551</v>
      </c>
      <c r="W1" s="4" t="s">
        <v>550</v>
      </c>
      <c r="X1" s="4" t="s">
        <v>552</v>
      </c>
      <c r="Y1" s="4" t="s">
        <v>553</v>
      </c>
    </row>
    <row r="2" spans="1:25" ht="25.5" customHeight="1" thickTop="1" x14ac:dyDescent="0.25">
      <c r="A2" s="1" t="s">
        <v>20</v>
      </c>
      <c r="B2" t="s">
        <v>12</v>
      </c>
      <c r="C2" s="3"/>
      <c r="D2" s="3"/>
      <c r="E2" s="3"/>
      <c r="F2"/>
      <c r="H2"/>
      <c r="T2" t="s">
        <v>19</v>
      </c>
      <c r="U2" s="1" t="s">
        <v>70</v>
      </c>
      <c r="X2" s="17" t="s">
        <v>461</v>
      </c>
      <c r="Y2" s="17" t="s">
        <v>12</v>
      </c>
    </row>
    <row r="3" spans="1:25" ht="25.5" customHeight="1" x14ac:dyDescent="0.25">
      <c r="A3" s="1" t="s">
        <v>235</v>
      </c>
      <c r="B3" s="1" t="s">
        <v>12</v>
      </c>
      <c r="C3" s="2" t="s">
        <v>513</v>
      </c>
      <c r="T3" s="1" t="s">
        <v>19</v>
      </c>
      <c r="U3" s="1" t="s">
        <v>70</v>
      </c>
      <c r="X3" s="17" t="s">
        <v>461</v>
      </c>
      <c r="Y3" s="17" t="s">
        <v>12</v>
      </c>
    </row>
    <row r="4" spans="1:25" ht="25.5" customHeight="1" x14ac:dyDescent="0.25">
      <c r="A4" s="1" t="s">
        <v>249</v>
      </c>
      <c r="B4" s="1" t="s">
        <v>12</v>
      </c>
      <c r="T4" s="1" t="s">
        <v>19</v>
      </c>
      <c r="U4" s="1" t="s">
        <v>70</v>
      </c>
      <c r="X4" s="17" t="s">
        <v>461</v>
      </c>
      <c r="Y4" s="17" t="s">
        <v>12</v>
      </c>
    </row>
    <row r="5" spans="1:25" ht="25.5" customHeight="1" x14ac:dyDescent="0.25">
      <c r="A5" s="1" t="s">
        <v>138</v>
      </c>
      <c r="B5" s="1" t="s">
        <v>12</v>
      </c>
      <c r="T5" s="1" t="s">
        <v>19</v>
      </c>
      <c r="U5" s="1" t="s">
        <v>70</v>
      </c>
      <c r="X5" s="17" t="s">
        <v>461</v>
      </c>
      <c r="Y5" s="17" t="s">
        <v>12</v>
      </c>
    </row>
    <row r="6" spans="1:25" ht="25.5" customHeight="1" x14ac:dyDescent="0.25">
      <c r="A6" s="1" t="s">
        <v>253</v>
      </c>
      <c r="B6" s="1" t="s">
        <v>12</v>
      </c>
      <c r="C6" s="2" t="s">
        <v>567</v>
      </c>
      <c r="T6" s="1" t="s">
        <v>19</v>
      </c>
      <c r="U6" s="1" t="s">
        <v>70</v>
      </c>
      <c r="X6" s="17" t="s">
        <v>461</v>
      </c>
      <c r="Y6" s="17" t="s">
        <v>12</v>
      </c>
    </row>
    <row r="7" spans="1:25" ht="25.5" customHeight="1" x14ac:dyDescent="0.25">
      <c r="A7" s="1" t="s">
        <v>179</v>
      </c>
      <c r="B7" s="1" t="s">
        <v>12</v>
      </c>
      <c r="T7" s="1" t="s">
        <v>19</v>
      </c>
      <c r="U7" s="1" t="s">
        <v>70</v>
      </c>
      <c r="X7" s="17" t="s">
        <v>461</v>
      </c>
      <c r="Y7" s="17" t="s">
        <v>12</v>
      </c>
    </row>
    <row r="8" spans="1:25" ht="25.5" customHeight="1" x14ac:dyDescent="0.25">
      <c r="A8" s="1" t="s">
        <v>178</v>
      </c>
      <c r="B8" s="1" t="s">
        <v>12</v>
      </c>
      <c r="C8" s="2" t="s">
        <v>421</v>
      </c>
      <c r="T8" s="1" t="s">
        <v>19</v>
      </c>
      <c r="U8" s="1" t="s">
        <v>70</v>
      </c>
      <c r="X8" s="17" t="s">
        <v>461</v>
      </c>
      <c r="Y8" s="17" t="s">
        <v>12</v>
      </c>
    </row>
    <row r="9" spans="1:25" ht="25.5" customHeight="1" x14ac:dyDescent="0.25">
      <c r="A9" s="1" t="s">
        <v>22</v>
      </c>
      <c r="B9" s="1" t="s">
        <v>12</v>
      </c>
      <c r="C9" s="2" t="s">
        <v>511</v>
      </c>
      <c r="T9" s="1" t="s">
        <v>19</v>
      </c>
      <c r="U9" s="1" t="s">
        <v>70</v>
      </c>
      <c r="X9" s="17" t="s">
        <v>461</v>
      </c>
      <c r="Y9" s="17" t="s">
        <v>12</v>
      </c>
    </row>
    <row r="10" spans="1:25" ht="25.5" customHeight="1" x14ac:dyDescent="0.25">
      <c r="A10" s="1" t="s">
        <v>180</v>
      </c>
      <c r="B10" s="1" t="s">
        <v>12</v>
      </c>
      <c r="T10" s="1" t="s">
        <v>19</v>
      </c>
      <c r="U10" s="1" t="s">
        <v>70</v>
      </c>
      <c r="X10" s="17" t="s">
        <v>461</v>
      </c>
      <c r="Y10" s="17" t="s">
        <v>12</v>
      </c>
    </row>
    <row r="11" spans="1:25" ht="25.5" customHeight="1" x14ac:dyDescent="0.25">
      <c r="A11" s="1" t="s">
        <v>161</v>
      </c>
      <c r="B11" s="1" t="s">
        <v>12</v>
      </c>
      <c r="C11" s="2" t="s">
        <v>512</v>
      </c>
      <c r="T11" s="1" t="s">
        <v>19</v>
      </c>
      <c r="U11" s="1" t="s">
        <v>70</v>
      </c>
      <c r="X11" s="17" t="s">
        <v>461</v>
      </c>
      <c r="Y11" s="17" t="s">
        <v>12</v>
      </c>
    </row>
    <row r="12" spans="1:25" ht="25.5" customHeight="1" x14ac:dyDescent="0.25">
      <c r="A12" s="1" t="s">
        <v>254</v>
      </c>
      <c r="B12" s="1" t="s">
        <v>12</v>
      </c>
      <c r="C12" s="2" t="s">
        <v>514</v>
      </c>
      <c r="T12" s="1" t="s">
        <v>19</v>
      </c>
      <c r="U12" s="1" t="s">
        <v>70</v>
      </c>
      <c r="X12" s="17"/>
      <c r="Y12" s="17"/>
    </row>
    <row r="13" spans="1:25" ht="25.5" customHeight="1" x14ac:dyDescent="0.25">
      <c r="A13" s="1" t="s">
        <v>363</v>
      </c>
      <c r="B13" s="1" t="s">
        <v>12</v>
      </c>
      <c r="C13" s="2" t="s">
        <v>489</v>
      </c>
      <c r="T13" s="1" t="s">
        <v>19</v>
      </c>
      <c r="U13" s="1" t="s">
        <v>70</v>
      </c>
      <c r="X13" s="17"/>
      <c r="Y13" s="17"/>
    </row>
    <row r="14" spans="1:25" ht="25.5" customHeight="1" x14ac:dyDescent="0.25">
      <c r="A14" s="1" t="s">
        <v>181</v>
      </c>
      <c r="B14" s="1" t="s">
        <v>12</v>
      </c>
      <c r="C14" s="2" t="s">
        <v>491</v>
      </c>
      <c r="T14" s="1" t="s">
        <v>19</v>
      </c>
      <c r="U14" s="1" t="s">
        <v>70</v>
      </c>
      <c r="V14" s="1" t="s">
        <v>70</v>
      </c>
      <c r="W14" s="7" t="s">
        <v>209</v>
      </c>
      <c r="X14" s="17" t="s">
        <v>461</v>
      </c>
      <c r="Y14" s="17" t="s">
        <v>12</v>
      </c>
    </row>
    <row r="15" spans="1:25" ht="25.5" customHeight="1" x14ac:dyDescent="0.25">
      <c r="A15" s="1" t="s">
        <v>447</v>
      </c>
      <c r="B15" s="1" t="s">
        <v>12</v>
      </c>
      <c r="C15" s="2" t="s">
        <v>490</v>
      </c>
      <c r="T15" s="1" t="s">
        <v>19</v>
      </c>
      <c r="U15" s="1" t="s">
        <v>70</v>
      </c>
      <c r="V15" s="1" t="s">
        <v>70</v>
      </c>
      <c r="W15" s="7" t="s">
        <v>404</v>
      </c>
      <c r="X15" s="17" t="s">
        <v>461</v>
      </c>
      <c r="Y15" s="17" t="s">
        <v>12</v>
      </c>
    </row>
    <row r="16" spans="1:25" ht="25.5" customHeight="1" x14ac:dyDescent="0.25">
      <c r="A16" s="1" t="s">
        <v>183</v>
      </c>
      <c r="B16" s="1" t="s">
        <v>12</v>
      </c>
      <c r="C16" s="2" t="s">
        <v>515</v>
      </c>
      <c r="T16" s="1" t="s">
        <v>19</v>
      </c>
      <c r="U16" s="1" t="s">
        <v>70</v>
      </c>
      <c r="X16" s="17" t="s">
        <v>461</v>
      </c>
      <c r="Y16" s="17" t="s">
        <v>12</v>
      </c>
    </row>
    <row r="17" spans="1:25" ht="25.5" customHeight="1" x14ac:dyDescent="0.25">
      <c r="A17" s="1" t="s">
        <v>264</v>
      </c>
      <c r="B17" s="1" t="s">
        <v>12</v>
      </c>
      <c r="T17" s="1" t="s">
        <v>19</v>
      </c>
      <c r="U17" s="1" t="s">
        <v>70</v>
      </c>
      <c r="X17" s="17"/>
      <c r="Y17" s="17"/>
    </row>
    <row r="18" spans="1:25" ht="25.5" customHeight="1" x14ac:dyDescent="0.25">
      <c r="A18" s="1" t="s">
        <v>21</v>
      </c>
      <c r="B18" s="1" t="s">
        <v>12</v>
      </c>
      <c r="C18" s="2" t="s">
        <v>516</v>
      </c>
      <c r="T18" s="1" t="s">
        <v>19</v>
      </c>
      <c r="U18" s="1" t="s">
        <v>70</v>
      </c>
      <c r="X18" s="17" t="s">
        <v>461</v>
      </c>
      <c r="Y18" s="17" t="s">
        <v>12</v>
      </c>
    </row>
    <row r="19" spans="1:25" ht="25.5" customHeight="1" x14ac:dyDescent="0.25">
      <c r="A19" s="1" t="s">
        <v>271</v>
      </c>
      <c r="B19" s="1" t="s">
        <v>12</v>
      </c>
      <c r="T19" s="1" t="s">
        <v>19</v>
      </c>
      <c r="U19" s="1" t="s">
        <v>70</v>
      </c>
      <c r="X19" s="17"/>
      <c r="Y19" s="17"/>
    </row>
    <row r="20" spans="1:25" ht="25.5" customHeight="1" x14ac:dyDescent="0.25">
      <c r="A20" s="1" t="s">
        <v>273</v>
      </c>
      <c r="B20" s="1" t="s">
        <v>12</v>
      </c>
      <c r="C20" s="2" t="s">
        <v>514</v>
      </c>
      <c r="T20" s="1" t="s">
        <v>19</v>
      </c>
      <c r="U20" s="1" t="s">
        <v>70</v>
      </c>
      <c r="V20" s="1" t="s">
        <v>554</v>
      </c>
      <c r="W20" s="1" t="s">
        <v>277</v>
      </c>
      <c r="X20" s="17"/>
      <c r="Y20" s="17"/>
    </row>
    <row r="21" spans="1:25" ht="25.5" customHeight="1" x14ac:dyDescent="0.25">
      <c r="A21" s="1" t="s">
        <v>182</v>
      </c>
      <c r="B21" s="1" t="s">
        <v>12</v>
      </c>
      <c r="C21" s="2" t="s">
        <v>517</v>
      </c>
      <c r="T21" s="1" t="s">
        <v>19</v>
      </c>
      <c r="U21" s="1" t="s">
        <v>70</v>
      </c>
      <c r="X21" s="17" t="s">
        <v>461</v>
      </c>
      <c r="Y21" s="17" t="s">
        <v>12</v>
      </c>
    </row>
    <row r="22" spans="1:25" ht="25.5" customHeight="1" x14ac:dyDescent="0.2">
      <c r="A22" t="s">
        <v>448</v>
      </c>
      <c r="B22" s="1" t="s">
        <v>12</v>
      </c>
      <c r="C22" s="2" t="s">
        <v>518</v>
      </c>
      <c r="T22" s="1" t="s">
        <v>19</v>
      </c>
      <c r="U22" s="1" t="s">
        <v>70</v>
      </c>
    </row>
    <row r="23" spans="1:25" ht="25.5" customHeight="1" x14ac:dyDescent="0.2">
      <c r="A23" t="s">
        <v>458</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376</v>
      </c>
      <c r="B2" t="s">
        <v>397</v>
      </c>
      <c r="C2" s="16" t="s">
        <v>178</v>
      </c>
      <c r="D2" t="s">
        <v>12</v>
      </c>
      <c r="E2" s="2" t="s">
        <v>425</v>
      </c>
    </row>
    <row r="3" spans="1:5" ht="64" x14ac:dyDescent="0.2">
      <c r="A3" t="s">
        <v>456</v>
      </c>
      <c r="B3" t="s">
        <v>457</v>
      </c>
      <c r="C3" t="s">
        <v>458</v>
      </c>
      <c r="D3" t="s">
        <v>70</v>
      </c>
      <c r="E3" s="2" t="s">
        <v>459</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377</v>
      </c>
      <c r="C1" s="1" t="s">
        <v>378</v>
      </c>
      <c r="D1" s="1" t="s">
        <v>379</v>
      </c>
      <c r="E1" s="1" t="s">
        <v>380</v>
      </c>
      <c r="F1" s="1" t="s">
        <v>381</v>
      </c>
      <c r="G1" s="2" t="s">
        <v>432</v>
      </c>
      <c r="H1" s="1" t="s">
        <v>382</v>
      </c>
      <c r="I1" s="1" t="s">
        <v>383</v>
      </c>
      <c r="J1" s="1" t="s">
        <v>384</v>
      </c>
      <c r="K1" s="1" t="s">
        <v>385</v>
      </c>
      <c r="L1" s="1" t="s">
        <v>386</v>
      </c>
      <c r="M1" s="1" t="s">
        <v>387</v>
      </c>
      <c r="N1" s="1" t="s">
        <v>388</v>
      </c>
      <c r="O1" s="1" t="s">
        <v>389</v>
      </c>
      <c r="P1" s="1" t="s">
        <v>390</v>
      </c>
      <c r="Q1" s="1" t="s">
        <v>391</v>
      </c>
      <c r="R1" s="1" t="s">
        <v>462</v>
      </c>
      <c r="S1" s="1" t="s">
        <v>392</v>
      </c>
      <c r="T1" s="1" t="s">
        <v>393</v>
      </c>
      <c r="U1" s="1" t="s">
        <v>394</v>
      </c>
      <c r="V1" s="1" t="s">
        <v>395</v>
      </c>
      <c r="W1" t="s">
        <v>396</v>
      </c>
      <c r="X1" s="1" t="s">
        <v>451</v>
      </c>
      <c r="Y1" s="1" t="s">
        <v>460</v>
      </c>
    </row>
    <row r="2" spans="1:25" ht="64" x14ac:dyDescent="0.2">
      <c r="A2" t="s">
        <v>27</v>
      </c>
      <c r="B2" t="s">
        <v>30</v>
      </c>
      <c r="C2" s="1" t="s">
        <v>30</v>
      </c>
      <c r="D2" t="s">
        <v>30</v>
      </c>
      <c r="E2" t="s">
        <v>30</v>
      </c>
      <c r="F2" t="s">
        <v>30</v>
      </c>
      <c r="G2" s="2" t="s">
        <v>433</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442</v>
      </c>
    </row>
    <row r="2" spans="1:3" ht="59.25" customHeight="1" x14ac:dyDescent="0.2">
      <c r="A2" s="1" t="s">
        <v>443</v>
      </c>
      <c r="B2" s="1" t="s">
        <v>30</v>
      </c>
      <c r="C2" s="2"/>
    </row>
    <row r="3" spans="1:3" x14ac:dyDescent="0.2">
      <c r="A3" s="1" t="s">
        <v>444</v>
      </c>
      <c r="B3" s="1" t="s">
        <v>30</v>
      </c>
      <c r="C3" s="2"/>
    </row>
    <row r="4" spans="1:3" x14ac:dyDescent="0.2">
      <c r="A4" s="1" t="s">
        <v>445</v>
      </c>
      <c r="B4" s="1" t="s">
        <v>30</v>
      </c>
      <c r="C4" s="2"/>
    </row>
    <row r="5" spans="1:3" x14ac:dyDescent="0.2">
      <c r="A5" s="1" t="s">
        <v>446</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2021-11-08T21:41:06Z</dcterms:modified>
</cp:coreProperties>
</file>