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3B292564-8862-EB4A-8892-F4B5255E9E7C}" xr6:coauthVersionLast="47" xr6:coauthVersionMax="47" xr10:uidLastSave="{00000000-0000-0000-0000-000000000000}"/>
  <bookViews>
    <workbookView xWindow="7180" yWindow="500" windowWidth="38500" windowHeight="28300" activeTab="1"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28" i="14" l="1"/>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5"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5" i="14"/>
  <c r="AB64" i="14"/>
  <c r="AB63" i="14"/>
  <c r="AB62" i="14"/>
  <c r="AB61" i="14"/>
  <c r="AB60" i="14"/>
  <c r="AB59" i="14"/>
  <c r="AB58" i="14"/>
  <c r="AB57" i="14"/>
  <c r="AB56" i="14"/>
  <c r="AB55" i="14"/>
  <c r="AB54" i="14"/>
  <c r="AB52" i="14"/>
  <c r="AB51" i="14"/>
  <c r="AB50" i="14"/>
  <c r="AB49" i="14"/>
  <c r="AB48" i="14"/>
  <c r="AB47" i="14"/>
  <c r="AB46" i="14"/>
  <c r="AB45" i="14"/>
  <c r="AB44"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3" i="14"/>
  <c r="Y127" i="14"/>
  <c r="Y113" i="14"/>
  <c r="Y118" i="14"/>
  <c r="Y121" i="14"/>
  <c r="Y104" i="14"/>
  <c r="Y53" i="14"/>
  <c r="Y2" i="14"/>
  <c r="Y96" i="14"/>
  <c r="Y60" i="14"/>
  <c r="C38" i="8"/>
  <c r="C39" i="8"/>
  <c r="K98" i="8"/>
  <c r="AA128" i="14"/>
  <c r="Z127" i="14"/>
  <c r="Z128" i="14"/>
  <c r="Y128" i="14"/>
  <c r="L128" i="14"/>
  <c r="L127" i="14"/>
  <c r="G128" i="14"/>
  <c r="G127"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0" i="14"/>
  <c r="L60" i="14"/>
  <c r="G61" i="14"/>
  <c r="L61" i="14"/>
  <c r="G62" i="14"/>
  <c r="L62" i="14"/>
  <c r="G64" i="14"/>
  <c r="L64" i="14"/>
  <c r="AA64" i="14"/>
  <c r="G66" i="14"/>
  <c r="L66" i="14"/>
  <c r="Z66" i="14"/>
  <c r="AA66" i="14"/>
  <c r="G65" i="14"/>
  <c r="L65" i="14"/>
  <c r="Z65" i="14"/>
  <c r="AA65" i="14"/>
  <c r="G67" i="14"/>
  <c r="L67" i="14"/>
  <c r="G68" i="14"/>
  <c r="L68" i="14"/>
  <c r="G63" i="14"/>
  <c r="L63" i="14"/>
  <c r="G96" i="14"/>
  <c r="L96" i="14"/>
  <c r="G97" i="14"/>
  <c r="L97" i="14"/>
  <c r="G98" i="14"/>
  <c r="L98" i="14"/>
  <c r="G99" i="14"/>
  <c r="G100" i="14"/>
  <c r="L100" i="14"/>
  <c r="G101" i="14"/>
  <c r="G102" i="14"/>
  <c r="L102" i="14"/>
  <c r="AA102" i="14"/>
  <c r="G103" i="14"/>
  <c r="L103" i="14"/>
  <c r="AA103"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4" i="14"/>
  <c r="L74" i="14"/>
  <c r="Y74" i="14"/>
  <c r="Z74" i="14"/>
  <c r="AA74" i="14"/>
  <c r="G75" i="14"/>
  <c r="L75" i="14"/>
  <c r="G73" i="14"/>
  <c r="L73" i="14"/>
  <c r="G53" i="14"/>
  <c r="L53" i="14"/>
  <c r="G58" i="14"/>
  <c r="L58" i="14"/>
  <c r="G56" i="14"/>
  <c r="L56" i="14"/>
  <c r="Y56" i="14"/>
  <c r="Z56" i="14"/>
  <c r="AA56" i="14"/>
  <c r="G54" i="14"/>
  <c r="L54" i="14"/>
  <c r="G59" i="14"/>
  <c r="L59" i="14"/>
  <c r="G55" i="14"/>
  <c r="L55" i="14"/>
  <c r="G57" i="14"/>
  <c r="G52" i="14"/>
  <c r="L52" i="14"/>
  <c r="G51" i="14"/>
  <c r="L51" i="14"/>
  <c r="Y51" i="14"/>
  <c r="Z51" i="14"/>
  <c r="AA51" i="14"/>
  <c r="G48" i="14"/>
  <c r="L48" i="14"/>
  <c r="G49" i="14"/>
  <c r="L49" i="14"/>
  <c r="G50" i="14"/>
  <c r="L50" i="14"/>
  <c r="G70" i="14"/>
  <c r="L70" i="14"/>
  <c r="G71" i="14"/>
  <c r="L71" i="14"/>
  <c r="Y71" i="14"/>
  <c r="Z71" i="14"/>
  <c r="AA71" i="14"/>
  <c r="G72" i="14"/>
  <c r="L72" i="14"/>
  <c r="G88" i="14"/>
  <c r="L88" i="14"/>
  <c r="G86" i="14"/>
  <c r="L86" i="14"/>
  <c r="G87" i="14"/>
  <c r="L87" i="14"/>
  <c r="G85" i="14"/>
  <c r="L85" i="14"/>
  <c r="G84" i="14"/>
  <c r="L84" i="14"/>
  <c r="G18" i="14"/>
  <c r="L18" i="14"/>
  <c r="G17" i="14"/>
  <c r="L17" i="14"/>
  <c r="AA17" i="14"/>
  <c r="G16" i="14"/>
  <c r="L16" i="14"/>
  <c r="G112" i="14"/>
  <c r="L112" i="14"/>
  <c r="G111" i="14"/>
  <c r="L111" i="14"/>
  <c r="Y111" i="14"/>
  <c r="AA111" i="14"/>
  <c r="G110" i="14"/>
  <c r="L110" i="14"/>
  <c r="G109" i="14"/>
  <c r="L109" i="14"/>
  <c r="G93" i="14"/>
  <c r="L93" i="14"/>
  <c r="G89" i="14"/>
  <c r="L89" i="14"/>
  <c r="G90" i="14"/>
  <c r="L90" i="14"/>
  <c r="G91" i="14"/>
  <c r="L91" i="14"/>
  <c r="G92" i="14"/>
  <c r="L92" i="14"/>
  <c r="Y92" i="14"/>
  <c r="Z92" i="14"/>
  <c r="AA92" i="14"/>
  <c r="G28" i="14"/>
  <c r="L28" i="14"/>
  <c r="G9" i="14"/>
  <c r="L9" i="14"/>
  <c r="G29" i="14"/>
  <c r="L29" i="14"/>
  <c r="G30" i="14"/>
  <c r="L30" i="14"/>
  <c r="Y30" i="14"/>
  <c r="Z30" i="14"/>
  <c r="AA30" i="14"/>
  <c r="G31" i="14"/>
  <c r="L31" i="14"/>
  <c r="G32" i="14"/>
  <c r="L32" i="14"/>
  <c r="Y32" i="14"/>
  <c r="Z32" i="14"/>
  <c r="AA32" i="14"/>
  <c r="G104" i="14"/>
  <c r="L104" i="14"/>
  <c r="Z104" i="14"/>
  <c r="G34" i="14"/>
  <c r="L34" i="14"/>
  <c r="G33" i="14"/>
  <c r="L33" i="14"/>
  <c r="Z33" i="14"/>
  <c r="G45" i="14"/>
  <c r="L45" i="14"/>
  <c r="Y45" i="14"/>
  <c r="Z45" i="14"/>
  <c r="AA45" i="14"/>
  <c r="G47" i="14"/>
  <c r="L47" i="14"/>
  <c r="G46" i="14"/>
  <c r="L46" i="14"/>
  <c r="G80" i="14"/>
  <c r="L80" i="14"/>
  <c r="Z80" i="14"/>
  <c r="AA80" i="14"/>
  <c r="G76" i="14"/>
  <c r="L76" i="14"/>
  <c r="Z76" i="14"/>
  <c r="AA76" i="14"/>
  <c r="G77" i="14"/>
  <c r="L77" i="14"/>
  <c r="Z77" i="14"/>
  <c r="AA77" i="14"/>
  <c r="G79" i="14"/>
  <c r="L79" i="14"/>
  <c r="AA79" i="14"/>
  <c r="G78" i="14"/>
  <c r="L78" i="14"/>
  <c r="Z78" i="14"/>
  <c r="AA78" i="14"/>
  <c r="G95" i="14"/>
  <c r="L95" i="14"/>
  <c r="Z95" i="14"/>
  <c r="AA95" i="14"/>
  <c r="G94" i="14"/>
  <c r="L94" i="14"/>
  <c r="Z94" i="14"/>
  <c r="AA94" i="14"/>
  <c r="G19" i="14"/>
  <c r="L19" i="14"/>
  <c r="Z19" i="14"/>
  <c r="AA19" i="14"/>
  <c r="G21" i="14"/>
  <c r="L21" i="14"/>
  <c r="Z21" i="14"/>
  <c r="AA21" i="14"/>
  <c r="G20" i="14"/>
  <c r="L20" i="14"/>
  <c r="Z20" i="14"/>
  <c r="AA20" i="14"/>
  <c r="G106" i="14"/>
  <c r="L106" i="14"/>
  <c r="Z106" i="14"/>
  <c r="AA106" i="14"/>
  <c r="G105" i="14"/>
  <c r="L105" i="14"/>
  <c r="Z105" i="14"/>
  <c r="AA105" i="14"/>
  <c r="G108" i="14"/>
  <c r="L108" i="14"/>
  <c r="Z108" i="14"/>
  <c r="AA108" i="14"/>
  <c r="G107" i="14"/>
  <c r="L107" i="14"/>
  <c r="Z107" i="14"/>
  <c r="AA107" i="14"/>
  <c r="G126" i="14"/>
  <c r="L126" i="14"/>
  <c r="G125" i="14"/>
  <c r="L125" i="14"/>
  <c r="Y125" i="14"/>
  <c r="Z125" i="14"/>
  <c r="AA125" i="14"/>
  <c r="G123" i="14"/>
  <c r="L123" i="14"/>
  <c r="G124" i="14"/>
  <c r="L124" i="14"/>
  <c r="G122" i="14"/>
  <c r="L122" i="14"/>
  <c r="G121" i="14"/>
  <c r="L121" i="14"/>
  <c r="G69" i="14"/>
  <c r="L69" i="14"/>
  <c r="G118" i="14"/>
  <c r="L118" i="14"/>
  <c r="G120" i="14"/>
  <c r="L120" i="14"/>
  <c r="Y120" i="14"/>
  <c r="Z120" i="14"/>
  <c r="AA120" i="14"/>
  <c r="G119" i="14"/>
  <c r="L119" i="14"/>
  <c r="Z119" i="14"/>
  <c r="AA119" i="14"/>
  <c r="G113" i="14"/>
  <c r="L113" i="14"/>
  <c r="G115" i="14"/>
  <c r="L115" i="14"/>
  <c r="Y115" i="14"/>
  <c r="Z115" i="14"/>
  <c r="AA115" i="14"/>
  <c r="G117" i="14"/>
  <c r="L117" i="14"/>
  <c r="G25" i="14"/>
  <c r="G114" i="14"/>
  <c r="L114" i="14"/>
  <c r="G116" i="14"/>
  <c r="L116" i="14"/>
  <c r="G44" i="14"/>
  <c r="L44" i="14"/>
  <c r="Z44" i="14"/>
  <c r="AA44" i="14"/>
  <c r="G82" i="14"/>
  <c r="L82" i="14"/>
  <c r="G83" i="14"/>
  <c r="L83" i="14"/>
  <c r="G81" i="14"/>
  <c r="L81" i="14"/>
  <c r="AA81" i="14"/>
  <c r="G15" i="14"/>
  <c r="L15" i="14"/>
  <c r="K32" i="8" l="1"/>
  <c r="C32" i="8"/>
  <c r="C97" i="8"/>
  <c r="C96" i="8"/>
  <c r="C95" i="8"/>
  <c r="C94" i="8"/>
  <c r="C93" i="8"/>
  <c r="C92" i="8"/>
  <c r="C91" i="8"/>
  <c r="C90" i="8"/>
  <c r="C89" i="8"/>
  <c r="C88" i="8"/>
  <c r="C87" i="8"/>
  <c r="C86" i="8"/>
  <c r="C85" i="8"/>
  <c r="C84" i="8"/>
  <c r="K95" i="8"/>
  <c r="K96" i="8"/>
  <c r="K97" i="8"/>
  <c r="C55" i="8"/>
  <c r="C56" i="8"/>
  <c r="C57" i="8"/>
  <c r="K94" i="8" l="1"/>
  <c r="K93" i="8"/>
  <c r="K92" i="8"/>
  <c r="K91" i="8"/>
  <c r="K90" i="8"/>
  <c r="K89" i="8"/>
  <c r="K88" i="8"/>
  <c r="K87" i="8"/>
  <c r="K85" i="8"/>
  <c r="K86" i="8"/>
  <c r="K84" i="8"/>
  <c r="C83" i="8"/>
  <c r="K19" i="8"/>
  <c r="C19" i="8"/>
  <c r="K16" i="8"/>
  <c r="C16" i="8"/>
  <c r="C44" i="8"/>
  <c r="C43" i="8"/>
  <c r="C42" i="8"/>
  <c r="C58" i="8" l="1"/>
  <c r="C59" i="8"/>
  <c r="K59" i="8"/>
  <c r="K66"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6" i="8"/>
  <c r="K80" i="8"/>
  <c r="K75" i="8"/>
  <c r="C76" i="8"/>
  <c r="C80" i="8"/>
  <c r="C78" i="8"/>
  <c r="C79" i="8"/>
  <c r="C77" i="8"/>
  <c r="C75" i="8"/>
  <c r="K69" i="8" l="1"/>
  <c r="C74" i="8"/>
  <c r="K70" i="8"/>
  <c r="C60" i="8"/>
  <c r="K63" i="8"/>
  <c r="C63" i="8"/>
  <c r="K68" i="8"/>
  <c r="K52" i="8"/>
  <c r="K65" i="8"/>
  <c r="K67" i="8"/>
  <c r="K62" i="8"/>
  <c r="C62" i="8"/>
  <c r="K54" i="8"/>
  <c r="C54" i="8"/>
  <c r="K50" i="8"/>
  <c r="K51" i="8"/>
  <c r="K49" i="8"/>
  <c r="C61" i="8"/>
  <c r="C53" i="8"/>
  <c r="C47" i="8"/>
  <c r="C46" i="8"/>
  <c r="C45" i="8"/>
  <c r="C41" i="8"/>
  <c r="C40"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1" i="8"/>
  <c r="K53" i="8"/>
  <c r="K48" i="8"/>
  <c r="K35" i="8"/>
  <c r="K34" i="8"/>
  <c r="K33" i="8"/>
  <c r="K31" i="8"/>
  <c r="K47" i="8"/>
  <c r="K4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<sst xmlns="http://schemas.openxmlformats.org/spreadsheetml/2006/main" count="2753" uniqueCount="732">
  <si>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</si>
  <si>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</si>
  <si>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</si>
  <si>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</si>
  <si>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</si>
  <si>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</si>
  <si>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</si>
  <si>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</si>
  <si>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</si>
  <si>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</si>
  <si>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</si>
  <si>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</si>
  <si>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</si>
  <si>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</si>
  <si>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</si>
  <si>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</si>
  <si>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</si>
  <si>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</si>
  <si>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</si>
  <si>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</si>
  <si>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</si>
  <si>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</si>
  <si>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</si>
  <si>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</si>
  <si>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</si>
  <si>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</si>
  <si>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</si>
  <si>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</si>
  <si>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</si>
  <si>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</si>
  <si>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</si>
  <si>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</si>
  <si>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</si>
  <si>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</si>
  <si>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</si>
  <si>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</si>
  <si>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</si>
  <si>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</si>
  <si>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</si>
  <si>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</si>
  <si>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</si>
  <si>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</si>
  <si>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</si>
  <si>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</si>
  <si>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</si>
  <si>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</si>
  <si>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</si>
  <si>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</si>
  <si>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</si>
  <si>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</si>
  <si>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</si>
  <si>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</si>
  <si>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</si>
  <si>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</si>
  <si>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</si>
  <si>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</si>
  <si>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</si>
  <si>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</si>
  <si>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</si>
  <si>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</si>
  <si>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</si>
  <si>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</si>
  <si>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</si>
  <si>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</si>
  <si>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</si>
  <si>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</si>
  <si>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</si>
  <si>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</si>
  <si>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</si>
  <si>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</si>
  <si>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</si>
  <si>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</si>
  <si>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</si>
  <si>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</si>
  <si>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</si>
  <si>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</si>
  <si>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</si>
  <si>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</si>
  <si>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</si>
  <si>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</si>
  <si>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</si>
  <si>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</si>
  <si>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</si>
  <si>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</si>
  <si>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</si>
  <si>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</si>
  <si>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</si>
  <si>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</si>
  <si>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</si>
  <si>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</si>
  <si>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</si>
  <si>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</si>
  <si>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</si>
  <si>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</si>
  <si>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</si>
  <si>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</si>
  <si>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</si>
  <si>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</si>
  <si>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</si>
  <si>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</si>
  <si>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</si>
  <si>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</si>
  <si>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</si>
  <si>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</si>
  <si>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</si>
  <si>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</si>
  <si>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</si>
  <si>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</si>
  <si>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</si>
  <si>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</si>
  <si>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</si>
  <si>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</si>
  <si>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</si>
  <si>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</si>
  <si>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</si>
  <si>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</si>
  <si>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</si>
  <si>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</si>
  <si>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</si>
  <si>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</si>
  <si>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</si>
  <si>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</si>
  <si>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</si>
  <si>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</si>
  <si>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</si>
  <si>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</si>
  <si>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</si>
  <si>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</si>
  <si>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</si>
  <si>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</si>
  <si>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</si>
  <si>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</si>
  <si>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</si>
  <si>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</si>
  <si>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</si>
  <si>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</si>
  <si>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</si>
  <si>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</si>
  <si>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</si>
  <si>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</si>
  <si>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</si>
  <si>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</si>
  <si>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</si>
  <si>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</si>
  <si>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</si>
  <si>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</si>
  <si>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</si>
  <si>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</si>
  <si>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</si>
  <si>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</si>
  <si>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</si>
  <si>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</si>
  <si>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</si>
  <si>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</si>
  <si>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</si>
  <si>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</si>
  <si>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</si>
  <si>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</si>
  <si>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</si>
  <si>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</si>
  <si>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</si>
  <si>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</si>
  <si>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</si>
  <si>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</si>
  <si>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</si>
  <si>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</si>
  <si>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</si>
  <si>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</si>
  <si>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</si>
  <si>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</si>
  <si>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</si>
  <si>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</si>
  <si>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</si>
  <si>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</si>
  <si>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</si>
  <si>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</si>
  <si>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</si>
  <si>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</si>
  <si>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</si>
  <si>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</si>
  <si>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</si>
  <si>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</si>
  <si>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</si>
  <si>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</si>
  <si>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</si>
  <si>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</si>
  <si>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</si>
  <si>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</si>
  <si>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</si>
  <si>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</si>
  <si>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</si>
  <si>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</si>
  <si>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</si>
  <si>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</si>
  <si>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</si>
  <si>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</si>
  <si>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</si>
  <si>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</si>
  <si>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</si>
  <si>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</si>
  <si>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</si>
  <si>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</si>
  <si>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</si>
  <si>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</si>
  <si>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</si>
  <si>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</si>
  <si>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</si>
  <si>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</si>
  <si>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</si>
  <si>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</si>
  <si>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</si>
  <si>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</si>
  <si>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</si>
  <si>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</si>
  <si>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</si>
  <si>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</si>
  <si>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</si>
  <si>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</si>
  <si>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</si>
  <si>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</si>
  <si>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</si>
  <si>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</si>
  <si>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</si>
  <si>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</si>
  <si>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</si>
  <si>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</si>
  <si>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</si>
  <si>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</si>
  <si>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</si>
  <si>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</si>
  <si>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</si>
  <si>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</si>
  <si>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</si>
  <si>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</si>
  <si>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</si>
  <si>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</si>
  <si>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</si>
  <si>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</si>
  <si>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</si>
  <si>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</si>
  <si>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</si>
  <si>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</si>
  <si>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</si>
  <si>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</si>
  <si>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</si>
  <si>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</si>
  <si>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</si>
  <si>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</si>
  <si>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</si>
  <si>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</si>
  <si>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</si>
  <si>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</si>
  <si>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</si>
  <si>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</si>
  <si>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</si>
  <si>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</si>
  <si>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</si>
  <si>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</si>
  <si>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</si>
  <si>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</si>
  <si>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</si>
  <si>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</si>
  <si>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</si>
  <si>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</si>
  <si>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</si>
  <si>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</si>
  <si>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</si>
  <si>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</si>
  <si>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</si>
  <si>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</si>
  <si>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</si>
  <si>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</si>
  <si>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</si>
  <si>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</si>
  <si>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</si>
  <si>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</si>
  <si>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</si>
  <si>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</si>
  <si>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</si>
  <si>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</si>
  <si>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</si>
  <si>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</si>
  <si>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</si>
  <si>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</si>
  <si>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</si>
  <si>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</si>
  <si>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</si>
  <si>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</si>
  <si>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</si>
  <si>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</si>
  <si>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</si>
  <si>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</si>
  <si>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</si>
  <si>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</si>
  <si>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</si>
  <si>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</si>
  <si>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</si>
  <si>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</si>
  <si>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</si>
  <si>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</si>
  <si>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</si>
  <si>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</si>
  <si>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</si>
  <si>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</si>
  <si>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</si>
  <si>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</si>
  <si>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</si>
  <si>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</si>
  <si>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</si>
  <si>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</si>
  <si>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</si>
  <si>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</si>
  <si>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</si>
  <si>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</si>
  <si>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</si>
  <si>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</si>
  <si>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</si>
  <si>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</si>
  <si>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</si>
  <si>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</si>
  <si>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</si>
  <si>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</si>
  <si>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</si>
  <si>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</si>
  <si>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</si>
  <si>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</si>
  <si>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</si>
  <si>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</si>
  <si>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</si>
  <si>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</si>
  <si>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</si>
  <si>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</si>
  <si>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</si>
  <si>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</si>
  <si>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</si>
  <si>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</si>
  <si>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</si>
  <si>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</si>
  <si>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</si>
  <si>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</si>
  <si>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</si>
  <si>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</si>
  <si>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</si>
  <si>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</si>
  <si>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</si>
  <si>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</si>
  <si>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</si>
  <si>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</si>
  <si>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</si>
  <si>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</si>
  <si>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</si>
  <si>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</si>
  <si>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</si>
  <si>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</si>
  <si>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</si>
  <si>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</si>
  <si>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</si>
  <si>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</si>
  <si>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</si>
  <si>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</si>
  <si>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</si>
  <si>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</si>
  <si>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</si>
  <si>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</si>
  <si>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</si>
  <si>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</si>
  <si>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</si>
  <si>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</si>
  <si>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</si>
  <si>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</si>
  <si>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</si>
  <si>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</si>
  <si>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</si>
  <si>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</si>
  <si>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</si>
  <si>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</si>
  <si>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</si>
  <si>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</si>
  <si>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</si>
  <si>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</si>
  <si>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</si>
  <si>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</si>
  <si>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</si>
  <si>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</si>
  <si>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</si>
  <si>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</si>
  <si>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</si>
  <si>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</si>
  <si>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</si>
  <si>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</si>
  <si>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</si>
  <si>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</si>
  <si>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</si>
  <si>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</si>
  <si>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</si>
  <si>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</si>
  <si>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</si>
  <si>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</si>
  <si>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</si>
  <si>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</si>
  <si>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</si>
  <si>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</si>
  <si>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</si>
  <si>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</si>
  <si>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</si>
  <si>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</si>
  <si>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</si>
  <si>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</si>
  <si>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</si>
  <si>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</si>
  <si>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</si>
  <si>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</si>
  <si>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</si>
  <si>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</si>
  <si>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</si>
  <si>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</si>
  <si>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</si>
  <si>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</si>
  <si>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</si>
  <si>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</si>
  <si>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</si>
  <si>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</si>
  <si>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</si>
  <si>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</si>
  <si>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</si>
  <si>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</si>
  <si>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</si>
  <si>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</si>
  <si>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</si>
  <si>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</si>
  <si>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</si>
  <si>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</si>
  <si>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</si>
  <si>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</si>
  <si>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</si>
  <si>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</si>
  <si>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</si>
  <si>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</si>
  <si>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</si>
  <si>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</si>
  <si>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</si>
  <si>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</si>
  <si>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</si>
  <si>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</si>
  <si>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</si>
  <si>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</si>
  <si>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</si>
  <si>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</si>
  <si>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</si>
  <si>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</si>
  <si>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</si>
  <si>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</si>
  <si>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</si>
  <si>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</si>
  <si>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</si>
  <si>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</si>
  <si>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</si>
  <si>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</si>
  <si>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</si>
  <si>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</si>
  <si>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</si>
  <si>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</si>
  <si>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</si>
  <si>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</si>
  <si>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</si>
  <si>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</si>
  <si>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</si>
  <si>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</si>
  <si>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</si>
  <si>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</si>
  <si>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</si>
  <si>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</si>
  <si>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</si>
  <si>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</si>
  <si>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</si>
  <si>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</si>
  <si>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</si>
  <si>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</si>
  <si>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</si>
  <si>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</si>
  <si>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</si>
  <si>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</si>
  <si>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</si>
  <si>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</si>
  <si>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</si>
  <si>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</si>
  <si>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</si>
  <si>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</si>
  <si>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</si>
  <si>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</si>
  <si>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</si>
  <si>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</si>
  <si>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</si>
  <si>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</si>
  <si>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</si>
  <si>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</si>
  <si>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</si>
  <si>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</si>
  <si>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</si>
  <si>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</si>
  <si>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</si>
  <si>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</si>
  <si>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</si>
  <si>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</si>
  <si>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</si>
  <si>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</si>
  <si>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</si>
  <si>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</si>
  <si>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</si>
  <si>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</si>
  <si>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</si>
  <si>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</si>
  <si>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</si>
  <si>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</si>
  <si>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</si>
  <si>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</si>
  <si>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</si>
  <si>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</si>
  <si>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</si>
  <si>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</si>
  <si>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</si>
  <si>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</si>
  <si>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</si>
  <si>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</si>
  <si>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</si>
  <si>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</si>
  <si>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</si>
  <si>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</si>
  <si>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</si>
  <si>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</si>
  <si>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</si>
  <si>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</si>
  <si>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</si>
  <si>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</si>
  <si>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</si>
  <si>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</si>
  <si>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</si>
  <si>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</si>
  <si>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</si>
  <si>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</si>
  <si>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</si>
  <si>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</si>
  <si>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</si>
  <si>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</si>
  <si>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</si>
  <si>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</si>
  <si>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</si>
  <si>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</si>
  <si>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</si>
  <si>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</si>
  <si>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</si>
  <si>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</si>
  <si>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</si>
  <si>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</si>
  <si>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</si>
  <si>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</si>
  <si>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</si>
  <si>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</si>
  <si>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</si>
  <si>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</si>
  <si>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</si>
  <si>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</si>
  <si>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</si>
  <si>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</si>
  <si>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</si>
  <si>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</si>
  <si>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</si>
  <si>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</si>
  <si>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</si>
  <si>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</si>
  <si>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</si>
  <si>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</si>
  <si>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</si>
  <si>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</si>
  <si>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</si>
  <si>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</si>
  <si>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</si>
  <si>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</si>
  <si>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</si>
  <si>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</si>
  <si>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</si>
  <si>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</si>
  <si>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</si>
  <si>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</si>
  <si>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</si>
  <si>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</si>
  <si>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</si>
  <si>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</si>
  <si>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</si>
  <si>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</si>
  <si>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</si>
  <si>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</si>
  <si>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</si>
  <si>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</si>
  <si>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</si>
  <si>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</si>
  <si>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</si>
  <si>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</si>
  <si>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</si>
  <si>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</si>
  <si>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</si>
  <si>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</si>
  <si>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</si>
  <si>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</si>
  <si>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</si>
  <si>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</si>
  <si>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</si>
  <si>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</si>
  <si>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</si>
  <si>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</si>
  <si>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</si>
  <si>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</si>
  <si>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</si>
  <si>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</si>
  <si>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</si>
  <si>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</si>
  <si>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</si>
  <si>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</si>
  <si>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</si>
  <si>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</si>
  <si>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</si>
  <si>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</si>
  <si>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</si>
  <si>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</si>
  <si>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</si>
  <si>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</si>
  <si>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</si>
  <si>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</si>
  <si>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</si>
  <si>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</si>
  <si>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</si>
  <si>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</si>
  <si>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</si>
  <si>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</si>
  <si>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</si>
  <si>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</si>
  <si>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</si>
  <si>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</si>
  <si>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</si>
  <si>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</si>
  <si>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</si>
  <si>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</si>
  <si>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</si>
  <si>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</si>
  <si>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</si>
  <si>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</si>
  <si>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</si>
  <si>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</si>
  <si>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</si>
  <si>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</si>
  <si>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</si>
  <si>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</si>
  <si>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</si>
  <si>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</si>
  <si>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</si>
  <si>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</si>
  <si>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</si>
  <si>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</si>
  <si>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</si>
  <si>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</si>
  <si>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</si>
  <si>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</si>
  <si>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</si>
  <si>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</si>
  <si>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</si>
  <si>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</si>
  <si>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</si>
  <si>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</si>
  <si>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</si>
  <si>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</si>
  <si>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</si>
  <si>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</si>
  <si>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</si>
  <si>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</si>
  <si>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</si>
  <si>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</si>
  <si>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</si>
  <si>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</si>
  <si>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</si>
  <si>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</si>
  <si>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</si>
  <si>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</si>
  <si>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</si>
  <si>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</si>
  <si>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</si>
  <si>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</si>
  <si>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</si>
  <si>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</si>
  <si>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</si>
  <si>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</si>
  <si>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</si>
  <si>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</si>
  <si>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</si>
  <si>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</si>
  <si>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</si>
  <si>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</si>
  <si>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</si>
  <si>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</si>
  <si>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</si>
  <si>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</si>
  <si>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</si>
  <si>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</si>
  <si>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</si>
  <si>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t>Fetches a bundle of all Condition resources for the specified patient and category for all "active" statuses (active,relapse,remission). This will *exclude* diagnoses and health concerns without a clinicalStatus specified.</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</si>
  <si>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</si>
  <si>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Media</t>
  </si>
  <si>
    <t>conf_Media</t>
  </si>
  <si>
    <t>The Media Resource is a Must Suppot referenced resource when using the US Core DiagnosticReport Profile for Report and Note Exchange.</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</si>
  <si>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</si>
  <si>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</si>
  <si>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</si>
  <si>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</si>
  <si>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The Media Resource is a Must Suppot referenced resource when using the US Core PracitionerRole Profile.</t>
  </si>
  <si>
    <t>conf_Endpoint</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</si>
  <si>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support US Core Observation Screening Assessment Profile and **SHOULD** support the  SDC Base Questionnaire Profile/US Core QuestionnaireResponse Profile</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</si>
  <si>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</si>
  <si>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</si>
  <si>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4 July 2023](https://www.healthit.gov/sites/isa/files/2023-07/Final-USCDI-Version-4-July-2023-Final.pdf).  US Core Clients have the option of choosing from this list to access necessary data based on their local use cases and other contextual requirements.</t>
  </si>
  <si>
    <t>http://hl7.org/fhir/us/core/StructureDefinition/us-core-average-blood-pressure</t>
  </si>
  <si>
    <t>US Core Average Blood Pressure Profile</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</si>
  <si>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</si>
  <si>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</si>
  <si>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</si>
  <si>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</si>
  <si>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</si>
  <si>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</si>
  <si>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</si>
  <si>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xml:space="preserve">The US Core Server **SHALL**:
1. Support the US Core Patient resource profile AND at least one additional resource profile from the list of US Core Profiles AND and all Must Support US Core Profiles and resources it references.
     - The [Table below](#summary-of-must-support-references) summarizes the Must Support references to other US Core Profiles and FHIR resources for each US Core Profile: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</si>
  <si>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</si>
  <si>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</si>
  <si>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</si>
  <si>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7.0.0-ballot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</si>
</sst>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xf numFmtId="0" fontId="14" fillId="0" borderId="0" xfId="3"/>
    <xf numFmtId="0" fontId="15" fillId="0" borderId="0" xfId="0" applyFont="1"/>
    <xf numFmtId="0" fontId="17" fillId="0" borderId="0" xfId="0" applyFont="1"/>
    <xf numFmtId="0" fontId="15" fillId="0" borderId="0" xfId="0" applyFont="1" applyAlignment="1">
      <alignment wrapText="1"/>
    </xf>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1"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447</v>
      </c>
      <c r="B2" t="s">
        <v>611</v>
      </c>
    </row>
    <row r="3" spans="1:2" x14ac:dyDescent="0.2">
      <c r="A3" t="s">
        <v>448</v>
      </c>
      <c r="B3" t="s">
        <v>473</v>
      </c>
    </row>
    <row r="4" spans="1:2" x14ac:dyDescent="0.2">
      <c r="A4" t="s">
        <v>443</v>
      </c>
      <c r="B4" t="s">
        <v>444</v>
      </c>
    </row>
    <row r="5" spans="1:2" x14ac:dyDescent="0.2">
      <c r="A5" t="s">
        <v>445</v>
      </c>
      <c r="B5" t="s">
        <v>446</v>
      </c>
    </row>
    <row r="6" spans="1:2" x14ac:dyDescent="0.2">
      <c r="A6" t="s">
        <v>67</v>
      </c>
      <c r="B6" s="11" t="s">
        <v>575</v>
      </c>
    </row>
    <row r="7" spans="1:2" x14ac:dyDescent="0.2">
      <c r="A7" t="s">
        <v>449</v>
      </c>
      <c r="B7" t="s">
        <v>59</v>
      </c>
    </row>
    <row r="8" spans="1:2" x14ac:dyDescent="0.2">
      <c r="A8" t="s">
        <v>450</v>
      </c>
      <c r="B8" t="s">
        <v>576</v>
      </c>
    </row>
    <row r="9" spans="1:2" x14ac:dyDescent="0.2">
      <c r="A9" t="s">
        <v>512</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28"/>
  <sheetViews>
    <sheetView topLeftCell="A107" zoomScale="120" zoomScaleNormal="120" workbookViewId="0">
      <selection activeCell="A127" sqref="A127"/>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139</v>
      </c>
      <c r="B1" s="3" t="s">
        <v>37</v>
      </c>
      <c r="C1" s="3" t="s">
        <v>26</v>
      </c>
      <c r="D1" s="3" t="s">
        <v>38</v>
      </c>
      <c r="E1" s="3" t="s">
        <v>40</v>
      </c>
      <c r="F1" s="3" t="s">
        <v>6</v>
      </c>
      <c r="G1" s="3" t="s">
        <v>39</v>
      </c>
      <c r="H1" s="3" t="s">
        <v>41</v>
      </c>
      <c r="I1" s="3" t="s">
        <v>532</v>
      </c>
      <c r="J1" s="3" t="s">
        <v>32</v>
      </c>
      <c r="K1" s="3" t="s">
        <v>13</v>
      </c>
      <c r="L1" s="3" t="s">
        <v>42</v>
      </c>
      <c r="M1" s="3" t="s">
        <v>43</v>
      </c>
      <c r="N1" s="3" t="s">
        <v>44</v>
      </c>
      <c r="O1" s="3" t="s">
        <v>45</v>
      </c>
      <c r="P1" s="3" t="s">
        <v>46</v>
      </c>
      <c r="Q1" s="3" t="s">
        <v>47</v>
      </c>
      <c r="R1" s="3" t="s">
        <v>48</v>
      </c>
      <c r="S1" s="3" t="s">
        <v>49</v>
      </c>
      <c r="T1" s="3" t="s">
        <v>50</v>
      </c>
      <c r="U1" s="3" t="s">
        <v>51</v>
      </c>
      <c r="V1" s="3" t="s">
        <v>52</v>
      </c>
      <c r="W1" s="3" t="s">
        <v>304</v>
      </c>
      <c r="X1" s="3" t="s">
        <v>305</v>
      </c>
      <c r="Y1" s="3" t="s">
        <v>3</v>
      </c>
      <c r="Z1" s="3" t="s">
        <v>53</v>
      </c>
      <c r="AA1" s="10" t="s">
        <v>54</v>
      </c>
      <c r="AB1" s="7" t="s">
        <v>163</v>
      </c>
    </row>
    <row r="2" spans="1:28" ht="19" customHeight="1" thickTop="1" x14ac:dyDescent="0.2">
      <c r="A2">
        <v>1</v>
      </c>
      <c r="B2" t="s">
        <v>671</v>
      </c>
      <c r="C2" t="s">
        <v>55</v>
      </c>
      <c r="D2" t="s">
        <v>30</v>
      </c>
      <c r="E2" t="b">
        <v>0</v>
      </c>
      <c r="G2" t="str">
        <f t="shared" ref="G2:G33" si="0">"http://hl7.org/fhir/us/core/StructureDefinition/us-core-"&amp;LOWER(B2)</f>
        <v>http://hl7.org/fhir/us/core/StructureDefinition/us-core-!!questionnaire</v>
      </c>
      <c r="H2" t="s">
        <v>56</v>
      </c>
      <c r="J2" t="s">
        <v>56</v>
      </c>
      <c r="K2" t="s">
        <v>57</v>
      </c>
      <c r="L2" t="s">
        <v>672</v>
      </c>
      <c r="M2" t="s">
        <v>56</v>
      </c>
      <c r="O2" t="s">
        <v>56</v>
      </c>
      <c r="Y2" s="25" t="str">
        <f>"support both read " &amp;B2&amp; " by `id` **AND** " &amp;B2&amp; " search"</f>
        <v>support both read !!Questionnaire by `id` **AND** !!Questionnaire search</v>
      </c>
      <c r="AB2" t="str">
        <f t="shared" ref="AB2:AB52" si="1">"SearchParameter-us-core-"&amp;LOWER((B2)&amp;"-"&amp;SUBSTITUTE(C2,"_","")&amp;".html")</f>
        <v>SearchParameter-us-core-!!questionnaire-id.html</v>
      </c>
    </row>
    <row r="3" spans="1:28" ht="19" customHeight="1" x14ac:dyDescent="0.2">
      <c r="A3">
        <v>2</v>
      </c>
      <c r="B3" t="s">
        <v>671</v>
      </c>
      <c r="C3" t="s">
        <v>70</v>
      </c>
      <c r="D3" t="s">
        <v>30</v>
      </c>
      <c r="E3" t="b">
        <v>0</v>
      </c>
      <c r="G3" t="str">
        <f t="shared" si="0"/>
        <v>http://hl7.org/fhir/us/core/StructureDefinition/us-core-!!questionnaire</v>
      </c>
      <c r="H3" t="s">
        <v>58</v>
      </c>
      <c r="J3" t="s">
        <v>56</v>
      </c>
      <c r="K3" t="s">
        <v>71</v>
      </c>
      <c r="L3" t="str">
        <f t="shared" ref="L3:L23" si="2">B3&amp;"."&amp;C3</f>
        <v>!!Questionnaire.context-type-value</v>
      </c>
      <c r="M3" t="s">
        <v>56</v>
      </c>
      <c r="O3" t="s">
        <v>56</v>
      </c>
      <c r="AB3" t="str">
        <f t="shared" si="1"/>
        <v>SearchParameter-us-core-!!questionnaire-context-type-value.html</v>
      </c>
    </row>
    <row r="4" spans="1:28" ht="19" customHeight="1" x14ac:dyDescent="0.2">
      <c r="A4">
        <v>3</v>
      </c>
      <c r="B4" t="s">
        <v>671</v>
      </c>
      <c r="C4" t="s">
        <v>67</v>
      </c>
      <c r="D4" t="s">
        <v>30</v>
      </c>
      <c r="E4" t="b">
        <v>0</v>
      </c>
      <c r="G4" t="str">
        <f t="shared" si="0"/>
        <v>http://hl7.org/fhir/us/core/StructureDefinition/us-core-!!questionnaire</v>
      </c>
      <c r="H4" t="s">
        <v>56</v>
      </c>
      <c r="J4" t="s">
        <v>56</v>
      </c>
      <c r="K4" t="s">
        <v>63</v>
      </c>
      <c r="L4" t="str">
        <f t="shared" si="2"/>
        <v>!!Questionnaire.publisher</v>
      </c>
      <c r="M4" t="s">
        <v>56</v>
      </c>
      <c r="O4" t="s">
        <v>56</v>
      </c>
      <c r="Q4" t="s">
        <v>68</v>
      </c>
      <c r="AB4" t="str">
        <f t="shared" si="1"/>
        <v>SearchParameter-us-core-!!questionnaire-publisher.html</v>
      </c>
    </row>
    <row r="5" spans="1:28" ht="19" customHeight="1" x14ac:dyDescent="0.2">
      <c r="A5">
        <v>4</v>
      </c>
      <c r="B5" t="s">
        <v>671</v>
      </c>
      <c r="C5" t="s">
        <v>61</v>
      </c>
      <c r="D5" t="s">
        <v>30</v>
      </c>
      <c r="E5" t="b">
        <v>0</v>
      </c>
      <c r="G5" t="str">
        <f t="shared" si="0"/>
        <v>http://hl7.org/fhir/us/core/StructureDefinition/us-core-!!questionnaire</v>
      </c>
      <c r="H5" t="s">
        <v>56</v>
      </c>
      <c r="J5" t="s">
        <v>56</v>
      </c>
      <c r="K5" t="s">
        <v>57</v>
      </c>
      <c r="L5" t="str">
        <f t="shared" si="2"/>
        <v>!!Questionnaire.status</v>
      </c>
      <c r="M5" t="s">
        <v>56</v>
      </c>
      <c r="O5" t="s">
        <v>56</v>
      </c>
      <c r="AB5" t="str">
        <f t="shared" si="1"/>
        <v>SearchParameter-us-core-!!questionnaire-status.html</v>
      </c>
    </row>
    <row r="6" spans="1:28" ht="19" customHeight="1" x14ac:dyDescent="0.2">
      <c r="A6">
        <v>5</v>
      </c>
      <c r="B6" t="s">
        <v>671</v>
      </c>
      <c r="C6" t="s">
        <v>62</v>
      </c>
      <c r="D6" t="s">
        <v>30</v>
      </c>
      <c r="E6" t="b">
        <v>0</v>
      </c>
      <c r="G6" t="str">
        <f t="shared" si="0"/>
        <v>http://hl7.org/fhir/us/core/StructureDefinition/us-core-!!questionnaire</v>
      </c>
      <c r="H6" t="s">
        <v>56</v>
      </c>
      <c r="J6" t="s">
        <v>56</v>
      </c>
      <c r="K6" t="s">
        <v>63</v>
      </c>
      <c r="L6" t="str">
        <f t="shared" si="2"/>
        <v>!!Questionnaire.title</v>
      </c>
      <c r="M6" t="s">
        <v>56</v>
      </c>
      <c r="O6" t="s">
        <v>56</v>
      </c>
      <c r="R6" t="s">
        <v>64</v>
      </c>
      <c r="S6" t="s">
        <v>65</v>
      </c>
      <c r="U6" t="s">
        <v>65</v>
      </c>
      <c r="V6" t="s">
        <v>64</v>
      </c>
      <c r="AB6" t="str">
        <f t="shared" si="1"/>
        <v>SearchParameter-us-core-!!questionnaire-title.html</v>
      </c>
    </row>
    <row r="7" spans="1:28" ht="19" customHeight="1" x14ac:dyDescent="0.2">
      <c r="A7">
        <v>6</v>
      </c>
      <c r="B7" t="s">
        <v>671</v>
      </c>
      <c r="C7" t="s">
        <v>59</v>
      </c>
      <c r="D7" t="s">
        <v>30</v>
      </c>
      <c r="E7" t="b">
        <v>0</v>
      </c>
      <c r="G7" t="str">
        <f t="shared" si="0"/>
        <v>http://hl7.org/fhir/us/core/StructureDefinition/us-core-!!questionnaire</v>
      </c>
      <c r="H7" t="s">
        <v>56</v>
      </c>
      <c r="J7" t="s">
        <v>56</v>
      </c>
      <c r="K7" t="s">
        <v>60</v>
      </c>
      <c r="L7" t="str">
        <f t="shared" si="2"/>
        <v>!!Questionnaire.url</v>
      </c>
      <c r="M7" t="s">
        <v>56</v>
      </c>
      <c r="O7" t="s">
        <v>56</v>
      </c>
      <c r="AB7" t="str">
        <f t="shared" si="1"/>
        <v>SearchParameter-us-core-!!questionnaire-url.html</v>
      </c>
    </row>
    <row r="8" spans="1:28" ht="19" customHeight="1" x14ac:dyDescent="0.2">
      <c r="A8">
        <v>7</v>
      </c>
      <c r="B8" t="s">
        <v>671</v>
      </c>
      <c r="C8" t="s">
        <v>66</v>
      </c>
      <c r="D8" t="s">
        <v>30</v>
      </c>
      <c r="E8" t="b">
        <v>0</v>
      </c>
      <c r="G8" t="str">
        <f t="shared" si="0"/>
        <v>http://hl7.org/fhir/us/core/StructureDefinition/us-core-!!questionnaire</v>
      </c>
      <c r="H8" t="s">
        <v>56</v>
      </c>
      <c r="J8" t="s">
        <v>56</v>
      </c>
      <c r="K8" t="s">
        <v>57</v>
      </c>
      <c r="L8" t="str">
        <f t="shared" si="2"/>
        <v>!!Questionnaire.version</v>
      </c>
      <c r="M8" t="s">
        <v>56</v>
      </c>
      <c r="O8" t="s">
        <v>56</v>
      </c>
      <c r="AB8" t="str">
        <f t="shared" si="1"/>
        <v>SearchParameter-us-core-!!questionnaire-version.html</v>
      </c>
    </row>
    <row r="9" spans="1:28" ht="19" customHeight="1" x14ac:dyDescent="0.2">
      <c r="A9">
        <v>8</v>
      </c>
      <c r="B9" t="s">
        <v>300</v>
      </c>
      <c r="C9" t="s">
        <v>26</v>
      </c>
      <c r="D9" t="s">
        <v>30</v>
      </c>
      <c r="E9" t="b">
        <v>0</v>
      </c>
      <c r="F9" s="1" t="s">
        <v>483</v>
      </c>
      <c r="G9" t="str">
        <f t="shared" si="0"/>
        <v>http://hl7.org/fhir/us/core/StructureDefinition/us-core-!careplan</v>
      </c>
      <c r="H9" t="s">
        <v>56</v>
      </c>
      <c r="J9" t="s">
        <v>56</v>
      </c>
      <c r="K9" t="s">
        <v>57</v>
      </c>
      <c r="L9" t="str">
        <f t="shared" si="2"/>
        <v>!CarePlan.code</v>
      </c>
      <c r="M9" t="s">
        <v>56</v>
      </c>
      <c r="O9" t="s">
        <v>56</v>
      </c>
      <c r="Y9" s="4"/>
      <c r="Z9" s="4"/>
      <c r="AA9" s="9"/>
      <c r="AB9" t="str">
        <f t="shared" si="1"/>
        <v>SearchParameter-us-core-!careplan-code.html</v>
      </c>
    </row>
    <row r="10" spans="1:28" ht="19" customHeight="1" x14ac:dyDescent="0.2">
      <c r="A10">
        <v>9</v>
      </c>
      <c r="B10" t="s">
        <v>188</v>
      </c>
      <c r="C10" t="s">
        <v>138</v>
      </c>
      <c r="D10" t="s">
        <v>30</v>
      </c>
      <c r="E10" t="b">
        <v>0</v>
      </c>
      <c r="G10" t="str">
        <f t="shared" si="0"/>
        <v>http://hl7.org/fhir/us/core/StructureDefinition/us-core-!example category search</v>
      </c>
      <c r="H10" t="s">
        <v>56</v>
      </c>
      <c r="J10" t="s">
        <v>56</v>
      </c>
      <c r="K10" t="s">
        <v>57</v>
      </c>
      <c r="L10" t="str">
        <f t="shared" si="2"/>
        <v>!EXAMPLE CATEGORY SEARCH.category</v>
      </c>
      <c r="M10" t="s">
        <v>56</v>
      </c>
      <c r="O10" t="s">
        <v>56</v>
      </c>
      <c r="Y10" s="4"/>
      <c r="Z10" s="4"/>
      <c r="AA10" s="9"/>
      <c r="AB10" t="str">
        <f t="shared" si="1"/>
        <v>SearchParameter-us-core-!example category search-category.html</v>
      </c>
    </row>
    <row r="11" spans="1:28" ht="19" customHeight="1" x14ac:dyDescent="0.2">
      <c r="A11">
        <v>10</v>
      </c>
      <c r="B11" t="s">
        <v>189</v>
      </c>
      <c r="C11" t="s">
        <v>26</v>
      </c>
      <c r="D11" t="s">
        <v>30</v>
      </c>
      <c r="E11" t="b">
        <v>0</v>
      </c>
      <c r="G11" t="str">
        <f t="shared" si="0"/>
        <v>http://hl7.org/fhir/us/core/StructureDefinition/us-core-!example code search</v>
      </c>
      <c r="H11" t="s">
        <v>56</v>
      </c>
      <c r="J11" t="s">
        <v>56</v>
      </c>
      <c r="K11" t="s">
        <v>57</v>
      </c>
      <c r="L11" t="str">
        <f t="shared" si="2"/>
        <v>!EXAMPLE CODE SEARCH.code</v>
      </c>
      <c r="M11" t="s">
        <v>56</v>
      </c>
      <c r="O11" t="s">
        <v>56</v>
      </c>
      <c r="Y11" s="4"/>
      <c r="Z11" s="4"/>
      <c r="AA11" s="9"/>
      <c r="AB11" t="str">
        <f t="shared" si="1"/>
        <v>SearchParameter-us-core-!example code search-code.html</v>
      </c>
    </row>
    <row r="12" spans="1:28" ht="19" customHeight="1" x14ac:dyDescent="0.2">
      <c r="A12">
        <v>11</v>
      </c>
      <c r="B12" t="s">
        <v>190</v>
      </c>
      <c r="C12" t="s">
        <v>77</v>
      </c>
      <c r="D12" t="s">
        <v>30</v>
      </c>
      <c r="E12" t="b">
        <v>0</v>
      </c>
      <c r="G12" t="str">
        <f t="shared" si="0"/>
        <v>http://hl7.org/fhir/us/core/StructureDefinition/us-core-!example date search</v>
      </c>
      <c r="H12" t="s">
        <v>56</v>
      </c>
      <c r="J12" t="s">
        <v>56</v>
      </c>
      <c r="K12" t="s">
        <v>77</v>
      </c>
      <c r="L12" t="str">
        <f t="shared" si="2"/>
        <v>!EXAMPLE DATE SEARCH.date</v>
      </c>
      <c r="M12" t="s">
        <v>56</v>
      </c>
      <c r="O12" t="s">
        <v>56</v>
      </c>
      <c r="P12" t="s">
        <v>69</v>
      </c>
      <c r="S12" t="s">
        <v>91</v>
      </c>
      <c r="AA12" s="9"/>
      <c r="AB12" t="str">
        <f t="shared" si="1"/>
        <v>SearchParameter-us-core-!example date search-date.html</v>
      </c>
    </row>
    <row r="13" spans="1:28" ht="19" customHeight="1" x14ac:dyDescent="0.2">
      <c r="A13">
        <v>12</v>
      </c>
      <c r="B13" t="s">
        <v>164</v>
      </c>
      <c r="C13" t="s">
        <v>88</v>
      </c>
      <c r="D13" t="s">
        <v>30</v>
      </c>
      <c r="E13" t="b">
        <v>0</v>
      </c>
      <c r="F13" s="1" t="s">
        <v>480</v>
      </c>
      <c r="G13" t="str">
        <f t="shared" si="0"/>
        <v>http://hl7.org/fhir/us/core/StructureDefinition/us-core-!example patient search</v>
      </c>
      <c r="H13" t="s">
        <v>56</v>
      </c>
      <c r="J13" t="s">
        <v>56</v>
      </c>
      <c r="K13" t="s">
        <v>89</v>
      </c>
      <c r="L13" t="str">
        <f t="shared" si="2"/>
        <v>!EXAMPLE PATIENT SEARCH.patient</v>
      </c>
      <c r="M13" t="s">
        <v>56</v>
      </c>
      <c r="O13" t="s">
        <v>56</v>
      </c>
      <c r="Y13" t="str">
        <f>"support searching for all "&amp;LOWER(B13)&amp;"s for a patient"</f>
        <v>support searching for all !example patient searchs for a patient</v>
      </c>
      <c r="Z13" s="4" t="str">
        <f>"GET [base]/"&amp;B13&amp;"?patient=1137192"</f>
        <v>GET [base]/!EXAMPLE PATIENT SEARCH?patient=1137192</v>
      </c>
      <c r="AA13" s="9"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230</v>
      </c>
      <c r="C14" t="s">
        <v>61</v>
      </c>
      <c r="D14" t="s">
        <v>30</v>
      </c>
      <c r="E14" t="b">
        <v>0</v>
      </c>
      <c r="G14" t="str">
        <f t="shared" si="0"/>
        <v>http://hl7.org/fhir/us/core/StructureDefinition/us-core-!example status search</v>
      </c>
      <c r="H14" t="s">
        <v>56</v>
      </c>
      <c r="J14" t="s">
        <v>56</v>
      </c>
      <c r="K14" t="s">
        <v>57</v>
      </c>
      <c r="L14" t="str">
        <f t="shared" si="2"/>
        <v>!EXAMPLE STATUS SEARCH.status</v>
      </c>
      <c r="M14" t="s">
        <v>56</v>
      </c>
      <c r="O14" t="s">
        <v>56</v>
      </c>
      <c r="Y14" s="4"/>
      <c r="Z14" s="4"/>
      <c r="AA14" s="9"/>
      <c r="AB14" t="str">
        <f t="shared" si="1"/>
        <v>SearchParameter-us-core-!example status search-status.html</v>
      </c>
    </row>
    <row r="15" spans="1:28" ht="19" customHeight="1" x14ac:dyDescent="0.2">
      <c r="A15">
        <v>14</v>
      </c>
      <c r="B15" t="s">
        <v>643</v>
      </c>
      <c r="C15" t="s">
        <v>644</v>
      </c>
      <c r="D15" t="s">
        <v>30</v>
      </c>
      <c r="E15" t="b">
        <v>0</v>
      </c>
      <c r="F15" s="1" t="s">
        <v>481</v>
      </c>
      <c r="G15" t="str">
        <f t="shared" si="0"/>
        <v>http://hl7.org/fhir/us/core/StructureDefinition/us-core-!medicationdispense</v>
      </c>
      <c r="H15" t="s">
        <v>56</v>
      </c>
      <c r="J15" t="s">
        <v>56</v>
      </c>
      <c r="K15" t="s">
        <v>77</v>
      </c>
      <c r="L15" t="str">
        <f t="shared" si="2"/>
        <v>!MedicationDispense.whenHandedOver</v>
      </c>
      <c r="M15" t="s">
        <v>56</v>
      </c>
      <c r="O15" t="s">
        <v>56</v>
      </c>
      <c r="P15" t="s">
        <v>69</v>
      </c>
      <c r="S15" t="s">
        <v>91</v>
      </c>
      <c r="AA15" s="9"/>
      <c r="AB15" t="str">
        <f t="shared" si="1"/>
        <v>SearchParameter-us-core-!medicationdispense-whenhandedover.html</v>
      </c>
    </row>
    <row r="16" spans="1:28" ht="19" customHeight="1" x14ac:dyDescent="0.2">
      <c r="A16">
        <v>15</v>
      </c>
      <c r="B16" t="s">
        <v>417</v>
      </c>
      <c r="C16" t="s">
        <v>223</v>
      </c>
      <c r="D16" t="s">
        <v>30</v>
      </c>
      <c r="E16" t="b">
        <v>0</v>
      </c>
      <c r="F16" s="1" t="s">
        <v>481</v>
      </c>
      <c r="G16" t="str">
        <f t="shared" si="0"/>
        <v>http://hl7.org/fhir/us/core/StructureDefinition/us-core-!medicationstatement</v>
      </c>
      <c r="H16" t="s">
        <v>56</v>
      </c>
      <c r="J16" t="s">
        <v>56</v>
      </c>
      <c r="K16" t="s">
        <v>77</v>
      </c>
      <c r="L16" t="str">
        <f t="shared" si="2"/>
        <v>!MedicationStatement.effective</v>
      </c>
      <c r="M16" t="s">
        <v>56</v>
      </c>
      <c r="O16" t="s">
        <v>56</v>
      </c>
      <c r="P16" s="11" t="s">
        <v>69</v>
      </c>
      <c r="S16" t="s">
        <v>91</v>
      </c>
      <c r="AA16" s="9"/>
      <c r="AB16" t="str">
        <f t="shared" si="1"/>
        <v>SearchParameter-us-core-!medicationstatement-effective.html</v>
      </c>
    </row>
    <row r="17" spans="1:28" ht="19" customHeight="1" x14ac:dyDescent="0.2">
      <c r="A17">
        <v>16</v>
      </c>
      <c r="B17" t="s">
        <v>417</v>
      </c>
      <c r="C17" t="s">
        <v>88</v>
      </c>
      <c r="D17" t="s">
        <v>12</v>
      </c>
      <c r="E17" t="b">
        <v>1</v>
      </c>
      <c r="F17" s="1" t="s">
        <v>480</v>
      </c>
      <c r="G17" t="str">
        <f t="shared" si="0"/>
        <v>http://hl7.org/fhir/us/core/StructureDefinition/us-core-!medicationstatement</v>
      </c>
      <c r="H17" t="s">
        <v>56</v>
      </c>
      <c r="J17" t="s">
        <v>56</v>
      </c>
      <c r="K17" t="s">
        <v>89</v>
      </c>
      <c r="L17" t="str">
        <f t="shared" si="2"/>
        <v>!MedicationStatement.patient</v>
      </c>
      <c r="M17" t="s">
        <v>56</v>
      </c>
      <c r="O17" t="s">
        <v>56</v>
      </c>
      <c r="X17" s="6"/>
      <c r="Y17" t="s">
        <v>210</v>
      </c>
      <c r="Z17" s="9" t="s">
        <v>321</v>
      </c>
      <c r="AA17" s="9"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417</v>
      </c>
      <c r="C18" t="s">
        <v>61</v>
      </c>
      <c r="D18" t="s">
        <v>30</v>
      </c>
      <c r="E18" t="b">
        <v>0</v>
      </c>
      <c r="F18" s="1" t="s">
        <v>483</v>
      </c>
      <c r="G18" t="str">
        <f t="shared" si="0"/>
        <v>http://hl7.org/fhir/us/core/StructureDefinition/us-core-!medicationstatement</v>
      </c>
      <c r="H18" t="s">
        <v>56</v>
      </c>
      <c r="J18" t="s">
        <v>56</v>
      </c>
      <c r="K18" t="s">
        <v>57</v>
      </c>
      <c r="L18" t="str">
        <f t="shared" si="2"/>
        <v>!MedicationStatement.status</v>
      </c>
      <c r="M18" t="s">
        <v>56</v>
      </c>
      <c r="N18" t="s">
        <v>12</v>
      </c>
      <c r="O18" t="s">
        <v>56</v>
      </c>
      <c r="Y18" s="4"/>
      <c r="Z18" s="4"/>
      <c r="AA18" s="9"/>
      <c r="AB18" t="str">
        <f t="shared" si="1"/>
        <v>SearchParameter-us-core-!medicationstatement-status.html</v>
      </c>
    </row>
    <row r="19" spans="1:28" ht="19" customHeight="1" x14ac:dyDescent="0.2">
      <c r="A19">
        <v>18</v>
      </c>
      <c r="B19" t="s">
        <v>261</v>
      </c>
      <c r="C19" t="s">
        <v>246</v>
      </c>
      <c r="D19" t="s">
        <v>69</v>
      </c>
      <c r="E19" t="b">
        <v>1</v>
      </c>
      <c r="G19" t="str">
        <f t="shared" si="0"/>
        <v>http://hl7.org/fhir/us/core/StructureDefinition/us-core-!organization</v>
      </c>
      <c r="H19" t="s">
        <v>56</v>
      </c>
      <c r="J19" t="s">
        <v>56</v>
      </c>
      <c r="K19" t="s">
        <v>63</v>
      </c>
      <c r="L19" t="str">
        <f t="shared" si="2"/>
        <v>!Organization.address-city</v>
      </c>
      <c r="M19" t="s">
        <v>56</v>
      </c>
      <c r="O19" t="s">
        <v>56</v>
      </c>
      <c r="Y19" t="s">
        <v>258</v>
      </c>
      <c r="Z19" s="4" t="str">
        <f>"GET [base]/"&amp;B19&amp;"?address-city=Ann Arbor"</f>
        <v>GET [base]/!Organization?address-city=Ann Arbor</v>
      </c>
      <c r="AA19" s="9"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261</v>
      </c>
      <c r="C20" t="s">
        <v>248</v>
      </c>
      <c r="D20" t="s">
        <v>69</v>
      </c>
      <c r="E20" t="b">
        <v>1</v>
      </c>
      <c r="G20" t="str">
        <f t="shared" si="0"/>
        <v>http://hl7.org/fhir/us/core/StructureDefinition/us-core-!organization</v>
      </c>
      <c r="H20" t="s">
        <v>56</v>
      </c>
      <c r="J20" t="s">
        <v>56</v>
      </c>
      <c r="K20" t="s">
        <v>63</v>
      </c>
      <c r="L20" t="str">
        <f t="shared" si="2"/>
        <v>!Organization.address-postalcode</v>
      </c>
      <c r="M20" t="s">
        <v>56</v>
      </c>
      <c r="O20" t="s">
        <v>56</v>
      </c>
      <c r="Y20" t="s">
        <v>260</v>
      </c>
      <c r="Z20" s="4" t="str">
        <f>"GET [base]/"&amp;B20&amp;"?address-postalcode=48104"</f>
        <v>GET [base]/!Organization?address-postalcode=48104</v>
      </c>
      <c r="AA20" s="9"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261</v>
      </c>
      <c r="C21" t="s">
        <v>247</v>
      </c>
      <c r="D21" t="s">
        <v>69</v>
      </c>
      <c r="E21" t="b">
        <v>1</v>
      </c>
      <c r="G21" t="str">
        <f t="shared" si="0"/>
        <v>http://hl7.org/fhir/us/core/StructureDefinition/us-core-!organization</v>
      </c>
      <c r="H21" t="s">
        <v>56</v>
      </c>
      <c r="J21" t="s">
        <v>56</v>
      </c>
      <c r="K21" t="s">
        <v>63</v>
      </c>
      <c r="L21" t="str">
        <f t="shared" si="2"/>
        <v>!Organization.adress-state</v>
      </c>
      <c r="M21" t="s">
        <v>56</v>
      </c>
      <c r="O21" t="s">
        <v>56</v>
      </c>
      <c r="Y21" t="s">
        <v>259</v>
      </c>
      <c r="Z21" s="4" t="str">
        <f>"GET [base]/"&amp;B21&amp;"?address-state=MI"</f>
        <v>GET [base]/!Organization?address-state=MI</v>
      </c>
      <c r="AA21" s="9"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83</v>
      </c>
      <c r="C22" s="5" t="s">
        <v>84</v>
      </c>
      <c r="D22" t="s">
        <v>30</v>
      </c>
      <c r="E22" t="b">
        <v>0</v>
      </c>
      <c r="G22" t="str">
        <f t="shared" si="0"/>
        <v>http://hl7.org/fhir/us/core/StructureDefinition/us-core-!patient</v>
      </c>
      <c r="H22" t="s">
        <v>56</v>
      </c>
      <c r="J22" t="s">
        <v>56</v>
      </c>
      <c r="K22" t="s">
        <v>63</v>
      </c>
      <c r="L22" t="str">
        <f t="shared" si="2"/>
        <v>!Patient.address</v>
      </c>
      <c r="M22" t="s">
        <v>56</v>
      </c>
      <c r="O22" t="s">
        <v>56</v>
      </c>
      <c r="Y22" t="s">
        <v>206</v>
      </c>
      <c r="Z22" s="4" t="s">
        <v>85</v>
      </c>
      <c r="AA22" s="9"/>
      <c r="AB22" t="str">
        <f t="shared" si="1"/>
        <v>SearchParameter-us-core-!patient-address.html</v>
      </c>
    </row>
    <row r="23" spans="1:28" ht="19" customHeight="1" x14ac:dyDescent="0.2">
      <c r="A23">
        <v>22</v>
      </c>
      <c r="B23" t="s">
        <v>83</v>
      </c>
      <c r="C23" t="s">
        <v>86</v>
      </c>
      <c r="D23" t="s">
        <v>30</v>
      </c>
      <c r="E23" t="b">
        <v>0</v>
      </c>
      <c r="G23" t="str">
        <f t="shared" si="0"/>
        <v>http://hl7.org/fhir/us/core/StructureDefinition/us-core-!patient</v>
      </c>
      <c r="H23" t="s">
        <v>56</v>
      </c>
      <c r="J23" t="s">
        <v>56</v>
      </c>
      <c r="K23" t="s">
        <v>63</v>
      </c>
      <c r="L23" t="str">
        <f t="shared" si="2"/>
        <v>!Patient.telecom</v>
      </c>
      <c r="M23" t="s">
        <v>56</v>
      </c>
      <c r="O23" t="s">
        <v>56</v>
      </c>
      <c r="Y23" t="s">
        <v>207</v>
      </c>
      <c r="Z23" t="s">
        <v>87</v>
      </c>
      <c r="AA23" s="9"/>
      <c r="AB23" t="str">
        <f t="shared" si="1"/>
        <v>SearchParameter-us-core-!patient-telecom.html</v>
      </c>
    </row>
    <row r="24" spans="1:28" ht="19" customHeight="1" x14ac:dyDescent="0.2">
      <c r="A24">
        <v>23</v>
      </c>
      <c r="B24" t="s">
        <v>83</v>
      </c>
      <c r="C24" t="s">
        <v>651</v>
      </c>
      <c r="D24" t="s">
        <v>30</v>
      </c>
      <c r="E24" t="b">
        <v>0</v>
      </c>
      <c r="G24" t="str">
        <f t="shared" si="0"/>
        <v>http://hl7.org/fhir/us/core/StructureDefinition/us-core-!patient</v>
      </c>
      <c r="H24" t="s">
        <v>58</v>
      </c>
      <c r="J24" t="s">
        <v>56</v>
      </c>
      <c r="K24" t="s">
        <v>57</v>
      </c>
      <c r="L24" t="s">
        <v>652</v>
      </c>
      <c r="M24" t="s">
        <v>56</v>
      </c>
      <c r="O24" t="s">
        <v>56</v>
      </c>
      <c r="Y24" s="4" t="s">
        <v>653</v>
      </c>
      <c r="Z24" t="s">
        <v>654</v>
      </c>
      <c r="AA24" s="9"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695</v>
      </c>
      <c r="C25" t="s">
        <v>598</v>
      </c>
      <c r="D25" t="s">
        <v>30</v>
      </c>
      <c r="E25" t="b">
        <v>0</v>
      </c>
      <c r="F25" s="1" t="s">
        <v>483</v>
      </c>
      <c r="G25" t="str">
        <f t="shared" si="0"/>
        <v>http://hl7.org/fhir/us/core/StructureDefinition/us-core-!questionnaireresponse</v>
      </c>
      <c r="H25" t="s">
        <v>56</v>
      </c>
      <c r="J25" t="s">
        <v>56</v>
      </c>
      <c r="K25" t="s">
        <v>57</v>
      </c>
      <c r="L25" t="s">
        <v>675</v>
      </c>
      <c r="M25" t="s">
        <v>56</v>
      </c>
      <c r="O25" t="s">
        <v>56</v>
      </c>
      <c r="Y25" s="19" t="s">
        <v>676</v>
      </c>
      <c r="AB25" t="str">
        <f t="shared" si="1"/>
        <v>SearchParameter-us-core-!questionnaireresponse-tag.html</v>
      </c>
    </row>
    <row r="26" spans="1:28" ht="19" customHeight="1" x14ac:dyDescent="0.2">
      <c r="A26">
        <v>25</v>
      </c>
      <c r="B26" t="s">
        <v>20</v>
      </c>
      <c r="C26" t="s">
        <v>137</v>
      </c>
      <c r="D26" t="s">
        <v>30</v>
      </c>
      <c r="E26" t="b">
        <v>0</v>
      </c>
      <c r="F26" s="1" t="s">
        <v>483</v>
      </c>
      <c r="G26" t="str">
        <f t="shared" si="0"/>
        <v>http://hl7.org/fhir/us/core/StructureDefinition/us-core-allergyintolerance</v>
      </c>
      <c r="H26" t="s">
        <v>56</v>
      </c>
      <c r="J26" t="s">
        <v>56</v>
      </c>
      <c r="K26" t="s">
        <v>57</v>
      </c>
      <c r="L26" t="str">
        <f t="shared" ref="L26:L52" si="3">B26&amp;"."&amp;C26</f>
        <v>AllergyIntolerance.clinical-status</v>
      </c>
      <c r="M26" t="s">
        <v>56</v>
      </c>
      <c r="O26" t="s">
        <v>56</v>
      </c>
      <c r="Z26" s="4"/>
      <c r="AA26" s="9"/>
      <c r="AB26" t="str">
        <f t="shared" si="1"/>
        <v>SearchParameter-us-core-allergyintolerance-clinical-status.html</v>
      </c>
    </row>
    <row r="27" spans="1:28" ht="19" customHeight="1" x14ac:dyDescent="0.2">
      <c r="A27">
        <v>26</v>
      </c>
      <c r="B27" t="s">
        <v>20</v>
      </c>
      <c r="C27" t="s">
        <v>88</v>
      </c>
      <c r="D27" t="s">
        <v>12</v>
      </c>
      <c r="E27" t="b">
        <v>1</v>
      </c>
      <c r="F27" s="1" t="s">
        <v>480</v>
      </c>
      <c r="G27" t="str">
        <f t="shared" si="0"/>
        <v>http://hl7.org/fhir/us/core/StructureDefinition/us-core-allergyintolerance</v>
      </c>
      <c r="H27" t="s">
        <v>56</v>
      </c>
      <c r="J27" t="s">
        <v>56</v>
      </c>
      <c r="K27" t="s">
        <v>89</v>
      </c>
      <c r="L27" t="str">
        <f t="shared" si="3"/>
        <v>AllergyIntolerance.patient</v>
      </c>
      <c r="M27" t="s">
        <v>56</v>
      </c>
      <c r="O27" t="s">
        <v>56</v>
      </c>
      <c r="Y27" t="s">
        <v>73</v>
      </c>
      <c r="Z27" s="4" t="str">
        <f>"GET [base]/"&amp;B27&amp;"?patient=1137192"</f>
        <v>GET [base]/AllergyIntolerance?patient=1137192</v>
      </c>
      <c r="AA27" s="9"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229</v>
      </c>
      <c r="C28" t="s">
        <v>138</v>
      </c>
      <c r="D28" t="s">
        <v>30</v>
      </c>
      <c r="E28" t="b">
        <v>0</v>
      </c>
      <c r="F28" s="1" t="s">
        <v>483</v>
      </c>
      <c r="G28" t="str">
        <f t="shared" si="0"/>
        <v>http://hl7.org/fhir/us/core/StructureDefinition/us-core-careplan</v>
      </c>
      <c r="H28" t="s">
        <v>56</v>
      </c>
      <c r="J28" t="s">
        <v>56</v>
      </c>
      <c r="K28" t="s">
        <v>57</v>
      </c>
      <c r="L28" t="str">
        <f t="shared" si="3"/>
        <v>CarePlan.category</v>
      </c>
      <c r="M28" t="s">
        <v>56</v>
      </c>
      <c r="O28" t="s">
        <v>56</v>
      </c>
      <c r="Y28" s="4"/>
      <c r="Z28" s="4"/>
      <c r="AA28" s="9"/>
      <c r="AB28" t="str">
        <f t="shared" si="1"/>
        <v>SearchParameter-us-core-careplan-category.html</v>
      </c>
    </row>
    <row r="29" spans="1:28" ht="19" customHeight="1" x14ac:dyDescent="0.2">
      <c r="A29">
        <v>28</v>
      </c>
      <c r="B29" t="s">
        <v>229</v>
      </c>
      <c r="C29" t="s">
        <v>77</v>
      </c>
      <c r="D29" t="s">
        <v>30</v>
      </c>
      <c r="E29" t="b">
        <v>0</v>
      </c>
      <c r="F29" s="1" t="s">
        <v>481</v>
      </c>
      <c r="G29" t="str">
        <f t="shared" si="0"/>
        <v>http://hl7.org/fhir/us/core/StructureDefinition/us-core-careplan</v>
      </c>
      <c r="H29" t="s">
        <v>56</v>
      </c>
      <c r="J29" t="s">
        <v>56</v>
      </c>
      <c r="K29" t="s">
        <v>77</v>
      </c>
      <c r="L29" t="str">
        <f t="shared" si="3"/>
        <v>CarePlan.date</v>
      </c>
      <c r="M29" t="s">
        <v>56</v>
      </c>
      <c r="O29" t="s">
        <v>56</v>
      </c>
      <c r="P29" t="s">
        <v>69</v>
      </c>
      <c r="S29" t="s">
        <v>91</v>
      </c>
      <c r="AA29" s="9"/>
      <c r="AB29" t="str">
        <f t="shared" si="1"/>
        <v>SearchParameter-us-core-careplan-date.html</v>
      </c>
    </row>
    <row r="30" spans="1:28" ht="19" customHeight="1" x14ac:dyDescent="0.2">
      <c r="A30">
        <v>29</v>
      </c>
      <c r="B30" t="s">
        <v>229</v>
      </c>
      <c r="C30" t="s">
        <v>88</v>
      </c>
      <c r="D30" t="s">
        <v>30</v>
      </c>
      <c r="E30" t="b">
        <v>0</v>
      </c>
      <c r="F30" s="1" t="s">
        <v>480</v>
      </c>
      <c r="G30" t="str">
        <f t="shared" si="0"/>
        <v>http://hl7.org/fhir/us/core/StructureDefinition/us-core-careplan</v>
      </c>
      <c r="H30" t="s">
        <v>56</v>
      </c>
      <c r="J30" t="s">
        <v>56</v>
      </c>
      <c r="K30" t="s">
        <v>89</v>
      </c>
      <c r="L30" t="str">
        <f t="shared" si="3"/>
        <v>CarePlan.patient</v>
      </c>
      <c r="M30" t="s">
        <v>56</v>
      </c>
      <c r="O30" t="s">
        <v>56</v>
      </c>
      <c r="Y30" t="str">
        <f>"support searching for all "&amp;LOWER(B30)&amp;"s for a patient"</f>
        <v>support searching for all careplans for a patient</v>
      </c>
      <c r="Z30" s="4" t="str">
        <f>"GET [base]/"&amp;B30&amp;"?patient=1137192"</f>
        <v>GET [base]/CarePlan?patient=1137192</v>
      </c>
      <c r="AA30" s="9"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229</v>
      </c>
      <c r="C31" t="s">
        <v>61</v>
      </c>
      <c r="D31" t="s">
        <v>30</v>
      </c>
      <c r="E31" t="b">
        <v>0</v>
      </c>
      <c r="F31" s="1" t="s">
        <v>483</v>
      </c>
      <c r="G31" t="str">
        <f t="shared" si="0"/>
        <v>http://hl7.org/fhir/us/core/StructureDefinition/us-core-careplan</v>
      </c>
      <c r="H31" t="s">
        <v>56</v>
      </c>
      <c r="J31" t="s">
        <v>56</v>
      </c>
      <c r="K31" t="s">
        <v>57</v>
      </c>
      <c r="L31" t="str">
        <f t="shared" si="3"/>
        <v>CarePlan.status</v>
      </c>
      <c r="M31" t="s">
        <v>56</v>
      </c>
      <c r="N31" t="s">
        <v>12</v>
      </c>
      <c r="O31" t="s">
        <v>56</v>
      </c>
      <c r="Y31" s="4"/>
      <c r="Z31" s="4"/>
      <c r="AA31" s="9"/>
      <c r="AB31" t="str">
        <f t="shared" si="1"/>
        <v>SearchParameter-us-core-careplan-status.html</v>
      </c>
    </row>
    <row r="32" spans="1:28" ht="19" customHeight="1" x14ac:dyDescent="0.2">
      <c r="A32">
        <v>31</v>
      </c>
      <c r="B32" t="s">
        <v>243</v>
      </c>
      <c r="C32" t="s">
        <v>88</v>
      </c>
      <c r="D32" t="s">
        <v>30</v>
      </c>
      <c r="E32" t="b">
        <v>0</v>
      </c>
      <c r="F32" s="1" t="s">
        <v>480</v>
      </c>
      <c r="G32" t="str">
        <f t="shared" si="0"/>
        <v>http://hl7.org/fhir/us/core/StructureDefinition/us-core-careteam</v>
      </c>
      <c r="H32" t="s">
        <v>56</v>
      </c>
      <c r="J32" t="s">
        <v>56</v>
      </c>
      <c r="K32" t="s">
        <v>89</v>
      </c>
      <c r="L32" t="str">
        <f t="shared" si="3"/>
        <v>CareTeam.patient</v>
      </c>
      <c r="M32" t="s">
        <v>56</v>
      </c>
      <c r="O32" t="s">
        <v>56</v>
      </c>
      <c r="X32" t="s">
        <v>546</v>
      </c>
      <c r="Y32" t="str">
        <f>"support searching for all "&amp;LOWER(B32)&amp;"s for a patient"</f>
        <v>support searching for all careteams for a patient</v>
      </c>
      <c r="Z32" s="4" t="str">
        <f>"GET [base]/"&amp;B32&amp;"?name=Shaw"</f>
        <v>GET [base]/CareTeam?name=Shaw</v>
      </c>
      <c r="AA32" s="9"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243</v>
      </c>
      <c r="C33" t="s">
        <v>539</v>
      </c>
      <c r="D33" t="s">
        <v>69</v>
      </c>
      <c r="E33" t="b">
        <v>0</v>
      </c>
      <c r="F33" s="1" t="s">
        <v>483</v>
      </c>
      <c r="G33" t="str">
        <f t="shared" si="0"/>
        <v>http://hl7.org/fhir/us/core/StructureDefinition/us-core-careteam</v>
      </c>
      <c r="H33" t="s">
        <v>58</v>
      </c>
      <c r="J33" t="s">
        <v>56</v>
      </c>
      <c r="K33" t="s">
        <v>57</v>
      </c>
      <c r="L33" t="str">
        <f t="shared" si="3"/>
        <v>CareTeam.role</v>
      </c>
      <c r="M33" t="s">
        <v>56</v>
      </c>
      <c r="N33" t="s">
        <v>69</v>
      </c>
      <c r="O33" t="s">
        <v>56</v>
      </c>
      <c r="Y33" s="4" t="s">
        <v>540</v>
      </c>
      <c r="Z33" s="4" t="str">
        <f>"GET [base]/"&amp;B33&amp;"?"&amp;C33&amp;"=http://snomed.info/sct\|17561000"</f>
        <v>GET [base]/CareTeam?role=http://snomed.info/sct\|17561000</v>
      </c>
      <c r="AA33" s="9"/>
      <c r="AB33" t="str">
        <f t="shared" si="1"/>
        <v>SearchParameter-us-core-careteam-role.html</v>
      </c>
    </row>
    <row r="34" spans="1:28" ht="19" customHeight="1" x14ac:dyDescent="0.2">
      <c r="A34">
        <v>33</v>
      </c>
      <c r="B34" t="s">
        <v>243</v>
      </c>
      <c r="C34" t="s">
        <v>61</v>
      </c>
      <c r="D34" t="s">
        <v>30</v>
      </c>
      <c r="E34" t="b">
        <v>0</v>
      </c>
      <c r="F34" s="1" t="s">
        <v>483</v>
      </c>
      <c r="G34" t="str">
        <f t="shared" ref="G34:G65" si="4">"http://hl7.org/fhir/us/core/StructureDefinition/us-core-"&amp;LOWER(B34)</f>
        <v>http://hl7.org/fhir/us/core/StructureDefinition/us-core-careteam</v>
      </c>
      <c r="H34" t="s">
        <v>56</v>
      </c>
      <c r="J34" t="s">
        <v>56</v>
      </c>
      <c r="K34" t="s">
        <v>57</v>
      </c>
      <c r="L34" t="str">
        <f t="shared" si="3"/>
        <v>CareTeam.status</v>
      </c>
      <c r="M34" t="s">
        <v>56</v>
      </c>
      <c r="N34" t="s">
        <v>69</v>
      </c>
      <c r="O34" t="s">
        <v>56</v>
      </c>
      <c r="Y34" s="4"/>
      <c r="Z34" s="4"/>
      <c r="AA34" s="9"/>
      <c r="AB34" t="str">
        <f t="shared" si="1"/>
        <v>SearchParameter-us-core-careteam-status.html</v>
      </c>
    </row>
    <row r="35" spans="1:28" ht="19" customHeight="1" x14ac:dyDescent="0.2">
      <c r="A35">
        <v>34</v>
      </c>
      <c r="B35" t="s">
        <v>136</v>
      </c>
      <c r="C35" t="s">
        <v>521</v>
      </c>
      <c r="D35" t="s">
        <v>30</v>
      </c>
      <c r="E35" t="b">
        <v>0</v>
      </c>
      <c r="F35" s="1" t="s">
        <v>481</v>
      </c>
      <c r="G35" t="str">
        <f t="shared" si="4"/>
        <v>http://hl7.org/fhir/us/core/StructureDefinition/us-core-condition</v>
      </c>
      <c r="H35" t="s">
        <v>56</v>
      </c>
      <c r="J35" t="s">
        <v>56</v>
      </c>
      <c r="K35" t="s">
        <v>77</v>
      </c>
      <c r="L35" t="str">
        <f t="shared" si="3"/>
        <v>Condition.abatement-date</v>
      </c>
      <c r="M35" t="s">
        <v>56</v>
      </c>
      <c r="O35" t="s">
        <v>56</v>
      </c>
      <c r="P35" t="s">
        <v>69</v>
      </c>
      <c r="S35" t="s">
        <v>91</v>
      </c>
      <c r="AA35" s="9"/>
      <c r="AB35" t="str">
        <f t="shared" si="1"/>
        <v>SearchParameter-us-core-condition-abatement-date.html</v>
      </c>
    </row>
    <row r="36" spans="1:28" ht="19" customHeight="1" x14ac:dyDescent="0.2">
      <c r="A36">
        <v>35</v>
      </c>
      <c r="B36" t="s">
        <v>136</v>
      </c>
      <c r="C36" t="s">
        <v>519</v>
      </c>
      <c r="D36" t="s">
        <v>30</v>
      </c>
      <c r="E36" t="b">
        <v>0</v>
      </c>
      <c r="F36" s="1" t="s">
        <v>481</v>
      </c>
      <c r="G36" t="str">
        <f t="shared" si="4"/>
        <v>http://hl7.org/fhir/us/core/StructureDefinition/us-core-condition</v>
      </c>
      <c r="H36" t="s">
        <v>58</v>
      </c>
      <c r="J36" t="s">
        <v>56</v>
      </c>
      <c r="K36" t="s">
        <v>77</v>
      </c>
      <c r="L36" t="str">
        <f t="shared" si="3"/>
        <v>Condition.asserted-date</v>
      </c>
      <c r="M36" t="s">
        <v>56</v>
      </c>
      <c r="O36" t="s">
        <v>56</v>
      </c>
      <c r="P36" t="s">
        <v>69</v>
      </c>
      <c r="S36" t="s">
        <v>91</v>
      </c>
      <c r="AA36" s="9"/>
      <c r="AB36" t="str">
        <f t="shared" si="1"/>
        <v>SearchParameter-us-core-condition-asserted-date.html</v>
      </c>
    </row>
    <row r="37" spans="1:28" ht="19" customHeight="1" x14ac:dyDescent="0.2">
      <c r="A37">
        <v>36</v>
      </c>
      <c r="B37" t="s">
        <v>136</v>
      </c>
      <c r="C37" t="s">
        <v>138</v>
      </c>
      <c r="D37" t="s">
        <v>30</v>
      </c>
      <c r="E37" t="b">
        <v>0</v>
      </c>
      <c r="F37" s="1" t="s">
        <v>483</v>
      </c>
      <c r="G37" t="str">
        <f t="shared" si="4"/>
        <v>http://hl7.org/fhir/us/core/StructureDefinition/us-core-condition</v>
      </c>
      <c r="H37" t="s">
        <v>56</v>
      </c>
      <c r="J37" t="s">
        <v>56</v>
      </c>
      <c r="K37" t="s">
        <v>57</v>
      </c>
      <c r="L37" t="str">
        <f t="shared" si="3"/>
        <v>Condition.category</v>
      </c>
      <c r="M37" t="s">
        <v>56</v>
      </c>
      <c r="O37" t="s">
        <v>56</v>
      </c>
      <c r="Y37" s="4"/>
      <c r="Z37" s="4"/>
      <c r="AA37" s="9"/>
      <c r="AB37" t="str">
        <f t="shared" si="1"/>
        <v>SearchParameter-us-core-condition-category.html</v>
      </c>
    </row>
    <row r="38" spans="1:28" ht="19" customHeight="1" x14ac:dyDescent="0.2">
      <c r="A38">
        <v>37</v>
      </c>
      <c r="B38" t="s">
        <v>136</v>
      </c>
      <c r="C38" t="s">
        <v>137</v>
      </c>
      <c r="D38" t="s">
        <v>30</v>
      </c>
      <c r="E38" t="b">
        <v>0</v>
      </c>
      <c r="F38" s="1" t="s">
        <v>483</v>
      </c>
      <c r="G38" t="str">
        <f t="shared" si="4"/>
        <v>http://hl7.org/fhir/us/core/StructureDefinition/us-core-condition</v>
      </c>
      <c r="H38" t="s">
        <v>56</v>
      </c>
      <c r="J38" t="s">
        <v>56</v>
      </c>
      <c r="K38" t="s">
        <v>57</v>
      </c>
      <c r="L38" t="str">
        <f t="shared" si="3"/>
        <v>Condition.clinical-status</v>
      </c>
      <c r="M38" t="s">
        <v>56</v>
      </c>
      <c r="O38" t="s">
        <v>56</v>
      </c>
      <c r="AA38" s="9"/>
      <c r="AB38" t="str">
        <f t="shared" si="1"/>
        <v>SearchParameter-us-core-condition-clinical-status.html</v>
      </c>
    </row>
    <row r="39" spans="1:28" ht="19" customHeight="1" x14ac:dyDescent="0.2">
      <c r="A39">
        <v>38</v>
      </c>
      <c r="B39" t="s">
        <v>136</v>
      </c>
      <c r="C39" t="s">
        <v>26</v>
      </c>
      <c r="D39" t="s">
        <v>30</v>
      </c>
      <c r="E39" t="b">
        <v>0</v>
      </c>
      <c r="F39" s="1" t="s">
        <v>483</v>
      </c>
      <c r="G39" t="str">
        <f t="shared" si="4"/>
        <v>http://hl7.org/fhir/us/core/StructureDefinition/us-core-condition</v>
      </c>
      <c r="H39" t="s">
        <v>56</v>
      </c>
      <c r="J39" t="s">
        <v>56</v>
      </c>
      <c r="K39" t="s">
        <v>57</v>
      </c>
      <c r="L39" t="str">
        <f t="shared" si="3"/>
        <v>Condition.code</v>
      </c>
      <c r="M39" t="s">
        <v>56</v>
      </c>
      <c r="O39" t="s">
        <v>56</v>
      </c>
      <c r="Y39" s="4"/>
      <c r="Z39" s="4"/>
      <c r="AA39" s="9"/>
      <c r="AB39" t="str">
        <f t="shared" si="1"/>
        <v>SearchParameter-us-core-condition-code.html</v>
      </c>
    </row>
    <row r="40" spans="1:28" ht="19" customHeight="1" x14ac:dyDescent="0.2">
      <c r="A40">
        <v>39</v>
      </c>
      <c r="B40" t="s">
        <v>136</v>
      </c>
      <c r="C40" t="s">
        <v>410</v>
      </c>
      <c r="D40" t="s">
        <v>30</v>
      </c>
      <c r="E40" t="b">
        <v>0</v>
      </c>
      <c r="F40" s="1" t="s">
        <v>480</v>
      </c>
      <c r="G40" t="str">
        <f t="shared" si="4"/>
        <v>http://hl7.org/fhir/us/core/StructureDefinition/us-core-condition</v>
      </c>
      <c r="H40" t="s">
        <v>56</v>
      </c>
      <c r="J40" t="s">
        <v>56</v>
      </c>
      <c r="K40" t="s">
        <v>89</v>
      </c>
      <c r="L40" t="str">
        <f t="shared" si="3"/>
        <v>Condition.encounter</v>
      </c>
      <c r="M40" t="s">
        <v>56</v>
      </c>
      <c r="O40" t="s">
        <v>56</v>
      </c>
      <c r="Y40" t="s">
        <v>522</v>
      </c>
      <c r="Z40" s="4" t="str">
        <f>"GET [base]/"&amp;B40&amp;"?patient=1137192"</f>
        <v>GET [base]/Condition?patient=1137192</v>
      </c>
      <c r="AA40" s="9"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136</v>
      </c>
      <c r="C41" t="s">
        <v>152</v>
      </c>
      <c r="D41" t="s">
        <v>30</v>
      </c>
      <c r="E41" t="b">
        <v>0</v>
      </c>
      <c r="F41" s="1" t="s">
        <v>481</v>
      </c>
      <c r="G41" t="str">
        <f t="shared" si="4"/>
        <v>http://hl7.org/fhir/us/core/StructureDefinition/us-core-condition</v>
      </c>
      <c r="H41" t="s">
        <v>56</v>
      </c>
      <c r="J41" t="s">
        <v>56</v>
      </c>
      <c r="K41" t="s">
        <v>77</v>
      </c>
      <c r="L41" t="str">
        <f t="shared" si="3"/>
        <v>Condition.onset-date</v>
      </c>
      <c r="M41" t="s">
        <v>56</v>
      </c>
      <c r="O41" t="s">
        <v>56</v>
      </c>
      <c r="P41" t="s">
        <v>69</v>
      </c>
      <c r="S41" t="s">
        <v>91</v>
      </c>
      <c r="AA41" s="9"/>
      <c r="AB41" t="str">
        <f t="shared" si="1"/>
        <v>SearchParameter-us-core-condition-onset-date.html</v>
      </c>
    </row>
    <row r="42" spans="1:28" ht="19" customHeight="1" x14ac:dyDescent="0.2">
      <c r="A42">
        <v>41</v>
      </c>
      <c r="B42" t="s">
        <v>136</v>
      </c>
      <c r="C42" t="s">
        <v>88</v>
      </c>
      <c r="D42" t="s">
        <v>12</v>
      </c>
      <c r="E42" t="b">
        <v>1</v>
      </c>
      <c r="F42" s="1" t="s">
        <v>480</v>
      </c>
      <c r="G42" t="str">
        <f t="shared" si="4"/>
        <v>http://hl7.org/fhir/us/core/StructureDefinition/us-core-condition</v>
      </c>
      <c r="H42" t="s">
        <v>56</v>
      </c>
      <c r="J42" t="s">
        <v>56</v>
      </c>
      <c r="K42" t="s">
        <v>89</v>
      </c>
      <c r="L42" t="str">
        <f t="shared" si="3"/>
        <v>Condition.patient</v>
      </c>
      <c r="M42" t="s">
        <v>56</v>
      </c>
      <c r="O42" t="s">
        <v>56</v>
      </c>
      <c r="Y42" t="s">
        <v>140</v>
      </c>
      <c r="Z42" s="4" t="str">
        <f>"GET [base]/"&amp;B42&amp;"?patient=1137192"</f>
        <v>GET [base]/Condition?patient=1137192</v>
      </c>
      <c r="AA42" s="9"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136</v>
      </c>
      <c r="C43" t="s">
        <v>520</v>
      </c>
      <c r="D43" t="s">
        <v>30</v>
      </c>
      <c r="E43" t="b">
        <v>0</v>
      </c>
      <c r="F43" s="1" t="s">
        <v>481</v>
      </c>
      <c r="G43" t="str">
        <f t="shared" si="4"/>
        <v>http://hl7.org/fhir/us/core/StructureDefinition/us-core-condition</v>
      </c>
      <c r="H43" t="s">
        <v>56</v>
      </c>
      <c r="J43" t="s">
        <v>56</v>
      </c>
      <c r="K43" t="s">
        <v>77</v>
      </c>
      <c r="L43" t="str">
        <f t="shared" si="3"/>
        <v>Condition.recorded-date</v>
      </c>
      <c r="M43" t="s">
        <v>56</v>
      </c>
      <c r="O43" t="s">
        <v>56</v>
      </c>
      <c r="P43" t="s">
        <v>69</v>
      </c>
      <c r="S43" t="s">
        <v>91</v>
      </c>
      <c r="AA43" s="9"/>
      <c r="AB43" t="str">
        <f t="shared" si="1"/>
        <v>SearchParameter-us-core-condition-recorded-date.html</v>
      </c>
    </row>
    <row r="44" spans="1:28" ht="19" customHeight="1" x14ac:dyDescent="0.2">
      <c r="A44">
        <v>43</v>
      </c>
      <c r="B44" t="s">
        <v>621</v>
      </c>
      <c r="C44" t="s">
        <v>88</v>
      </c>
      <c r="D44" t="s">
        <v>12</v>
      </c>
      <c r="E44" t="b">
        <v>1</v>
      </c>
      <c r="F44" s="1" t="s">
        <v>480</v>
      </c>
      <c r="G44" t="str">
        <f t="shared" si="4"/>
        <v>http://hl7.org/fhir/us/core/StructureDefinition/us-core-coverage</v>
      </c>
      <c r="H44" t="s">
        <v>56</v>
      </c>
      <c r="J44" t="s">
        <v>56</v>
      </c>
      <c r="K44" t="s">
        <v>89</v>
      </c>
      <c r="L44" t="str">
        <f t="shared" si="3"/>
        <v>Coverage.patient</v>
      </c>
      <c r="M44" t="s">
        <v>56</v>
      </c>
      <c r="O44" t="s">
        <v>56</v>
      </c>
      <c r="Y44" t="s">
        <v>623</v>
      </c>
      <c r="Z44" s="4" t="str">
        <f>"GET [base]/"&amp;B44&amp;"?patient=1137192"</f>
        <v>GET [base]/Coverage?patient=1137192</v>
      </c>
      <c r="AA44" s="9" t="str">
        <f>"Fetches a bundle of all "&amp;B44&amp; " resources for the specified patient"</f>
        <v>Fetches a bundle of all Coverage resources for the specified patient</v>
      </c>
      <c r="AB44" t="str">
        <f t="shared" si="1"/>
        <v>SearchParameter-us-core-coverage-patient.html</v>
      </c>
    </row>
    <row r="45" spans="1:28" ht="19" customHeight="1" x14ac:dyDescent="0.2">
      <c r="A45">
        <v>44</v>
      </c>
      <c r="B45" t="s">
        <v>244</v>
      </c>
      <c r="C45" t="s">
        <v>88</v>
      </c>
      <c r="D45" t="s">
        <v>12</v>
      </c>
      <c r="E45" t="b">
        <v>1</v>
      </c>
      <c r="F45" s="1" t="s">
        <v>480</v>
      </c>
      <c r="G45" t="str">
        <f t="shared" si="4"/>
        <v>http://hl7.org/fhir/us/core/StructureDefinition/us-core-device</v>
      </c>
      <c r="H45" t="s">
        <v>56</v>
      </c>
      <c r="J45" t="s">
        <v>56</v>
      </c>
      <c r="K45" t="s">
        <v>89</v>
      </c>
      <c r="L45" t="str">
        <f t="shared" si="3"/>
        <v>Device.patient</v>
      </c>
      <c r="M45" t="s">
        <v>56</v>
      </c>
      <c r="O45" t="s">
        <v>56</v>
      </c>
      <c r="Y45" t="str">
        <f>"support searching for all "&amp;LOWER(B45)&amp;"s for a patient, including implantable devices"</f>
        <v>support searching for all devices for a patient, including implantable devices</v>
      </c>
      <c r="Z45" s="4" t="str">
        <f>"GET [base]/"&amp;B45&amp;"?patient=1137192"</f>
        <v>GET [base]/Device?patient=1137192</v>
      </c>
      <c r="AA45" s="9" t="str">
        <f>"Fetches a bundle of all "&amp;B45&amp; " resources for the specified patient"</f>
        <v>Fetches a bundle of all Device resources for the specified patient</v>
      </c>
      <c r="AB45" t="str">
        <f t="shared" si="1"/>
        <v>SearchParameter-us-core-device-patient.html</v>
      </c>
    </row>
    <row r="46" spans="1:28" ht="19" customHeight="1" x14ac:dyDescent="0.2">
      <c r="A46">
        <v>45</v>
      </c>
      <c r="B46" t="s">
        <v>244</v>
      </c>
      <c r="C46" t="s">
        <v>61</v>
      </c>
      <c r="D46" t="s">
        <v>30</v>
      </c>
      <c r="E46" t="b">
        <v>0</v>
      </c>
      <c r="F46" s="1" t="s">
        <v>483</v>
      </c>
      <c r="G46" t="str">
        <f t="shared" si="4"/>
        <v>http://hl7.org/fhir/us/core/StructureDefinition/us-core-device</v>
      </c>
      <c r="H46" t="s">
        <v>56</v>
      </c>
      <c r="J46" t="s">
        <v>56</v>
      </c>
      <c r="K46" t="s">
        <v>57</v>
      </c>
      <c r="L46" t="str">
        <f t="shared" si="3"/>
        <v>Device.status</v>
      </c>
      <c r="M46" t="s">
        <v>56</v>
      </c>
      <c r="N46" t="s">
        <v>12</v>
      </c>
      <c r="O46" t="s">
        <v>56</v>
      </c>
      <c r="Z46" s="4"/>
      <c r="AA46" s="9"/>
      <c r="AB46" t="str">
        <f t="shared" si="1"/>
        <v>SearchParameter-us-core-device-status.html</v>
      </c>
    </row>
    <row r="47" spans="1:28" ht="19" customHeight="1" x14ac:dyDescent="0.2">
      <c r="A47">
        <v>46</v>
      </c>
      <c r="B47" t="s">
        <v>244</v>
      </c>
      <c r="C47" t="s">
        <v>13</v>
      </c>
      <c r="D47" t="s">
        <v>30</v>
      </c>
      <c r="E47" t="b">
        <v>0</v>
      </c>
      <c r="F47" s="1" t="s">
        <v>483</v>
      </c>
      <c r="G47" t="str">
        <f t="shared" si="4"/>
        <v>http://hl7.org/fhir/us/core/StructureDefinition/us-core-device</v>
      </c>
      <c r="H47" t="s">
        <v>56</v>
      </c>
      <c r="J47" t="s">
        <v>56</v>
      </c>
      <c r="K47" t="s">
        <v>57</v>
      </c>
      <c r="L47" t="str">
        <f t="shared" si="3"/>
        <v>Device.type</v>
      </c>
      <c r="M47" t="s">
        <v>56</v>
      </c>
      <c r="O47" t="s">
        <v>56</v>
      </c>
      <c r="Z47" s="4"/>
      <c r="AA47" s="9"/>
      <c r="AB47" t="str">
        <f t="shared" si="1"/>
        <v>SearchParameter-us-core-device-type.html</v>
      </c>
    </row>
    <row r="48" spans="1:28" ht="19" customHeight="1" x14ac:dyDescent="0.2">
      <c r="A48">
        <v>47</v>
      </c>
      <c r="B48" t="s">
        <v>177</v>
      </c>
      <c r="C48" t="s">
        <v>138</v>
      </c>
      <c r="D48" t="s">
        <v>30</v>
      </c>
      <c r="E48" t="b">
        <v>0</v>
      </c>
      <c r="F48" s="1" t="s">
        <v>483</v>
      </c>
      <c r="G48" t="str">
        <f t="shared" si="4"/>
        <v>http://hl7.org/fhir/us/core/StructureDefinition/us-core-diagnosticreport</v>
      </c>
      <c r="H48" t="s">
        <v>56</v>
      </c>
      <c r="J48" t="s">
        <v>56</v>
      </c>
      <c r="K48" t="s">
        <v>57</v>
      </c>
      <c r="L48" t="str">
        <f t="shared" si="3"/>
        <v>DiagnosticReport.category</v>
      </c>
      <c r="M48" t="s">
        <v>56</v>
      </c>
      <c r="O48" t="s">
        <v>56</v>
      </c>
      <c r="Y48" s="4"/>
      <c r="Z48" s="4"/>
      <c r="AA48" s="9"/>
      <c r="AB48" t="str">
        <f t="shared" si="1"/>
        <v>SearchParameter-us-core-diagnosticreport-category.html</v>
      </c>
    </row>
    <row r="49" spans="1:28" ht="19" customHeight="1" x14ac:dyDescent="0.2">
      <c r="A49">
        <v>48</v>
      </c>
      <c r="B49" t="s">
        <v>177</v>
      </c>
      <c r="C49" t="s">
        <v>26</v>
      </c>
      <c r="D49" t="s">
        <v>30</v>
      </c>
      <c r="E49" t="b">
        <v>0</v>
      </c>
      <c r="F49" s="1" t="s">
        <v>483</v>
      </c>
      <c r="G49" t="str">
        <f t="shared" si="4"/>
        <v>http://hl7.org/fhir/us/core/StructureDefinition/us-core-diagnosticreport</v>
      </c>
      <c r="H49" t="s">
        <v>56</v>
      </c>
      <c r="J49" t="s">
        <v>56</v>
      </c>
      <c r="K49" t="s">
        <v>57</v>
      </c>
      <c r="L49" t="str">
        <f t="shared" si="3"/>
        <v>DiagnosticReport.code</v>
      </c>
      <c r="M49" t="s">
        <v>56</v>
      </c>
      <c r="N49" t="s">
        <v>69</v>
      </c>
      <c r="O49" t="s">
        <v>56</v>
      </c>
      <c r="Y49" s="4"/>
      <c r="Z49" s="4"/>
      <c r="AA49" s="9"/>
      <c r="AB49" t="str">
        <f t="shared" si="1"/>
        <v>SearchParameter-us-core-diagnosticreport-code.html</v>
      </c>
    </row>
    <row r="50" spans="1:28" ht="19" customHeight="1" x14ac:dyDescent="0.2">
      <c r="A50">
        <v>49</v>
      </c>
      <c r="B50" t="s">
        <v>177</v>
      </c>
      <c r="C50" t="s">
        <v>77</v>
      </c>
      <c r="D50" t="s">
        <v>30</v>
      </c>
      <c r="E50" t="b">
        <v>0</v>
      </c>
      <c r="F50" s="1" t="s">
        <v>481</v>
      </c>
      <c r="G50" t="str">
        <f t="shared" si="4"/>
        <v>http://hl7.org/fhir/us/core/StructureDefinition/us-core-diagnosticreport</v>
      </c>
      <c r="H50" t="s">
        <v>56</v>
      </c>
      <c r="J50" t="s">
        <v>56</v>
      </c>
      <c r="K50" t="s">
        <v>77</v>
      </c>
      <c r="L50" t="str">
        <f t="shared" si="3"/>
        <v>DiagnosticReport.date</v>
      </c>
      <c r="M50" t="s">
        <v>56</v>
      </c>
      <c r="O50" t="s">
        <v>56</v>
      </c>
      <c r="P50" s="11" t="s">
        <v>69</v>
      </c>
      <c r="S50" t="s">
        <v>91</v>
      </c>
      <c r="AA50" s="9"/>
      <c r="AB50" t="str">
        <f t="shared" si="1"/>
        <v>SearchParameter-us-core-diagnosticreport-date.html</v>
      </c>
    </row>
    <row r="51" spans="1:28" ht="19" customHeight="1" x14ac:dyDescent="0.2">
      <c r="A51">
        <v>50</v>
      </c>
      <c r="B51" t="s">
        <v>177</v>
      </c>
      <c r="C51" t="s">
        <v>88</v>
      </c>
      <c r="D51" t="s">
        <v>12</v>
      </c>
      <c r="E51" t="b">
        <v>1</v>
      </c>
      <c r="F51" s="1" t="s">
        <v>480</v>
      </c>
      <c r="G51" t="str">
        <f t="shared" si="4"/>
        <v>http://hl7.org/fhir/us/core/StructureDefinition/us-core-diagnosticreport</v>
      </c>
      <c r="H51" t="s">
        <v>56</v>
      </c>
      <c r="J51" t="s">
        <v>56</v>
      </c>
      <c r="K51" t="s">
        <v>89</v>
      </c>
      <c r="L51" t="str">
        <f t="shared" si="3"/>
        <v>DiagnosticReport.patient</v>
      </c>
      <c r="M51" t="s">
        <v>56</v>
      </c>
      <c r="O51" t="s">
        <v>56</v>
      </c>
      <c r="Y51" t="str">
        <f>"support searching for all "&amp;LOWER(B51)&amp;"s for a patient"</f>
        <v>support searching for all diagnosticreports for a patient</v>
      </c>
      <c r="Z51" s="4" t="str">
        <f>"GET [base]/"&amp;B51&amp;"?patient=1137192"</f>
        <v>GET [base]/DiagnosticReport?patient=1137192</v>
      </c>
      <c r="AA51" s="9" t="str">
        <f>"Fetches a bundle of all "&amp;B51&amp; " resources for the specified patient"</f>
        <v>Fetches a bundle of all DiagnosticReport resources for the specified patient</v>
      </c>
      <c r="AB51" t="str">
        <f t="shared" si="1"/>
        <v>SearchParameter-us-core-diagnosticreport-patient.html</v>
      </c>
    </row>
    <row r="52" spans="1:28" ht="19" customHeight="1" x14ac:dyDescent="0.2">
      <c r="A52">
        <v>51</v>
      </c>
      <c r="B52" t="s">
        <v>177</v>
      </c>
      <c r="C52" t="s">
        <v>61</v>
      </c>
      <c r="D52" t="s">
        <v>30</v>
      </c>
      <c r="E52" t="b">
        <v>0</v>
      </c>
      <c r="F52" s="1" t="s">
        <v>483</v>
      </c>
      <c r="G52" t="str">
        <f t="shared" si="4"/>
        <v>http://hl7.org/fhir/us/core/StructureDefinition/us-core-diagnosticreport</v>
      </c>
      <c r="H52" t="s">
        <v>56</v>
      </c>
      <c r="J52" t="s">
        <v>56</v>
      </c>
      <c r="K52" t="s">
        <v>57</v>
      </c>
      <c r="L52" t="str">
        <f t="shared" si="3"/>
        <v>DiagnosticReport.status</v>
      </c>
      <c r="M52" t="s">
        <v>56</v>
      </c>
      <c r="N52" t="s">
        <v>12</v>
      </c>
      <c r="O52" t="s">
        <v>56</v>
      </c>
      <c r="Y52" s="4"/>
      <c r="Z52" s="4"/>
      <c r="AA52" s="9"/>
      <c r="AB52" t="str">
        <f t="shared" si="1"/>
        <v>SearchParameter-us-core-diagnosticreport-status.html</v>
      </c>
    </row>
    <row r="53" spans="1:28" ht="19" customHeight="1" x14ac:dyDescent="0.2">
      <c r="A53">
        <v>52</v>
      </c>
      <c r="B53" t="s">
        <v>176</v>
      </c>
      <c r="C53" t="s">
        <v>55</v>
      </c>
      <c r="D53" t="s">
        <v>12</v>
      </c>
      <c r="E53" t="b">
        <v>1</v>
      </c>
      <c r="G53" t="str">
        <f t="shared" si="4"/>
        <v>http://hl7.org/fhir/us/core/StructureDefinition/us-core-documentreference</v>
      </c>
      <c r="H53" t="s">
        <v>56</v>
      </c>
      <c r="J53" t="s">
        <v>56</v>
      </c>
      <c r="K53" t="s">
        <v>57</v>
      </c>
      <c r="L53" t="str">
        <f>B53&amp;".id"</f>
        <v>DocumentReference.id</v>
      </c>
      <c r="M53" t="s">
        <v>56</v>
      </c>
      <c r="O53" t="s">
        <v>56</v>
      </c>
      <c r="Y53" s="25" t="str">
        <f>"support both read " &amp;B53&amp; " by `id` **AND** " &amp;B53&amp; " search"</f>
        <v>support both read DocumentReference by `id` **AND** DocumentReference search</v>
      </c>
      <c r="Z53" s="4" t="s">
        <v>320</v>
      </c>
      <c r="AA53" s="1" t="s">
        <v>273</v>
      </c>
      <c r="AB53" t="str">
        <f>"SearchParameter-us-core-"&amp;LOWER((B53)&amp;"-"&amp;SUBSTITUTE(C53,"_","")&amp;".html")</f>
        <v>SearchParameter-us-core-documentreference-id.html</v>
      </c>
    </row>
    <row r="54" spans="1:28" ht="19" customHeight="1" x14ac:dyDescent="0.2">
      <c r="A54">
        <v>53</v>
      </c>
      <c r="B54" t="s">
        <v>176</v>
      </c>
      <c r="C54" t="s">
        <v>138</v>
      </c>
      <c r="D54" t="s">
        <v>30</v>
      </c>
      <c r="E54" t="b">
        <v>0</v>
      </c>
      <c r="F54" s="1" t="s">
        <v>483</v>
      </c>
      <c r="G54" t="str">
        <f t="shared" si="4"/>
        <v>http://hl7.org/fhir/us/core/StructureDefinition/us-core-documentreference</v>
      </c>
      <c r="H54" t="s">
        <v>56</v>
      </c>
      <c r="J54" t="s">
        <v>56</v>
      </c>
      <c r="K54" t="s">
        <v>57</v>
      </c>
      <c r="L54" t="str">
        <f>B54&amp;"."&amp;C54</f>
        <v>DocumentReference.category</v>
      </c>
      <c r="M54" t="s">
        <v>56</v>
      </c>
      <c r="O54" t="s">
        <v>56</v>
      </c>
      <c r="Y54" s="4"/>
      <c r="Z54" s="4"/>
      <c r="AA54" s="9"/>
      <c r="AB54" t="str">
        <f t="shared" ref="AB54:AB117" si="5">"SearchParameter-us-core-"&amp;LOWER((B54)&amp;"-"&amp;SUBSTITUTE(C54,"_","")&amp;".html")</f>
        <v>SearchParameter-us-core-documentreference-category.html</v>
      </c>
    </row>
    <row r="55" spans="1:28" ht="19" customHeight="1" x14ac:dyDescent="0.2">
      <c r="A55">
        <v>54</v>
      </c>
      <c r="B55" t="s">
        <v>176</v>
      </c>
      <c r="C55" t="s">
        <v>77</v>
      </c>
      <c r="D55" t="s">
        <v>30</v>
      </c>
      <c r="E55" t="b">
        <v>0</v>
      </c>
      <c r="F55" s="1" t="s">
        <v>481</v>
      </c>
      <c r="G55" t="str">
        <f t="shared" si="4"/>
        <v>http://hl7.org/fhir/us/core/StructureDefinition/us-core-documentreference</v>
      </c>
      <c r="H55" t="s">
        <v>56</v>
      </c>
      <c r="J55" t="s">
        <v>56</v>
      </c>
      <c r="K55" t="s">
        <v>77</v>
      </c>
      <c r="L55" t="str">
        <f>B55&amp;"."&amp;C55</f>
        <v>DocumentReference.date</v>
      </c>
      <c r="M55" t="s">
        <v>56</v>
      </c>
      <c r="O55" t="s">
        <v>56</v>
      </c>
      <c r="P55" t="s">
        <v>69</v>
      </c>
      <c r="S55" t="s">
        <v>91</v>
      </c>
      <c r="AA55" s="9"/>
      <c r="AB55" t="str">
        <f t="shared" si="5"/>
        <v>SearchParameter-us-core-documentreference-date.html</v>
      </c>
    </row>
    <row r="56" spans="1:28" ht="19" customHeight="1" x14ac:dyDescent="0.2">
      <c r="A56">
        <v>55</v>
      </c>
      <c r="B56" t="s">
        <v>176</v>
      </c>
      <c r="C56" t="s">
        <v>88</v>
      </c>
      <c r="D56" t="s">
        <v>12</v>
      </c>
      <c r="E56" t="b">
        <v>1</v>
      </c>
      <c r="F56" s="1" t="s">
        <v>480</v>
      </c>
      <c r="G56" t="str">
        <f t="shared" si="4"/>
        <v>http://hl7.org/fhir/us/core/StructureDefinition/us-core-documentreference</v>
      </c>
      <c r="H56" t="s">
        <v>56</v>
      </c>
      <c r="J56" t="s">
        <v>56</v>
      </c>
      <c r="K56" t="s">
        <v>89</v>
      </c>
      <c r="L56" t="str">
        <f>B56&amp;"."&amp;C56</f>
        <v>DocumentReference.patient</v>
      </c>
      <c r="M56" t="s">
        <v>56</v>
      </c>
      <c r="O56" t="s">
        <v>56</v>
      </c>
      <c r="Y56" t="str">
        <f>"support searching for all "&amp;LOWER(B56)&amp;"s for a patient"</f>
        <v>support searching for all documentreferences for a patient</v>
      </c>
      <c r="Z56" s="4" t="str">
        <f>"GET [base]/"&amp;B56&amp;"?patient=1137192"</f>
        <v>GET [base]/DocumentReference?patient=1137192</v>
      </c>
      <c r="AA56" s="9" t="str">
        <f>"Fetches a bundle of all "&amp;B56&amp; " resources for the specified patient. See the implementation notes above for how to access the actual document."</f>
        <v>Fetches a bundle of all DocumentReference resources for the specified patient. See the implementation notes above for how to access the actual document.</v>
      </c>
      <c r="AB56" t="str">
        <f t="shared" si="5"/>
        <v>SearchParameter-us-core-documentreference-patient.html</v>
      </c>
    </row>
    <row r="57" spans="1:28" ht="19" customHeight="1" x14ac:dyDescent="0.2">
      <c r="A57">
        <v>56</v>
      </c>
      <c r="B57" t="s">
        <v>176</v>
      </c>
      <c r="C57" t="s">
        <v>272</v>
      </c>
      <c r="D57" t="s">
        <v>30</v>
      </c>
      <c r="E57" t="b">
        <v>0</v>
      </c>
      <c r="F57" s="1" t="s">
        <v>481</v>
      </c>
      <c r="G57" t="str">
        <f t="shared" si="4"/>
        <v>http://hl7.org/fhir/us/core/StructureDefinition/us-core-documentreference</v>
      </c>
      <c r="H57" t="s">
        <v>56</v>
      </c>
      <c r="J57" t="s">
        <v>56</v>
      </c>
      <c r="K57" t="s">
        <v>77</v>
      </c>
      <c r="L57" t="s">
        <v>274</v>
      </c>
      <c r="M57" t="s">
        <v>56</v>
      </c>
      <c r="O57" t="s">
        <v>56</v>
      </c>
      <c r="P57" t="s">
        <v>69</v>
      </c>
      <c r="S57" t="s">
        <v>91</v>
      </c>
      <c r="AA57" s="9"/>
      <c r="AB57" t="str">
        <f t="shared" si="5"/>
        <v>SearchParameter-us-core-documentreference-period.html</v>
      </c>
    </row>
    <row r="58" spans="1:28" ht="19" customHeight="1" x14ac:dyDescent="0.2">
      <c r="A58">
        <v>57</v>
      </c>
      <c r="B58" t="s">
        <v>176</v>
      </c>
      <c r="C58" t="s">
        <v>61</v>
      </c>
      <c r="D58" t="s">
        <v>30</v>
      </c>
      <c r="E58" t="b">
        <v>0</v>
      </c>
      <c r="F58" s="1" t="s">
        <v>483</v>
      </c>
      <c r="G58" t="str">
        <f t="shared" si="4"/>
        <v>http://hl7.org/fhir/us/core/StructureDefinition/us-core-documentreference</v>
      </c>
      <c r="H58" t="s">
        <v>56</v>
      </c>
      <c r="J58" t="s">
        <v>56</v>
      </c>
      <c r="K58" t="s">
        <v>57</v>
      </c>
      <c r="L58" t="str">
        <f t="shared" ref="L58:L98" si="6">B58&amp;"."&amp;C58</f>
        <v>DocumentReference.status</v>
      </c>
      <c r="M58" t="s">
        <v>56</v>
      </c>
      <c r="N58" t="s">
        <v>12</v>
      </c>
      <c r="O58" t="s">
        <v>56</v>
      </c>
      <c r="Y58" s="4"/>
      <c r="Z58" s="4"/>
      <c r="AA58" s="9"/>
      <c r="AB58" t="str">
        <f t="shared" si="5"/>
        <v>SearchParameter-us-core-documentreference-status.html</v>
      </c>
    </row>
    <row r="59" spans="1:28" ht="19" customHeight="1" x14ac:dyDescent="0.2">
      <c r="A59">
        <v>58</v>
      </c>
      <c r="B59" t="s">
        <v>176</v>
      </c>
      <c r="C59" t="s">
        <v>13</v>
      </c>
      <c r="D59" t="s">
        <v>30</v>
      </c>
      <c r="E59" t="b">
        <v>0</v>
      </c>
      <c r="F59" s="1" t="s">
        <v>483</v>
      </c>
      <c r="G59" t="str">
        <f t="shared" si="4"/>
        <v>http://hl7.org/fhir/us/core/StructureDefinition/us-core-documentreference</v>
      </c>
      <c r="H59" t="s">
        <v>56</v>
      </c>
      <c r="J59" t="s">
        <v>56</v>
      </c>
      <c r="K59" t="s">
        <v>57</v>
      </c>
      <c r="L59" t="str">
        <f t="shared" si="6"/>
        <v>DocumentReference.type</v>
      </c>
      <c r="M59" t="s">
        <v>56</v>
      </c>
      <c r="O59" t="s">
        <v>56</v>
      </c>
      <c r="Y59" s="4"/>
      <c r="Z59" s="4"/>
      <c r="AA59" s="9"/>
      <c r="AB59" t="str">
        <f t="shared" si="5"/>
        <v>SearchParameter-us-core-documentreference-type.html</v>
      </c>
    </row>
    <row r="60" spans="1:28" ht="19" customHeight="1" x14ac:dyDescent="0.2">
      <c r="A60">
        <v>59</v>
      </c>
      <c r="B60" t="s">
        <v>22</v>
      </c>
      <c r="C60" t="s">
        <v>55</v>
      </c>
      <c r="D60" t="s">
        <v>12</v>
      </c>
      <c r="E60" t="b">
        <v>1</v>
      </c>
      <c r="G60" t="str">
        <f t="shared" si="4"/>
        <v>http://hl7.org/fhir/us/core/StructureDefinition/us-core-encounter</v>
      </c>
      <c r="H60" t="s">
        <v>56</v>
      </c>
      <c r="J60" t="s">
        <v>56</v>
      </c>
      <c r="K60" t="s">
        <v>57</v>
      </c>
      <c r="L60" t="str">
        <f t="shared" si="6"/>
        <v>Encounter._id</v>
      </c>
      <c r="M60" t="s">
        <v>56</v>
      </c>
      <c r="O60" t="s">
        <v>56</v>
      </c>
      <c r="Y60" s="25" t="str">
        <f>"support both read " &amp;B60&amp; " by `id` **AND** " &amp;B60&amp; " search"</f>
        <v>support both read Encounter by `id` **AND** Encounter search</v>
      </c>
      <c r="Z60" s="4" t="s">
        <v>318</v>
      </c>
      <c r="AA60" s="1" t="s">
        <v>169</v>
      </c>
      <c r="AB60" t="str">
        <f t="shared" si="5"/>
        <v>SearchParameter-us-core-encounter-id.html</v>
      </c>
    </row>
    <row r="61" spans="1:28" ht="19" customHeight="1" x14ac:dyDescent="0.2">
      <c r="A61">
        <v>60</v>
      </c>
      <c r="B61" t="s">
        <v>22</v>
      </c>
      <c r="C61" t="s">
        <v>93</v>
      </c>
      <c r="D61" t="s">
        <v>30</v>
      </c>
      <c r="E61" t="b">
        <v>0</v>
      </c>
      <c r="F61" s="1" t="s">
        <v>483</v>
      </c>
      <c r="G61" t="str">
        <f t="shared" si="4"/>
        <v>http://hl7.org/fhir/us/core/StructureDefinition/us-core-encounter</v>
      </c>
      <c r="H61" t="s">
        <v>56</v>
      </c>
      <c r="J61" t="s">
        <v>56</v>
      </c>
      <c r="K61" t="s">
        <v>57</v>
      </c>
      <c r="L61" t="str">
        <f t="shared" si="6"/>
        <v>Encounter.class</v>
      </c>
      <c r="M61" t="s">
        <v>56</v>
      </c>
      <c r="O61" t="s">
        <v>56</v>
      </c>
      <c r="Y61" s="4"/>
      <c r="Z61" s="4"/>
      <c r="AA61" s="9"/>
      <c r="AB61" t="str">
        <f t="shared" si="5"/>
        <v>SearchParameter-us-core-encounter-class.html</v>
      </c>
    </row>
    <row r="62" spans="1:28" ht="19" customHeight="1" x14ac:dyDescent="0.2">
      <c r="A62">
        <v>61</v>
      </c>
      <c r="B62" t="s">
        <v>22</v>
      </c>
      <c r="C62" t="s">
        <v>77</v>
      </c>
      <c r="D62" t="s">
        <v>30</v>
      </c>
      <c r="E62" t="b">
        <v>0</v>
      </c>
      <c r="F62" s="1" t="s">
        <v>481</v>
      </c>
      <c r="G62" t="str">
        <f t="shared" si="4"/>
        <v>http://hl7.org/fhir/us/core/StructureDefinition/us-core-encounter</v>
      </c>
      <c r="H62" t="s">
        <v>56</v>
      </c>
      <c r="J62" t="s">
        <v>56</v>
      </c>
      <c r="K62" t="s">
        <v>77</v>
      </c>
      <c r="L62" t="str">
        <f t="shared" si="6"/>
        <v>Encounter.date</v>
      </c>
      <c r="M62" t="s">
        <v>56</v>
      </c>
      <c r="O62" t="s">
        <v>56</v>
      </c>
      <c r="P62" t="s">
        <v>69</v>
      </c>
      <c r="S62" t="s">
        <v>91</v>
      </c>
      <c r="AA62" s="9"/>
      <c r="AB62" t="str">
        <f t="shared" si="5"/>
        <v>SearchParameter-us-core-encounter-date.html</v>
      </c>
    </row>
    <row r="63" spans="1:28" ht="19" customHeight="1" x14ac:dyDescent="0.2">
      <c r="A63">
        <v>62</v>
      </c>
      <c r="B63" t="s">
        <v>22</v>
      </c>
      <c r="C63" t="s">
        <v>534</v>
      </c>
      <c r="D63" t="s">
        <v>30</v>
      </c>
      <c r="E63" t="b">
        <v>0</v>
      </c>
      <c r="F63" s="1" t="s">
        <v>483</v>
      </c>
      <c r="G63" t="str">
        <f t="shared" si="4"/>
        <v>http://hl7.org/fhir/us/core/StructureDefinition/us-core-encounter</v>
      </c>
      <c r="H63" t="s">
        <v>58</v>
      </c>
      <c r="J63" t="s">
        <v>56</v>
      </c>
      <c r="K63" t="s">
        <v>57</v>
      </c>
      <c r="L63" t="str">
        <f t="shared" si="6"/>
        <v>Encounter.discharge-disposition</v>
      </c>
      <c r="M63" t="s">
        <v>56</v>
      </c>
      <c r="O63" t="s">
        <v>56</v>
      </c>
      <c r="Y63" s="25"/>
      <c r="Z63" s="4"/>
      <c r="AA63" s="9"/>
      <c r="AB63" t="str">
        <f t="shared" si="5"/>
        <v>SearchParameter-us-core-encounter-discharge-disposition.html</v>
      </c>
    </row>
    <row r="64" spans="1:28" ht="19" customHeight="1" x14ac:dyDescent="0.2">
      <c r="A64">
        <v>63</v>
      </c>
      <c r="B64" t="s">
        <v>22</v>
      </c>
      <c r="C64" t="s">
        <v>75</v>
      </c>
      <c r="D64" t="s">
        <v>69</v>
      </c>
      <c r="E64" t="b">
        <v>1</v>
      </c>
      <c r="F64" s="1" t="s">
        <v>483</v>
      </c>
      <c r="G64" t="str">
        <f t="shared" si="4"/>
        <v>http://hl7.org/fhir/us/core/StructureDefinition/us-core-encounter</v>
      </c>
      <c r="H64" t="s">
        <v>56</v>
      </c>
      <c r="J64" t="s">
        <v>56</v>
      </c>
      <c r="K64" t="s">
        <v>57</v>
      </c>
      <c r="L64" t="str">
        <f t="shared" si="6"/>
        <v>Encounter.identifier</v>
      </c>
      <c r="M64" t="s">
        <v>56</v>
      </c>
      <c r="O64" t="s">
        <v>56</v>
      </c>
      <c r="Y64" s="4" t="s">
        <v>208</v>
      </c>
      <c r="Z64" t="s">
        <v>158</v>
      </c>
      <c r="AA64" s="9" t="str">
        <f>"Fetches a bundle containing any "&amp;B64&amp;" resources matching the identifier"</f>
        <v>Fetches a bundle containing any Encounter resources matching the identifier</v>
      </c>
      <c r="AB64" t="str">
        <f t="shared" si="5"/>
        <v>SearchParameter-us-core-encounter-identifier.html</v>
      </c>
    </row>
    <row r="65" spans="1:28" ht="19" customHeight="1" x14ac:dyDescent="0.2">
      <c r="A65">
        <v>64</v>
      </c>
      <c r="B65" t="s">
        <v>22</v>
      </c>
      <c r="C65" t="s">
        <v>533</v>
      </c>
      <c r="D65" t="s">
        <v>30</v>
      </c>
      <c r="E65" t="b">
        <v>0</v>
      </c>
      <c r="F65" s="1" t="s">
        <v>480</v>
      </c>
      <c r="G65" t="str">
        <f t="shared" si="4"/>
        <v>http://hl7.org/fhir/us/core/StructureDefinition/us-core-encounter</v>
      </c>
      <c r="H65" t="s">
        <v>56</v>
      </c>
      <c r="J65" t="s">
        <v>56</v>
      </c>
      <c r="K65" t="s">
        <v>89</v>
      </c>
      <c r="L65" t="str">
        <f t="shared" si="6"/>
        <v>Encounter.location</v>
      </c>
      <c r="M65" t="s">
        <v>56</v>
      </c>
      <c r="O65" t="s">
        <v>56</v>
      </c>
      <c r="Y65" t="s">
        <v>90</v>
      </c>
      <c r="Z65" s="4" t="str">
        <f>"GET [base]/"&amp;B65&amp;"?patient=1137192"</f>
        <v>GET [base]/Encounter?patient=1137192</v>
      </c>
      <c r="AA65" s="9" t="str">
        <f>"Fetches a bundle of all "&amp;B65&amp; " resources for the specified patient"</f>
        <v>Fetches a bundle of all Encounter resources for the specified patient</v>
      </c>
      <c r="AB65" t="str">
        <f t="shared" si="5"/>
        <v>SearchParameter-us-core-encounter-location.html</v>
      </c>
    </row>
    <row r="66" spans="1:28" ht="19" customHeight="1" x14ac:dyDescent="0.2">
      <c r="A66">
        <v>65</v>
      </c>
      <c r="B66" t="s">
        <v>22</v>
      </c>
      <c r="C66" t="s">
        <v>88</v>
      </c>
      <c r="D66" t="s">
        <v>12</v>
      </c>
      <c r="E66" t="b">
        <v>1</v>
      </c>
      <c r="F66" s="1" t="s">
        <v>480</v>
      </c>
      <c r="G66" t="str">
        <f t="shared" ref="G66:G97" si="7">"http://hl7.org/fhir/us/core/StructureDefinition/us-core-"&amp;LOWER(B66)</f>
        <v>http://hl7.org/fhir/us/core/StructureDefinition/us-core-encounter</v>
      </c>
      <c r="H66" t="s">
        <v>56</v>
      </c>
      <c r="J66" t="s">
        <v>56</v>
      </c>
      <c r="K66" t="s">
        <v>89</v>
      </c>
      <c r="L66" t="str">
        <f t="shared" si="6"/>
        <v>Encounter.patient</v>
      </c>
      <c r="M66" t="s">
        <v>56</v>
      </c>
      <c r="O66" t="s">
        <v>56</v>
      </c>
      <c r="Y66" t="s">
        <v>90</v>
      </c>
      <c r="Z66" s="4" t="str">
        <f>"GET [base]/"&amp;B66&amp;"?patient=1137192"</f>
        <v>GET [base]/Encounter?patient=1137192</v>
      </c>
      <c r="AA66" s="9" t="str">
        <f>"Fetches a bundle of all "&amp;B66&amp; " resources for the specified patient"</f>
        <v>Fetches a bundle of all Encounter resources for the specified patient</v>
      </c>
      <c r="AB66" t="str">
        <f t="shared" si="5"/>
        <v>SearchParameter-us-core-encounter-patient.html</v>
      </c>
    </row>
    <row r="67" spans="1:28" ht="19" customHeight="1" x14ac:dyDescent="0.2">
      <c r="A67">
        <v>66</v>
      </c>
      <c r="B67" t="s">
        <v>22</v>
      </c>
      <c r="C67" t="s">
        <v>61</v>
      </c>
      <c r="D67" t="s">
        <v>30</v>
      </c>
      <c r="E67" t="b">
        <v>0</v>
      </c>
      <c r="F67" s="1" t="s">
        <v>483</v>
      </c>
      <c r="G67" t="str">
        <f t="shared" si="7"/>
        <v>http://hl7.org/fhir/us/core/StructureDefinition/us-core-encounter</v>
      </c>
      <c r="H67" t="s">
        <v>56</v>
      </c>
      <c r="J67" t="s">
        <v>56</v>
      </c>
      <c r="K67" t="s">
        <v>57</v>
      </c>
      <c r="L67" t="str">
        <f t="shared" si="6"/>
        <v>Encounter.status</v>
      </c>
      <c r="M67" t="s">
        <v>56</v>
      </c>
      <c r="O67" t="s">
        <v>56</v>
      </c>
      <c r="Y67" s="4"/>
      <c r="Z67" s="4"/>
      <c r="AA67" s="9"/>
      <c r="AB67" t="str">
        <f t="shared" si="5"/>
        <v>SearchParameter-us-core-encounter-status.html</v>
      </c>
    </row>
    <row r="68" spans="1:28" ht="19" customHeight="1" x14ac:dyDescent="0.2">
      <c r="A68">
        <v>67</v>
      </c>
      <c r="B68" t="s">
        <v>22</v>
      </c>
      <c r="C68" t="s">
        <v>13</v>
      </c>
      <c r="D68" t="s">
        <v>30</v>
      </c>
      <c r="E68" t="b">
        <v>0</v>
      </c>
      <c r="F68" s="1" t="s">
        <v>483</v>
      </c>
      <c r="G68" t="str">
        <f t="shared" si="7"/>
        <v>http://hl7.org/fhir/us/core/StructureDefinition/us-core-encounter</v>
      </c>
      <c r="H68" t="s">
        <v>56</v>
      </c>
      <c r="J68" t="s">
        <v>56</v>
      </c>
      <c r="K68" t="s">
        <v>57</v>
      </c>
      <c r="L68" t="str">
        <f t="shared" si="6"/>
        <v>Encounter.type</v>
      </c>
      <c r="M68" t="s">
        <v>56</v>
      </c>
      <c r="O68" t="s">
        <v>56</v>
      </c>
      <c r="Y68" s="4"/>
      <c r="Z68" s="4"/>
      <c r="AA68" s="9"/>
      <c r="AB68" t="str">
        <f t="shared" si="5"/>
        <v>SearchParameter-us-core-encounter-type.html</v>
      </c>
    </row>
    <row r="69" spans="1:28" ht="19" customHeight="1" x14ac:dyDescent="0.2">
      <c r="A69">
        <v>68</v>
      </c>
      <c r="B69" t="s">
        <v>178</v>
      </c>
      <c r="C69" t="s">
        <v>3</v>
      </c>
      <c r="D69" t="s">
        <v>30</v>
      </c>
      <c r="E69" t="b">
        <v>0</v>
      </c>
      <c r="F69" s="1"/>
      <c r="G69" t="str">
        <f t="shared" si="7"/>
        <v>http://hl7.org/fhir/us/core/StructureDefinition/us-core-goal</v>
      </c>
      <c r="H69" t="s">
        <v>58</v>
      </c>
      <c r="J69" t="s">
        <v>56</v>
      </c>
      <c r="K69" t="s">
        <v>57</v>
      </c>
      <c r="L69" t="str">
        <f t="shared" si="6"/>
        <v>Goal.description</v>
      </c>
      <c r="M69" t="s">
        <v>56</v>
      </c>
      <c r="O69" t="s">
        <v>56</v>
      </c>
      <c r="AA69" s="9"/>
      <c r="AB69" t="str">
        <f t="shared" si="5"/>
        <v>SearchParameter-us-core-goal-description.html</v>
      </c>
    </row>
    <row r="70" spans="1:28" ht="19" customHeight="1" x14ac:dyDescent="0.2">
      <c r="A70">
        <v>69</v>
      </c>
      <c r="B70" t="s">
        <v>178</v>
      </c>
      <c r="C70" t="s">
        <v>299</v>
      </c>
      <c r="D70" t="s">
        <v>30</v>
      </c>
      <c r="E70" t="b">
        <v>0</v>
      </c>
      <c r="F70" s="1" t="s">
        <v>483</v>
      </c>
      <c r="G70" t="str">
        <f t="shared" si="7"/>
        <v>http://hl7.org/fhir/us/core/StructureDefinition/us-core-goal</v>
      </c>
      <c r="H70" t="s">
        <v>56</v>
      </c>
      <c r="J70" t="s">
        <v>56</v>
      </c>
      <c r="K70" t="s">
        <v>57</v>
      </c>
      <c r="L70" t="str">
        <f t="shared" si="6"/>
        <v>Goal.lifecycle-status</v>
      </c>
      <c r="M70" t="s">
        <v>56</v>
      </c>
      <c r="O70" t="s">
        <v>56</v>
      </c>
      <c r="Y70" s="4"/>
      <c r="Z70" s="4"/>
      <c r="AA70" s="9"/>
      <c r="AB70" t="str">
        <f t="shared" si="5"/>
        <v>SearchParameter-us-core-goal-lifecycle-status.html</v>
      </c>
    </row>
    <row r="71" spans="1:28" ht="19" customHeight="1" x14ac:dyDescent="0.2">
      <c r="A71">
        <v>70</v>
      </c>
      <c r="B71" t="s">
        <v>178</v>
      </c>
      <c r="C71" t="s">
        <v>88</v>
      </c>
      <c r="D71" t="s">
        <v>12</v>
      </c>
      <c r="E71" t="b">
        <v>1</v>
      </c>
      <c r="F71" s="1" t="s">
        <v>480</v>
      </c>
      <c r="G71" t="str">
        <f t="shared" si="7"/>
        <v>http://hl7.org/fhir/us/core/StructureDefinition/us-core-goal</v>
      </c>
      <c r="H71" t="s">
        <v>56</v>
      </c>
      <c r="J71" t="s">
        <v>56</v>
      </c>
      <c r="K71" t="s">
        <v>89</v>
      </c>
      <c r="L71" t="str">
        <f t="shared" si="6"/>
        <v>Goal.patient</v>
      </c>
      <c r="M71" t="s">
        <v>56</v>
      </c>
      <c r="O71" t="s">
        <v>56</v>
      </c>
      <c r="Y71" t="str">
        <f>"support searching for all "&amp;LOWER(B71)&amp;"s for a patient"</f>
        <v>support searching for all goals for a patient</v>
      </c>
      <c r="Z71" s="4" t="str">
        <f>"GET [base]/"&amp;B71&amp;"?patient=1137192"</f>
        <v>GET [base]/Goal?patient=1137192</v>
      </c>
      <c r="AA71" s="9" t="str">
        <f>"Fetches a bundle of all "&amp;B71&amp; " resources for the specified patient"</f>
        <v>Fetches a bundle of all Goal resources for the specified patient</v>
      </c>
      <c r="AB71" t="str">
        <f t="shared" si="5"/>
        <v>SearchParameter-us-core-goal-patient.html</v>
      </c>
    </row>
    <row r="72" spans="1:28" ht="19" customHeight="1" x14ac:dyDescent="0.2">
      <c r="A72">
        <v>71</v>
      </c>
      <c r="B72" t="s">
        <v>178</v>
      </c>
      <c r="C72" t="s">
        <v>394</v>
      </c>
      <c r="D72" t="s">
        <v>30</v>
      </c>
      <c r="E72" t="b">
        <v>0</v>
      </c>
      <c r="F72" s="1" t="s">
        <v>482</v>
      </c>
      <c r="G72" t="str">
        <f t="shared" si="7"/>
        <v>http://hl7.org/fhir/us/core/StructureDefinition/us-core-goal</v>
      </c>
      <c r="H72" t="s">
        <v>56</v>
      </c>
      <c r="J72" t="s">
        <v>56</v>
      </c>
      <c r="K72" t="s">
        <v>77</v>
      </c>
      <c r="L72" t="str">
        <f t="shared" si="6"/>
        <v>Goal.target-date</v>
      </c>
      <c r="M72" t="s">
        <v>56</v>
      </c>
      <c r="O72" t="s">
        <v>56</v>
      </c>
      <c r="P72" t="s">
        <v>69</v>
      </c>
      <c r="S72" t="s">
        <v>91</v>
      </c>
      <c r="AA72" s="9"/>
      <c r="AB72" t="str">
        <f t="shared" si="5"/>
        <v>SearchParameter-us-core-goal-target-date.html</v>
      </c>
    </row>
    <row r="73" spans="1:28" ht="19" customHeight="1" x14ac:dyDescent="0.2">
      <c r="A73">
        <v>72</v>
      </c>
      <c r="B73" t="s">
        <v>159</v>
      </c>
      <c r="C73" t="s">
        <v>77</v>
      </c>
      <c r="D73" t="s">
        <v>30</v>
      </c>
      <c r="E73" t="b">
        <v>0</v>
      </c>
      <c r="F73" s="1" t="s">
        <v>481</v>
      </c>
      <c r="G73" t="str">
        <f t="shared" si="7"/>
        <v>http://hl7.org/fhir/us/core/StructureDefinition/us-core-immunization</v>
      </c>
      <c r="H73" t="s">
        <v>56</v>
      </c>
      <c r="J73" t="s">
        <v>56</v>
      </c>
      <c r="K73" t="s">
        <v>77</v>
      </c>
      <c r="L73" t="str">
        <f t="shared" si="6"/>
        <v>Immunization.date</v>
      </c>
      <c r="M73" t="s">
        <v>56</v>
      </c>
      <c r="O73" t="s">
        <v>56</v>
      </c>
      <c r="P73" t="s">
        <v>69</v>
      </c>
      <c r="S73" t="s">
        <v>91</v>
      </c>
      <c r="AA73" s="9"/>
      <c r="AB73" t="str">
        <f t="shared" si="5"/>
        <v>SearchParameter-us-core-immunization-date.html</v>
      </c>
    </row>
    <row r="74" spans="1:28" ht="19" customHeight="1" x14ac:dyDescent="0.2">
      <c r="A74">
        <v>73</v>
      </c>
      <c r="B74" t="s">
        <v>159</v>
      </c>
      <c r="C74" t="s">
        <v>88</v>
      </c>
      <c r="D74" t="s">
        <v>12</v>
      </c>
      <c r="E74" t="b">
        <v>1</v>
      </c>
      <c r="F74" s="1" t="s">
        <v>480</v>
      </c>
      <c r="G74" t="str">
        <f t="shared" si="7"/>
        <v>http://hl7.org/fhir/us/core/StructureDefinition/us-core-immunization</v>
      </c>
      <c r="H74" t="s">
        <v>56</v>
      </c>
      <c r="J74" t="s">
        <v>56</v>
      </c>
      <c r="K74" t="s">
        <v>89</v>
      </c>
      <c r="L74" t="str">
        <f t="shared" si="6"/>
        <v>Immunization.patient</v>
      </c>
      <c r="M74" t="s">
        <v>56</v>
      </c>
      <c r="O74" t="s">
        <v>56</v>
      </c>
      <c r="Y74" t="str">
        <f>"support searching for all "&amp;LOWER(B74)&amp;"s for a patient"</f>
        <v>support searching for all immunizations for a patient</v>
      </c>
      <c r="Z74" s="4" t="str">
        <f>"GET [base]/"&amp;B74&amp;"?patient=1137192"</f>
        <v>GET [base]/Immunization?patient=1137192</v>
      </c>
      <c r="AA74" s="9" t="str">
        <f>"Fetches a bundle of all "&amp;B74&amp; " resources for the specified patient"</f>
        <v>Fetches a bundle of all Immunization resources for the specified patient</v>
      </c>
      <c r="AB74" t="str">
        <f t="shared" si="5"/>
        <v>SearchParameter-us-core-immunization-patient.html</v>
      </c>
    </row>
    <row r="75" spans="1:28" ht="19" customHeight="1" x14ac:dyDescent="0.2">
      <c r="A75">
        <v>74</v>
      </c>
      <c r="B75" t="s">
        <v>159</v>
      </c>
      <c r="C75" t="s">
        <v>61</v>
      </c>
      <c r="D75" t="s">
        <v>30</v>
      </c>
      <c r="E75" t="b">
        <v>0</v>
      </c>
      <c r="F75" s="1" t="s">
        <v>483</v>
      </c>
      <c r="G75" t="str">
        <f t="shared" si="7"/>
        <v>http://hl7.org/fhir/us/core/StructureDefinition/us-core-immunization</v>
      </c>
      <c r="H75" t="s">
        <v>56</v>
      </c>
      <c r="J75" t="s">
        <v>56</v>
      </c>
      <c r="K75" t="s">
        <v>57</v>
      </c>
      <c r="L75" t="str">
        <f t="shared" si="6"/>
        <v>Immunization.status</v>
      </c>
      <c r="M75" t="s">
        <v>56</v>
      </c>
      <c r="O75" t="s">
        <v>56</v>
      </c>
      <c r="Y75" s="4"/>
      <c r="Z75" s="4"/>
      <c r="AA75" s="9"/>
      <c r="AB75" t="str">
        <f t="shared" si="5"/>
        <v>SearchParameter-us-core-immunization-status.html</v>
      </c>
    </row>
    <row r="76" spans="1:28" ht="19" customHeight="1" x14ac:dyDescent="0.2">
      <c r="A76">
        <v>75</v>
      </c>
      <c r="B76" t="s">
        <v>245</v>
      </c>
      <c r="C76" t="s">
        <v>84</v>
      </c>
      <c r="D76" t="s">
        <v>12</v>
      </c>
      <c r="E76" t="b">
        <v>1</v>
      </c>
      <c r="G76" t="str">
        <f t="shared" si="7"/>
        <v>http://hl7.org/fhir/us/core/StructureDefinition/us-core-location</v>
      </c>
      <c r="H76" t="s">
        <v>56</v>
      </c>
      <c r="J76" t="s">
        <v>56</v>
      </c>
      <c r="K76" t="s">
        <v>63</v>
      </c>
      <c r="L76" t="str">
        <f t="shared" si="6"/>
        <v>Location.address</v>
      </c>
      <c r="M76" t="s">
        <v>56</v>
      </c>
      <c r="O76" t="s">
        <v>56</v>
      </c>
      <c r="Y76" t="s">
        <v>250</v>
      </c>
      <c r="Z76" s="4" t="str">
        <f>"GET [base]/"&amp;B76&amp;"?address=Arbor"</f>
        <v>GET [base]/Location?address=Arbor</v>
      </c>
      <c r="AA76" s="9" t="str">
        <f>"Fetches a bundle of all "&amp;B76&amp; " resources that match the address string"</f>
        <v>Fetches a bundle of all Location resources that match the address string</v>
      </c>
      <c r="AB76" t="str">
        <f t="shared" si="5"/>
        <v>SearchParameter-us-core-location-address.html</v>
      </c>
    </row>
    <row r="77" spans="1:28" ht="19" customHeight="1" x14ac:dyDescent="0.2">
      <c r="A77">
        <v>76</v>
      </c>
      <c r="B77" t="s">
        <v>245</v>
      </c>
      <c r="C77" t="s">
        <v>246</v>
      </c>
      <c r="D77" t="s">
        <v>69</v>
      </c>
      <c r="E77" t="b">
        <v>1</v>
      </c>
      <c r="G77" t="str">
        <f t="shared" si="7"/>
        <v>http://hl7.org/fhir/us/core/StructureDefinition/us-core-location</v>
      </c>
      <c r="H77" t="s">
        <v>56</v>
      </c>
      <c r="J77" t="s">
        <v>56</v>
      </c>
      <c r="K77" t="s">
        <v>63</v>
      </c>
      <c r="L77" t="str">
        <f t="shared" si="6"/>
        <v>Location.address-city</v>
      </c>
      <c r="M77" t="s">
        <v>56</v>
      </c>
      <c r="O77" t="s">
        <v>56</v>
      </c>
      <c r="Y77" t="s">
        <v>251</v>
      </c>
      <c r="Z77" s="4" t="str">
        <f>"GET [base]/"&amp;B77&amp;"?address-city=Ann Arbor"</f>
        <v>GET [base]/Location?address-city=Ann Arbor</v>
      </c>
      <c r="AA77" s="9" t="str">
        <f>"Fetches a bundle of all "&amp;B77&amp; " resources for the city"</f>
        <v>Fetches a bundle of all Location resources for the city</v>
      </c>
      <c r="AB77" t="str">
        <f t="shared" si="5"/>
        <v>SearchParameter-us-core-location-address-city.html</v>
      </c>
    </row>
    <row r="78" spans="1:28" ht="19" customHeight="1" x14ac:dyDescent="0.2">
      <c r="A78">
        <v>77</v>
      </c>
      <c r="B78" t="s">
        <v>245</v>
      </c>
      <c r="C78" t="s">
        <v>248</v>
      </c>
      <c r="D78" t="s">
        <v>69</v>
      </c>
      <c r="E78" t="b">
        <v>1</v>
      </c>
      <c r="G78" t="str">
        <f t="shared" si="7"/>
        <v>http://hl7.org/fhir/us/core/StructureDefinition/us-core-location</v>
      </c>
      <c r="H78" t="s">
        <v>56</v>
      </c>
      <c r="J78" t="s">
        <v>56</v>
      </c>
      <c r="K78" t="s">
        <v>63</v>
      </c>
      <c r="L78" t="str">
        <f t="shared" si="6"/>
        <v>Location.address-postalcode</v>
      </c>
      <c r="M78" t="s">
        <v>56</v>
      </c>
      <c r="O78" t="s">
        <v>56</v>
      </c>
      <c r="Y78" t="s">
        <v>253</v>
      </c>
      <c r="Z78" s="4" t="str">
        <f>"GET [base]/"&amp;B78&amp;"?address-postalcode=48104"</f>
        <v>GET [base]/Location?address-postalcode=48104</v>
      </c>
      <c r="AA78" s="9" t="str">
        <f>"Fetches a bundle of all "&amp;B78&amp; " resources for the ZIP code"</f>
        <v>Fetches a bundle of all Location resources for the ZIP code</v>
      </c>
      <c r="AB78" t="str">
        <f t="shared" si="5"/>
        <v>SearchParameter-us-core-location-address-postalcode.html</v>
      </c>
    </row>
    <row r="79" spans="1:28" ht="19" customHeight="1" x14ac:dyDescent="0.2">
      <c r="A79">
        <v>78</v>
      </c>
      <c r="B79" t="s">
        <v>245</v>
      </c>
      <c r="C79" t="s">
        <v>301</v>
      </c>
      <c r="D79" t="s">
        <v>69</v>
      </c>
      <c r="E79" t="b">
        <v>1</v>
      </c>
      <c r="G79" t="str">
        <f t="shared" si="7"/>
        <v>http://hl7.org/fhir/us/core/StructureDefinition/us-core-location</v>
      </c>
      <c r="H79" t="s">
        <v>56</v>
      </c>
      <c r="J79" t="s">
        <v>56</v>
      </c>
      <c r="K79" t="s">
        <v>63</v>
      </c>
      <c r="L79" t="str">
        <f t="shared" si="6"/>
        <v>Location.address-state</v>
      </c>
      <c r="M79" t="s">
        <v>56</v>
      </c>
      <c r="O79" t="s">
        <v>56</v>
      </c>
      <c r="Y79" t="s">
        <v>252</v>
      </c>
      <c r="Z79" s="4" t="s">
        <v>254</v>
      </c>
      <c r="AA79" s="9" t="str">
        <f>"Fetches a bundle of all "&amp;B79&amp; " resources for the state"</f>
        <v>Fetches a bundle of all Location resources for the state</v>
      </c>
      <c r="AB79" t="str">
        <f t="shared" si="5"/>
        <v>SearchParameter-us-core-location-address-state.html</v>
      </c>
    </row>
    <row r="80" spans="1:28" ht="19" customHeight="1" x14ac:dyDescent="0.2">
      <c r="A80">
        <v>79</v>
      </c>
      <c r="B80" t="s">
        <v>245</v>
      </c>
      <c r="C80" t="s">
        <v>23</v>
      </c>
      <c r="D80" t="s">
        <v>12</v>
      </c>
      <c r="E80" t="b">
        <v>1</v>
      </c>
      <c r="G80" t="str">
        <f t="shared" si="7"/>
        <v>http://hl7.org/fhir/us/core/StructureDefinition/us-core-location</v>
      </c>
      <c r="H80" t="s">
        <v>56</v>
      </c>
      <c r="J80" t="s">
        <v>56</v>
      </c>
      <c r="K80" t="s">
        <v>63</v>
      </c>
      <c r="L80" t="str">
        <f t="shared" si="6"/>
        <v>Location.name</v>
      </c>
      <c r="M80" t="s">
        <v>56</v>
      </c>
      <c r="O80" t="s">
        <v>56</v>
      </c>
      <c r="Y80" t="s">
        <v>249</v>
      </c>
      <c r="Z80" s="4" t="str">
        <f>"GET [base]/"&amp;B80&amp;"?name=Health"</f>
        <v>GET [base]/Location?name=Health</v>
      </c>
      <c r="AA80" s="9" t="str">
        <f>"Fetches a bundle of all "&amp;B80&amp; " resources that match the name"</f>
        <v>Fetches a bundle of all Location resources that match the name</v>
      </c>
      <c r="AB80" t="str">
        <f t="shared" si="5"/>
        <v>SearchParameter-us-core-location-name.html</v>
      </c>
    </row>
    <row r="81" spans="1:28" ht="19" customHeight="1" x14ac:dyDescent="0.2">
      <c r="A81">
        <v>80</v>
      </c>
      <c r="B81" t="s">
        <v>636</v>
      </c>
      <c r="C81" t="s">
        <v>88</v>
      </c>
      <c r="D81" t="s">
        <v>12</v>
      </c>
      <c r="E81" t="b">
        <v>1</v>
      </c>
      <c r="F81" s="1" t="s">
        <v>480</v>
      </c>
      <c r="G81" t="str">
        <f t="shared" si="7"/>
        <v>http://hl7.org/fhir/us/core/StructureDefinition/us-core-medicationdispense</v>
      </c>
      <c r="H81" t="s">
        <v>56</v>
      </c>
      <c r="J81" t="s">
        <v>56</v>
      </c>
      <c r="K81" t="s">
        <v>89</v>
      </c>
      <c r="L81" t="str">
        <f t="shared" si="6"/>
        <v>MedicationDispense.patient</v>
      </c>
      <c r="M81" t="s">
        <v>56</v>
      </c>
      <c r="O81" t="s">
        <v>56</v>
      </c>
      <c r="X81" s="6" t="s">
        <v>637</v>
      </c>
      <c r="Z81" s="9" t="s">
        <v>645</v>
      </c>
      <c r="AA81" s="9" t="str">
        <f>"Fetches a bundle of all "&amp;B81&amp; " resources for the specified patient."</f>
        <v>Fetches a bundle of all MedicationDispense resources for the specified patient.</v>
      </c>
      <c r="AB81" t="str">
        <f t="shared" si="5"/>
        <v>SearchParameter-us-core-medicationdispense-patient.html</v>
      </c>
    </row>
    <row r="82" spans="1:28" ht="19" customHeight="1" x14ac:dyDescent="0.2">
      <c r="A82">
        <v>81</v>
      </c>
      <c r="B82" t="s">
        <v>636</v>
      </c>
      <c r="C82" t="s">
        <v>61</v>
      </c>
      <c r="D82" t="s">
        <v>30</v>
      </c>
      <c r="E82" t="b">
        <v>0</v>
      </c>
      <c r="F82" s="1" t="s">
        <v>483</v>
      </c>
      <c r="G82" t="str">
        <f t="shared" si="7"/>
        <v>http://hl7.org/fhir/us/core/StructureDefinition/us-core-medicationdispense</v>
      </c>
      <c r="H82" t="s">
        <v>56</v>
      </c>
      <c r="J82" t="s">
        <v>56</v>
      </c>
      <c r="K82" t="s">
        <v>57</v>
      </c>
      <c r="L82" t="str">
        <f t="shared" si="6"/>
        <v>MedicationDispense.status</v>
      </c>
      <c r="M82" t="s">
        <v>56</v>
      </c>
      <c r="N82" t="s">
        <v>12</v>
      </c>
      <c r="O82" t="s">
        <v>56</v>
      </c>
      <c r="Y82" s="4"/>
      <c r="Z82" s="4"/>
      <c r="AA82" s="9"/>
      <c r="AB82" t="str">
        <f t="shared" si="5"/>
        <v>SearchParameter-us-core-medicationdispense-status.html</v>
      </c>
    </row>
    <row r="83" spans="1:28" ht="19" customHeight="1" x14ac:dyDescent="0.2">
      <c r="A83">
        <v>82</v>
      </c>
      <c r="B83" t="s">
        <v>636</v>
      </c>
      <c r="C83" t="s">
        <v>13</v>
      </c>
      <c r="D83" t="s">
        <v>30</v>
      </c>
      <c r="E83" t="b">
        <v>0</v>
      </c>
      <c r="F83" s="1" t="s">
        <v>483</v>
      </c>
      <c r="G83" t="str">
        <f t="shared" si="7"/>
        <v>http://hl7.org/fhir/us/core/StructureDefinition/us-core-medicationdispense</v>
      </c>
      <c r="H83" t="s">
        <v>56</v>
      </c>
      <c r="J83" t="s">
        <v>56</v>
      </c>
      <c r="K83" t="s">
        <v>57</v>
      </c>
      <c r="L83" t="str">
        <f t="shared" si="6"/>
        <v>MedicationDispense.type</v>
      </c>
      <c r="M83" t="s">
        <v>56</v>
      </c>
      <c r="N83" t="s">
        <v>12</v>
      </c>
      <c r="O83" t="s">
        <v>56</v>
      </c>
      <c r="Y83" s="4"/>
      <c r="Z83" s="4"/>
      <c r="AA83" s="9"/>
      <c r="AB83" t="str">
        <f t="shared" si="5"/>
        <v>SearchParameter-us-core-medicationdispense-type.html</v>
      </c>
    </row>
    <row r="84" spans="1:28" ht="19" customHeight="1" x14ac:dyDescent="0.2">
      <c r="A84">
        <v>83</v>
      </c>
      <c r="B84" t="s">
        <v>179</v>
      </c>
      <c r="C84" t="s">
        <v>224</v>
      </c>
      <c r="D84" t="s">
        <v>30</v>
      </c>
      <c r="E84" t="b">
        <v>0</v>
      </c>
      <c r="F84" s="1" t="s">
        <v>481</v>
      </c>
      <c r="G84" t="str">
        <f t="shared" si="7"/>
        <v>http://hl7.org/fhir/us/core/StructureDefinition/us-core-medicationrequest</v>
      </c>
      <c r="H84" t="s">
        <v>56</v>
      </c>
      <c r="J84" t="s">
        <v>56</v>
      </c>
      <c r="K84" t="s">
        <v>77</v>
      </c>
      <c r="L84" t="str">
        <f t="shared" si="6"/>
        <v>MedicationRequest.authoredon</v>
      </c>
      <c r="M84" t="s">
        <v>56</v>
      </c>
      <c r="O84" t="s">
        <v>56</v>
      </c>
      <c r="P84" t="s">
        <v>69</v>
      </c>
      <c r="S84" t="s">
        <v>91</v>
      </c>
      <c r="AA84" s="9"/>
      <c r="AB84" t="str">
        <f t="shared" si="5"/>
        <v>SearchParameter-us-core-medicationrequest-authoredon.html</v>
      </c>
    </row>
    <row r="85" spans="1:28" ht="19" customHeight="1" x14ac:dyDescent="0.2">
      <c r="A85">
        <v>84</v>
      </c>
      <c r="B85" t="s">
        <v>179</v>
      </c>
      <c r="C85" t="s">
        <v>410</v>
      </c>
      <c r="D85" t="s">
        <v>30</v>
      </c>
      <c r="E85" t="b">
        <v>0</v>
      </c>
      <c r="F85" s="1" t="s">
        <v>480</v>
      </c>
      <c r="G85" t="str">
        <f t="shared" si="7"/>
        <v>http://hl7.org/fhir/us/core/StructureDefinition/us-core-medicationrequest</v>
      </c>
      <c r="H85" t="s">
        <v>56</v>
      </c>
      <c r="J85" t="s">
        <v>56</v>
      </c>
      <c r="K85" t="s">
        <v>89</v>
      </c>
      <c r="L85" t="str">
        <f t="shared" si="6"/>
        <v>MedicationRequest.encounter</v>
      </c>
      <c r="M85" t="s">
        <v>56</v>
      </c>
      <c r="O85" t="s">
        <v>56</v>
      </c>
      <c r="W85" s="6"/>
      <c r="X85" s="6"/>
      <c r="Z85" s="9"/>
      <c r="AA85" s="9"/>
      <c r="AB85" t="str">
        <f t="shared" si="5"/>
        <v>SearchParameter-us-core-medicationrequest-encounter.html</v>
      </c>
    </row>
    <row r="86" spans="1:28" ht="19" customHeight="1" x14ac:dyDescent="0.2">
      <c r="A86">
        <v>85</v>
      </c>
      <c r="B86" t="s">
        <v>179</v>
      </c>
      <c r="C86" t="s">
        <v>404</v>
      </c>
      <c r="D86" t="s">
        <v>30</v>
      </c>
      <c r="E86" t="b">
        <v>0</v>
      </c>
      <c r="F86" s="1" t="s">
        <v>483</v>
      </c>
      <c r="G86" t="str">
        <f t="shared" si="7"/>
        <v>http://hl7.org/fhir/us/core/StructureDefinition/us-core-medicationrequest</v>
      </c>
      <c r="H86" t="s">
        <v>56</v>
      </c>
      <c r="J86" t="s">
        <v>56</v>
      </c>
      <c r="K86" t="s">
        <v>57</v>
      </c>
      <c r="L86" t="str">
        <f t="shared" si="6"/>
        <v>MedicationRequest.intent</v>
      </c>
      <c r="M86" t="s">
        <v>56</v>
      </c>
      <c r="N86" t="s">
        <v>12</v>
      </c>
      <c r="O86" t="s">
        <v>56</v>
      </c>
      <c r="Y86" s="4"/>
      <c r="Z86" s="4"/>
      <c r="AA86" s="9"/>
      <c r="AB86" t="str">
        <f t="shared" si="5"/>
        <v>SearchParameter-us-core-medicationrequest-intent.html</v>
      </c>
    </row>
    <row r="87" spans="1:28" ht="19" customHeight="1" x14ac:dyDescent="0.2">
      <c r="A87">
        <v>86</v>
      </c>
      <c r="B87" t="s">
        <v>179</v>
      </c>
      <c r="C87" t="s">
        <v>88</v>
      </c>
      <c r="D87" t="s">
        <v>30</v>
      </c>
      <c r="E87" t="b">
        <v>0</v>
      </c>
      <c r="F87" s="1" t="s">
        <v>480</v>
      </c>
      <c r="G87" t="str">
        <f t="shared" si="7"/>
        <v>http://hl7.org/fhir/us/core/StructureDefinition/us-core-medicationrequest</v>
      </c>
      <c r="H87" t="s">
        <v>56</v>
      </c>
      <c r="J87" t="s">
        <v>56</v>
      </c>
      <c r="K87" t="s">
        <v>89</v>
      </c>
      <c r="L87" t="str">
        <f t="shared" si="6"/>
        <v>MedicationRequest.patient</v>
      </c>
      <c r="M87" t="s">
        <v>56</v>
      </c>
      <c r="O87" t="s">
        <v>56</v>
      </c>
      <c r="W87" s="6"/>
      <c r="X87" s="6" t="s">
        <v>205</v>
      </c>
      <c r="Z87" s="9"/>
      <c r="AA87" s="9"/>
      <c r="AB87" t="str">
        <f t="shared" si="5"/>
        <v>SearchParameter-us-core-medicationrequest-patient.html</v>
      </c>
    </row>
    <row r="88" spans="1:28" ht="19" customHeight="1" x14ac:dyDescent="0.2">
      <c r="A88">
        <v>87</v>
      </c>
      <c r="B88" t="s">
        <v>179</v>
      </c>
      <c r="C88" t="s">
        <v>61</v>
      </c>
      <c r="D88" t="s">
        <v>30</v>
      </c>
      <c r="E88" t="b">
        <v>0</v>
      </c>
      <c r="F88" s="1" t="s">
        <v>483</v>
      </c>
      <c r="G88" t="str">
        <f t="shared" si="7"/>
        <v>http://hl7.org/fhir/us/core/StructureDefinition/us-core-medicationrequest</v>
      </c>
      <c r="H88" t="s">
        <v>56</v>
      </c>
      <c r="J88" t="s">
        <v>56</v>
      </c>
      <c r="K88" t="s">
        <v>57</v>
      </c>
      <c r="L88" t="str">
        <f t="shared" si="6"/>
        <v>MedicationRequest.status</v>
      </c>
      <c r="M88" t="s">
        <v>56</v>
      </c>
      <c r="N88" t="s">
        <v>12</v>
      </c>
      <c r="O88" t="s">
        <v>56</v>
      </c>
      <c r="Y88" s="4"/>
      <c r="Z88" s="4"/>
      <c r="AA88" s="9"/>
      <c r="AB88" t="str">
        <f t="shared" si="5"/>
        <v>SearchParameter-us-core-medicationrequest-status.html</v>
      </c>
    </row>
    <row r="89" spans="1:28" ht="19" customHeight="1" x14ac:dyDescent="0.2">
      <c r="A89">
        <v>88</v>
      </c>
      <c r="B89" t="s">
        <v>181</v>
      </c>
      <c r="C89" t="s">
        <v>138</v>
      </c>
      <c r="D89" t="s">
        <v>30</v>
      </c>
      <c r="E89" t="b">
        <v>0</v>
      </c>
      <c r="F89" s="1" t="s">
        <v>483</v>
      </c>
      <c r="G89" t="str">
        <f t="shared" si="7"/>
        <v>http://hl7.org/fhir/us/core/StructureDefinition/us-core-observation</v>
      </c>
      <c r="H89" t="s">
        <v>56</v>
      </c>
      <c r="J89" t="s">
        <v>56</v>
      </c>
      <c r="K89" t="s">
        <v>57</v>
      </c>
      <c r="L89" t="str">
        <f t="shared" si="6"/>
        <v>Observation.category</v>
      </c>
      <c r="M89" t="s">
        <v>56</v>
      </c>
      <c r="O89" t="s">
        <v>56</v>
      </c>
      <c r="Y89" s="4"/>
      <c r="Z89" s="4"/>
      <c r="AA89" s="9"/>
      <c r="AB89" t="str">
        <f t="shared" si="5"/>
        <v>SearchParameter-us-core-observation-category.html</v>
      </c>
    </row>
    <row r="90" spans="1:28" ht="19" customHeight="1" x14ac:dyDescent="0.2">
      <c r="A90">
        <v>89</v>
      </c>
      <c r="B90" t="s">
        <v>181</v>
      </c>
      <c r="C90" t="s">
        <v>26</v>
      </c>
      <c r="D90" t="s">
        <v>30</v>
      </c>
      <c r="E90" t="b">
        <v>0</v>
      </c>
      <c r="F90" s="1" t="s">
        <v>483</v>
      </c>
      <c r="G90" t="str">
        <f t="shared" si="7"/>
        <v>http://hl7.org/fhir/us/core/StructureDefinition/us-core-observation</v>
      </c>
      <c r="H90" t="s">
        <v>56</v>
      </c>
      <c r="J90" t="s">
        <v>56</v>
      </c>
      <c r="K90" t="s">
        <v>57</v>
      </c>
      <c r="L90" t="str">
        <f t="shared" si="6"/>
        <v>Observation.code</v>
      </c>
      <c r="M90" t="s">
        <v>56</v>
      </c>
      <c r="N90" t="s">
        <v>69</v>
      </c>
      <c r="O90" t="s">
        <v>56</v>
      </c>
      <c r="Y90" s="4"/>
      <c r="Z90" s="4"/>
      <c r="AA90" s="9"/>
      <c r="AB90" t="str">
        <f t="shared" si="5"/>
        <v>SearchParameter-us-core-observation-code.html</v>
      </c>
    </row>
    <row r="91" spans="1:28" ht="19" customHeight="1" x14ac:dyDescent="0.2">
      <c r="A91">
        <v>90</v>
      </c>
      <c r="B91" t="s">
        <v>181</v>
      </c>
      <c r="C91" t="s">
        <v>77</v>
      </c>
      <c r="D91" t="s">
        <v>30</v>
      </c>
      <c r="E91" t="b">
        <v>0</v>
      </c>
      <c r="F91" s="1" t="s">
        <v>481</v>
      </c>
      <c r="G91" t="str">
        <f t="shared" si="7"/>
        <v>http://hl7.org/fhir/us/core/StructureDefinition/us-core-observation</v>
      </c>
      <c r="H91" t="s">
        <v>56</v>
      </c>
      <c r="J91" t="s">
        <v>56</v>
      </c>
      <c r="K91" t="s">
        <v>77</v>
      </c>
      <c r="L91" t="str">
        <f t="shared" si="6"/>
        <v>Observation.date</v>
      </c>
      <c r="M91" t="s">
        <v>56</v>
      </c>
      <c r="O91" t="s">
        <v>56</v>
      </c>
      <c r="P91" t="s">
        <v>69</v>
      </c>
      <c r="S91" t="s">
        <v>91</v>
      </c>
      <c r="AA91" s="9"/>
      <c r="AB91" t="str">
        <f t="shared" si="5"/>
        <v>SearchParameter-us-core-observation-date.html</v>
      </c>
    </row>
    <row r="92" spans="1:28" ht="19" customHeight="1" x14ac:dyDescent="0.2">
      <c r="A92">
        <v>91</v>
      </c>
      <c r="B92" t="s">
        <v>181</v>
      </c>
      <c r="C92" t="s">
        <v>88</v>
      </c>
      <c r="D92" t="s">
        <v>30</v>
      </c>
      <c r="E92" t="b">
        <v>0</v>
      </c>
      <c r="F92" s="1" t="s">
        <v>480</v>
      </c>
      <c r="G92" t="str">
        <f t="shared" si="7"/>
        <v>http://hl7.org/fhir/us/core/StructureDefinition/us-core-observation</v>
      </c>
      <c r="H92" t="s">
        <v>56</v>
      </c>
      <c r="J92" t="s">
        <v>56</v>
      </c>
      <c r="K92" t="s">
        <v>89</v>
      </c>
      <c r="L92" t="str">
        <f t="shared" si="6"/>
        <v>Observation.patient</v>
      </c>
      <c r="M92" t="s">
        <v>56</v>
      </c>
      <c r="O92" t="s">
        <v>56</v>
      </c>
      <c r="Y92" t="str">
        <f>"support searching for all "&amp;LOWER(B92)&amp;"s for a patient"</f>
        <v>support searching for all observations for a patient</v>
      </c>
      <c r="Z92" s="4" t="str">
        <f>"GET [base]/"&amp;B92&amp;"?patient=1137192"</f>
        <v>GET [base]/Observation?patient=1137192</v>
      </c>
      <c r="AA92" s="9" t="str">
        <f>"Fetches a bundle of all "&amp;B92&amp; " resources for the specified patient"</f>
        <v>Fetches a bundle of all Observation resources for the specified patient</v>
      </c>
      <c r="AB92" t="str">
        <f t="shared" si="5"/>
        <v>SearchParameter-us-core-observation-patient.html</v>
      </c>
    </row>
    <row r="93" spans="1:28" ht="19" customHeight="1" x14ac:dyDescent="0.2">
      <c r="A93">
        <v>92</v>
      </c>
      <c r="B93" t="s">
        <v>181</v>
      </c>
      <c r="C93" t="s">
        <v>61</v>
      </c>
      <c r="D93" t="s">
        <v>30</v>
      </c>
      <c r="E93" t="b">
        <v>0</v>
      </c>
      <c r="F93" s="1" t="s">
        <v>483</v>
      </c>
      <c r="G93" t="str">
        <f t="shared" si="7"/>
        <v>http://hl7.org/fhir/us/core/StructureDefinition/us-core-observation</v>
      </c>
      <c r="H93" t="s">
        <v>56</v>
      </c>
      <c r="J93" t="s">
        <v>56</v>
      </c>
      <c r="K93" t="s">
        <v>57</v>
      </c>
      <c r="L93" t="str">
        <f t="shared" si="6"/>
        <v>Observation.status</v>
      </c>
      <c r="M93" t="s">
        <v>56</v>
      </c>
      <c r="N93" t="s">
        <v>12</v>
      </c>
      <c r="O93" t="s">
        <v>56</v>
      </c>
      <c r="Y93" s="4"/>
      <c r="Z93" s="4"/>
      <c r="AA93" s="9"/>
      <c r="AB93" t="str">
        <f t="shared" si="5"/>
        <v>SearchParameter-us-core-observation-status.html</v>
      </c>
    </row>
    <row r="94" spans="1:28" ht="19" customHeight="1" x14ac:dyDescent="0.2">
      <c r="A94">
        <v>93</v>
      </c>
      <c r="B94" t="s">
        <v>255</v>
      </c>
      <c r="C94" t="s">
        <v>84</v>
      </c>
      <c r="D94" t="s">
        <v>12</v>
      </c>
      <c r="E94" t="b">
        <v>1</v>
      </c>
      <c r="G94" t="str">
        <f t="shared" si="7"/>
        <v>http://hl7.org/fhir/us/core/StructureDefinition/us-core-organization</v>
      </c>
      <c r="H94" t="s">
        <v>56</v>
      </c>
      <c r="J94" t="s">
        <v>56</v>
      </c>
      <c r="K94" t="s">
        <v>63</v>
      </c>
      <c r="L94" t="str">
        <f t="shared" si="6"/>
        <v>Organization.address</v>
      </c>
      <c r="M94" t="s">
        <v>56</v>
      </c>
      <c r="O94" t="s">
        <v>56</v>
      </c>
      <c r="Y94" t="s">
        <v>257</v>
      </c>
      <c r="Z94" s="4" t="str">
        <f>"GET [base]/"&amp;B94&amp;"?address=Arbor"</f>
        <v>GET [base]/Organization?address=Arbor</v>
      </c>
      <c r="AA94" s="9" t="str">
        <f>"Fetches a bundle of all "&amp;B94&amp; " resources that match the address string"</f>
        <v>Fetches a bundle of all Organization resources that match the address string</v>
      </c>
      <c r="AB94" t="str">
        <f t="shared" si="5"/>
        <v>SearchParameter-us-core-organization-address.html</v>
      </c>
    </row>
    <row r="95" spans="1:28" ht="19" customHeight="1" x14ac:dyDescent="0.2">
      <c r="A95">
        <v>94</v>
      </c>
      <c r="B95" t="s">
        <v>255</v>
      </c>
      <c r="C95" t="s">
        <v>23</v>
      </c>
      <c r="D95" t="s">
        <v>12</v>
      </c>
      <c r="E95" t="b">
        <v>1</v>
      </c>
      <c r="G95" t="str">
        <f t="shared" si="7"/>
        <v>http://hl7.org/fhir/us/core/StructureDefinition/us-core-organization</v>
      </c>
      <c r="H95" t="s">
        <v>56</v>
      </c>
      <c r="J95" t="s">
        <v>56</v>
      </c>
      <c r="K95" t="s">
        <v>63</v>
      </c>
      <c r="L95" t="str">
        <f t="shared" si="6"/>
        <v>Organization.name</v>
      </c>
      <c r="M95" t="s">
        <v>56</v>
      </c>
      <c r="O95" t="s">
        <v>56</v>
      </c>
      <c r="Y95" t="s">
        <v>256</v>
      </c>
      <c r="Z95" s="4" t="str">
        <f>"GET [base]/"&amp;B95&amp;"?name=Health"</f>
        <v>GET [base]/Organization?name=Health</v>
      </c>
      <c r="AA95" s="9" t="str">
        <f>"Fetches a bundle of all "&amp;B95&amp; " resources that match the name"</f>
        <v>Fetches a bundle of all Organization resources that match the name</v>
      </c>
      <c r="AB95" t="str">
        <f t="shared" si="5"/>
        <v>SearchParameter-us-core-organization-name.html</v>
      </c>
    </row>
    <row r="96" spans="1:28" ht="19" customHeight="1" x14ac:dyDescent="0.2">
      <c r="A96">
        <v>95</v>
      </c>
      <c r="B96" t="s">
        <v>21</v>
      </c>
      <c r="C96" t="s">
        <v>55</v>
      </c>
      <c r="D96" t="s">
        <v>12</v>
      </c>
      <c r="E96" t="b">
        <v>1</v>
      </c>
      <c r="G96" t="str">
        <f t="shared" si="7"/>
        <v>http://hl7.org/fhir/us/core/StructureDefinition/us-core-patient</v>
      </c>
      <c r="H96" t="s">
        <v>56</v>
      </c>
      <c r="J96" t="s">
        <v>56</v>
      </c>
      <c r="K96" t="s">
        <v>57</v>
      </c>
      <c r="L96" t="str">
        <f t="shared" si="6"/>
        <v>Patient._id</v>
      </c>
      <c r="M96" t="s">
        <v>56</v>
      </c>
      <c r="O96" t="s">
        <v>56</v>
      </c>
      <c r="Y96" s="25" t="str">
        <f>"support both read " &amp;B96&amp; " by `id` **AND** " &amp;B96&amp; " search"</f>
        <v>support both read Patient by `id` **AND** Patient search</v>
      </c>
      <c r="Z96" s="4" t="s">
        <v>319</v>
      </c>
      <c r="AB96" t="str">
        <f t="shared" si="5"/>
        <v>SearchParameter-us-core-patient-id.html</v>
      </c>
    </row>
    <row r="97" spans="1:28" ht="19" customHeight="1" x14ac:dyDescent="0.2">
      <c r="A97">
        <v>96</v>
      </c>
      <c r="B97" t="s">
        <v>21</v>
      </c>
      <c r="C97" t="s">
        <v>76</v>
      </c>
      <c r="D97" t="s">
        <v>30</v>
      </c>
      <c r="E97" t="b">
        <v>0</v>
      </c>
      <c r="F97" s="1" t="s">
        <v>482</v>
      </c>
      <c r="G97" t="str">
        <f t="shared" si="7"/>
        <v>http://hl7.org/fhir/us/core/StructureDefinition/us-core-patient</v>
      </c>
      <c r="H97" t="s">
        <v>56</v>
      </c>
      <c r="J97" t="s">
        <v>56</v>
      </c>
      <c r="K97" t="s">
        <v>77</v>
      </c>
      <c r="L97" t="str">
        <f t="shared" si="6"/>
        <v>Patient.birthdate</v>
      </c>
      <c r="M97" t="s">
        <v>56</v>
      </c>
      <c r="O97" t="s">
        <v>56</v>
      </c>
      <c r="AB97" t="str">
        <f t="shared" si="5"/>
        <v>SearchParameter-us-core-patient-birthdate.html</v>
      </c>
    </row>
    <row r="98" spans="1:28" ht="19" customHeight="1" x14ac:dyDescent="0.2">
      <c r="A98">
        <v>97</v>
      </c>
      <c r="B98" t="s">
        <v>21</v>
      </c>
      <c r="C98" t="s">
        <v>655</v>
      </c>
      <c r="D98" t="s">
        <v>30</v>
      </c>
      <c r="E98" t="b">
        <v>0</v>
      </c>
      <c r="F98" s="1" t="s">
        <v>482</v>
      </c>
      <c r="G98" t="str">
        <f t="shared" ref="G98:G128" si="8">"http://hl7.org/fhir/us/core/StructureDefinition/us-core-"&amp;LOWER(B98)</f>
        <v>http://hl7.org/fhir/us/core/StructureDefinition/us-core-patient</v>
      </c>
      <c r="H98" t="s">
        <v>56</v>
      </c>
      <c r="J98" t="s">
        <v>56</v>
      </c>
      <c r="K98" t="s">
        <v>77</v>
      </c>
      <c r="L98" t="str">
        <f t="shared" si="6"/>
        <v>Patient.death-date</v>
      </c>
      <c r="M98" t="s">
        <v>56</v>
      </c>
      <c r="O98" t="s">
        <v>56</v>
      </c>
      <c r="AB98" t="str">
        <f t="shared" si="5"/>
        <v>SearchParameter-us-core-patient-death-date.html</v>
      </c>
    </row>
    <row r="99" spans="1:28" ht="19" customHeight="1" x14ac:dyDescent="0.2">
      <c r="A99">
        <v>98</v>
      </c>
      <c r="B99" t="s">
        <v>21</v>
      </c>
      <c r="C99" t="s">
        <v>78</v>
      </c>
      <c r="D99" t="s">
        <v>30</v>
      </c>
      <c r="E99" t="b">
        <v>0</v>
      </c>
      <c r="F99" t="s">
        <v>513</v>
      </c>
      <c r="G99" t="str">
        <f t="shared" si="8"/>
        <v>http://hl7.org/fhir/us/core/StructureDefinition/us-core-patient</v>
      </c>
      <c r="H99" t="s">
        <v>56</v>
      </c>
      <c r="J99" t="s">
        <v>56</v>
      </c>
      <c r="K99" t="s">
        <v>63</v>
      </c>
      <c r="L99" s="5" t="s">
        <v>80</v>
      </c>
      <c r="M99" t="s">
        <v>56</v>
      </c>
      <c r="O99" t="s">
        <v>56</v>
      </c>
      <c r="AB99" t="str">
        <f t="shared" si="5"/>
        <v>SearchParameter-us-core-patient-family.html</v>
      </c>
    </row>
    <row r="100" spans="1:28" ht="19" customHeight="1" x14ac:dyDescent="0.2">
      <c r="A100">
        <v>99</v>
      </c>
      <c r="B100" t="s">
        <v>21</v>
      </c>
      <c r="C100" t="s">
        <v>79</v>
      </c>
      <c r="D100" t="s">
        <v>30</v>
      </c>
      <c r="E100" t="b">
        <v>0</v>
      </c>
      <c r="F100" s="1" t="s">
        <v>483</v>
      </c>
      <c r="G100" t="str">
        <f t="shared" si="8"/>
        <v>http://hl7.org/fhir/us/core/StructureDefinition/us-core-patient</v>
      </c>
      <c r="H100" t="s">
        <v>56</v>
      </c>
      <c r="J100" t="s">
        <v>56</v>
      </c>
      <c r="K100" t="s">
        <v>57</v>
      </c>
      <c r="L100" t="str">
        <f>B100&amp;"."&amp;C100</f>
        <v>Patient.gender</v>
      </c>
      <c r="M100" t="s">
        <v>56</v>
      </c>
      <c r="O100" t="s">
        <v>56</v>
      </c>
      <c r="AA100" s="9"/>
      <c r="AB100" t="str">
        <f t="shared" si="5"/>
        <v>SearchParameter-us-core-patient-gender.html</v>
      </c>
    </row>
    <row r="101" spans="1:28" ht="19" customHeight="1" x14ac:dyDescent="0.2">
      <c r="A101">
        <v>100</v>
      </c>
      <c r="B101" t="s">
        <v>21</v>
      </c>
      <c r="C101" t="s">
        <v>81</v>
      </c>
      <c r="D101" t="s">
        <v>30</v>
      </c>
      <c r="E101" t="b">
        <v>0</v>
      </c>
      <c r="G101" t="str">
        <f t="shared" si="8"/>
        <v>http://hl7.org/fhir/us/core/StructureDefinition/us-core-patient</v>
      </c>
      <c r="H101" t="s">
        <v>56</v>
      </c>
      <c r="J101" t="s">
        <v>56</v>
      </c>
      <c r="K101" t="s">
        <v>63</v>
      </c>
      <c r="L101" s="5" t="s">
        <v>82</v>
      </c>
      <c r="M101" t="s">
        <v>56</v>
      </c>
      <c r="O101" t="s">
        <v>56</v>
      </c>
      <c r="AA101" s="9"/>
      <c r="AB101" t="str">
        <f t="shared" si="5"/>
        <v>SearchParameter-us-core-patient-given.html</v>
      </c>
    </row>
    <row r="102" spans="1:28" ht="19" customHeight="1" x14ac:dyDescent="0.2">
      <c r="A102">
        <v>101</v>
      </c>
      <c r="B102" t="s">
        <v>21</v>
      </c>
      <c r="C102" t="s">
        <v>75</v>
      </c>
      <c r="D102" t="s">
        <v>12</v>
      </c>
      <c r="E102" t="b">
        <v>1</v>
      </c>
      <c r="F102" s="1" t="s">
        <v>483</v>
      </c>
      <c r="G102" t="str">
        <f t="shared" si="8"/>
        <v>http://hl7.org/fhir/us/core/StructureDefinition/us-core-patient</v>
      </c>
      <c r="H102" t="s">
        <v>56</v>
      </c>
      <c r="J102" t="s">
        <v>56</v>
      </c>
      <c r="K102" t="s">
        <v>57</v>
      </c>
      <c r="L102" t="str">
        <f t="shared" ref="L102:L128" si="9">B102&amp;"."&amp;C102</f>
        <v>Patient.identifier</v>
      </c>
      <c r="M102" t="s">
        <v>56</v>
      </c>
      <c r="O102" t="s">
        <v>56</v>
      </c>
      <c r="Y102" s="4" t="s">
        <v>209</v>
      </c>
      <c r="Z102" t="s">
        <v>157</v>
      </c>
      <c r="AA102" s="9" t="str">
        <f>"Fetches a bundle containing any "&amp;B102&amp;" resources matching the identifier"</f>
        <v>Fetches a bundle containing any Patient resources matching the identifier</v>
      </c>
      <c r="AB102" t="str">
        <f t="shared" si="5"/>
        <v>SearchParameter-us-core-patient-identifier.html</v>
      </c>
    </row>
    <row r="103" spans="1:28" ht="19" customHeight="1" x14ac:dyDescent="0.2">
      <c r="A103">
        <v>102</v>
      </c>
      <c r="B103" t="s">
        <v>21</v>
      </c>
      <c r="C103" t="s">
        <v>23</v>
      </c>
      <c r="D103" t="s">
        <v>12</v>
      </c>
      <c r="E103" t="b">
        <v>1</v>
      </c>
      <c r="G103" t="str">
        <f t="shared" si="8"/>
        <v>http://hl7.org/fhir/us/core/StructureDefinition/us-core-patient</v>
      </c>
      <c r="H103" t="s">
        <v>56</v>
      </c>
      <c r="J103" t="s">
        <v>56</v>
      </c>
      <c r="K103" t="s">
        <v>63</v>
      </c>
      <c r="L103" t="str">
        <f t="shared" si="9"/>
        <v>Patient.name</v>
      </c>
      <c r="M103" t="s">
        <v>56</v>
      </c>
      <c r="O103" t="s">
        <v>56</v>
      </c>
      <c r="Y103" s="4" t="s">
        <v>661</v>
      </c>
      <c r="Z103" t="s">
        <v>171</v>
      </c>
      <c r="AA103" s="9" t="str">
        <f>"Fetches a bundle of all "&amp;B103&amp;" resources matching the name"</f>
        <v>Fetches a bundle of all Patient resources matching the name</v>
      </c>
      <c r="AB103" t="str">
        <f t="shared" si="5"/>
        <v>SearchParameter-us-core-patient-name.html</v>
      </c>
    </row>
    <row r="104" spans="1:28" ht="19" customHeight="1" x14ac:dyDescent="0.2">
      <c r="A104">
        <v>103</v>
      </c>
      <c r="B104" t="s">
        <v>262</v>
      </c>
      <c r="C104" t="s">
        <v>55</v>
      </c>
      <c r="D104" t="s">
        <v>69</v>
      </c>
      <c r="E104" t="b">
        <v>1</v>
      </c>
      <c r="G104" t="str">
        <f t="shared" si="8"/>
        <v>http://hl7.org/fhir/us/core/StructureDefinition/us-core-practitioner</v>
      </c>
      <c r="H104" t="s">
        <v>56</v>
      </c>
      <c r="J104" t="s">
        <v>56</v>
      </c>
      <c r="K104" t="s">
        <v>57</v>
      </c>
      <c r="L104" t="str">
        <f t="shared" si="9"/>
        <v>Practitioner._id</v>
      </c>
      <c r="M104" t="s">
        <v>56</v>
      </c>
      <c r="O104" t="s">
        <v>56</v>
      </c>
      <c r="Y104" s="25" t="str">
        <f>"support both read " &amp;B104&amp; " by `id` **AND** " &amp;B104&amp; " search"</f>
        <v>support both read Practitioner by `id` **AND** Practitioner search</v>
      </c>
      <c r="Z104" s="4" t="str">
        <f>"GET [base]/"&amp;B104&amp;"/practitioner-1~GET [base]/"&amp;B104&amp;"?_id=practitioner-1"</f>
        <v>GET [base]/Practitioner/practitioner-1~GET [base]/Practitioner?_id=practitioner-1</v>
      </c>
      <c r="AA104" s="9"/>
      <c r="AB104" t="str">
        <f t="shared" si="5"/>
        <v>SearchParameter-us-core-practitioner-id.html</v>
      </c>
    </row>
    <row r="105" spans="1:28" ht="19" customHeight="1" x14ac:dyDescent="0.2">
      <c r="A105">
        <v>104</v>
      </c>
      <c r="B105" t="s">
        <v>262</v>
      </c>
      <c r="C105" t="s">
        <v>75</v>
      </c>
      <c r="D105" t="s">
        <v>12</v>
      </c>
      <c r="E105" t="b">
        <v>1</v>
      </c>
      <c r="F105" s="1" t="s">
        <v>483</v>
      </c>
      <c r="G105" t="str">
        <f t="shared" si="8"/>
        <v>http://hl7.org/fhir/us/core/StructureDefinition/us-core-practitioner</v>
      </c>
      <c r="H105" t="s">
        <v>56</v>
      </c>
      <c r="J105" t="s">
        <v>56</v>
      </c>
      <c r="K105" t="s">
        <v>57</v>
      </c>
      <c r="L105" t="str">
        <f t="shared" si="9"/>
        <v>Practitioner.identifier</v>
      </c>
      <c r="M105" t="s">
        <v>56</v>
      </c>
      <c r="O105" t="s">
        <v>56</v>
      </c>
      <c r="Y105" s="4" t="s">
        <v>308</v>
      </c>
      <c r="Z105" s="4" t="str">
        <f>"GET [base]/"&amp;B105&amp;"?dentifier=http://hl7.org/fhir/sid/us-npi\|97860456"</f>
        <v>GET [base]/Practitioner?dentifier=http://hl7.org/fhir/sid/us-npi\|97860456</v>
      </c>
      <c r="AA105" s="9" t="str">
        <f>"Fetches a bundle containing any "&amp;B105&amp;" resources matching the identifier"</f>
        <v>Fetches a bundle containing any Practitioner resources matching the identifier</v>
      </c>
      <c r="AB105" t="str">
        <f t="shared" si="5"/>
        <v>SearchParameter-us-core-practitioner-identifier.html</v>
      </c>
    </row>
    <row r="106" spans="1:28" ht="19" customHeight="1" x14ac:dyDescent="0.2">
      <c r="A106">
        <v>105</v>
      </c>
      <c r="B106" t="s">
        <v>262</v>
      </c>
      <c r="C106" t="s">
        <v>23</v>
      </c>
      <c r="D106" t="s">
        <v>12</v>
      </c>
      <c r="E106" t="b">
        <v>1</v>
      </c>
      <c r="G106" t="str">
        <f t="shared" si="8"/>
        <v>http://hl7.org/fhir/us/core/StructureDefinition/us-core-practitioner</v>
      </c>
      <c r="H106" t="s">
        <v>56</v>
      </c>
      <c r="J106" t="s">
        <v>56</v>
      </c>
      <c r="K106" t="s">
        <v>63</v>
      </c>
      <c r="L106" t="str">
        <f t="shared" si="9"/>
        <v>Practitioner.name</v>
      </c>
      <c r="M106" t="s">
        <v>56</v>
      </c>
      <c r="O106" t="s">
        <v>56</v>
      </c>
      <c r="Y106" s="4" t="s">
        <v>263</v>
      </c>
      <c r="Z106" s="4" t="str">
        <f>"GET [base]/"&amp;B106&amp;"?name=Smith"</f>
        <v>GET [base]/Practitioner?name=Smith</v>
      </c>
      <c r="AA106" s="9" t="str">
        <f>"Fetches a bundle of all "&amp;B106&amp;" resources matching the name"</f>
        <v>Fetches a bundle of all Practitioner resources matching the name</v>
      </c>
      <c r="AB106" t="str">
        <f t="shared" si="5"/>
        <v>SearchParameter-us-core-practitioner-name.html</v>
      </c>
    </row>
    <row r="107" spans="1:28" ht="19" customHeight="1" x14ac:dyDescent="0.2">
      <c r="A107">
        <v>106</v>
      </c>
      <c r="B107" t="s">
        <v>264</v>
      </c>
      <c r="C107" t="s">
        <v>266</v>
      </c>
      <c r="D107" t="s">
        <v>12</v>
      </c>
      <c r="E107" t="b">
        <v>1</v>
      </c>
      <c r="F107" s="1" t="s">
        <v>480</v>
      </c>
      <c r="G107" t="str">
        <f t="shared" si="8"/>
        <v>http://hl7.org/fhir/us/core/StructureDefinition/us-core-practitionerrole</v>
      </c>
      <c r="H107" t="s">
        <v>56</v>
      </c>
      <c r="J107" t="s">
        <v>56</v>
      </c>
      <c r="K107" t="s">
        <v>89</v>
      </c>
      <c r="L107" t="str">
        <f t="shared" si="9"/>
        <v>PractitionerRole.practitioner</v>
      </c>
      <c r="M107" t="s">
        <v>56</v>
      </c>
      <c r="O107" t="s">
        <v>56</v>
      </c>
      <c r="U107" t="s">
        <v>267</v>
      </c>
      <c r="X107" t="s">
        <v>268</v>
      </c>
      <c r="Y107" s="4" t="s">
        <v>269</v>
      </c>
      <c r="Z107" s="4" t="str">
        <f>_xlfn.CONCAT("GET [base]/",B107,"?practitioner.identifier=http://hl7.org/fhir/sid/us-npi\|97860456&amp;_include=PractitionerRole:practitioner","&amp;_include=PractitionerRole?endpoint~GET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7" s="9" t="str">
        <f>"Fetches a bundle containing  "&amp;B107&amp;"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7" t="str">
        <f t="shared" si="5"/>
        <v>SearchParameter-us-core-practitionerrole-practitioner.html</v>
      </c>
    </row>
    <row r="108" spans="1:28" ht="19" customHeight="1" x14ac:dyDescent="0.2">
      <c r="A108">
        <v>107</v>
      </c>
      <c r="B108" t="s">
        <v>264</v>
      </c>
      <c r="C108" t="s">
        <v>265</v>
      </c>
      <c r="D108" t="s">
        <v>12</v>
      </c>
      <c r="E108" t="b">
        <v>1</v>
      </c>
      <c r="F108" s="1" t="s">
        <v>483</v>
      </c>
      <c r="G108" t="str">
        <f t="shared" si="8"/>
        <v>http://hl7.org/fhir/us/core/StructureDefinition/us-core-practitionerrole</v>
      </c>
      <c r="H108" t="s">
        <v>56</v>
      </c>
      <c r="J108" t="s">
        <v>56</v>
      </c>
      <c r="K108" t="s">
        <v>57</v>
      </c>
      <c r="L108" t="str">
        <f t="shared" si="9"/>
        <v>PractitionerRole.specialty</v>
      </c>
      <c r="M108" t="s">
        <v>56</v>
      </c>
      <c r="O108" t="s">
        <v>56</v>
      </c>
      <c r="X108" t="s">
        <v>268</v>
      </c>
      <c r="Y108" s="4" t="s">
        <v>309</v>
      </c>
      <c r="Z108" s="4" t="str">
        <f>"GET [base]/"&amp;B108&amp;"?specialty=http://nucc.org/provider-taxonomy\|208D0000X"</f>
        <v>GET [base]/PractitionerRole?specialty=http://nucc.org/provider-taxonomy\|208D0000X</v>
      </c>
      <c r="AA108" s="9" t="str">
        <f>"Fetches a bundle containing  "&amp;B108&amp;" resources matching the specialty"</f>
        <v>Fetches a bundle containing  PractitionerRole resources matching the specialty</v>
      </c>
      <c r="AB108" t="str">
        <f t="shared" si="5"/>
        <v>SearchParameter-us-core-practitionerrole-specialty.html</v>
      </c>
    </row>
    <row r="109" spans="1:28" ht="19" customHeight="1" x14ac:dyDescent="0.2">
      <c r="A109">
        <v>108</v>
      </c>
      <c r="B109" t="s">
        <v>180</v>
      </c>
      <c r="C109" t="s">
        <v>26</v>
      </c>
      <c r="D109" t="s">
        <v>30</v>
      </c>
      <c r="E109" t="b">
        <v>0</v>
      </c>
      <c r="F109" s="1" t="s">
        <v>483</v>
      </c>
      <c r="G109" t="str">
        <f t="shared" si="8"/>
        <v>http://hl7.org/fhir/us/core/StructureDefinition/us-core-procedure</v>
      </c>
      <c r="H109" t="s">
        <v>56</v>
      </c>
      <c r="J109" t="s">
        <v>56</v>
      </c>
      <c r="K109" t="s">
        <v>57</v>
      </c>
      <c r="L109" t="str">
        <f t="shared" si="9"/>
        <v>Procedure.code</v>
      </c>
      <c r="M109" t="s">
        <v>56</v>
      </c>
      <c r="N109" t="s">
        <v>69</v>
      </c>
      <c r="O109" t="s">
        <v>56</v>
      </c>
      <c r="Y109" s="4"/>
      <c r="Z109" s="4"/>
      <c r="AA109" s="9"/>
      <c r="AB109" t="str">
        <f t="shared" si="5"/>
        <v>SearchParameter-us-core-procedure-code.html</v>
      </c>
    </row>
    <row r="110" spans="1:28" ht="19" customHeight="1" x14ac:dyDescent="0.2">
      <c r="A110">
        <v>109</v>
      </c>
      <c r="B110" t="s">
        <v>180</v>
      </c>
      <c r="C110" t="s">
        <v>77</v>
      </c>
      <c r="D110" t="s">
        <v>30</v>
      </c>
      <c r="E110" t="b">
        <v>0</v>
      </c>
      <c r="F110" s="1" t="s">
        <v>481</v>
      </c>
      <c r="G110" t="str">
        <f t="shared" si="8"/>
        <v>http://hl7.org/fhir/us/core/StructureDefinition/us-core-procedure</v>
      </c>
      <c r="H110" t="s">
        <v>56</v>
      </c>
      <c r="J110" t="s">
        <v>56</v>
      </c>
      <c r="K110" t="s">
        <v>77</v>
      </c>
      <c r="L110" t="str">
        <f t="shared" si="9"/>
        <v>Procedure.date</v>
      </c>
      <c r="M110" t="s">
        <v>56</v>
      </c>
      <c r="O110" t="s">
        <v>56</v>
      </c>
      <c r="P110" t="s">
        <v>69</v>
      </c>
      <c r="S110" t="s">
        <v>91</v>
      </c>
      <c r="AA110" s="9"/>
      <c r="AB110" t="str">
        <f t="shared" si="5"/>
        <v>SearchParameter-us-core-procedure-date.html</v>
      </c>
    </row>
    <row r="111" spans="1:28" ht="19" customHeight="1" x14ac:dyDescent="0.2">
      <c r="A111">
        <v>110</v>
      </c>
      <c r="B111" t="s">
        <v>180</v>
      </c>
      <c r="C111" t="s">
        <v>88</v>
      </c>
      <c r="D111" t="s">
        <v>12</v>
      </c>
      <c r="E111" t="b">
        <v>1</v>
      </c>
      <c r="F111" s="1" t="s">
        <v>480</v>
      </c>
      <c r="G111" t="str">
        <f t="shared" si="8"/>
        <v>http://hl7.org/fhir/us/core/StructureDefinition/us-core-procedure</v>
      </c>
      <c r="H111" t="s">
        <v>56</v>
      </c>
      <c r="J111" t="s">
        <v>56</v>
      </c>
      <c r="K111" t="s">
        <v>89</v>
      </c>
      <c r="L111" t="str">
        <f t="shared" si="9"/>
        <v>Procedure.patient</v>
      </c>
      <c r="M111" t="s">
        <v>56</v>
      </c>
      <c r="O111" t="s">
        <v>56</v>
      </c>
      <c r="Y111" t="str">
        <f>"support searching for all "&amp;LOWER(B111)&amp;"s for a patient"</f>
        <v>support searching for all procedures for a patient</v>
      </c>
      <c r="Z111" s="4" t="s">
        <v>211</v>
      </c>
      <c r="AA111" s="9" t="str">
        <f>"Fetches a bundle of all "&amp;B111&amp; " resources for the specified patient"</f>
        <v>Fetches a bundle of all Procedure resources for the specified patient</v>
      </c>
      <c r="AB111" t="str">
        <f t="shared" si="5"/>
        <v>SearchParameter-us-core-procedure-patient.html</v>
      </c>
    </row>
    <row r="112" spans="1:28" ht="19" customHeight="1" x14ac:dyDescent="0.2">
      <c r="A112">
        <v>111</v>
      </c>
      <c r="B112" t="s">
        <v>180</v>
      </c>
      <c r="C112" t="s">
        <v>61</v>
      </c>
      <c r="D112" t="s">
        <v>30</v>
      </c>
      <c r="E112" t="b">
        <v>0</v>
      </c>
      <c r="F112" s="1" t="s">
        <v>483</v>
      </c>
      <c r="G112" t="str">
        <f t="shared" si="8"/>
        <v>http://hl7.org/fhir/us/core/StructureDefinition/us-core-procedure</v>
      </c>
      <c r="H112" t="s">
        <v>56</v>
      </c>
      <c r="J112" t="s">
        <v>56</v>
      </c>
      <c r="K112" t="s">
        <v>57</v>
      </c>
      <c r="L112" t="str">
        <f t="shared" si="9"/>
        <v>Procedure.status</v>
      </c>
      <c r="M112" t="s">
        <v>56</v>
      </c>
      <c r="N112" t="s">
        <v>12</v>
      </c>
      <c r="O112" t="s">
        <v>56</v>
      </c>
      <c r="Y112" s="4"/>
      <c r="Z112" s="4"/>
      <c r="AA112" s="9"/>
      <c r="AB112" t="str">
        <f t="shared" si="5"/>
        <v>SearchParameter-us-core-procedure-status.html</v>
      </c>
    </row>
    <row r="113" spans="1:28" ht="19" customHeight="1" x14ac:dyDescent="0.2">
      <c r="A113">
        <v>112</v>
      </c>
      <c r="B113" t="s">
        <v>589</v>
      </c>
      <c r="C113" t="s">
        <v>55</v>
      </c>
      <c r="D113" t="s">
        <v>12</v>
      </c>
      <c r="E113" t="b">
        <v>1</v>
      </c>
      <c r="G113" t="str">
        <f t="shared" si="8"/>
        <v>http://hl7.org/fhir/us/core/StructureDefinition/us-core-questionnaireresponse</v>
      </c>
      <c r="H113" t="s">
        <v>56</v>
      </c>
      <c r="J113" t="s">
        <v>56</v>
      </c>
      <c r="K113" t="s">
        <v>57</v>
      </c>
      <c r="L113" t="str">
        <f t="shared" si="9"/>
        <v>QuestionnaireResponse._id</v>
      </c>
      <c r="M113" t="s">
        <v>56</v>
      </c>
      <c r="O113" t="s">
        <v>56</v>
      </c>
      <c r="Y113" s="25" t="str">
        <f>"support both read " &amp;B113&amp; " by `id` **AND** " &amp;B113&amp; " search"</f>
        <v>support both read QuestionnaireResponse by `id` **AND** QuestionnaireResponse search</v>
      </c>
      <c r="Z113" s="4" t="s">
        <v>673</v>
      </c>
      <c r="AB113" t="str">
        <f t="shared" si="5"/>
        <v>SearchParameter-us-core-questionnaireresponse-id.html</v>
      </c>
    </row>
    <row r="114" spans="1:28" ht="19" customHeight="1" x14ac:dyDescent="0.2">
      <c r="A114">
        <v>113</v>
      </c>
      <c r="B114" t="s">
        <v>589</v>
      </c>
      <c r="C114" t="s">
        <v>556</v>
      </c>
      <c r="D114" t="s">
        <v>30</v>
      </c>
      <c r="E114" t="b">
        <v>0</v>
      </c>
      <c r="F114" s="1" t="s">
        <v>481</v>
      </c>
      <c r="G114" t="str">
        <f t="shared" si="8"/>
        <v>http://hl7.org/fhir/us/core/StructureDefinition/us-core-questionnaireresponse</v>
      </c>
      <c r="H114" t="s">
        <v>56</v>
      </c>
      <c r="J114" t="s">
        <v>56</v>
      </c>
      <c r="K114" t="s">
        <v>77</v>
      </c>
      <c r="L114" t="str">
        <f t="shared" si="9"/>
        <v>QuestionnaireResponse.authored</v>
      </c>
      <c r="M114" t="s">
        <v>56</v>
      </c>
      <c r="O114" t="s">
        <v>56</v>
      </c>
      <c r="P114" s="11" t="s">
        <v>69</v>
      </c>
      <c r="S114" t="s">
        <v>91</v>
      </c>
      <c r="Y114" s="19" t="s">
        <v>677</v>
      </c>
      <c r="AB114" t="str">
        <f t="shared" si="5"/>
        <v>SearchParameter-us-core-questionnaireresponse-authored.html</v>
      </c>
    </row>
    <row r="115" spans="1:28" ht="19" customHeight="1" x14ac:dyDescent="0.2">
      <c r="A115">
        <v>114</v>
      </c>
      <c r="B115" t="s">
        <v>589</v>
      </c>
      <c r="C115" t="s">
        <v>88</v>
      </c>
      <c r="D115" t="s">
        <v>12</v>
      </c>
      <c r="E115" t="b">
        <v>1</v>
      </c>
      <c r="F115" s="1" t="s">
        <v>480</v>
      </c>
      <c r="G115" t="str">
        <f t="shared" si="8"/>
        <v>http://hl7.org/fhir/us/core/StructureDefinition/us-core-questionnaireresponse</v>
      </c>
      <c r="H115" t="s">
        <v>56</v>
      </c>
      <c r="J115" t="s">
        <v>56</v>
      </c>
      <c r="K115" t="s">
        <v>89</v>
      </c>
      <c r="L115" t="str">
        <f t="shared" si="9"/>
        <v>QuestionnaireResponse.patient</v>
      </c>
      <c r="M115" t="s">
        <v>56</v>
      </c>
      <c r="O115" t="s">
        <v>56</v>
      </c>
      <c r="Y115" t="str">
        <f>"support searching for all "&amp;LOWER(B115)&amp;"s for a patient"</f>
        <v>support searching for all questionnaireresponses for a patient</v>
      </c>
      <c r="Z115" s="4" t="str">
        <f>"GET [base]/"&amp;B115&amp;"?patient=1032702"</f>
        <v>GET [base]/QuestionnaireResponse?patient=1032702</v>
      </c>
      <c r="AA115" s="9" t="str">
        <f>"Fetches a bundle of all "&amp;B115&amp; " resources for the specified patient"</f>
        <v>Fetches a bundle of all QuestionnaireResponse resources for the specified patient</v>
      </c>
      <c r="AB115" t="str">
        <f t="shared" si="5"/>
        <v>SearchParameter-us-core-questionnaireresponse-patient.html</v>
      </c>
    </row>
    <row r="116" spans="1:28" ht="19" customHeight="1" x14ac:dyDescent="0.2">
      <c r="A116">
        <v>115</v>
      </c>
      <c r="B116" t="s">
        <v>589</v>
      </c>
      <c r="C116" t="s">
        <v>599</v>
      </c>
      <c r="D116" t="s">
        <v>30</v>
      </c>
      <c r="E116" t="b">
        <v>0</v>
      </c>
      <c r="F116" s="1" t="s">
        <v>480</v>
      </c>
      <c r="G116" t="str">
        <f t="shared" si="8"/>
        <v>http://hl7.org/fhir/us/core/StructureDefinition/us-core-questionnaireresponse</v>
      </c>
      <c r="H116" t="s">
        <v>56</v>
      </c>
      <c r="J116" t="s">
        <v>56</v>
      </c>
      <c r="K116" t="s">
        <v>89</v>
      </c>
      <c r="L116" t="str">
        <f t="shared" si="9"/>
        <v>QuestionnaireResponse.questionnaire</v>
      </c>
      <c r="M116" t="s">
        <v>56</v>
      </c>
      <c r="O116" t="s">
        <v>56</v>
      </c>
      <c r="Y116" s="19" t="s">
        <v>678</v>
      </c>
      <c r="AB116" t="str">
        <f t="shared" si="5"/>
        <v>SearchParameter-us-core-questionnaireresponse-questionnaire.html</v>
      </c>
    </row>
    <row r="117" spans="1:28" ht="19" customHeight="1" x14ac:dyDescent="0.2">
      <c r="A117">
        <v>116</v>
      </c>
      <c r="B117" t="s">
        <v>589</v>
      </c>
      <c r="C117" t="s">
        <v>61</v>
      </c>
      <c r="D117" t="s">
        <v>30</v>
      </c>
      <c r="E117" t="b">
        <v>0</v>
      </c>
      <c r="F117" s="1" t="s">
        <v>483</v>
      </c>
      <c r="G117" t="str">
        <f t="shared" si="8"/>
        <v>http://hl7.org/fhir/us/core/StructureDefinition/us-core-questionnaireresponse</v>
      </c>
      <c r="H117" t="s">
        <v>56</v>
      </c>
      <c r="J117" t="s">
        <v>56</v>
      </c>
      <c r="K117" t="s">
        <v>57</v>
      </c>
      <c r="L117" t="str">
        <f t="shared" si="9"/>
        <v>QuestionnaireResponse.status</v>
      </c>
      <c r="M117" t="s">
        <v>56</v>
      </c>
      <c r="N117" t="s">
        <v>12</v>
      </c>
      <c r="O117" t="s">
        <v>56</v>
      </c>
      <c r="Y117" s="19" t="s">
        <v>674</v>
      </c>
      <c r="AB117" t="str">
        <f t="shared" si="5"/>
        <v>SearchParameter-us-core-questionnaireresponse-status.html</v>
      </c>
    </row>
    <row r="118" spans="1:28" ht="19" customHeight="1" x14ac:dyDescent="0.2">
      <c r="A118">
        <v>117</v>
      </c>
      <c r="B118" t="s">
        <v>570</v>
      </c>
      <c r="C118" t="s">
        <v>55</v>
      </c>
      <c r="D118" t="s">
        <v>12</v>
      </c>
      <c r="E118" t="b">
        <v>1</v>
      </c>
      <c r="G118" t="str">
        <f t="shared" si="8"/>
        <v>http://hl7.org/fhir/us/core/StructureDefinition/us-core-relatedperson</v>
      </c>
      <c r="H118" t="s">
        <v>56</v>
      </c>
      <c r="J118" t="s">
        <v>56</v>
      </c>
      <c r="K118" t="s">
        <v>57</v>
      </c>
      <c r="L118" t="str">
        <f t="shared" si="9"/>
        <v>RelatedPerson._id</v>
      </c>
      <c r="M118" t="s">
        <v>56</v>
      </c>
      <c r="O118" t="s">
        <v>56</v>
      </c>
      <c r="Y118" s="25" t="str">
        <f>"support both read " &amp;B118&amp; " by `id` **AND** " &amp;B118&amp; " search"</f>
        <v>support both read RelatedPerson by `id` **AND** RelatedPerson search</v>
      </c>
      <c r="Z118" s="4" t="s">
        <v>574</v>
      </c>
      <c r="AA118" s="9"/>
      <c r="AB118" t="str">
        <f t="shared" ref="AB118:AB128" si="10">"SearchParameter-us-core-"&amp;LOWER((B118)&amp;"-"&amp;SUBSTITUTE(C118,"_","")&amp;".html")</f>
        <v>SearchParameter-us-core-relatedperson-id.html</v>
      </c>
    </row>
    <row r="119" spans="1:28" ht="19" customHeight="1" x14ac:dyDescent="0.2">
      <c r="A119">
        <v>118</v>
      </c>
      <c r="B119" t="s">
        <v>570</v>
      </c>
      <c r="C119" t="s">
        <v>23</v>
      </c>
      <c r="D119" t="s">
        <v>69</v>
      </c>
      <c r="E119" t="b">
        <v>0</v>
      </c>
      <c r="G119" t="str">
        <f t="shared" si="8"/>
        <v>http://hl7.org/fhir/us/core/StructureDefinition/us-core-relatedperson</v>
      </c>
      <c r="H119" t="s">
        <v>56</v>
      </c>
      <c r="J119" t="s">
        <v>56</v>
      </c>
      <c r="K119" t="s">
        <v>63</v>
      </c>
      <c r="L119" t="str">
        <f t="shared" si="9"/>
        <v>RelatedPerson.name</v>
      </c>
      <c r="M119" t="s">
        <v>56</v>
      </c>
      <c r="O119" t="s">
        <v>56</v>
      </c>
      <c r="Y119" s="4" t="s">
        <v>661</v>
      </c>
      <c r="Z119" s="4" t="str">
        <f>"GET [base]/"&amp;B119&amp;"?"&amp;C119&amp;"=Mary Shaw"</f>
        <v>GET [base]/RelatedPerson?name=Mary Shaw</v>
      </c>
      <c r="AA119" s="9" t="str">
        <f>"Fetches a bundle of all "&amp;B119&amp;" resources matching the name"</f>
        <v>Fetches a bundle of all RelatedPerson resources matching the name</v>
      </c>
      <c r="AB119" t="str">
        <f t="shared" si="10"/>
        <v>SearchParameter-us-core-relatedperson-name.html</v>
      </c>
    </row>
    <row r="120" spans="1:28" ht="19" customHeight="1" x14ac:dyDescent="0.2">
      <c r="A120">
        <v>119</v>
      </c>
      <c r="B120" t="s">
        <v>570</v>
      </c>
      <c r="C120" t="s">
        <v>88</v>
      </c>
      <c r="D120" t="s">
        <v>69</v>
      </c>
      <c r="E120" t="b">
        <v>1</v>
      </c>
      <c r="F120" s="1" t="s">
        <v>480</v>
      </c>
      <c r="G120" t="str">
        <f t="shared" si="8"/>
        <v>http://hl7.org/fhir/us/core/StructureDefinition/us-core-relatedperson</v>
      </c>
      <c r="H120" t="s">
        <v>56</v>
      </c>
      <c r="J120" t="s">
        <v>56</v>
      </c>
      <c r="K120" t="s">
        <v>89</v>
      </c>
      <c r="L120" t="str">
        <f t="shared" si="9"/>
        <v>RelatedPerson.patient</v>
      </c>
      <c r="M120" t="s">
        <v>56</v>
      </c>
      <c r="O120" t="s">
        <v>56</v>
      </c>
      <c r="Y120" t="str">
        <f>"support searching for all "&amp;LOWER(B120)&amp;"s for a patient"</f>
        <v>support searching for all relatedpersons for a patient</v>
      </c>
      <c r="Z120" s="4" t="str">
        <f>"GET [base]/"&amp;B120&amp;"?"&amp;C120&amp;"=1032702"</f>
        <v>GET [base]/RelatedPerson?patient=1032702</v>
      </c>
      <c r="AA120" s="9" t="str">
        <f>"Fetches a bundle of all "&amp;B120&amp; " resources for the specified patient"</f>
        <v>Fetches a bundle of all RelatedPerson resources for the specified patient</v>
      </c>
      <c r="AB120" t="str">
        <f t="shared" si="10"/>
        <v>SearchParameter-us-core-relatedperson-patient.html</v>
      </c>
    </row>
    <row r="121" spans="1:28" ht="19" customHeight="1" x14ac:dyDescent="0.2">
      <c r="A121">
        <v>120</v>
      </c>
      <c r="B121" t="s">
        <v>550</v>
      </c>
      <c r="C121" t="s">
        <v>55</v>
      </c>
      <c r="D121" t="s">
        <v>12</v>
      </c>
      <c r="E121" t="b">
        <v>1</v>
      </c>
      <c r="G121" t="str">
        <f t="shared" si="8"/>
        <v>http://hl7.org/fhir/us/core/StructureDefinition/us-core-servicerequest</v>
      </c>
      <c r="H121" t="s">
        <v>56</v>
      </c>
      <c r="J121" t="s">
        <v>56</v>
      </c>
      <c r="K121" t="s">
        <v>57</v>
      </c>
      <c r="L121" t="str">
        <f t="shared" si="9"/>
        <v>ServiceRequest._id</v>
      </c>
      <c r="M121" t="s">
        <v>56</v>
      </c>
      <c r="O121" t="s">
        <v>56</v>
      </c>
      <c r="Y121" s="25" t="str">
        <f>"support both read " &amp;B121&amp; " by `id` **AND** " &amp;B121&amp; " search"</f>
        <v>support both read ServiceRequest by `id` **AND** ServiceRequest search</v>
      </c>
      <c r="Z121" s="4" t="s">
        <v>555</v>
      </c>
      <c r="AB121" t="str">
        <f t="shared" si="10"/>
        <v>SearchParameter-us-core-servicerequest-id.html</v>
      </c>
    </row>
    <row r="122" spans="1:28" ht="19" customHeight="1" x14ac:dyDescent="0.2">
      <c r="A122">
        <v>121</v>
      </c>
      <c r="B122" t="s">
        <v>550</v>
      </c>
      <c r="C122" t="s">
        <v>556</v>
      </c>
      <c r="D122" t="s">
        <v>30</v>
      </c>
      <c r="E122" t="b">
        <v>0</v>
      </c>
      <c r="F122" s="1" t="s">
        <v>481</v>
      </c>
      <c r="G122" t="str">
        <f t="shared" si="8"/>
        <v>http://hl7.org/fhir/us/core/StructureDefinition/us-core-servicerequest</v>
      </c>
      <c r="H122" t="s">
        <v>56</v>
      </c>
      <c r="J122" t="s">
        <v>56</v>
      </c>
      <c r="K122" t="s">
        <v>77</v>
      </c>
      <c r="L122" t="str">
        <f t="shared" si="9"/>
        <v>ServiceRequest.authored</v>
      </c>
      <c r="M122" t="s">
        <v>56</v>
      </c>
      <c r="O122" t="s">
        <v>56</v>
      </c>
      <c r="P122" s="11" t="s">
        <v>69</v>
      </c>
      <c r="S122" t="s">
        <v>91</v>
      </c>
      <c r="AA122" s="9"/>
      <c r="AB122" t="str">
        <f t="shared" si="10"/>
        <v>SearchParameter-us-core-servicerequest-authored.html</v>
      </c>
    </row>
    <row r="123" spans="1:28" ht="19" customHeight="1" x14ac:dyDescent="0.2">
      <c r="A123">
        <v>122</v>
      </c>
      <c r="B123" t="s">
        <v>550</v>
      </c>
      <c r="C123" t="s">
        <v>138</v>
      </c>
      <c r="D123" t="s">
        <v>30</v>
      </c>
      <c r="E123" t="b">
        <v>0</v>
      </c>
      <c r="F123" s="1" t="s">
        <v>483</v>
      </c>
      <c r="G123" t="str">
        <f t="shared" si="8"/>
        <v>http://hl7.org/fhir/us/core/StructureDefinition/us-core-servicerequest</v>
      </c>
      <c r="H123" t="s">
        <v>56</v>
      </c>
      <c r="J123" t="s">
        <v>56</v>
      </c>
      <c r="K123" t="s">
        <v>57</v>
      </c>
      <c r="L123" t="str">
        <f t="shared" si="9"/>
        <v>ServiceRequest.category</v>
      </c>
      <c r="M123" t="s">
        <v>56</v>
      </c>
      <c r="O123" t="s">
        <v>56</v>
      </c>
      <c r="Y123" s="4"/>
      <c r="Z123" s="4"/>
      <c r="AA123" s="9"/>
      <c r="AB123" t="str">
        <f t="shared" si="10"/>
        <v>SearchParameter-us-core-servicerequest-category.html</v>
      </c>
    </row>
    <row r="124" spans="1:28" ht="19" customHeight="1" x14ac:dyDescent="0.2">
      <c r="A124">
        <v>123</v>
      </c>
      <c r="B124" t="s">
        <v>550</v>
      </c>
      <c r="C124" t="s">
        <v>26</v>
      </c>
      <c r="D124" t="s">
        <v>30</v>
      </c>
      <c r="E124" t="b">
        <v>0</v>
      </c>
      <c r="F124" s="1" t="s">
        <v>483</v>
      </c>
      <c r="G124" t="str">
        <f t="shared" si="8"/>
        <v>http://hl7.org/fhir/us/core/StructureDefinition/us-core-servicerequest</v>
      </c>
      <c r="H124" t="s">
        <v>56</v>
      </c>
      <c r="J124" t="s">
        <v>56</v>
      </c>
      <c r="K124" t="s">
        <v>57</v>
      </c>
      <c r="L124" t="str">
        <f t="shared" si="9"/>
        <v>ServiceRequest.code</v>
      </c>
      <c r="M124" t="s">
        <v>56</v>
      </c>
      <c r="N124" t="s">
        <v>69</v>
      </c>
      <c r="O124" t="s">
        <v>56</v>
      </c>
      <c r="Y124" s="4"/>
      <c r="Z124" s="4"/>
      <c r="AA124" s="9"/>
      <c r="AB124" t="str">
        <f t="shared" si="10"/>
        <v>SearchParameter-us-core-servicerequest-code.html</v>
      </c>
    </row>
    <row r="125" spans="1:28" ht="51" customHeight="1" x14ac:dyDescent="0.2">
      <c r="A125">
        <v>124</v>
      </c>
      <c r="B125" t="s">
        <v>550</v>
      </c>
      <c r="C125" t="s">
        <v>88</v>
      </c>
      <c r="D125" t="s">
        <v>12</v>
      </c>
      <c r="E125" t="b">
        <v>1</v>
      </c>
      <c r="F125" s="1" t="s">
        <v>480</v>
      </c>
      <c r="G125" t="str">
        <f t="shared" si="8"/>
        <v>http://hl7.org/fhir/us/core/StructureDefinition/us-core-servicerequest</v>
      </c>
      <c r="H125" t="s">
        <v>56</v>
      </c>
      <c r="J125" t="s">
        <v>56</v>
      </c>
      <c r="K125" t="s">
        <v>89</v>
      </c>
      <c r="L125" t="str">
        <f t="shared" si="9"/>
        <v>ServiceRequest.patient</v>
      </c>
      <c r="M125" t="s">
        <v>56</v>
      </c>
      <c r="O125" t="s">
        <v>56</v>
      </c>
      <c r="Y125" t="str">
        <f>"support searching for all "&amp;LOWER(B125)&amp;"s for a patient"</f>
        <v>support searching for all servicerequests for a patient</v>
      </c>
      <c r="Z125" s="4" t="str">
        <f>"GET [base]/"&amp;B125&amp;"?patient=1137192"</f>
        <v>GET [base]/ServiceRequest?patient=1137192</v>
      </c>
      <c r="AA125" s="9" t="str">
        <f>"Fetches a bundle of all "&amp;B125&amp; " resources for the specified patient"</f>
        <v>Fetches a bundle of all ServiceRequest resources for the specified patient</v>
      </c>
      <c r="AB125" t="str">
        <f t="shared" si="10"/>
        <v>SearchParameter-us-core-servicerequest-patient.html</v>
      </c>
    </row>
    <row r="126" spans="1:28" ht="19" customHeight="1" x14ac:dyDescent="0.2">
      <c r="A126">
        <v>125</v>
      </c>
      <c r="B126" t="s">
        <v>550</v>
      </c>
      <c r="C126" t="s">
        <v>61</v>
      </c>
      <c r="D126" t="s">
        <v>30</v>
      </c>
      <c r="E126" t="b">
        <v>0</v>
      </c>
      <c r="F126" s="1" t="s">
        <v>483</v>
      </c>
      <c r="G126" t="str">
        <f t="shared" si="8"/>
        <v>http://hl7.org/fhir/us/core/StructureDefinition/us-core-servicerequest</v>
      </c>
      <c r="H126" t="s">
        <v>56</v>
      </c>
      <c r="J126" t="s">
        <v>56</v>
      </c>
      <c r="K126" t="s">
        <v>57</v>
      </c>
      <c r="L126" t="str">
        <f t="shared" si="9"/>
        <v>ServiceRequest.status</v>
      </c>
      <c r="M126" t="s">
        <v>56</v>
      </c>
      <c r="N126" t="s">
        <v>12</v>
      </c>
      <c r="O126" t="s">
        <v>56</v>
      </c>
      <c r="Y126" s="4"/>
      <c r="Z126" s="4"/>
      <c r="AA126" s="9"/>
      <c r="AB126" t="str">
        <f t="shared" si="10"/>
        <v>SearchParameter-us-core-servicerequest-status.html</v>
      </c>
    </row>
    <row r="127" spans="1:28" ht="19" customHeight="1" x14ac:dyDescent="0.2">
      <c r="A127">
        <v>126</v>
      </c>
      <c r="B127" t="s">
        <v>632</v>
      </c>
      <c r="C127" t="s">
        <v>55</v>
      </c>
      <c r="D127" t="s">
        <v>12</v>
      </c>
      <c r="E127" t="b">
        <v>1</v>
      </c>
      <c r="G127" t="str">
        <f t="shared" si="8"/>
        <v>http://hl7.org/fhir/us/core/StructureDefinition/us-core-specimen</v>
      </c>
      <c r="H127" t="s">
        <v>56</v>
      </c>
      <c r="J127" t="s">
        <v>56</v>
      </c>
      <c r="K127" t="s">
        <v>57</v>
      </c>
      <c r="L127" t="str">
        <f t="shared" si="9"/>
        <v>Specimen._id</v>
      </c>
      <c r="M127" t="s">
        <v>56</v>
      </c>
      <c r="O127" t="s">
        <v>56</v>
      </c>
      <c r="Y127" s="25" t="str">
        <f>"support both read " &amp;B127&amp; " by `id` **AND** " &amp;B127&amp; " search"</f>
        <v>support both read Specimen by `id` **AND** Specimen search</v>
      </c>
      <c r="Z127" s="4" t="str">
        <f>"GET [base]/"&amp;B127&amp;"?"&amp;C127&amp;"=123"</f>
        <v>GET [base]/Specimen?_id=123</v>
      </c>
      <c r="AB127" t="str">
        <f t="shared" si="10"/>
        <v>SearchParameter-us-core-specimen-id.html</v>
      </c>
    </row>
    <row r="128" spans="1:28" ht="19" customHeight="1" x14ac:dyDescent="0.2">
      <c r="A128">
        <v>127</v>
      </c>
      <c r="B128" t="s">
        <v>632</v>
      </c>
      <c r="C128" t="s">
        <v>88</v>
      </c>
      <c r="D128" t="s">
        <v>69</v>
      </c>
      <c r="E128" t="b">
        <v>1</v>
      </c>
      <c r="G128" t="str">
        <f t="shared" si="8"/>
        <v>http://hl7.org/fhir/us/core/StructureDefinition/us-core-specimen</v>
      </c>
      <c r="H128" t="s">
        <v>56</v>
      </c>
      <c r="J128" t="s">
        <v>56</v>
      </c>
      <c r="K128" t="s">
        <v>89</v>
      </c>
      <c r="L128" t="str">
        <f t="shared" si="9"/>
        <v>Specimen.patient</v>
      </c>
      <c r="M128" t="s">
        <v>56</v>
      </c>
      <c r="O128" t="s">
        <v>56</v>
      </c>
      <c r="Y128" t="str">
        <f>"support searching for all "&amp;LOWER(B128)&amp;"s for a patient"</f>
        <v>support searching for all specimens for a patient</v>
      </c>
      <c r="Z128" s="4" t="str">
        <f>"GET [base]/"&amp;B128&amp;"?patient=1137192"</f>
        <v>GET [base]/Specimen?patient=1137192</v>
      </c>
      <c r="AA128" s="9" t="str">
        <f>"Fetches a bundle of all "&amp;B128&amp; " resources for the specified patient"</f>
        <v>Fetches a bundle of all Specimen resources for the specified patient</v>
      </c>
      <c r="AB128" t="str">
        <f t="shared" si="10"/>
        <v>SearchParameter-us-core-specimen-patient.html</v>
      </c>
    </row>
  </sheetData>
  <autoFilter ref="A1:AB128" xr:uid="{1CF5B17E-E72E-48B2-A597-9C21C12723F0}">
    <sortState xmlns:xlrd2="http://schemas.microsoft.com/office/spreadsheetml/2017/richdata2" ref="A2:AB128">
      <sortCondition ref="B2:B128"/>
      <sortCondition ref="C2:C128"/>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8"/>
  <sheetViews>
    <sheetView zoomScale="140" zoomScaleNormal="140" workbookViewId="0">
      <selection activeCell="F37" sqref="F37"/>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141</v>
      </c>
      <c r="B1" s="3" t="s">
        <v>37</v>
      </c>
      <c r="C1" s="3" t="s">
        <v>39</v>
      </c>
      <c r="D1" s="3" t="s">
        <v>94</v>
      </c>
      <c r="E1" s="3" t="s">
        <v>532</v>
      </c>
      <c r="F1" s="3" t="s">
        <v>95</v>
      </c>
      <c r="G1" s="3" t="s">
        <v>96</v>
      </c>
      <c r="H1" s="3" t="s">
        <v>288</v>
      </c>
      <c r="I1" s="3" t="s">
        <v>3</v>
      </c>
      <c r="J1" s="3" t="s">
        <v>53</v>
      </c>
      <c r="K1" s="3" t="s">
        <v>54</v>
      </c>
    </row>
    <row r="2" spans="1:11" ht="16" thickTop="1" x14ac:dyDescent="0.2">
      <c r="A2">
        <v>1</v>
      </c>
      <c r="B2" t="s">
        <v>155</v>
      </c>
      <c r="C2" t="str">
        <f t="shared" ref="C2:C47" si="0">"http://hl7.org/fhir/us/core/StructureDefinition/us-core-"&amp;LOWER(B2)</f>
        <v>http://hl7.org/fhir/us/core/StructureDefinition/us-core-!encounter</v>
      </c>
      <c r="D2" t="s">
        <v>97</v>
      </c>
      <c r="F2" t="s">
        <v>69</v>
      </c>
      <c r="G2" t="s">
        <v>98</v>
      </c>
      <c r="K2" s="4" t="str">
        <f t="shared" ref="K2:K35" si="1">"Fetches a bundle of all "&amp;B2&amp;" resources matching the specified "&amp;SUBSTITUTE(D2,","," and ")</f>
        <v>Fetches a bundle of all !Encounter resources matching the specified class and date</v>
      </c>
    </row>
    <row r="3" spans="1:11" x14ac:dyDescent="0.2">
      <c r="A3">
        <v>2</v>
      </c>
      <c r="B3" t="s">
        <v>155</v>
      </c>
      <c r="C3" t="str">
        <f t="shared" si="0"/>
        <v>http://hl7.org/fhir/us/core/StructureDefinition/us-core-!encounter</v>
      </c>
      <c r="D3" t="s">
        <v>99</v>
      </c>
      <c r="F3" t="s">
        <v>69</v>
      </c>
      <c r="G3" t="s">
        <v>100</v>
      </c>
      <c r="K3" s="4" t="str">
        <f t="shared" si="1"/>
        <v>Fetches a bundle of all !Encounter resources matching the specified class and date and patient</v>
      </c>
    </row>
    <row r="4" spans="1:11" x14ac:dyDescent="0.2">
      <c r="A4">
        <v>3</v>
      </c>
      <c r="B4" t="s">
        <v>155</v>
      </c>
      <c r="C4" t="str">
        <f t="shared" si="0"/>
        <v>http://hl7.org/fhir/us/core/StructureDefinition/us-core-!encounter</v>
      </c>
      <c r="D4" t="s">
        <v>101</v>
      </c>
      <c r="F4" t="s">
        <v>69</v>
      </c>
      <c r="G4" t="s">
        <v>100</v>
      </c>
      <c r="K4" s="4" t="str">
        <f t="shared" si="1"/>
        <v>Fetches a bundle of all !Encounter resources matching the specified class and date and patient and type</v>
      </c>
    </row>
    <row r="5" spans="1:11" x14ac:dyDescent="0.2">
      <c r="A5">
        <v>4</v>
      </c>
      <c r="B5" t="s">
        <v>155</v>
      </c>
      <c r="C5" t="str">
        <f t="shared" si="0"/>
        <v>http://hl7.org/fhir/us/core/StructureDefinition/us-core-!encounter</v>
      </c>
      <c r="D5" t="s">
        <v>102</v>
      </c>
      <c r="F5" t="s">
        <v>69</v>
      </c>
      <c r="G5" t="s">
        <v>98</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103</v>
      </c>
      <c r="F6" t="s">
        <v>69</v>
      </c>
      <c r="G6" t="s">
        <v>104</v>
      </c>
      <c r="I6" t="s">
        <v>292</v>
      </c>
      <c r="J6" t="s">
        <v>293</v>
      </c>
      <c r="K6" s="4" t="str">
        <f t="shared" si="1"/>
        <v>Fetches a bundle of all Encounter resources matching the specified class and patient</v>
      </c>
    </row>
    <row r="7" spans="1:11" x14ac:dyDescent="0.2">
      <c r="A7">
        <v>6</v>
      </c>
      <c r="B7" t="s">
        <v>155</v>
      </c>
      <c r="C7" t="str">
        <f t="shared" si="0"/>
        <v>http://hl7.org/fhir/us/core/StructureDefinition/us-core-!encounter</v>
      </c>
      <c r="D7" t="s">
        <v>105</v>
      </c>
      <c r="F7" t="s">
        <v>69</v>
      </c>
      <c r="G7" t="s">
        <v>104</v>
      </c>
      <c r="K7" s="4" t="str">
        <f t="shared" si="1"/>
        <v>Fetches a bundle of all !Encounter resources matching the specified class and patient and status</v>
      </c>
    </row>
    <row r="8" spans="1:11" x14ac:dyDescent="0.2">
      <c r="A8">
        <v>7</v>
      </c>
      <c r="B8" t="s">
        <v>155</v>
      </c>
      <c r="C8" t="str">
        <f t="shared" si="0"/>
        <v>http://hl7.org/fhir/us/core/StructureDefinition/us-core-!encounter</v>
      </c>
      <c r="D8" t="s">
        <v>106</v>
      </c>
      <c r="F8" t="s">
        <v>69</v>
      </c>
      <c r="G8" t="s">
        <v>104</v>
      </c>
      <c r="K8" s="4" t="str">
        <f t="shared" si="1"/>
        <v>Fetches a bundle of all !Encounter resources matching the specified class and patient and status and type</v>
      </c>
    </row>
    <row r="9" spans="1:11" x14ac:dyDescent="0.2">
      <c r="A9">
        <v>8</v>
      </c>
      <c r="B9" t="s">
        <v>155</v>
      </c>
      <c r="C9" t="str">
        <f t="shared" si="0"/>
        <v>http://hl7.org/fhir/us/core/StructureDefinition/us-core-!encounter</v>
      </c>
      <c r="D9" t="s">
        <v>107</v>
      </c>
      <c r="F9" t="s">
        <v>69</v>
      </c>
      <c r="G9" t="s">
        <v>104</v>
      </c>
      <c r="J9" s="4"/>
      <c r="K9" s="4" t="str">
        <f t="shared" si="1"/>
        <v>Fetches a bundle of all !Encounter resources matching the specified class and patient and type</v>
      </c>
    </row>
    <row r="10" spans="1:11" x14ac:dyDescent="0.2">
      <c r="A10">
        <v>9</v>
      </c>
      <c r="B10" t="s">
        <v>155</v>
      </c>
      <c r="C10" t="str">
        <f t="shared" si="0"/>
        <v>http://hl7.org/fhir/us/core/StructureDefinition/us-core-!encounter</v>
      </c>
      <c r="D10" t="s">
        <v>108</v>
      </c>
      <c r="F10" t="s">
        <v>69</v>
      </c>
      <c r="G10" t="s">
        <v>57</v>
      </c>
      <c r="I10" s="4"/>
      <c r="J10" s="4"/>
      <c r="K10" s="4" t="str">
        <f t="shared" si="1"/>
        <v>Fetches a bundle of all !Encounter resources matching the specified class and status</v>
      </c>
    </row>
    <row r="11" spans="1:11" x14ac:dyDescent="0.2">
      <c r="A11">
        <v>10</v>
      </c>
      <c r="B11" t="s">
        <v>155</v>
      </c>
      <c r="C11" t="str">
        <f t="shared" si="0"/>
        <v>http://hl7.org/fhir/us/core/StructureDefinition/us-core-!encounter</v>
      </c>
      <c r="D11" t="s">
        <v>109</v>
      </c>
      <c r="F11" t="s">
        <v>69</v>
      </c>
      <c r="G11" t="s">
        <v>57</v>
      </c>
      <c r="I11" s="4"/>
      <c r="K11" s="4" t="str">
        <f t="shared" si="1"/>
        <v>Fetches a bundle of all !Encounter resources matching the specified class and status and type</v>
      </c>
    </row>
    <row r="12" spans="1:11" x14ac:dyDescent="0.2">
      <c r="A12">
        <v>11</v>
      </c>
      <c r="B12" t="s">
        <v>155</v>
      </c>
      <c r="C12" t="str">
        <f t="shared" si="0"/>
        <v>http://hl7.org/fhir/us/core/StructureDefinition/us-core-!encounter</v>
      </c>
      <c r="D12" t="s">
        <v>92</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110</v>
      </c>
      <c r="F13" t="s">
        <v>12</v>
      </c>
      <c r="G13" t="s">
        <v>111</v>
      </c>
      <c r="I13" s="4" t="s">
        <v>290</v>
      </c>
      <c r="J13" t="s">
        <v>484</v>
      </c>
      <c r="K13" s="4" t="str">
        <f t="shared" si="1"/>
        <v>Fetches a bundle of all Encounter resources matching the specified date and patient</v>
      </c>
    </row>
    <row r="14" spans="1:11" x14ac:dyDescent="0.2">
      <c r="A14">
        <v>13</v>
      </c>
      <c r="B14" t="s">
        <v>155</v>
      </c>
      <c r="C14" t="str">
        <f t="shared" si="0"/>
        <v>http://hl7.org/fhir/us/core/StructureDefinition/us-core-!encounter</v>
      </c>
      <c r="D14" t="s">
        <v>112</v>
      </c>
      <c r="F14" t="s">
        <v>69</v>
      </c>
      <c r="G14" t="s">
        <v>100</v>
      </c>
      <c r="K14" s="4" t="str">
        <f t="shared" si="1"/>
        <v>Fetches a bundle of all !Encounter resources matching the specified date and patient and type</v>
      </c>
    </row>
    <row r="15" spans="1:11" x14ac:dyDescent="0.2">
      <c r="A15">
        <v>14</v>
      </c>
      <c r="B15" t="s">
        <v>155</v>
      </c>
      <c r="C15" t="str">
        <f t="shared" si="0"/>
        <v>http://hl7.org/fhir/us/core/StructureDefinition/us-core-!encounter</v>
      </c>
      <c r="D15" t="s">
        <v>113</v>
      </c>
      <c r="F15" t="s">
        <v>69</v>
      </c>
      <c r="G15" t="s">
        <v>98</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116</v>
      </c>
      <c r="F16" t="s">
        <v>69</v>
      </c>
      <c r="G16" t="s">
        <v>104</v>
      </c>
      <c r="I16" t="s">
        <v>291</v>
      </c>
      <c r="J16" t="s">
        <v>294</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535</v>
      </c>
      <c r="F17" t="s">
        <v>69</v>
      </c>
      <c r="G17" t="s">
        <v>89</v>
      </c>
      <c r="I17" t="s">
        <v>291</v>
      </c>
      <c r="J17" t="s">
        <v>536</v>
      </c>
      <c r="K17" s="4" t="str">
        <f t="shared" si="1"/>
        <v>Fetches a bundle of all Encounter resources matching the specified patient and location</v>
      </c>
    </row>
    <row r="18" spans="1:11" x14ac:dyDescent="0.2">
      <c r="A18">
        <v>17</v>
      </c>
      <c r="B18" t="s">
        <v>155</v>
      </c>
      <c r="C18" t="str">
        <f t="shared" si="0"/>
        <v>http://hl7.org/fhir/us/core/StructureDefinition/us-core-!encounter</v>
      </c>
      <c r="D18" t="s">
        <v>115</v>
      </c>
      <c r="F18" t="s">
        <v>69</v>
      </c>
      <c r="G18" t="s">
        <v>104</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114</v>
      </c>
      <c r="F19" t="s">
        <v>69</v>
      </c>
      <c r="G19" t="s">
        <v>104</v>
      </c>
      <c r="I19" t="s">
        <v>296</v>
      </c>
      <c r="J19" t="s">
        <v>295</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537</v>
      </c>
      <c r="F20" t="s">
        <v>69</v>
      </c>
      <c r="G20" t="s">
        <v>104</v>
      </c>
      <c r="I20" t="s">
        <v>296</v>
      </c>
      <c r="J20" t="s">
        <v>538</v>
      </c>
      <c r="K20" s="4" t="str">
        <f t="shared" si="1"/>
        <v>Fetches a bundle of all Encounter resources matching the specified patient and discharge-disposition</v>
      </c>
    </row>
    <row r="21" spans="1:11" x14ac:dyDescent="0.2">
      <c r="A21">
        <v>20</v>
      </c>
      <c r="B21" t="s">
        <v>155</v>
      </c>
      <c r="C21" t="str">
        <f t="shared" si="0"/>
        <v>http://hl7.org/fhir/us/core/StructureDefinition/us-core-!encounter</v>
      </c>
      <c r="D21" t="s">
        <v>117</v>
      </c>
      <c r="F21" t="s">
        <v>69</v>
      </c>
      <c r="G21" t="s">
        <v>57</v>
      </c>
      <c r="I21" s="4"/>
      <c r="J21" s="4"/>
      <c r="K21" s="4" t="str">
        <f t="shared" si="1"/>
        <v>Fetches a bundle of all !Encounter resources matching the specified status and type</v>
      </c>
    </row>
    <row r="22" spans="1:11" x14ac:dyDescent="0.2">
      <c r="A22">
        <v>21</v>
      </c>
      <c r="B22" t="s">
        <v>156</v>
      </c>
      <c r="C22" t="str">
        <f t="shared" si="0"/>
        <v>http://hl7.org/fhir/us/core/StructureDefinition/us-core-!questionnaire</v>
      </c>
      <c r="D22" t="s">
        <v>118</v>
      </c>
      <c r="F22" t="s">
        <v>69</v>
      </c>
      <c r="G22" t="s">
        <v>119</v>
      </c>
      <c r="J22" s="4"/>
      <c r="K22" s="4" t="str">
        <f t="shared" si="1"/>
        <v>Fetches a bundle of all !Questionnaire resources matching the specified context-type-value and publisher</v>
      </c>
    </row>
    <row r="23" spans="1:11" x14ac:dyDescent="0.2">
      <c r="A23">
        <v>22</v>
      </c>
      <c r="B23" t="s">
        <v>156</v>
      </c>
      <c r="C23" t="str">
        <f t="shared" si="0"/>
        <v>http://hl7.org/fhir/us/core/StructureDefinition/us-core-!questionnaire</v>
      </c>
      <c r="D23" t="s">
        <v>120</v>
      </c>
      <c r="F23" t="s">
        <v>69</v>
      </c>
      <c r="G23" t="s">
        <v>121</v>
      </c>
      <c r="K23" s="4" t="str">
        <f t="shared" si="1"/>
        <v>Fetches a bundle of all !Questionnaire resources matching the specified context-type-value and publisher and status</v>
      </c>
    </row>
    <row r="24" spans="1:11" x14ac:dyDescent="0.2">
      <c r="A24">
        <v>23</v>
      </c>
      <c r="B24" t="s">
        <v>156</v>
      </c>
      <c r="C24" t="str">
        <f t="shared" si="0"/>
        <v>http://hl7.org/fhir/us/core/StructureDefinition/us-core-!questionnaire</v>
      </c>
      <c r="D24" t="s">
        <v>122</v>
      </c>
      <c r="F24" t="s">
        <v>69</v>
      </c>
      <c r="G24" t="s">
        <v>123</v>
      </c>
      <c r="I24" s="4"/>
      <c r="K24" s="4" t="str">
        <f t="shared" si="1"/>
        <v>Fetches a bundle of all !Questionnaire resources matching the specified context-type-value and status</v>
      </c>
    </row>
    <row r="25" spans="1:11" x14ac:dyDescent="0.2">
      <c r="A25">
        <v>24</v>
      </c>
      <c r="B25" t="s">
        <v>156</v>
      </c>
      <c r="C25" t="str">
        <f t="shared" si="0"/>
        <v>http://hl7.org/fhir/us/core/StructureDefinition/us-core-!questionnaire</v>
      </c>
      <c r="D25" t="s">
        <v>124</v>
      </c>
      <c r="F25" t="s">
        <v>12</v>
      </c>
      <c r="G25" t="s">
        <v>125</v>
      </c>
      <c r="I25" s="4"/>
      <c r="J25" s="4"/>
      <c r="K25" s="4" t="str">
        <f t="shared" si="1"/>
        <v>Fetches a bundle of all !Questionnaire resources matching the specified publisher and status</v>
      </c>
    </row>
    <row r="26" spans="1:11" x14ac:dyDescent="0.2">
      <c r="A26">
        <v>25</v>
      </c>
      <c r="B26" t="s">
        <v>156</v>
      </c>
      <c r="C26" t="str">
        <f t="shared" si="0"/>
        <v>http://hl7.org/fhir/us/core/StructureDefinition/us-core-!questionnaire</v>
      </c>
      <c r="D26" t="s">
        <v>126</v>
      </c>
      <c r="F26" t="s">
        <v>69</v>
      </c>
      <c r="G26" t="s">
        <v>125</v>
      </c>
      <c r="I26" s="4"/>
      <c r="J26" s="4"/>
      <c r="K26" s="4" t="str">
        <f t="shared" si="1"/>
        <v>Fetches a bundle of all !Questionnaire resources matching the specified publisher and status and version</v>
      </c>
    </row>
    <row r="27" spans="1:11" x14ac:dyDescent="0.2">
      <c r="A27">
        <v>26</v>
      </c>
      <c r="B27" t="s">
        <v>156</v>
      </c>
      <c r="C27" t="str">
        <f t="shared" si="0"/>
        <v>http://hl7.org/fhir/us/core/StructureDefinition/us-core-!questionnaire</v>
      </c>
      <c r="D27" t="s">
        <v>127</v>
      </c>
      <c r="F27" t="s">
        <v>69</v>
      </c>
      <c r="G27" t="s">
        <v>125</v>
      </c>
      <c r="I27" s="4"/>
      <c r="J27" s="4"/>
      <c r="K27" s="4" t="str">
        <f t="shared" si="1"/>
        <v>Fetches a bundle of all !Questionnaire resources matching the specified publisher and version</v>
      </c>
    </row>
    <row r="28" spans="1:11" x14ac:dyDescent="0.2">
      <c r="A28">
        <v>27</v>
      </c>
      <c r="B28" t="s">
        <v>156</v>
      </c>
      <c r="C28" t="str">
        <f t="shared" si="0"/>
        <v>http://hl7.org/fhir/us/core/StructureDefinition/us-core-!questionnaire</v>
      </c>
      <c r="D28" t="s">
        <v>128</v>
      </c>
      <c r="F28" t="s">
        <v>69</v>
      </c>
      <c r="G28" t="s">
        <v>125</v>
      </c>
      <c r="K28" s="4" t="str">
        <f t="shared" si="1"/>
        <v>Fetches a bundle of all !Questionnaire resources matching the specified status and title and version</v>
      </c>
    </row>
    <row r="29" spans="1:11" x14ac:dyDescent="0.2">
      <c r="A29">
        <v>28</v>
      </c>
      <c r="B29" t="s">
        <v>156</v>
      </c>
      <c r="C29" t="str">
        <f t="shared" si="0"/>
        <v>http://hl7.org/fhir/us/core/StructureDefinition/us-core-!questionnaire</v>
      </c>
      <c r="D29" t="s">
        <v>129</v>
      </c>
      <c r="F29" t="s">
        <v>69</v>
      </c>
      <c r="G29" t="s">
        <v>57</v>
      </c>
      <c r="K29" s="4" t="str">
        <f t="shared" si="1"/>
        <v>Fetches a bundle of all !Questionnaire resources matching the specified status and version</v>
      </c>
    </row>
    <row r="30" spans="1:11" x14ac:dyDescent="0.2">
      <c r="A30">
        <v>29</v>
      </c>
      <c r="B30" t="s">
        <v>156</v>
      </c>
      <c r="C30" t="str">
        <f t="shared" si="0"/>
        <v>http://hl7.org/fhir/us/core/StructureDefinition/us-core-!questionnaire</v>
      </c>
      <c r="D30" t="s">
        <v>130</v>
      </c>
      <c r="F30" t="s">
        <v>69</v>
      </c>
      <c r="G30" t="s">
        <v>125</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131</v>
      </c>
      <c r="F31" t="s">
        <v>69</v>
      </c>
      <c r="G31" t="s">
        <v>132</v>
      </c>
      <c r="I31" s="4" t="s">
        <v>166</v>
      </c>
      <c r="J31" s="4" t="s">
        <v>175</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656</v>
      </c>
      <c r="F32" t="s">
        <v>69</v>
      </c>
      <c r="G32" t="s">
        <v>132</v>
      </c>
      <c r="I32" s="4" t="s">
        <v>650</v>
      </c>
      <c r="J32" s="4" t="s">
        <v>657</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133</v>
      </c>
      <c r="F33" t="s">
        <v>12</v>
      </c>
      <c r="G33" t="s">
        <v>132</v>
      </c>
      <c r="I33" s="4" t="s">
        <v>167</v>
      </c>
      <c r="J33" s="4" t="s">
        <v>172</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134</v>
      </c>
      <c r="F34" t="s">
        <v>69</v>
      </c>
      <c r="G34" t="s">
        <v>125</v>
      </c>
      <c r="I34" s="4" t="s">
        <v>168</v>
      </c>
      <c r="J34" s="4" t="s">
        <v>174</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135</v>
      </c>
      <c r="F35" t="s">
        <v>12</v>
      </c>
      <c r="G35" t="s">
        <v>125</v>
      </c>
      <c r="I35" s="4" t="s">
        <v>170</v>
      </c>
      <c r="J35" s="4" t="s">
        <v>173</v>
      </c>
      <c r="K35" s="4" t="str">
        <f t="shared" si="1"/>
        <v>Fetches a bundle of all Patient resources matching the specified gender and name</v>
      </c>
    </row>
    <row r="36" spans="1:11" x14ac:dyDescent="0.2">
      <c r="A36">
        <v>35</v>
      </c>
      <c r="B36" t="s">
        <v>136</v>
      </c>
      <c r="C36" t="str">
        <f t="shared" si="0"/>
        <v>http://hl7.org/fhir/us/core/StructureDefinition/us-core-condition</v>
      </c>
      <c r="D36" t="s">
        <v>142</v>
      </c>
      <c r="F36" t="s">
        <v>69</v>
      </c>
      <c r="G36" t="s">
        <v>104</v>
      </c>
      <c r="H36" t="s">
        <v>314</v>
      </c>
      <c r="I36" s="4" t="s">
        <v>153</v>
      </c>
      <c r="J36" s="4" t="s">
        <v>315</v>
      </c>
      <c r="K36" s="4" t="s">
        <v>696</v>
      </c>
    </row>
    <row r="37" spans="1:11" x14ac:dyDescent="0.2">
      <c r="A37">
        <v>36</v>
      </c>
      <c r="B37" t="s">
        <v>136</v>
      </c>
      <c r="C37" t="str">
        <f t="shared" si="0"/>
        <v>http://hl7.org/fhir/us/core/StructureDefinition/us-core-condition</v>
      </c>
      <c r="D37" t="s">
        <v>143</v>
      </c>
      <c r="F37" t="s">
        <v>12</v>
      </c>
      <c r="G37" t="s">
        <v>104</v>
      </c>
      <c r="I37" s="4" t="s">
        <v>148</v>
      </c>
      <c r="J37" s="4" t="s">
        <v>432</v>
      </c>
      <c r="K37" s="4" t="s">
        <v>144</v>
      </c>
    </row>
    <row r="38" spans="1:11" ht="16" x14ac:dyDescent="0.2">
      <c r="A38">
        <v>37</v>
      </c>
      <c r="B38" t="s">
        <v>136</v>
      </c>
      <c r="C38" t="str">
        <f t="shared" ref="C38" si="8">"http://hl7.org/fhir/us/core/StructureDefinition/us-core-"&amp;LOWER(B38)</f>
        <v>http://hl7.org/fhir/us/core/StructureDefinition/us-core-condition</v>
      </c>
      <c r="D38" t="s">
        <v>701</v>
      </c>
      <c r="E38" t="s">
        <v>56</v>
      </c>
      <c r="F38" t="s">
        <v>69</v>
      </c>
      <c r="G38" t="s">
        <v>104</v>
      </c>
      <c r="H38" t="s">
        <v>314</v>
      </c>
      <c r="I38" s="4" t="s">
        <v>702</v>
      </c>
      <c r="J38" s="24" t="s">
        <v>704</v>
      </c>
      <c r="K38" s="4" t="s">
        <v>703</v>
      </c>
    </row>
    <row r="39" spans="1:11" x14ac:dyDescent="0.2">
      <c r="A39">
        <v>38</v>
      </c>
      <c r="B39" t="s">
        <v>136</v>
      </c>
      <c r="C39" t="str">
        <f t="shared" ref="C39" si="9">"http://hl7.org/fhir/us/core/StructureDefinition/us-core-"&amp;LOWER(B39)</f>
        <v>http://hl7.org/fhir/us/core/StructureDefinition/us-core-condition</v>
      </c>
      <c r="D39" t="s">
        <v>526</v>
      </c>
      <c r="F39" t="s">
        <v>69</v>
      </c>
      <c r="G39" t="s">
        <v>104</v>
      </c>
      <c r="I39" s="4" t="s">
        <v>148</v>
      </c>
      <c r="J39" s="4" t="s">
        <v>658</v>
      </c>
      <c r="K39" s="4" t="s">
        <v>531</v>
      </c>
    </row>
    <row r="40" spans="1:11" x14ac:dyDescent="0.2">
      <c r="A40">
        <v>39</v>
      </c>
      <c r="B40" t="s">
        <v>136</v>
      </c>
      <c r="C40" t="str">
        <f t="shared" si="0"/>
        <v>http://hl7.org/fhir/us/core/StructureDefinition/us-core-condition</v>
      </c>
      <c r="D40" t="s">
        <v>145</v>
      </c>
      <c r="F40" t="s">
        <v>69</v>
      </c>
      <c r="G40" t="s">
        <v>104</v>
      </c>
      <c r="I40" s="4" t="s">
        <v>149</v>
      </c>
      <c r="J40" s="4" t="s">
        <v>316</v>
      </c>
      <c r="K40" s="4" t="s">
        <v>150</v>
      </c>
    </row>
    <row r="41" spans="1:11" x14ac:dyDescent="0.2">
      <c r="A41">
        <v>40</v>
      </c>
      <c r="B41" t="s">
        <v>136</v>
      </c>
      <c r="C41" t="str">
        <f t="shared" si="0"/>
        <v>http://hl7.org/fhir/us/core/StructureDefinition/us-core-condition</v>
      </c>
      <c r="D41" t="s">
        <v>146</v>
      </c>
      <c r="F41" t="s">
        <v>69</v>
      </c>
      <c r="G41" t="s">
        <v>147</v>
      </c>
      <c r="I41" s="4" t="s">
        <v>151</v>
      </c>
      <c r="J41" s="4" t="s">
        <v>527</v>
      </c>
      <c r="K41" s="4" t="s">
        <v>154</v>
      </c>
    </row>
    <row r="42" spans="1:11" x14ac:dyDescent="0.2">
      <c r="A42">
        <v>41</v>
      </c>
      <c r="B42" t="s">
        <v>136</v>
      </c>
      <c r="C42" t="str">
        <f t="shared" ref="C42:C44" si="10">"http://hl7.org/fhir/us/core/StructureDefinition/us-core-"&amp;LOWER(B42)</f>
        <v>http://hl7.org/fhir/us/core/StructureDefinition/us-core-condition</v>
      </c>
      <c r="D42" t="s">
        <v>523</v>
      </c>
      <c r="F42" t="s">
        <v>69</v>
      </c>
      <c r="G42" t="s">
        <v>147</v>
      </c>
      <c r="I42" s="4" t="s">
        <v>151</v>
      </c>
      <c r="J42" s="4" t="s">
        <v>528</v>
      </c>
      <c r="K42" s="4" t="s">
        <v>154</v>
      </c>
    </row>
    <row r="43" spans="1:11" x14ac:dyDescent="0.2">
      <c r="A43">
        <v>42</v>
      </c>
      <c r="B43" t="s">
        <v>136</v>
      </c>
      <c r="C43" t="str">
        <f t="shared" si="10"/>
        <v>http://hl7.org/fhir/us/core/StructureDefinition/us-core-condition</v>
      </c>
      <c r="D43" t="s">
        <v>524</v>
      </c>
      <c r="F43" t="s">
        <v>69</v>
      </c>
      <c r="G43" t="s">
        <v>147</v>
      </c>
      <c r="I43" s="4" t="s">
        <v>151</v>
      </c>
      <c r="J43" s="4" t="s">
        <v>529</v>
      </c>
      <c r="K43" s="4" t="s">
        <v>154</v>
      </c>
    </row>
    <row r="44" spans="1:11" x14ac:dyDescent="0.2">
      <c r="A44">
        <v>43</v>
      </c>
      <c r="B44" t="s">
        <v>136</v>
      </c>
      <c r="C44" t="str">
        <f t="shared" si="10"/>
        <v>http://hl7.org/fhir/us/core/StructureDefinition/us-core-condition</v>
      </c>
      <c r="D44" t="s">
        <v>525</v>
      </c>
      <c r="F44" t="s">
        <v>69</v>
      </c>
      <c r="G44" t="s">
        <v>147</v>
      </c>
      <c r="I44" s="4" t="s">
        <v>151</v>
      </c>
      <c r="J44" s="4" t="s">
        <v>530</v>
      </c>
      <c r="K44" s="4" t="s">
        <v>154</v>
      </c>
    </row>
    <row r="45" spans="1:11" x14ac:dyDescent="0.2">
      <c r="A45">
        <v>44</v>
      </c>
      <c r="B45" t="s">
        <v>20</v>
      </c>
      <c r="C45" t="str">
        <f t="shared" si="0"/>
        <v>http://hl7.org/fhir/us/core/StructureDefinition/us-core-allergyintolerance</v>
      </c>
      <c r="D45" t="s">
        <v>142</v>
      </c>
      <c r="F45" t="s">
        <v>69</v>
      </c>
      <c r="G45" t="s">
        <v>104</v>
      </c>
      <c r="I45" s="4" t="s">
        <v>160</v>
      </c>
      <c r="J45" s="4" t="s">
        <v>310</v>
      </c>
      <c r="K45" s="4" t="s">
        <v>424</v>
      </c>
    </row>
    <row r="46" spans="1:11" x14ac:dyDescent="0.2">
      <c r="A46">
        <v>45</v>
      </c>
      <c r="B46" t="s">
        <v>159</v>
      </c>
      <c r="C46" t="str">
        <f t="shared" si="0"/>
        <v>http://hl7.org/fhir/us/core/StructureDefinition/us-core-immunization</v>
      </c>
      <c r="D46" t="s">
        <v>162</v>
      </c>
      <c r="F46" t="s">
        <v>69</v>
      </c>
      <c r="G46" t="s">
        <v>111</v>
      </c>
      <c r="I46" s="4" t="s">
        <v>165</v>
      </c>
      <c r="J46" s="4" t="s">
        <v>485</v>
      </c>
      <c r="K46" s="4" t="str">
        <f>"Fetches a bundle of all "&amp;B46&amp;" resources for the specified "&amp;SUBSTITUTE(D46,","," and ")</f>
        <v>Fetches a bundle of all Immunization resources for the specified patient and date</v>
      </c>
    </row>
    <row r="47" spans="1:11" x14ac:dyDescent="0.2">
      <c r="A47">
        <v>46</v>
      </c>
      <c r="B47" t="s">
        <v>159</v>
      </c>
      <c r="C47" t="str">
        <f t="shared" si="0"/>
        <v>http://hl7.org/fhir/us/core/StructureDefinition/us-core-immunization</v>
      </c>
      <c r="D47" t="s">
        <v>114</v>
      </c>
      <c r="F47" t="s">
        <v>69</v>
      </c>
      <c r="G47" t="s">
        <v>147</v>
      </c>
      <c r="I47" s="4" t="s">
        <v>298</v>
      </c>
      <c r="J47" s="4" t="s">
        <v>161</v>
      </c>
      <c r="K47" s="4" t="str">
        <f>"Fetches a bundle of all "&amp;B47&amp;" resources for the specified "&amp;SUBSTITUTE(D47,","," and ")</f>
        <v>Fetches a bundle of all Immunization resources for the specified patient and status</v>
      </c>
    </row>
    <row r="48" spans="1:11" x14ac:dyDescent="0.2">
      <c r="A48">
        <v>47</v>
      </c>
      <c r="B48" t="s">
        <v>177</v>
      </c>
      <c r="C48" t="s">
        <v>667</v>
      </c>
      <c r="D48" t="s">
        <v>114</v>
      </c>
      <c r="F48" t="s">
        <v>69</v>
      </c>
      <c r="G48" t="s">
        <v>104</v>
      </c>
      <c r="I48" s="4" t="s">
        <v>198</v>
      </c>
      <c r="J48" s="4" t="s">
        <v>182</v>
      </c>
      <c r="K48" s="4" t="str">
        <f>"Fetches a bundle of all "&amp;B48&amp;" resources for the specified "&amp;SUBSTITUTE(D48,","," and ")</f>
        <v>Fetches a bundle of all DiagnosticReport resources for the specified patient and status</v>
      </c>
    </row>
    <row r="49" spans="1:11" ht="16" x14ac:dyDescent="0.2">
      <c r="A49">
        <v>48</v>
      </c>
      <c r="B49" t="s">
        <v>177</v>
      </c>
      <c r="C49" t="s">
        <v>667</v>
      </c>
      <c r="D49" t="s">
        <v>143</v>
      </c>
      <c r="F49" t="s">
        <v>12</v>
      </c>
      <c r="G49" t="s">
        <v>104</v>
      </c>
      <c r="H49" t="s">
        <v>311</v>
      </c>
      <c r="I49" s="4" t="s">
        <v>191</v>
      </c>
      <c r="J49" s="8" t="s">
        <v>194</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177</v>
      </c>
      <c r="C50" t="s">
        <v>667</v>
      </c>
      <c r="D50" t="s">
        <v>145</v>
      </c>
      <c r="F50" t="s">
        <v>12</v>
      </c>
      <c r="G50" t="s">
        <v>104</v>
      </c>
      <c r="I50" s="4" t="s">
        <v>217</v>
      </c>
      <c r="J50" s="8" t="s">
        <v>195</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177</v>
      </c>
      <c r="C51" t="s">
        <v>667</v>
      </c>
      <c r="D51" t="s">
        <v>192</v>
      </c>
      <c r="F51" t="s">
        <v>12</v>
      </c>
      <c r="G51" t="s">
        <v>214</v>
      </c>
      <c r="H51" t="s">
        <v>311</v>
      </c>
      <c r="I51" s="4" t="s">
        <v>193</v>
      </c>
      <c r="J51" s="8" t="s">
        <v>486</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177</v>
      </c>
      <c r="C52" t="s">
        <v>667</v>
      </c>
      <c r="D52" t="s">
        <v>215</v>
      </c>
      <c r="F52" t="s">
        <v>69</v>
      </c>
      <c r="G52" t="s">
        <v>214</v>
      </c>
      <c r="I52" s="4" t="s">
        <v>221</v>
      </c>
      <c r="J52" s="4" t="s">
        <v>487</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178</v>
      </c>
      <c r="C53" t="str">
        <f t="shared" ref="C53:C63" si="11">"http://hl7.org/fhir/us/core/StructureDefinition/us-core-"&amp;LOWER(B53)</f>
        <v>http://hl7.org/fhir/us/core/StructureDefinition/us-core-goal</v>
      </c>
      <c r="D53" t="s">
        <v>302</v>
      </c>
      <c r="F53" t="s">
        <v>69</v>
      </c>
      <c r="G53" t="s">
        <v>104</v>
      </c>
      <c r="I53" s="4" t="s">
        <v>184</v>
      </c>
      <c r="J53" s="4" t="s">
        <v>303</v>
      </c>
      <c r="K53" s="4" t="str">
        <f>"Fetches a bundle of all "&amp;B53&amp;" resources for the specified "&amp;SUBSTITUTE(D53,","," and ")</f>
        <v>Fetches a bundle of all Goal resources for the specified patient and lifecycle-status</v>
      </c>
    </row>
    <row r="54" spans="1:11" x14ac:dyDescent="0.2">
      <c r="A54">
        <v>53</v>
      </c>
      <c r="B54" t="s">
        <v>178</v>
      </c>
      <c r="C54" t="str">
        <f t="shared" si="11"/>
        <v>http://hl7.org/fhir/us/core/StructureDefinition/us-core-goal</v>
      </c>
      <c r="D54" t="s">
        <v>395</v>
      </c>
      <c r="F54" t="s">
        <v>69</v>
      </c>
      <c r="G54" t="s">
        <v>147</v>
      </c>
      <c r="I54" s="4" t="s">
        <v>204</v>
      </c>
      <c r="J54" s="4" t="s">
        <v>396</v>
      </c>
      <c r="K54" s="4" t="str">
        <f>"Fetches a bundle of all "&amp;B54&amp;" resources for the specified "&amp;SUBSTITUTE(D54,","," and ")</f>
        <v>Fetches a bundle of all Goal resources for the specified patient and target-date</v>
      </c>
    </row>
    <row r="55" spans="1:11" x14ac:dyDescent="0.2">
      <c r="A55">
        <v>54</v>
      </c>
      <c r="B55" t="s">
        <v>179</v>
      </c>
      <c r="C55" t="str">
        <f t="shared" si="11"/>
        <v>http://hl7.org/fhir/us/core/StructureDefinition/us-core-medicationrequest</v>
      </c>
      <c r="D55" t="s">
        <v>405</v>
      </c>
      <c r="F55" t="s">
        <v>12</v>
      </c>
      <c r="G55" t="s">
        <v>104</v>
      </c>
      <c r="H55" t="s">
        <v>434</v>
      </c>
      <c r="I55" s="4" t="s">
        <v>409</v>
      </c>
      <c r="J55" s="4" t="s">
        <v>435</v>
      </c>
      <c r="K55" s="4" t="s">
        <v>438</v>
      </c>
    </row>
    <row r="56" spans="1:11" x14ac:dyDescent="0.2">
      <c r="A56">
        <v>55</v>
      </c>
      <c r="B56" t="s">
        <v>179</v>
      </c>
      <c r="C56" t="str">
        <f t="shared" si="11"/>
        <v>http://hl7.org/fhir/us/core/StructureDefinition/us-core-medicationrequest</v>
      </c>
      <c r="D56" t="s">
        <v>406</v>
      </c>
      <c r="F56" t="s">
        <v>12</v>
      </c>
      <c r="G56" t="s">
        <v>104</v>
      </c>
      <c r="H56" t="s">
        <v>434</v>
      </c>
      <c r="I56" s="4" t="s">
        <v>183</v>
      </c>
      <c r="J56" s="4" t="s">
        <v>436</v>
      </c>
      <c r="K56" s="4" t="s">
        <v>439</v>
      </c>
    </row>
    <row r="57" spans="1:11" x14ac:dyDescent="0.2">
      <c r="A57">
        <v>56</v>
      </c>
      <c r="B57" t="s">
        <v>179</v>
      </c>
      <c r="C57" t="str">
        <f t="shared" si="11"/>
        <v>http://hl7.org/fhir/us/core/StructureDefinition/us-core-medicationrequest</v>
      </c>
      <c r="D57" t="s">
        <v>408</v>
      </c>
      <c r="F57" t="s">
        <v>69</v>
      </c>
      <c r="G57" t="s">
        <v>104</v>
      </c>
      <c r="H57" t="s">
        <v>434</v>
      </c>
      <c r="I57" s="4" t="s">
        <v>183</v>
      </c>
      <c r="J57" s="4" t="s">
        <v>437</v>
      </c>
      <c r="K57" s="4" t="s">
        <v>440</v>
      </c>
    </row>
    <row r="58" spans="1:11" x14ac:dyDescent="0.2">
      <c r="A58">
        <v>57</v>
      </c>
      <c r="B58" t="s">
        <v>179</v>
      </c>
      <c r="C58" t="str">
        <f t="shared" si="11"/>
        <v>http://hl7.org/fhir/us/core/StructureDefinition/us-core-medicationrequest</v>
      </c>
      <c r="D58" t="s">
        <v>407</v>
      </c>
      <c r="F58" t="s">
        <v>69</v>
      </c>
      <c r="G58" t="s">
        <v>214</v>
      </c>
      <c r="H58" t="s">
        <v>434</v>
      </c>
      <c r="I58" s="4" t="s">
        <v>225</v>
      </c>
      <c r="J58" s="4" t="s">
        <v>488</v>
      </c>
      <c r="K58" s="4" t="s">
        <v>441</v>
      </c>
    </row>
    <row r="59" spans="1:11" x14ac:dyDescent="0.2">
      <c r="A59">
        <v>58</v>
      </c>
      <c r="B59" t="s">
        <v>417</v>
      </c>
      <c r="C59" t="str">
        <f t="shared" si="11"/>
        <v>http://hl7.org/fhir/us/core/StructureDefinition/us-core-!medicationstatement</v>
      </c>
      <c r="D59" t="s">
        <v>114</v>
      </c>
      <c r="F59" t="s">
        <v>69</v>
      </c>
      <c r="G59" t="s">
        <v>104</v>
      </c>
      <c r="I59" s="4" t="s">
        <v>185</v>
      </c>
      <c r="J59" s="4" t="s">
        <v>392</v>
      </c>
      <c r="K59" s="4" t="str">
        <f>"Fetches a bundle of all "&amp;B59&amp;" resources for the specified "&amp;SUBSTITUTE(D59,","," and ")</f>
        <v>Fetches a bundle of all !MedicationStatement resources for the specified patient and status</v>
      </c>
    </row>
    <row r="60" spans="1:11" x14ac:dyDescent="0.2">
      <c r="A60">
        <v>59</v>
      </c>
      <c r="B60" t="s">
        <v>417</v>
      </c>
      <c r="C60" t="str">
        <f t="shared" si="11"/>
        <v>http://hl7.org/fhir/us/core/StructureDefinition/us-core-!medicationstatement</v>
      </c>
      <c r="D60" t="s">
        <v>227</v>
      </c>
      <c r="F60" t="s">
        <v>69</v>
      </c>
      <c r="G60" t="s">
        <v>147</v>
      </c>
      <c r="I60" s="4" t="s">
        <v>226</v>
      </c>
      <c r="J60" s="4" t="s">
        <v>393</v>
      </c>
      <c r="K60" s="4" t="s">
        <v>228</v>
      </c>
    </row>
    <row r="61" spans="1:11" x14ac:dyDescent="0.2">
      <c r="A61">
        <v>60</v>
      </c>
      <c r="B61" t="s">
        <v>180</v>
      </c>
      <c r="C61" t="str">
        <f t="shared" si="11"/>
        <v>http://hl7.org/fhir/us/core/StructureDefinition/us-core-procedure</v>
      </c>
      <c r="D61" t="s">
        <v>114</v>
      </c>
      <c r="F61" t="s">
        <v>69</v>
      </c>
      <c r="G61" t="s">
        <v>104</v>
      </c>
      <c r="I61" s="4" t="s">
        <v>201</v>
      </c>
      <c r="J61" s="4" t="s">
        <v>200</v>
      </c>
      <c r="K61" s="4" t="str">
        <f>"Fetches a bundle of all "&amp;B61&amp;" resources for the specified "&amp;SUBSTITUTE(D61,","," and ")</f>
        <v>Fetches a bundle of all Procedure resources for the specified patient and status</v>
      </c>
    </row>
    <row r="62" spans="1:11" x14ac:dyDescent="0.2">
      <c r="A62">
        <v>61</v>
      </c>
      <c r="B62" t="s">
        <v>180</v>
      </c>
      <c r="C62" t="str">
        <f t="shared" si="11"/>
        <v>http://hl7.org/fhir/us/core/StructureDefinition/us-core-procedure</v>
      </c>
      <c r="D62" t="s">
        <v>162</v>
      </c>
      <c r="F62" t="s">
        <v>12</v>
      </c>
      <c r="G62" t="s">
        <v>104</v>
      </c>
      <c r="I62" s="4" t="s">
        <v>212</v>
      </c>
      <c r="J62" s="4" t="s">
        <v>213</v>
      </c>
      <c r="K62" s="4" t="str">
        <f>"Fetches a bundle of all "&amp;B62&amp;" resources for the specified "&amp;SUBSTITUTE(D62,","," and ")</f>
        <v>Fetches a bundle of all Procedure resources for the specified patient and date</v>
      </c>
    </row>
    <row r="63" spans="1:11" x14ac:dyDescent="0.2">
      <c r="A63">
        <v>62</v>
      </c>
      <c r="B63" t="s">
        <v>180</v>
      </c>
      <c r="C63" t="str">
        <f t="shared" si="11"/>
        <v>http://hl7.org/fhir/us/core/StructureDefinition/us-core-procedure</v>
      </c>
      <c r="D63" t="s">
        <v>215</v>
      </c>
      <c r="F63" t="s">
        <v>69</v>
      </c>
      <c r="G63" t="s">
        <v>214</v>
      </c>
      <c r="I63" s="4" t="s">
        <v>222</v>
      </c>
      <c r="J63" s="4" t="s">
        <v>489</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181</v>
      </c>
      <c r="C64" t="s">
        <v>668</v>
      </c>
      <c r="D64" t="s">
        <v>232</v>
      </c>
      <c r="F64" t="s">
        <v>69</v>
      </c>
      <c r="G64" t="s">
        <v>104</v>
      </c>
      <c r="H64" t="s">
        <v>399</v>
      </c>
      <c r="I64" s="4" t="s">
        <v>271</v>
      </c>
      <c r="J64" s="4" t="s">
        <v>400</v>
      </c>
      <c r="K64" s="4" t="s">
        <v>307</v>
      </c>
    </row>
    <row r="65" spans="1:11" x14ac:dyDescent="0.2">
      <c r="A65">
        <v>64</v>
      </c>
      <c r="B65" t="s">
        <v>181</v>
      </c>
      <c r="C65" t="s">
        <v>668</v>
      </c>
      <c r="D65" t="s">
        <v>143</v>
      </c>
      <c r="F65" t="s">
        <v>12</v>
      </c>
      <c r="G65" t="s">
        <v>104</v>
      </c>
      <c r="H65" t="s">
        <v>399</v>
      </c>
      <c r="I65" s="4" t="s">
        <v>216</v>
      </c>
      <c r="J65" s="4" t="s">
        <v>401</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181</v>
      </c>
      <c r="C66" t="s">
        <v>668</v>
      </c>
      <c r="D66" t="s">
        <v>145</v>
      </c>
      <c r="F66" t="s">
        <v>12</v>
      </c>
      <c r="G66" t="s">
        <v>104</v>
      </c>
      <c r="I66" s="4" t="s">
        <v>219</v>
      </c>
      <c r="J66" s="4" t="s">
        <v>317</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181</v>
      </c>
      <c r="C67" t="s">
        <v>668</v>
      </c>
      <c r="D67" t="s">
        <v>192</v>
      </c>
      <c r="F67" t="s">
        <v>12</v>
      </c>
      <c r="G67" t="s">
        <v>214</v>
      </c>
      <c r="H67" t="s">
        <v>399</v>
      </c>
      <c r="I67" s="4" t="s">
        <v>220</v>
      </c>
      <c r="J67" s="4" t="s">
        <v>490</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181</v>
      </c>
      <c r="C68" t="s">
        <v>668</v>
      </c>
      <c r="D68" t="s">
        <v>215</v>
      </c>
      <c r="F68" t="s">
        <v>69</v>
      </c>
      <c r="G68" t="s">
        <v>214</v>
      </c>
      <c r="I68" s="4" t="s">
        <v>218</v>
      </c>
      <c r="J68" s="4" t="s">
        <v>491</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306</v>
      </c>
      <c r="C69" t="s">
        <v>668</v>
      </c>
      <c r="D69" t="s">
        <v>114</v>
      </c>
      <c r="F69" t="s">
        <v>69</v>
      </c>
      <c r="G69" t="s">
        <v>104</v>
      </c>
      <c r="I69" s="4" t="s">
        <v>203</v>
      </c>
      <c r="J69" s="4" t="s">
        <v>202</v>
      </c>
      <c r="K69" s="4" t="str">
        <f>"Fetches a bundle of all "&amp;B69&amp;" resources for the specified "&amp;SUBSTITUTE(D69,","," and ")</f>
        <v>Fetches a bundle of all !Observation resources for the specified patient and status</v>
      </c>
    </row>
    <row r="70" spans="1:11" x14ac:dyDescent="0.2">
      <c r="A70">
        <v>69</v>
      </c>
      <c r="B70" t="s">
        <v>229</v>
      </c>
      <c r="C70" t="s">
        <v>231</v>
      </c>
      <c r="D70" t="s">
        <v>143</v>
      </c>
      <c r="F70" t="s">
        <v>12</v>
      </c>
      <c r="G70" t="s">
        <v>104</v>
      </c>
      <c r="H70" t="s">
        <v>312</v>
      </c>
      <c r="I70" s="4" t="s">
        <v>237</v>
      </c>
      <c r="J70" s="4" t="s">
        <v>238</v>
      </c>
      <c r="K70" s="4" t="str">
        <f>"Fetches a bundle of all "&amp;B70&amp;" resources for the specified "&amp;SUBSTITUTE(D70,","," and ")&amp;"=`assess-plan`"</f>
        <v>Fetches a bundle of all CarePlan resources for the specified patient and category=`assess-plan`</v>
      </c>
    </row>
    <row r="71" spans="1:11" x14ac:dyDescent="0.2">
      <c r="A71">
        <v>70</v>
      </c>
      <c r="B71" t="s">
        <v>229</v>
      </c>
      <c r="C71" t="s">
        <v>231</v>
      </c>
      <c r="D71" t="s">
        <v>192</v>
      </c>
      <c r="F71" t="s">
        <v>69</v>
      </c>
      <c r="G71" t="s">
        <v>214</v>
      </c>
      <c r="H71" t="s">
        <v>312</v>
      </c>
      <c r="I71" s="4" t="s">
        <v>236</v>
      </c>
      <c r="J71" s="4" t="s">
        <v>493</v>
      </c>
      <c r="K71" s="4" t="s">
        <v>240</v>
      </c>
    </row>
    <row r="72" spans="1:11" x14ac:dyDescent="0.2">
      <c r="A72">
        <v>71</v>
      </c>
      <c r="B72" t="s">
        <v>229</v>
      </c>
      <c r="C72" t="s">
        <v>231</v>
      </c>
      <c r="D72" t="s">
        <v>232</v>
      </c>
      <c r="F72" t="s">
        <v>69</v>
      </c>
      <c r="G72" t="s">
        <v>104</v>
      </c>
      <c r="H72" t="s">
        <v>312</v>
      </c>
      <c r="I72" s="4" t="s">
        <v>234</v>
      </c>
      <c r="J72" s="4" t="s">
        <v>239</v>
      </c>
      <c r="K72" s="4" t="s">
        <v>241</v>
      </c>
    </row>
    <row r="73" spans="1:11" x14ac:dyDescent="0.2">
      <c r="A73">
        <v>72</v>
      </c>
      <c r="B73" t="s">
        <v>229</v>
      </c>
      <c r="C73" t="s">
        <v>231</v>
      </c>
      <c r="D73" t="s">
        <v>233</v>
      </c>
      <c r="F73" t="s">
        <v>69</v>
      </c>
      <c r="G73" t="s">
        <v>214</v>
      </c>
      <c r="H73" t="s">
        <v>312</v>
      </c>
      <c r="I73" s="4" t="s">
        <v>235</v>
      </c>
      <c r="J73" s="4" t="s">
        <v>492</v>
      </c>
      <c r="K73" s="4" t="s">
        <v>242</v>
      </c>
    </row>
    <row r="74" spans="1:11" ht="136" x14ac:dyDescent="0.2">
      <c r="A74">
        <v>73</v>
      </c>
      <c r="B74" t="s">
        <v>243</v>
      </c>
      <c r="C74" t="str">
        <f>"http://hl7.org/fhir/us/core/StructureDefinition/us-core-"&amp;LOWER(B74)</f>
        <v>http://hl7.org/fhir/us/core/StructureDefinition/us-core-careteam</v>
      </c>
      <c r="D74" t="s">
        <v>114</v>
      </c>
      <c r="F74" t="s">
        <v>12</v>
      </c>
      <c r="G74" t="s">
        <v>104</v>
      </c>
      <c r="H74" t="s">
        <v>297</v>
      </c>
      <c r="I74" s="4" t="s">
        <v>541</v>
      </c>
      <c r="J74" s="4" t="s">
        <v>547</v>
      </c>
      <c r="K74" s="9" t="s">
        <v>549</v>
      </c>
    </row>
    <row r="75" spans="1:11" x14ac:dyDescent="0.2">
      <c r="A75">
        <v>74</v>
      </c>
      <c r="B75" t="s">
        <v>176</v>
      </c>
      <c r="C75" t="str">
        <f t="shared" ref="C75:C80" si="12">"http://hl7.org/fhir/us/core/StructureDefinition/us-core-"&amp;LOWER(B75)</f>
        <v>http://hl7.org/fhir/us/core/StructureDefinition/us-core-documentreference</v>
      </c>
      <c r="D75" t="s">
        <v>114</v>
      </c>
      <c r="F75" t="s">
        <v>69</v>
      </c>
      <c r="G75" t="s">
        <v>104</v>
      </c>
      <c r="I75" s="4" t="s">
        <v>277</v>
      </c>
      <c r="J75" s="4" t="s">
        <v>279</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276</v>
      </c>
      <c r="C76" t="str">
        <f t="shared" si="12"/>
        <v>http://hl7.org/fhir/us/core/StructureDefinition/us-core-!documentreference</v>
      </c>
      <c r="D76" t="s">
        <v>275</v>
      </c>
      <c r="F76" t="s">
        <v>69</v>
      </c>
      <c r="G76" t="s">
        <v>147</v>
      </c>
      <c r="I76" s="4" t="s">
        <v>277</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176</v>
      </c>
      <c r="C77" t="str">
        <f t="shared" si="12"/>
        <v>http://hl7.org/fhir/us/core/StructureDefinition/us-core-documentreference</v>
      </c>
      <c r="D77" t="s">
        <v>143</v>
      </c>
      <c r="F77" t="s">
        <v>12</v>
      </c>
      <c r="G77" t="s">
        <v>104</v>
      </c>
      <c r="H77" t="s">
        <v>313</v>
      </c>
      <c r="I77" s="4" t="s">
        <v>281</v>
      </c>
      <c r="J77" s="4" t="s">
        <v>278</v>
      </c>
      <c r="K77" s="4" t="s">
        <v>280</v>
      </c>
    </row>
    <row r="78" spans="1:11" ht="20.25" customHeight="1" x14ac:dyDescent="0.2">
      <c r="A78">
        <v>77</v>
      </c>
      <c r="B78" t="s">
        <v>176</v>
      </c>
      <c r="C78" t="str">
        <f t="shared" si="12"/>
        <v>http://hl7.org/fhir/us/core/StructureDefinition/us-core-documentreference</v>
      </c>
      <c r="D78" t="s">
        <v>192</v>
      </c>
      <c r="F78" t="s">
        <v>12</v>
      </c>
      <c r="G78" t="s">
        <v>214</v>
      </c>
      <c r="H78" t="s">
        <v>313</v>
      </c>
      <c r="I78" s="4" t="s">
        <v>282</v>
      </c>
      <c r="J78" s="8" t="s">
        <v>494</v>
      </c>
      <c r="K78" s="4" t="s">
        <v>284</v>
      </c>
    </row>
    <row r="79" spans="1:11" x14ac:dyDescent="0.2">
      <c r="A79">
        <v>78</v>
      </c>
      <c r="B79" t="s">
        <v>176</v>
      </c>
      <c r="C79" t="str">
        <f t="shared" si="12"/>
        <v>http://hl7.org/fhir/us/core/StructureDefinition/us-core-documentreference</v>
      </c>
      <c r="D79" t="s">
        <v>116</v>
      </c>
      <c r="F79" t="s">
        <v>12</v>
      </c>
      <c r="G79" t="s">
        <v>104</v>
      </c>
      <c r="I79" s="4" t="s">
        <v>286</v>
      </c>
      <c r="J79" s="4" t="s">
        <v>375</v>
      </c>
      <c r="K79" s="4" t="s">
        <v>283</v>
      </c>
    </row>
    <row r="80" spans="1:11" ht="20.25" customHeight="1" x14ac:dyDescent="0.2">
      <c r="A80">
        <v>79</v>
      </c>
      <c r="B80" t="s">
        <v>176</v>
      </c>
      <c r="C80" t="str">
        <f t="shared" si="12"/>
        <v>http://hl7.org/fhir/us/core/StructureDefinition/us-core-documentreference</v>
      </c>
      <c r="D80" t="s">
        <v>285</v>
      </c>
      <c r="F80" t="s">
        <v>69</v>
      </c>
      <c r="G80" t="s">
        <v>214</v>
      </c>
      <c r="I80" s="4" t="s">
        <v>287</v>
      </c>
      <c r="J80" s="4" t="s">
        <v>495</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244</v>
      </c>
      <c r="C81" t="s">
        <v>666</v>
      </c>
      <c r="D81" t="s">
        <v>116</v>
      </c>
      <c r="F81" t="s">
        <v>69</v>
      </c>
      <c r="G81" t="s">
        <v>104</v>
      </c>
      <c r="I81" s="4" t="s">
        <v>374</v>
      </c>
      <c r="J81" s="4" t="s">
        <v>376</v>
      </c>
      <c r="K81" s="4" t="s">
        <v>377</v>
      </c>
    </row>
    <row r="82" spans="1:11" x14ac:dyDescent="0.2">
      <c r="A82">
        <v>81</v>
      </c>
      <c r="B82" t="s">
        <v>244</v>
      </c>
      <c r="C82" t="s">
        <v>666</v>
      </c>
      <c r="D82" t="s">
        <v>114</v>
      </c>
      <c r="F82" t="s">
        <v>69</v>
      </c>
      <c r="G82" t="s">
        <v>104</v>
      </c>
      <c r="I82" s="4" t="s">
        <v>662</v>
      </c>
      <c r="J82" s="4" t="s">
        <v>663</v>
      </c>
      <c r="K82" s="4" t="s">
        <v>664</v>
      </c>
    </row>
    <row r="83" spans="1:11" x14ac:dyDescent="0.2">
      <c r="A83">
        <v>82</v>
      </c>
      <c r="B83" t="s">
        <v>243</v>
      </c>
      <c r="C83" t="str">
        <f>"http://hl7.org/fhir/us/core/StructureDefinition/us-core-"&amp;LOWER(B83)</f>
        <v>http://hl7.org/fhir/us/core/StructureDefinition/us-core-careteam</v>
      </c>
      <c r="D83" t="s">
        <v>542</v>
      </c>
      <c r="F83" t="s">
        <v>69</v>
      </c>
      <c r="G83" t="s">
        <v>104</v>
      </c>
      <c r="I83" s="4" t="s">
        <v>543</v>
      </c>
      <c r="J83" s="4" t="s">
        <v>544</v>
      </c>
      <c r="K83" s="4" t="s">
        <v>545</v>
      </c>
    </row>
    <row r="84" spans="1:11" x14ac:dyDescent="0.2">
      <c r="A84">
        <v>83</v>
      </c>
      <c r="B84" t="s">
        <v>550</v>
      </c>
      <c r="C84" t="str">
        <f t="shared" ref="C84:C97" si="13">"http://hl7.org/fhir/us/core/StructureDefinition/us-core-"&amp;LOWER(B84)</f>
        <v>http://hl7.org/fhir/us/core/StructureDefinition/us-core-servicerequest</v>
      </c>
      <c r="D84" t="s">
        <v>114</v>
      </c>
      <c r="F84" t="s">
        <v>69</v>
      </c>
      <c r="G84" t="s">
        <v>104</v>
      </c>
      <c r="I84" s="4" t="s">
        <v>289</v>
      </c>
      <c r="J84" s="4" t="s">
        <v>552</v>
      </c>
      <c r="K84" s="4" t="str">
        <f>"Fetches a bundle of all "&amp;B84&amp;" resources for the specified "&amp;SUBSTITUTE(D84,","," and ")</f>
        <v>Fetches a bundle of all ServiceRequest resources for the specified patient and status</v>
      </c>
    </row>
    <row r="85" spans="1:11" x14ac:dyDescent="0.2">
      <c r="A85">
        <v>84</v>
      </c>
      <c r="B85" t="s">
        <v>550</v>
      </c>
      <c r="C85" t="str">
        <f t="shared" si="13"/>
        <v>http://hl7.org/fhir/us/core/StructureDefinition/us-core-servicerequest</v>
      </c>
      <c r="D85" t="s">
        <v>143</v>
      </c>
      <c r="F85" t="s">
        <v>12</v>
      </c>
      <c r="G85" t="s">
        <v>104</v>
      </c>
      <c r="I85" s="4" t="s">
        <v>196</v>
      </c>
      <c r="J85" s="4" t="s">
        <v>554</v>
      </c>
      <c r="K85" s="4" t="str">
        <f>"Fetches a bundle of all "&amp;B85&amp;" resources for the specified patient and  a category code"</f>
        <v>Fetches a bundle of all ServiceRequest resources for the specified patient and  a category code</v>
      </c>
    </row>
    <row r="86" spans="1:11" x14ac:dyDescent="0.2">
      <c r="A86">
        <v>85</v>
      </c>
      <c r="B86" t="s">
        <v>550</v>
      </c>
      <c r="C86" t="str">
        <f t="shared" si="13"/>
        <v>http://hl7.org/fhir/us/core/StructureDefinition/us-core-servicerequest</v>
      </c>
      <c r="D86" t="s">
        <v>145</v>
      </c>
      <c r="F86" t="s">
        <v>12</v>
      </c>
      <c r="G86" t="s">
        <v>104</v>
      </c>
      <c r="I86" s="4" t="s">
        <v>197</v>
      </c>
      <c r="J86" s="4" t="s">
        <v>561</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550</v>
      </c>
      <c r="C87" t="str">
        <f t="shared" si="13"/>
        <v>http://hl7.org/fhir/us/core/StructureDefinition/us-core-servicerequest</v>
      </c>
      <c r="D87" t="s">
        <v>557</v>
      </c>
      <c r="F87" t="s">
        <v>12</v>
      </c>
      <c r="G87" t="s">
        <v>214</v>
      </c>
      <c r="I87" s="4" t="s">
        <v>199</v>
      </c>
      <c r="J87" s="4" t="s">
        <v>553</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550</v>
      </c>
      <c r="C88" t="str">
        <f t="shared" si="13"/>
        <v>http://hl7.org/fhir/us/core/StructureDefinition/us-core-servicerequest</v>
      </c>
      <c r="D88" t="s">
        <v>558</v>
      </c>
      <c r="F88" t="s">
        <v>69</v>
      </c>
      <c r="G88" t="s">
        <v>214</v>
      </c>
      <c r="I88" s="4" t="s">
        <v>551</v>
      </c>
      <c r="J88" s="4" t="s">
        <v>560</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178</v>
      </c>
      <c r="C89" t="str">
        <f t="shared" si="13"/>
        <v>http://hl7.org/fhir/us/core/StructureDefinition/us-core-goal</v>
      </c>
      <c r="D89" t="s">
        <v>562</v>
      </c>
      <c r="F89" t="s">
        <v>69</v>
      </c>
      <c r="G89" t="s">
        <v>104</v>
      </c>
      <c r="I89" s="4" t="s">
        <v>563</v>
      </c>
      <c r="J89" s="4" t="s">
        <v>564</v>
      </c>
      <c r="K89" s="4" t="str">
        <f>"Fetches a bundle of all "&amp;B89&amp;" resources for the specified "&amp;SUBSTITUTE(D89,","," and ")</f>
        <v>Fetches a bundle of all Goal resources for the specified patient and description</v>
      </c>
    </row>
    <row r="90" spans="1:11" x14ac:dyDescent="0.2">
      <c r="A90">
        <v>89</v>
      </c>
      <c r="B90" t="s">
        <v>589</v>
      </c>
      <c r="C90" t="str">
        <f t="shared" si="13"/>
        <v>http://hl7.org/fhir/us/core/StructureDefinition/us-core-questionnaireresponse</v>
      </c>
      <c r="D90" t="s">
        <v>114</v>
      </c>
      <c r="F90" t="s">
        <v>69</v>
      </c>
      <c r="G90" t="s">
        <v>104</v>
      </c>
      <c r="I90" t="s">
        <v>605</v>
      </c>
      <c r="J90" s="4" t="s">
        <v>606</v>
      </c>
      <c r="K90" s="4" t="str">
        <f>"Fetches a bundle of all "&amp;B90&amp;" resources for the specified "&amp;SUBSTITUTE(D90,","," and ")</f>
        <v>Fetches a bundle of all QuestionnaireResponse resources for the specified patient and status</v>
      </c>
    </row>
    <row r="91" spans="1:11" x14ac:dyDescent="0.2">
      <c r="A91">
        <v>90</v>
      </c>
      <c r="B91" t="s">
        <v>695</v>
      </c>
      <c r="C91" t="str">
        <f t="shared" si="13"/>
        <v>http://hl7.org/fhir/us/core/StructureDefinition/us-core-!questionnaireresponse</v>
      </c>
      <c r="D91" t="s">
        <v>600</v>
      </c>
      <c r="F91" t="s">
        <v>69</v>
      </c>
      <c r="G91" t="s">
        <v>104</v>
      </c>
      <c r="H91" t="s">
        <v>604</v>
      </c>
      <c r="I91" t="s">
        <v>605</v>
      </c>
      <c r="J91" s="4" t="s">
        <v>607</v>
      </c>
      <c r="K91" t="str">
        <f>"Fetches a bundle of all "&amp;B91&amp;" resources for the specified "&amp;SUBSTITUTE(D91,","," and  ") &amp; "= 'sdoh'"</f>
        <v>Fetches a bundle of all !QuestionnaireResponse resources for the specified patient and  _tag= 'sdoh'</v>
      </c>
    </row>
    <row r="92" spans="1:11" x14ac:dyDescent="0.2">
      <c r="A92">
        <v>91</v>
      </c>
      <c r="B92" t="s">
        <v>589</v>
      </c>
      <c r="C92" t="str">
        <f t="shared" si="13"/>
        <v>http://hl7.org/fhir/us/core/StructureDefinition/us-core-questionnaireresponse</v>
      </c>
      <c r="D92" t="s">
        <v>601</v>
      </c>
      <c r="F92" t="s">
        <v>69</v>
      </c>
      <c r="G92" t="s">
        <v>147</v>
      </c>
      <c r="I92" t="s">
        <v>605</v>
      </c>
      <c r="J92" s="4" t="s">
        <v>608</v>
      </c>
      <c r="K92" s="4" t="str">
        <f>"Fetches a bundle of all "&amp;B92&amp;" resources for the specified patient and date"</f>
        <v>Fetches a bundle of all QuestionnaireResponse resources for the specified patient and date</v>
      </c>
    </row>
    <row r="93" spans="1:11" x14ac:dyDescent="0.2">
      <c r="A93">
        <v>92</v>
      </c>
      <c r="B93" t="s">
        <v>695</v>
      </c>
      <c r="C93" t="str">
        <f t="shared" si="13"/>
        <v>http://hl7.org/fhir/us/core/StructureDefinition/us-core-!questionnaireresponse</v>
      </c>
      <c r="D93" s="17" t="s">
        <v>602</v>
      </c>
      <c r="F93" t="s">
        <v>69</v>
      </c>
      <c r="G93" t="s">
        <v>214</v>
      </c>
      <c r="H93" t="s">
        <v>604</v>
      </c>
      <c r="I93" t="s">
        <v>605</v>
      </c>
      <c r="J93" s="4" t="s">
        <v>609</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589</v>
      </c>
      <c r="C94" t="str">
        <f t="shared" si="13"/>
        <v>http://hl7.org/fhir/us/core/StructureDefinition/us-core-questionnaireresponse</v>
      </c>
      <c r="D94" s="17" t="s">
        <v>603</v>
      </c>
      <c r="F94" t="s">
        <v>69</v>
      </c>
      <c r="G94" t="s">
        <v>89</v>
      </c>
      <c r="I94" t="s">
        <v>605</v>
      </c>
      <c r="J94" s="4" t="s">
        <v>610</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7" t="s">
        <v>636</v>
      </c>
      <c r="C95" t="str">
        <f t="shared" si="13"/>
        <v>http://hl7.org/fhir/us/core/StructureDefinition/us-core-medicationdispense</v>
      </c>
      <c r="D95" s="17" t="s">
        <v>114</v>
      </c>
      <c r="E95" s="17"/>
      <c r="F95" s="17" t="s">
        <v>69</v>
      </c>
      <c r="G95" s="17" t="s">
        <v>104</v>
      </c>
      <c r="H95" s="17"/>
      <c r="I95" s="4" t="s">
        <v>647</v>
      </c>
      <c r="J95" s="4" t="s">
        <v>646</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7" t="s">
        <v>636</v>
      </c>
      <c r="C96" t="str">
        <f t="shared" si="13"/>
        <v>http://hl7.org/fhir/us/core/StructureDefinition/us-core-medicationdispense</v>
      </c>
      <c r="D96" s="17" t="s">
        <v>115</v>
      </c>
      <c r="E96" s="17"/>
      <c r="F96" s="17" t="s">
        <v>69</v>
      </c>
      <c r="G96" s="17" t="s">
        <v>104</v>
      </c>
      <c r="H96" s="17"/>
      <c r="I96" s="4" t="s">
        <v>648</v>
      </c>
      <c r="J96" s="4" t="s">
        <v>649</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7" t="s">
        <v>643</v>
      </c>
      <c r="C97" t="str">
        <f t="shared" si="13"/>
        <v>http://hl7.org/fhir/us/core/StructureDefinition/us-core-!medicationdispense</v>
      </c>
      <c r="D97" s="17" t="s">
        <v>641</v>
      </c>
      <c r="E97" s="17"/>
      <c r="F97" s="17" t="s">
        <v>69</v>
      </c>
      <c r="G97" s="17" t="s">
        <v>147</v>
      </c>
      <c r="H97" s="17"/>
      <c r="I97" s="4" t="s">
        <v>642</v>
      </c>
      <c r="J97" s="4" t="s">
        <v>640</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7" t="s">
        <v>570</v>
      </c>
      <c r="C98" s="23" t="s">
        <v>569</v>
      </c>
      <c r="D98" s="17" t="s">
        <v>697</v>
      </c>
      <c r="E98" s="17" t="s">
        <v>698</v>
      </c>
      <c r="F98" s="17" t="s">
        <v>69</v>
      </c>
      <c r="G98" s="17" t="s">
        <v>699</v>
      </c>
      <c r="H98" s="17"/>
      <c r="I98" s="4"/>
      <c r="J98" s="4" t="s">
        <v>700</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sortState xmlns:xlrd2="http://schemas.microsoft.com/office/spreadsheetml/2017/richdata2" ref="A2:K125">
    <sortCondition ref="A1"/>
  </sortState>
  <conditionalFormatting sqref="B1:B97 B99:B1048576">
    <cfRule type="containsText" dxfId="0" priority="1" operator="containsText" text="!">
      <formula>NOT(ISERROR(SEARCH("!",B1)))</formula>
    </cfRule>
  </conditionalFormatting>
  <hyperlinks>
    <hyperlink ref="C98" r:id="rId1" xr:uid="{7BD4B001-15AD-2A41-B63E-111DE4CF26FB}"/>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abSelected="1" zoomScale="140" zoomScaleNormal="140" workbookViewId="0">
      <selection activeCell="B3" sqref="B3"/>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383</v>
      </c>
    </row>
    <row r="3" spans="1:2" x14ac:dyDescent="0.2">
      <c r="A3" t="s">
        <v>66</v>
      </c>
      <c r="B3" t="s">
        <v>731</v>
      </c>
    </row>
    <row r="4" spans="1:2" x14ac:dyDescent="0.2">
      <c r="A4" t="s">
        <v>433</v>
      </c>
      <c r="B4" t="s">
        <v>442</v>
      </c>
    </row>
    <row r="5" spans="1:2" ht="256" customHeight="1" x14ac:dyDescent="0.2">
      <c r="A5" t="s">
        <v>3</v>
      </c>
      <c r="B5" s="1" t="s">
        <v>717</v>
      </c>
    </row>
    <row r="6" spans="1:2" x14ac:dyDescent="0.2">
      <c r="A6" t="s">
        <v>4</v>
      </c>
      <c r="B6" t="s">
        <v>5</v>
      </c>
    </row>
    <row r="7" spans="1:2" ht="351.75" customHeight="1" x14ac:dyDescent="0.2">
      <c r="A7" t="s">
        <v>6</v>
      </c>
      <c r="B7" s="1" t="s">
        <v>727</v>
      </c>
    </row>
    <row r="8" spans="1:2" ht="103.5" customHeight="1" x14ac:dyDescent="0.2">
      <c r="A8" t="s">
        <v>7</v>
      </c>
      <c r="B8" s="2" t="s">
        <v>565</v>
      </c>
    </row>
    <row r="9" spans="1:2" x14ac:dyDescent="0.2">
      <c r="A9" t="s">
        <v>496</v>
      </c>
      <c r="B9" t="s">
        <v>498</v>
      </c>
    </row>
    <row r="10" spans="1:2" x14ac:dyDescent="0.2">
      <c r="A10" t="s">
        <v>497</v>
      </c>
      <c r="B10" t="s">
        <v>499</v>
      </c>
    </row>
    <row r="11" spans="1:2" x14ac:dyDescent="0.2">
      <c r="A11" t="s">
        <v>508</v>
      </c>
      <c r="B11" s="15" t="s">
        <v>510</v>
      </c>
    </row>
    <row r="12" spans="1:2" x14ac:dyDescent="0.2">
      <c r="A12" t="s">
        <v>509</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507</v>
      </c>
      <c r="C1" t="s">
        <v>59</v>
      </c>
      <c r="D1" t="s">
        <v>14</v>
      </c>
    </row>
    <row r="2" spans="1:4" x14ac:dyDescent="0.2">
      <c r="A2" t="s">
        <v>511</v>
      </c>
      <c r="B2" t="s">
        <v>566</v>
      </c>
      <c r="C2" s="22" t="s">
        <v>670</v>
      </c>
      <c r="D2" t="s">
        <v>69</v>
      </c>
    </row>
    <row r="3" spans="1:4" ht="16" x14ac:dyDescent="0.2">
      <c r="A3" s="21" t="s">
        <v>665</v>
      </c>
      <c r="B3" s="21" t="s">
        <v>516</v>
      </c>
      <c r="C3" s="21" t="s">
        <v>517</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46" sqref="D4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500</v>
      </c>
      <c r="B1" t="s">
        <v>501</v>
      </c>
      <c r="C1" t="s">
        <v>23</v>
      </c>
      <c r="D1" t="s">
        <v>507</v>
      </c>
      <c r="E1" t="s">
        <v>59</v>
      </c>
      <c r="F1" t="s">
        <v>14</v>
      </c>
    </row>
    <row r="2" spans="1:6" ht="16" x14ac:dyDescent="0.2">
      <c r="B2" s="17" t="b">
        <v>1</v>
      </c>
      <c r="C2" t="s">
        <v>515</v>
      </c>
      <c r="D2" s="16" t="s">
        <v>514</v>
      </c>
      <c r="E2" s="16" t="s">
        <v>518</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2"/>
  <sheetViews>
    <sheetView topLeftCell="A13" zoomScale="140" zoomScaleNormal="140" workbookViewId="0">
      <selection activeCell="A56" sqref="A56"/>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351</v>
      </c>
      <c r="D2" t="s">
        <v>12</v>
      </c>
      <c r="E2" t="s">
        <v>20</v>
      </c>
    </row>
    <row r="3" spans="1:5" x14ac:dyDescent="0.2">
      <c r="A3" s="18" t="s">
        <v>231</v>
      </c>
      <c r="B3" t="s">
        <v>343</v>
      </c>
      <c r="D3" t="s">
        <v>12</v>
      </c>
      <c r="E3" t="s">
        <v>229</v>
      </c>
    </row>
    <row r="4" spans="1:5" x14ac:dyDescent="0.2">
      <c r="A4" s="18" t="s">
        <v>322</v>
      </c>
      <c r="B4" t="s">
        <v>323</v>
      </c>
      <c r="D4" t="s">
        <v>12</v>
      </c>
      <c r="E4" t="s">
        <v>243</v>
      </c>
    </row>
    <row r="5" spans="1:5" x14ac:dyDescent="0.2">
      <c r="A5" s="18" t="s">
        <v>617</v>
      </c>
      <c r="B5" t="s">
        <v>580</v>
      </c>
      <c r="D5" t="s">
        <v>12</v>
      </c>
      <c r="E5" t="s">
        <v>136</v>
      </c>
    </row>
    <row r="6" spans="1:5" x14ac:dyDescent="0.2">
      <c r="A6" s="18" t="s">
        <v>618</v>
      </c>
      <c r="B6" t="s">
        <v>585</v>
      </c>
      <c r="D6" t="s">
        <v>12</v>
      </c>
      <c r="E6" t="s">
        <v>136</v>
      </c>
    </row>
    <row r="7" spans="1:5" x14ac:dyDescent="0.2">
      <c r="A7" t="s">
        <v>619</v>
      </c>
      <c r="B7" t="s">
        <v>620</v>
      </c>
      <c r="D7" t="s">
        <v>12</v>
      </c>
      <c r="E7" t="s">
        <v>621</v>
      </c>
    </row>
    <row r="8" spans="1:5" x14ac:dyDescent="0.2">
      <c r="A8" s="18" t="s">
        <v>411</v>
      </c>
      <c r="B8" t="s">
        <v>425</v>
      </c>
      <c r="D8" t="s">
        <v>12</v>
      </c>
      <c r="E8" t="s">
        <v>244</v>
      </c>
    </row>
    <row r="9" spans="1:5" x14ac:dyDescent="0.2">
      <c r="A9" s="18" t="s">
        <v>187</v>
      </c>
      <c r="B9" t="s">
        <v>340</v>
      </c>
      <c r="D9" t="s">
        <v>12</v>
      </c>
      <c r="E9" t="s">
        <v>177</v>
      </c>
    </row>
    <row r="10" spans="1:5" x14ac:dyDescent="0.2">
      <c r="A10" s="18" t="s">
        <v>186</v>
      </c>
      <c r="B10" t="s">
        <v>348</v>
      </c>
      <c r="D10" t="s">
        <v>12</v>
      </c>
      <c r="E10" t="s">
        <v>177</v>
      </c>
    </row>
    <row r="11" spans="1:5" x14ac:dyDescent="0.2">
      <c r="A11" s="18" t="s">
        <v>329</v>
      </c>
      <c r="B11" t="s">
        <v>330</v>
      </c>
      <c r="D11" t="s">
        <v>12</v>
      </c>
      <c r="E11" t="s">
        <v>176</v>
      </c>
    </row>
    <row r="12" spans="1:5" x14ac:dyDescent="0.2">
      <c r="A12" t="s">
        <v>660</v>
      </c>
      <c r="B12" t="s">
        <v>350</v>
      </c>
      <c r="D12" t="s">
        <v>12</v>
      </c>
      <c r="E12" t="s">
        <v>22</v>
      </c>
    </row>
    <row r="13" spans="1:5" ht="16" x14ac:dyDescent="0.2">
      <c r="A13" s="20" t="s">
        <v>591</v>
      </c>
      <c r="B13" t="s">
        <v>577</v>
      </c>
      <c r="D13" t="s">
        <v>12</v>
      </c>
      <c r="E13" t="s">
        <v>578</v>
      </c>
    </row>
    <row r="14" spans="1:5" ht="16" x14ac:dyDescent="0.2">
      <c r="A14" s="20" t="s">
        <v>592</v>
      </c>
      <c r="B14" t="s">
        <v>582</v>
      </c>
      <c r="D14" t="s">
        <v>12</v>
      </c>
      <c r="E14" t="s">
        <v>578</v>
      </c>
    </row>
    <row r="15" spans="1:5" ht="16" x14ac:dyDescent="0.2">
      <c r="A15" s="20" t="s">
        <v>593</v>
      </c>
      <c r="B15" t="s">
        <v>583</v>
      </c>
      <c r="D15" t="s">
        <v>12</v>
      </c>
      <c r="E15" t="s">
        <v>578</v>
      </c>
    </row>
    <row r="16" spans="1:5" ht="16" x14ac:dyDescent="0.2">
      <c r="A16" s="20" t="s">
        <v>594</v>
      </c>
      <c r="B16" t="s">
        <v>584</v>
      </c>
      <c r="D16" t="s">
        <v>12</v>
      </c>
      <c r="E16" t="s">
        <v>578</v>
      </c>
    </row>
    <row r="17" spans="1:5" ht="16" x14ac:dyDescent="0.2">
      <c r="A17" s="20" t="s">
        <v>595</v>
      </c>
      <c r="B17" t="s">
        <v>586</v>
      </c>
      <c r="D17" t="s">
        <v>12</v>
      </c>
      <c r="E17" t="s">
        <v>578</v>
      </c>
    </row>
    <row r="18" spans="1:5" ht="16" x14ac:dyDescent="0.2">
      <c r="A18" s="20" t="s">
        <v>596</v>
      </c>
      <c r="B18" t="s">
        <v>590</v>
      </c>
      <c r="D18" t="s">
        <v>12</v>
      </c>
      <c r="E18" t="s">
        <v>578</v>
      </c>
    </row>
    <row r="19" spans="1:5" x14ac:dyDescent="0.2">
      <c r="A19" t="s">
        <v>344</v>
      </c>
      <c r="B19" t="s">
        <v>345</v>
      </c>
      <c r="D19" t="s">
        <v>12</v>
      </c>
      <c r="E19" t="s">
        <v>178</v>
      </c>
    </row>
    <row r="20" spans="1:5" x14ac:dyDescent="0.2">
      <c r="A20" t="s">
        <v>326</v>
      </c>
      <c r="B20" t="s">
        <v>327</v>
      </c>
      <c r="D20" t="s">
        <v>12</v>
      </c>
      <c r="E20" t="s">
        <v>159</v>
      </c>
    </row>
    <row r="21" spans="1:5" x14ac:dyDescent="0.2">
      <c r="A21" s="18" t="s">
        <v>346</v>
      </c>
      <c r="B21" t="s">
        <v>347</v>
      </c>
      <c r="D21" t="s">
        <v>12</v>
      </c>
      <c r="E21" t="s">
        <v>245</v>
      </c>
    </row>
    <row r="22" spans="1:5" x14ac:dyDescent="0.2">
      <c r="A22" s="18" t="s">
        <v>337</v>
      </c>
      <c r="B22" t="s">
        <v>338</v>
      </c>
      <c r="D22" t="s">
        <v>12</v>
      </c>
      <c r="E22" t="s">
        <v>339</v>
      </c>
    </row>
    <row r="23" spans="1:5" x14ac:dyDescent="0.2">
      <c r="A23" s="18" t="s">
        <v>331</v>
      </c>
      <c r="B23" t="s">
        <v>332</v>
      </c>
      <c r="D23" t="s">
        <v>12</v>
      </c>
      <c r="E23" t="s">
        <v>179</v>
      </c>
    </row>
    <row r="24" spans="1:5" x14ac:dyDescent="0.2">
      <c r="A24" t="s">
        <v>634</v>
      </c>
      <c r="B24" t="s">
        <v>635</v>
      </c>
      <c r="D24" t="s">
        <v>12</v>
      </c>
      <c r="E24" t="s">
        <v>636</v>
      </c>
    </row>
    <row r="25" spans="1:5" x14ac:dyDescent="0.2">
      <c r="A25" s="18" t="s">
        <v>398</v>
      </c>
      <c r="B25" t="s">
        <v>397</v>
      </c>
      <c r="D25" t="s">
        <v>12</v>
      </c>
      <c r="E25" t="s">
        <v>181</v>
      </c>
    </row>
    <row r="26" spans="1:5" x14ac:dyDescent="0.2">
      <c r="A26" t="s">
        <v>628</v>
      </c>
      <c r="B26" t="s">
        <v>624</v>
      </c>
      <c r="D26" t="s">
        <v>12</v>
      </c>
      <c r="E26" t="s">
        <v>181</v>
      </c>
    </row>
    <row r="27" spans="1:5" x14ac:dyDescent="0.2">
      <c r="A27" t="s">
        <v>627</v>
      </c>
      <c r="B27" t="s">
        <v>625</v>
      </c>
      <c r="D27" t="s">
        <v>12</v>
      </c>
      <c r="E27" t="s">
        <v>181</v>
      </c>
    </row>
    <row r="28" spans="1:5" x14ac:dyDescent="0.2">
      <c r="A28" t="s">
        <v>629</v>
      </c>
      <c r="B28" t="s">
        <v>626</v>
      </c>
      <c r="D28" t="s">
        <v>12</v>
      </c>
      <c r="E28" t="s">
        <v>181</v>
      </c>
    </row>
    <row r="29" spans="1:5" x14ac:dyDescent="0.2">
      <c r="A29" s="18" t="s">
        <v>680</v>
      </c>
      <c r="B29" t="s">
        <v>579</v>
      </c>
      <c r="D29" t="s">
        <v>12</v>
      </c>
      <c r="E29" t="s">
        <v>181</v>
      </c>
    </row>
    <row r="30" spans="1:5" x14ac:dyDescent="0.2">
      <c r="A30" s="18" t="s">
        <v>472</v>
      </c>
      <c r="B30" t="s">
        <v>463</v>
      </c>
      <c r="D30" t="s">
        <v>12</v>
      </c>
      <c r="E30" t="s">
        <v>181</v>
      </c>
    </row>
    <row r="31" spans="1:5" x14ac:dyDescent="0.2">
      <c r="A31" t="s">
        <v>679</v>
      </c>
      <c r="B31" t="s">
        <v>684</v>
      </c>
      <c r="D31" t="s">
        <v>12</v>
      </c>
      <c r="E31" t="s">
        <v>181</v>
      </c>
    </row>
    <row r="32" spans="1:5" x14ac:dyDescent="0.2">
      <c r="A32" t="s">
        <v>721</v>
      </c>
      <c r="B32" t="s">
        <v>722</v>
      </c>
      <c r="D32" t="s">
        <v>12</v>
      </c>
      <c r="E32" t="s">
        <v>181</v>
      </c>
    </row>
    <row r="33" spans="1:5" x14ac:dyDescent="0.2">
      <c r="A33" t="s">
        <v>723</v>
      </c>
      <c r="B33" t="s">
        <v>724</v>
      </c>
      <c r="D33" t="s">
        <v>12</v>
      </c>
      <c r="E33" t="s">
        <v>181</v>
      </c>
    </row>
    <row r="34" spans="1:5" x14ac:dyDescent="0.2">
      <c r="A34" s="18" t="s">
        <v>471</v>
      </c>
      <c r="B34" t="s">
        <v>462</v>
      </c>
      <c r="D34" t="s">
        <v>12</v>
      </c>
      <c r="E34" t="s">
        <v>181</v>
      </c>
    </row>
    <row r="35" spans="1:5" x14ac:dyDescent="0.2">
      <c r="A35" s="18" t="s">
        <v>470</v>
      </c>
      <c r="B35" t="s">
        <v>461</v>
      </c>
      <c r="D35" t="s">
        <v>12</v>
      </c>
      <c r="E35" t="s">
        <v>181</v>
      </c>
    </row>
    <row r="36" spans="1:5" x14ac:dyDescent="0.2">
      <c r="A36" s="18" t="s">
        <v>479</v>
      </c>
      <c r="B36" t="s">
        <v>478</v>
      </c>
      <c r="D36" t="s">
        <v>12</v>
      </c>
      <c r="E36" t="s">
        <v>181</v>
      </c>
    </row>
    <row r="37" spans="1:5" x14ac:dyDescent="0.2">
      <c r="A37" s="18" t="s">
        <v>423</v>
      </c>
      <c r="B37" t="s">
        <v>422</v>
      </c>
      <c r="D37" t="s">
        <v>12</v>
      </c>
      <c r="E37" t="s">
        <v>181</v>
      </c>
    </row>
    <row r="38" spans="1:5" x14ac:dyDescent="0.2">
      <c r="A38" s="18" t="s">
        <v>270</v>
      </c>
      <c r="B38" t="s">
        <v>328</v>
      </c>
      <c r="D38" t="s">
        <v>12</v>
      </c>
      <c r="E38" t="s">
        <v>181</v>
      </c>
    </row>
    <row r="39" spans="1:5" x14ac:dyDescent="0.2">
      <c r="A39" s="18" t="s">
        <v>548</v>
      </c>
      <c r="B39" t="s">
        <v>581</v>
      </c>
      <c r="D39" t="s">
        <v>12</v>
      </c>
      <c r="E39" t="s">
        <v>181</v>
      </c>
    </row>
    <row r="40" spans="1:5" x14ac:dyDescent="0.2">
      <c r="A40" s="18" t="s">
        <v>467</v>
      </c>
      <c r="B40" t="s">
        <v>458</v>
      </c>
      <c r="D40" t="s">
        <v>12</v>
      </c>
      <c r="E40" t="s">
        <v>181</v>
      </c>
    </row>
    <row r="41" spans="1:5" x14ac:dyDescent="0.2">
      <c r="A41" s="18" t="s">
        <v>468</v>
      </c>
      <c r="B41" t="s">
        <v>459</v>
      </c>
      <c r="D41" t="s">
        <v>12</v>
      </c>
      <c r="E41" t="s">
        <v>181</v>
      </c>
    </row>
    <row r="42" spans="1:5" x14ac:dyDescent="0.2">
      <c r="A42" s="18" t="s">
        <v>466</v>
      </c>
      <c r="B42" t="s">
        <v>457</v>
      </c>
      <c r="D42" t="s">
        <v>12</v>
      </c>
      <c r="E42" t="s">
        <v>181</v>
      </c>
    </row>
    <row r="43" spans="1:5" x14ac:dyDescent="0.2">
      <c r="A43" t="s">
        <v>683</v>
      </c>
      <c r="B43" t="s">
        <v>685</v>
      </c>
      <c r="D43" t="s">
        <v>12</v>
      </c>
      <c r="E43" t="s">
        <v>181</v>
      </c>
    </row>
    <row r="44" spans="1:5" x14ac:dyDescent="0.2">
      <c r="A44" t="s">
        <v>718</v>
      </c>
      <c r="B44" t="s">
        <v>719</v>
      </c>
      <c r="D44" t="s">
        <v>12</v>
      </c>
      <c r="E44" t="s">
        <v>181</v>
      </c>
    </row>
    <row r="45" spans="1:5" x14ac:dyDescent="0.2">
      <c r="A45" s="18" t="s">
        <v>465</v>
      </c>
      <c r="B45" t="s">
        <v>456</v>
      </c>
      <c r="D45" t="s">
        <v>12</v>
      </c>
      <c r="E45" t="s">
        <v>181</v>
      </c>
    </row>
    <row r="46" spans="1:5" x14ac:dyDescent="0.2">
      <c r="A46" s="18" t="s">
        <v>681</v>
      </c>
      <c r="B46" t="s">
        <v>587</v>
      </c>
      <c r="D46" t="s">
        <v>12</v>
      </c>
      <c r="E46" t="s">
        <v>181</v>
      </c>
    </row>
    <row r="47" spans="1:5" x14ac:dyDescent="0.2">
      <c r="A47" t="s">
        <v>682</v>
      </c>
      <c r="B47" t="s">
        <v>686</v>
      </c>
      <c r="D47" t="s">
        <v>12</v>
      </c>
      <c r="E47" t="s">
        <v>181</v>
      </c>
    </row>
    <row r="48" spans="1:5" x14ac:dyDescent="0.2">
      <c r="A48" s="18" t="s">
        <v>477</v>
      </c>
      <c r="B48" t="s">
        <v>476</v>
      </c>
      <c r="D48" t="s">
        <v>12</v>
      </c>
      <c r="E48" t="s">
        <v>181</v>
      </c>
    </row>
    <row r="49" spans="1:5" x14ac:dyDescent="0.2">
      <c r="A49" s="18" t="s">
        <v>475</v>
      </c>
      <c r="B49" t="s">
        <v>659</v>
      </c>
      <c r="D49" t="s">
        <v>12</v>
      </c>
      <c r="E49" t="s">
        <v>181</v>
      </c>
    </row>
    <row r="50" spans="1:5" x14ac:dyDescent="0.2">
      <c r="A50" s="18" t="s">
        <v>469</v>
      </c>
      <c r="B50" t="s">
        <v>460</v>
      </c>
      <c r="D50" t="s">
        <v>12</v>
      </c>
      <c r="E50" t="s">
        <v>181</v>
      </c>
    </row>
    <row r="51" spans="1:5" x14ac:dyDescent="0.2">
      <c r="A51" s="18" t="s">
        <v>464</v>
      </c>
      <c r="B51" t="s">
        <v>455</v>
      </c>
      <c r="D51" t="s">
        <v>12</v>
      </c>
      <c r="E51" t="s">
        <v>181</v>
      </c>
    </row>
    <row r="52" spans="1:5" x14ac:dyDescent="0.2">
      <c r="A52" s="18" t="s">
        <v>333</v>
      </c>
      <c r="B52" t="s">
        <v>334</v>
      </c>
      <c r="D52" t="s">
        <v>12</v>
      </c>
      <c r="E52" t="s">
        <v>255</v>
      </c>
    </row>
    <row r="53" spans="1:5" x14ac:dyDescent="0.2">
      <c r="A53" s="18" t="s">
        <v>74</v>
      </c>
      <c r="B53" t="s">
        <v>349</v>
      </c>
      <c r="D53" t="s">
        <v>12</v>
      </c>
      <c r="E53" t="s">
        <v>21</v>
      </c>
    </row>
    <row r="54" spans="1:5" x14ac:dyDescent="0.2">
      <c r="A54" s="18" t="s">
        <v>324</v>
      </c>
      <c r="B54" t="s">
        <v>325</v>
      </c>
      <c r="D54" t="s">
        <v>12</v>
      </c>
      <c r="E54" t="s">
        <v>262</v>
      </c>
    </row>
    <row r="55" spans="1:5" x14ac:dyDescent="0.2">
      <c r="A55" s="18" t="s">
        <v>341</v>
      </c>
      <c r="B55" t="s">
        <v>342</v>
      </c>
      <c r="D55" t="s">
        <v>12</v>
      </c>
      <c r="E55" t="s">
        <v>264</v>
      </c>
    </row>
    <row r="56" spans="1:5" x14ac:dyDescent="0.2">
      <c r="A56" s="18" t="s">
        <v>335</v>
      </c>
      <c r="B56" t="s">
        <v>336</v>
      </c>
      <c r="D56" t="s">
        <v>12</v>
      </c>
      <c r="E56" t="s">
        <v>180</v>
      </c>
    </row>
    <row r="57" spans="1:5" x14ac:dyDescent="0.2">
      <c r="A57" s="18" t="s">
        <v>419</v>
      </c>
      <c r="B57" t="s">
        <v>420</v>
      </c>
      <c r="D57" t="s">
        <v>12</v>
      </c>
      <c r="E57" t="s">
        <v>418</v>
      </c>
    </row>
    <row r="58" spans="1:5" x14ac:dyDescent="0.2">
      <c r="A58" t="s">
        <v>688</v>
      </c>
      <c r="B58" t="s">
        <v>689</v>
      </c>
      <c r="D58" t="s">
        <v>12</v>
      </c>
      <c r="E58" t="s">
        <v>690</v>
      </c>
    </row>
    <row r="59" spans="1:5" x14ac:dyDescent="0.2">
      <c r="A59" t="s">
        <v>687</v>
      </c>
      <c r="B59" t="s">
        <v>588</v>
      </c>
      <c r="D59" t="s">
        <v>12</v>
      </c>
      <c r="E59" t="s">
        <v>589</v>
      </c>
    </row>
    <row r="60" spans="1:5" x14ac:dyDescent="0.2">
      <c r="A60" s="18" t="s">
        <v>569</v>
      </c>
      <c r="B60" t="s">
        <v>567</v>
      </c>
      <c r="D60" t="s">
        <v>12</v>
      </c>
      <c r="E60" t="s">
        <v>570</v>
      </c>
    </row>
    <row r="61" spans="1:5" x14ac:dyDescent="0.2">
      <c r="A61" s="18" t="s">
        <v>559</v>
      </c>
      <c r="B61" t="s">
        <v>568</v>
      </c>
      <c r="D61" t="s">
        <v>12</v>
      </c>
      <c r="E61" t="s">
        <v>550</v>
      </c>
    </row>
    <row r="62" spans="1:5" x14ac:dyDescent="0.2">
      <c r="A62" t="s">
        <v>630</v>
      </c>
      <c r="B62" t="s">
        <v>631</v>
      </c>
      <c r="D62" t="s">
        <v>12</v>
      </c>
      <c r="E62" t="s">
        <v>632</v>
      </c>
    </row>
  </sheetData>
  <sortState xmlns:xlrd2="http://schemas.microsoft.com/office/spreadsheetml/2017/richdata2" ref="A2:E46">
    <sortCondition ref="E2:E46"/>
    <sortCondition ref="B2:B46"/>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zoomScale="140" zoomScaleNormal="140" workbookViewId="0">
      <selection activeCell="A3" sqref="A3"/>
    </sheetView>
  </sheetViews>
  <sheetFormatPr baseColWidth="10" defaultColWidth="8.83203125" defaultRowHeight="21" customHeight="1"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451</v>
      </c>
      <c r="F1" t="s">
        <v>15</v>
      </c>
      <c r="G1" t="s">
        <v>384</v>
      </c>
      <c r="H1" t="s">
        <v>16</v>
      </c>
      <c r="I1" t="s">
        <v>385</v>
      </c>
      <c r="J1" t="s">
        <v>17</v>
      </c>
      <c r="K1" t="s">
        <v>386</v>
      </c>
      <c r="L1" t="s">
        <v>378</v>
      </c>
      <c r="M1" t="s">
        <v>387</v>
      </c>
      <c r="N1" t="s">
        <v>379</v>
      </c>
      <c r="O1" t="s">
        <v>388</v>
      </c>
      <c r="P1" t="s">
        <v>381</v>
      </c>
      <c r="Q1" t="s">
        <v>389</v>
      </c>
      <c r="R1" t="s">
        <v>382</v>
      </c>
      <c r="S1" t="s">
        <v>390</v>
      </c>
      <c r="T1" t="s">
        <v>18</v>
      </c>
      <c r="U1" t="s">
        <v>391</v>
      </c>
      <c r="V1" s="3" t="s">
        <v>503</v>
      </c>
      <c r="W1" s="3" t="s">
        <v>502</v>
      </c>
      <c r="X1" s="3" t="s">
        <v>504</v>
      </c>
      <c r="Y1" s="3" t="s">
        <v>505</v>
      </c>
    </row>
    <row r="2" spans="1:25" ht="21" customHeight="1" thickTop="1" x14ac:dyDescent="0.25">
      <c r="A2" t="s">
        <v>20</v>
      </c>
      <c r="B2" t="s">
        <v>12</v>
      </c>
      <c r="C2" s="2"/>
      <c r="D2" s="2"/>
      <c r="E2" s="2"/>
      <c r="T2" t="s">
        <v>19</v>
      </c>
      <c r="U2" t="s">
        <v>69</v>
      </c>
      <c r="X2" s="14" t="s">
        <v>430</v>
      </c>
      <c r="Y2" s="14" t="s">
        <v>12</v>
      </c>
    </row>
    <row r="3" spans="1:25" ht="21" customHeight="1" x14ac:dyDescent="0.25">
      <c r="A3" t="s">
        <v>229</v>
      </c>
      <c r="B3" t="s">
        <v>12</v>
      </c>
      <c r="C3" s="1" t="s">
        <v>474</v>
      </c>
      <c r="T3" t="s">
        <v>19</v>
      </c>
      <c r="U3" t="s">
        <v>69</v>
      </c>
      <c r="X3" s="14" t="s">
        <v>430</v>
      </c>
      <c r="Y3" s="14" t="s">
        <v>12</v>
      </c>
    </row>
    <row r="4" spans="1:25" ht="21" customHeight="1" x14ac:dyDescent="0.25">
      <c r="A4" t="s">
        <v>243</v>
      </c>
      <c r="B4" t="s">
        <v>12</v>
      </c>
      <c r="C4" s="1" t="s">
        <v>729</v>
      </c>
      <c r="T4" t="s">
        <v>19</v>
      </c>
      <c r="U4" t="s">
        <v>69</v>
      </c>
      <c r="V4" t="s">
        <v>571</v>
      </c>
      <c r="W4" t="s">
        <v>546</v>
      </c>
      <c r="X4" s="14" t="s">
        <v>430</v>
      </c>
      <c r="Y4" s="14" t="s">
        <v>12</v>
      </c>
    </row>
    <row r="5" spans="1:25" ht="21" customHeight="1" x14ac:dyDescent="0.25">
      <c r="A5" t="s">
        <v>136</v>
      </c>
      <c r="B5" t="s">
        <v>12</v>
      </c>
      <c r="C5" s="1" t="s">
        <v>716</v>
      </c>
      <c r="T5" t="s">
        <v>19</v>
      </c>
      <c r="U5" t="s">
        <v>69</v>
      </c>
      <c r="X5" s="14" t="s">
        <v>430</v>
      </c>
      <c r="Y5" s="14" t="s">
        <v>12</v>
      </c>
    </row>
    <row r="6" spans="1:25" ht="21" customHeight="1" x14ac:dyDescent="0.25">
      <c r="A6" t="s">
        <v>621</v>
      </c>
      <c r="B6" t="s">
        <v>12</v>
      </c>
      <c r="T6" t="s">
        <v>19</v>
      </c>
      <c r="U6" t="s">
        <v>69</v>
      </c>
      <c r="X6" s="14" t="s">
        <v>430</v>
      </c>
      <c r="Y6" s="14" t="s">
        <v>12</v>
      </c>
    </row>
    <row r="7" spans="1:25" ht="21" customHeight="1" x14ac:dyDescent="0.25">
      <c r="A7" t="s">
        <v>244</v>
      </c>
      <c r="B7" t="s">
        <v>12</v>
      </c>
      <c r="C7" s="1" t="s">
        <v>616</v>
      </c>
      <c r="T7" t="s">
        <v>19</v>
      </c>
      <c r="U7" t="s">
        <v>69</v>
      </c>
      <c r="X7" s="14" t="s">
        <v>430</v>
      </c>
      <c r="Y7" s="14" t="s">
        <v>12</v>
      </c>
    </row>
    <row r="8" spans="1:25" ht="21" customHeight="1" x14ac:dyDescent="0.25">
      <c r="A8" t="s">
        <v>177</v>
      </c>
      <c r="B8" t="s">
        <v>12</v>
      </c>
      <c r="C8" s="2"/>
      <c r="T8" t="s">
        <v>19</v>
      </c>
      <c r="U8" t="s">
        <v>69</v>
      </c>
      <c r="X8" s="14" t="s">
        <v>430</v>
      </c>
      <c r="Y8" s="14" t="s">
        <v>12</v>
      </c>
    </row>
    <row r="9" spans="1:25" ht="21" customHeight="1" x14ac:dyDescent="0.25">
      <c r="A9" t="s">
        <v>176</v>
      </c>
      <c r="B9" t="s">
        <v>12</v>
      </c>
      <c r="C9" s="2" t="s">
        <v>730</v>
      </c>
      <c r="T9" t="s">
        <v>19</v>
      </c>
      <c r="U9" t="s">
        <v>69</v>
      </c>
      <c r="X9" s="14" t="s">
        <v>430</v>
      </c>
      <c r="Y9" s="14" t="s">
        <v>12</v>
      </c>
    </row>
    <row r="10" spans="1:25" ht="21" customHeight="1" x14ac:dyDescent="0.25">
      <c r="A10" t="s">
        <v>22</v>
      </c>
      <c r="B10" t="s">
        <v>12</v>
      </c>
      <c r="C10" s="1" t="s">
        <v>715</v>
      </c>
      <c r="T10" t="s">
        <v>19</v>
      </c>
      <c r="U10" t="s">
        <v>69</v>
      </c>
      <c r="X10" s="14" t="s">
        <v>430</v>
      </c>
      <c r="Y10" s="14" t="s">
        <v>12</v>
      </c>
    </row>
    <row r="11" spans="1:25" ht="21" customHeight="1" x14ac:dyDescent="0.25">
      <c r="A11" t="s">
        <v>711</v>
      </c>
      <c r="B11" t="s">
        <v>12</v>
      </c>
      <c r="C11" s="26" t="s">
        <v>712</v>
      </c>
      <c r="T11" t="s">
        <v>19</v>
      </c>
      <c r="U11" t="s">
        <v>69</v>
      </c>
      <c r="X11" s="14"/>
      <c r="Y11" s="14"/>
    </row>
    <row r="12" spans="1:25" ht="21" customHeight="1" x14ac:dyDescent="0.25">
      <c r="A12" t="s">
        <v>178</v>
      </c>
      <c r="B12" t="s">
        <v>12</v>
      </c>
      <c r="C12" s="1" t="s">
        <v>693</v>
      </c>
      <c r="T12" t="s">
        <v>19</v>
      </c>
      <c r="U12" t="s">
        <v>69</v>
      </c>
      <c r="X12" s="14" t="s">
        <v>430</v>
      </c>
      <c r="Y12" s="14" t="s">
        <v>12</v>
      </c>
    </row>
    <row r="13" spans="1:25" ht="21" customHeight="1" x14ac:dyDescent="0.25">
      <c r="A13" t="s">
        <v>708</v>
      </c>
      <c r="B13" t="s">
        <v>30</v>
      </c>
      <c r="C13" s="26" t="s">
        <v>709</v>
      </c>
      <c r="T13" t="s">
        <v>19</v>
      </c>
      <c r="U13" t="s">
        <v>69</v>
      </c>
      <c r="X13" s="14"/>
      <c r="Y13" s="14"/>
    </row>
    <row r="14" spans="1:25" ht="21" customHeight="1" x14ac:dyDescent="0.25">
      <c r="A14" t="s">
        <v>159</v>
      </c>
      <c r="B14" t="s">
        <v>12</v>
      </c>
      <c r="C14" s="1" t="s">
        <v>615</v>
      </c>
      <c r="T14" t="s">
        <v>19</v>
      </c>
      <c r="U14" t="s">
        <v>69</v>
      </c>
      <c r="X14" s="14" t="s">
        <v>430</v>
      </c>
      <c r="Y14" s="14" t="s">
        <v>12</v>
      </c>
    </row>
    <row r="15" spans="1:25" ht="21" customHeight="1" x14ac:dyDescent="0.25">
      <c r="A15" t="s">
        <v>245</v>
      </c>
      <c r="B15" t="s">
        <v>12</v>
      </c>
      <c r="T15" t="s">
        <v>19</v>
      </c>
      <c r="U15" t="s">
        <v>69</v>
      </c>
      <c r="X15" s="14"/>
      <c r="Y15" s="14"/>
    </row>
    <row r="16" spans="1:25" ht="21" customHeight="1" x14ac:dyDescent="0.25">
      <c r="A16" t="s">
        <v>705</v>
      </c>
      <c r="B16" t="s">
        <v>12</v>
      </c>
      <c r="C16" s="26" t="s">
        <v>707</v>
      </c>
      <c r="T16" t="s">
        <v>19</v>
      </c>
      <c r="U16" t="s">
        <v>69</v>
      </c>
      <c r="X16" s="14"/>
      <c r="Y16" s="14"/>
    </row>
    <row r="17" spans="1:25" ht="21" customHeight="1" x14ac:dyDescent="0.25">
      <c r="A17" t="s">
        <v>339</v>
      </c>
      <c r="B17" t="s">
        <v>12</v>
      </c>
      <c r="C17" s="1" t="s">
        <v>452</v>
      </c>
      <c r="T17" t="s">
        <v>19</v>
      </c>
      <c r="U17" t="s">
        <v>69</v>
      </c>
      <c r="X17" s="14"/>
      <c r="Y17" s="14"/>
    </row>
    <row r="18" spans="1:25" ht="21" customHeight="1" x14ac:dyDescent="0.25">
      <c r="A18" t="s">
        <v>179</v>
      </c>
      <c r="B18" t="s">
        <v>12</v>
      </c>
      <c r="C18" s="1" t="s">
        <v>454</v>
      </c>
      <c r="T18" t="s">
        <v>19</v>
      </c>
      <c r="U18" t="s">
        <v>69</v>
      </c>
      <c r="V18" t="s">
        <v>69</v>
      </c>
      <c r="W18" s="6" t="s">
        <v>205</v>
      </c>
      <c r="X18" s="14" t="s">
        <v>430</v>
      </c>
      <c r="Y18" s="14" t="s">
        <v>12</v>
      </c>
    </row>
    <row r="19" spans="1:25" ht="21" customHeight="1" x14ac:dyDescent="0.25">
      <c r="A19" t="s">
        <v>636</v>
      </c>
      <c r="B19" t="s">
        <v>12</v>
      </c>
      <c r="C19" s="1" t="s">
        <v>638</v>
      </c>
      <c r="T19" t="s">
        <v>19</v>
      </c>
      <c r="U19" t="s">
        <v>69</v>
      </c>
      <c r="V19" t="s">
        <v>69</v>
      </c>
      <c r="W19" s="6" t="s">
        <v>637</v>
      </c>
      <c r="X19" s="14" t="s">
        <v>430</v>
      </c>
      <c r="Y19" s="14" t="s">
        <v>12</v>
      </c>
    </row>
    <row r="20" spans="1:25" ht="21" customHeight="1" x14ac:dyDescent="0.25">
      <c r="A20" t="s">
        <v>417</v>
      </c>
      <c r="B20" t="s">
        <v>12</v>
      </c>
      <c r="C20" s="1" t="s">
        <v>453</v>
      </c>
      <c r="T20" t="s">
        <v>19</v>
      </c>
      <c r="U20" t="s">
        <v>69</v>
      </c>
      <c r="V20" t="s">
        <v>69</v>
      </c>
      <c r="W20" s="6" t="s">
        <v>380</v>
      </c>
      <c r="X20" s="14" t="s">
        <v>430</v>
      </c>
      <c r="Y20" s="14" t="s">
        <v>12</v>
      </c>
    </row>
    <row r="21" spans="1:25" ht="21" customHeight="1" x14ac:dyDescent="0.25">
      <c r="A21" t="s">
        <v>181</v>
      </c>
      <c r="B21" t="s">
        <v>12</v>
      </c>
      <c r="C21" s="1" t="s">
        <v>720</v>
      </c>
      <c r="T21" t="s">
        <v>19</v>
      </c>
      <c r="U21" t="s">
        <v>69</v>
      </c>
      <c r="X21" s="14" t="s">
        <v>430</v>
      </c>
      <c r="Y21" s="14" t="s">
        <v>12</v>
      </c>
    </row>
    <row r="22" spans="1:25" ht="21" customHeight="1" x14ac:dyDescent="0.25">
      <c r="A22" t="s">
        <v>255</v>
      </c>
      <c r="B22" t="s">
        <v>12</v>
      </c>
      <c r="C22" s="1" t="s">
        <v>614</v>
      </c>
      <c r="T22" t="s">
        <v>19</v>
      </c>
      <c r="U22" t="s">
        <v>69</v>
      </c>
      <c r="X22" s="14"/>
      <c r="Y22" s="14"/>
    </row>
    <row r="23" spans="1:25" ht="21" customHeight="1" x14ac:dyDescent="0.25">
      <c r="A23" t="s">
        <v>21</v>
      </c>
      <c r="B23" t="s">
        <v>12</v>
      </c>
      <c r="C23" s="1" t="s">
        <v>613</v>
      </c>
      <c r="T23" t="s">
        <v>19</v>
      </c>
      <c r="U23" t="s">
        <v>69</v>
      </c>
      <c r="X23" s="14" t="s">
        <v>430</v>
      </c>
      <c r="Y23" s="14" t="s">
        <v>12</v>
      </c>
    </row>
    <row r="24" spans="1:25" ht="21" customHeight="1" x14ac:dyDescent="0.25">
      <c r="A24" t="s">
        <v>262</v>
      </c>
      <c r="B24" t="s">
        <v>12</v>
      </c>
      <c r="C24" s="1" t="s">
        <v>669</v>
      </c>
      <c r="T24" t="s">
        <v>19</v>
      </c>
      <c r="U24" t="s">
        <v>69</v>
      </c>
      <c r="X24" s="14"/>
      <c r="Y24" s="14"/>
    </row>
    <row r="25" spans="1:25" ht="21" customHeight="1" x14ac:dyDescent="0.25">
      <c r="A25" t="s">
        <v>264</v>
      </c>
      <c r="B25" t="s">
        <v>12</v>
      </c>
      <c r="C25" s="1" t="s">
        <v>728</v>
      </c>
      <c r="T25" t="s">
        <v>19</v>
      </c>
      <c r="U25" t="s">
        <v>69</v>
      </c>
      <c r="V25" t="s">
        <v>506</v>
      </c>
      <c r="W25" t="s">
        <v>268</v>
      </c>
      <c r="X25" s="14"/>
      <c r="Y25" s="14"/>
    </row>
    <row r="26" spans="1:25" ht="321" x14ac:dyDescent="0.25">
      <c r="A26" t="s">
        <v>180</v>
      </c>
      <c r="B26" t="s">
        <v>12</v>
      </c>
      <c r="C26" s="1" t="s">
        <v>725</v>
      </c>
      <c r="T26" t="s">
        <v>19</v>
      </c>
      <c r="U26" t="s">
        <v>69</v>
      </c>
      <c r="X26" s="14" t="s">
        <v>430</v>
      </c>
      <c r="Y26" s="14" t="s">
        <v>12</v>
      </c>
    </row>
    <row r="27" spans="1:25" ht="21" customHeight="1" x14ac:dyDescent="0.2">
      <c r="A27" t="s">
        <v>418</v>
      </c>
      <c r="B27" t="s">
        <v>12</v>
      </c>
      <c r="C27" s="1" t="s">
        <v>692</v>
      </c>
      <c r="T27" t="s">
        <v>19</v>
      </c>
      <c r="U27" t="s">
        <v>69</v>
      </c>
    </row>
    <row r="28" spans="1:25" ht="23" customHeight="1" x14ac:dyDescent="0.25">
      <c r="A28" t="s">
        <v>690</v>
      </c>
      <c r="B28" t="s">
        <v>69</v>
      </c>
      <c r="C28" s="1" t="s">
        <v>714</v>
      </c>
      <c r="X28" s="14"/>
      <c r="Y28" s="14"/>
    </row>
    <row r="29" spans="1:25" ht="23" customHeight="1" x14ac:dyDescent="0.25">
      <c r="A29" t="s">
        <v>589</v>
      </c>
      <c r="B29" t="s">
        <v>69</v>
      </c>
      <c r="C29" s="1" t="s">
        <v>714</v>
      </c>
      <c r="X29" s="14" t="s">
        <v>430</v>
      </c>
      <c r="Y29" s="14" t="s">
        <v>69</v>
      </c>
    </row>
    <row r="30" spans="1:25" ht="21" customHeight="1" x14ac:dyDescent="0.25">
      <c r="A30" t="s">
        <v>570</v>
      </c>
      <c r="B30" t="s">
        <v>12</v>
      </c>
      <c r="T30" t="s">
        <v>19</v>
      </c>
      <c r="U30" t="s">
        <v>69</v>
      </c>
      <c r="X30" s="14" t="s">
        <v>430</v>
      </c>
      <c r="Y30" s="14" t="s">
        <v>12</v>
      </c>
    </row>
    <row r="31" spans="1:25" ht="21" customHeight="1" x14ac:dyDescent="0.25">
      <c r="A31" t="s">
        <v>550</v>
      </c>
      <c r="B31" t="s">
        <v>12</v>
      </c>
      <c r="C31" s="1" t="s">
        <v>726</v>
      </c>
      <c r="T31" t="s">
        <v>19</v>
      </c>
      <c r="U31" t="s">
        <v>69</v>
      </c>
      <c r="X31" s="14" t="s">
        <v>430</v>
      </c>
      <c r="Y31" s="14" t="s">
        <v>12</v>
      </c>
    </row>
    <row r="32" spans="1:25" ht="21" customHeight="1" x14ac:dyDescent="0.25">
      <c r="A32" t="s">
        <v>632</v>
      </c>
      <c r="B32" t="s">
        <v>12</v>
      </c>
      <c r="T32" t="s">
        <v>19</v>
      </c>
      <c r="U32" t="s">
        <v>69</v>
      </c>
      <c r="X32" s="14"/>
      <c r="Y32" s="14"/>
    </row>
    <row r="33" spans="1:2" ht="21" customHeight="1" x14ac:dyDescent="0.2">
      <c r="A33" t="s">
        <v>428</v>
      </c>
      <c r="B33" t="s">
        <v>69</v>
      </c>
    </row>
    <row r="66" spans="22:25" ht="21" customHeight="1" x14ac:dyDescent="0.2">
      <c r="V66" s="6"/>
      <c r="X66" s="6"/>
      <c r="Y66" s="6"/>
    </row>
    <row r="69" spans="22:25" ht="21"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23" sqref="E2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352</v>
      </c>
      <c r="B2" t="s">
        <v>373</v>
      </c>
      <c r="C2" s="13" t="s">
        <v>176</v>
      </c>
      <c r="D2" t="s">
        <v>12</v>
      </c>
      <c r="E2" s="1" t="s">
        <v>612</v>
      </c>
    </row>
    <row r="3" spans="1:5" ht="48" x14ac:dyDescent="0.2">
      <c r="A3" t="s">
        <v>426</v>
      </c>
      <c r="B3" t="s">
        <v>427</v>
      </c>
      <c r="C3" t="s">
        <v>428</v>
      </c>
      <c r="D3" t="s">
        <v>69</v>
      </c>
      <c r="E3" s="1" t="s">
        <v>694</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I2" activePane="bottomRight" state="frozen"/>
      <selection pane="topRight" activeCell="B1" sqref="B1"/>
      <selection pane="bottomLeft" activeCell="A2" sqref="A2"/>
      <selection pane="bottomRight" activeCell="N1" sqref="N1:N1048576"/>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26</v>
      </c>
      <c r="B1" t="s">
        <v>353</v>
      </c>
      <c r="C1" t="s">
        <v>354</v>
      </c>
      <c r="D1" t="s">
        <v>355</v>
      </c>
      <c r="E1" t="s">
        <v>356</v>
      </c>
      <c r="F1" t="s">
        <v>622</v>
      </c>
      <c r="G1" t="s">
        <v>357</v>
      </c>
      <c r="H1" s="1" t="s">
        <v>402</v>
      </c>
      <c r="I1" t="s">
        <v>358</v>
      </c>
      <c r="J1" t="s">
        <v>359</v>
      </c>
      <c r="K1" t="s">
        <v>360</v>
      </c>
      <c r="L1" t="s">
        <v>713</v>
      </c>
      <c r="M1" t="s">
        <v>361</v>
      </c>
      <c r="N1" t="s">
        <v>710</v>
      </c>
      <c r="O1" t="s">
        <v>362</v>
      </c>
      <c r="P1" t="s">
        <v>363</v>
      </c>
      <c r="Q1" t="s">
        <v>706</v>
      </c>
      <c r="R1" t="s">
        <v>364</v>
      </c>
      <c r="S1" t="s">
        <v>639</v>
      </c>
      <c r="T1" t="s">
        <v>365</v>
      </c>
      <c r="U1" t="s">
        <v>366</v>
      </c>
      <c r="V1" t="s">
        <v>367</v>
      </c>
      <c r="W1" t="s">
        <v>431</v>
      </c>
      <c r="X1" t="s">
        <v>368</v>
      </c>
      <c r="Y1" t="s">
        <v>369</v>
      </c>
      <c r="Z1" t="s">
        <v>370</v>
      </c>
      <c r="AA1" t="s">
        <v>371</v>
      </c>
      <c r="AB1" t="s">
        <v>372</v>
      </c>
      <c r="AC1" t="s">
        <v>421</v>
      </c>
      <c r="AD1" t="s">
        <v>691</v>
      </c>
      <c r="AE1" t="s">
        <v>597</v>
      </c>
      <c r="AF1" t="s">
        <v>572</v>
      </c>
      <c r="AG1" t="s">
        <v>573</v>
      </c>
      <c r="AH1" t="s">
        <v>633</v>
      </c>
      <c r="AI1" t="s">
        <v>429</v>
      </c>
    </row>
    <row r="2" spans="1:35" ht="64" x14ac:dyDescent="0.2">
      <c r="A2" t="s">
        <v>27</v>
      </c>
      <c r="B2" t="s">
        <v>30</v>
      </c>
      <c r="C2" t="s">
        <v>30</v>
      </c>
      <c r="D2" t="s">
        <v>30</v>
      </c>
      <c r="E2" t="s">
        <v>30</v>
      </c>
      <c r="F2" t="s">
        <v>30</v>
      </c>
      <c r="G2" t="s">
        <v>30</v>
      </c>
      <c r="H2" s="1" t="s">
        <v>403</v>
      </c>
      <c r="I2" t="s">
        <v>12</v>
      </c>
      <c r="J2" t="s">
        <v>12</v>
      </c>
      <c r="K2" t="s">
        <v>30</v>
      </c>
      <c r="L2" t="s">
        <v>30</v>
      </c>
      <c r="M2" t="s">
        <v>30</v>
      </c>
      <c r="N2" t="s">
        <v>30</v>
      </c>
      <c r="O2" t="s">
        <v>30</v>
      </c>
      <c r="P2" t="s">
        <v>30</v>
      </c>
      <c r="Q2" t="s">
        <v>30</v>
      </c>
      <c r="R2" t="s">
        <v>30</v>
      </c>
      <c r="S2" t="s">
        <v>30</v>
      </c>
      <c r="T2" t="s">
        <v>30</v>
      </c>
      <c r="U2" t="s">
        <v>30</v>
      </c>
      <c r="V2" t="s">
        <v>30</v>
      </c>
      <c r="X2" t="s">
        <v>30</v>
      </c>
      <c r="Y2" t="s">
        <v>30</v>
      </c>
      <c r="Z2" t="s">
        <v>30</v>
      </c>
      <c r="AA2" t="s">
        <v>30</v>
      </c>
      <c r="AB2" t="s">
        <v>30</v>
      </c>
      <c r="AC2" t="s">
        <v>30</v>
      </c>
      <c r="AD2" t="s">
        <v>30</v>
      </c>
      <c r="AE2" t="s">
        <v>30</v>
      </c>
      <c r="AF2" t="s">
        <v>30</v>
      </c>
      <c r="AG2" t="s">
        <v>30</v>
      </c>
      <c r="AH2" t="s">
        <v>30</v>
      </c>
    </row>
    <row r="3" spans="1:35" x14ac:dyDescent="0.2">
      <c r="A3" t="s">
        <v>28</v>
      </c>
      <c r="B3" t="s">
        <v>12</v>
      </c>
      <c r="C3" t="s">
        <v>12</v>
      </c>
      <c r="D3" t="s">
        <v>12</v>
      </c>
      <c r="E3" t="s">
        <v>12</v>
      </c>
      <c r="F3" t="s">
        <v>12</v>
      </c>
      <c r="G3" t="s">
        <v>12</v>
      </c>
      <c r="I3" t="s">
        <v>12</v>
      </c>
      <c r="J3" t="s">
        <v>12</v>
      </c>
      <c r="K3" t="s">
        <v>12</v>
      </c>
      <c r="L3" t="s">
        <v>30</v>
      </c>
      <c r="M3" t="s">
        <v>12</v>
      </c>
      <c r="N3" t="s">
        <v>30</v>
      </c>
      <c r="O3" t="s">
        <v>12</v>
      </c>
      <c r="P3" t="s">
        <v>12</v>
      </c>
      <c r="Q3" t="s">
        <v>30</v>
      </c>
      <c r="R3" t="s">
        <v>30</v>
      </c>
      <c r="S3" t="s">
        <v>12</v>
      </c>
      <c r="T3" t="s">
        <v>12</v>
      </c>
      <c r="U3" t="s">
        <v>12</v>
      </c>
      <c r="V3" t="s">
        <v>12</v>
      </c>
      <c r="W3" s="1"/>
      <c r="X3" t="s">
        <v>12</v>
      </c>
      <c r="Y3" t="s">
        <v>12</v>
      </c>
      <c r="Z3" t="s">
        <v>12</v>
      </c>
      <c r="AA3" t="s">
        <v>12</v>
      </c>
      <c r="AB3" t="s">
        <v>12</v>
      </c>
      <c r="AC3" t="s">
        <v>30</v>
      </c>
      <c r="AD3" t="s">
        <v>30</v>
      </c>
      <c r="AE3" t="s">
        <v>69</v>
      </c>
      <c r="AF3" t="s">
        <v>12</v>
      </c>
      <c r="AG3" t="s">
        <v>30</v>
      </c>
      <c r="AH3" t="s">
        <v>30</v>
      </c>
    </row>
    <row r="4" spans="1:35" x14ac:dyDescent="0.2">
      <c r="A4" t="s">
        <v>29</v>
      </c>
      <c r="B4" t="s">
        <v>12</v>
      </c>
      <c r="C4" t="s">
        <v>12</v>
      </c>
      <c r="D4" t="s">
        <v>12</v>
      </c>
      <c r="E4" t="s">
        <v>12</v>
      </c>
      <c r="F4" t="s">
        <v>12</v>
      </c>
      <c r="G4" t="s">
        <v>12</v>
      </c>
      <c r="I4" t="s">
        <v>12</v>
      </c>
      <c r="J4" t="s">
        <v>12</v>
      </c>
      <c r="K4" t="s">
        <v>12</v>
      </c>
      <c r="L4" t="s">
        <v>69</v>
      </c>
      <c r="M4" t="s">
        <v>12</v>
      </c>
      <c r="N4" t="s">
        <v>69</v>
      </c>
      <c r="O4" t="s">
        <v>12</v>
      </c>
      <c r="P4" t="s">
        <v>12</v>
      </c>
      <c r="Q4" t="s">
        <v>69</v>
      </c>
      <c r="R4" t="s">
        <v>12</v>
      </c>
      <c r="S4" t="s">
        <v>12</v>
      </c>
      <c r="T4" t="s">
        <v>12</v>
      </c>
      <c r="U4" t="s">
        <v>12</v>
      </c>
      <c r="V4" t="s">
        <v>12</v>
      </c>
      <c r="X4" t="s">
        <v>12</v>
      </c>
      <c r="Y4" t="s">
        <v>12</v>
      </c>
      <c r="Z4" t="s">
        <v>12</v>
      </c>
      <c r="AA4" t="s">
        <v>12</v>
      </c>
      <c r="AB4" t="s">
        <v>12</v>
      </c>
      <c r="AC4" t="s">
        <v>12</v>
      </c>
      <c r="AD4" t="s">
        <v>69</v>
      </c>
      <c r="AE4" t="s">
        <v>69</v>
      </c>
      <c r="AF4" t="s">
        <v>12</v>
      </c>
      <c r="AG4" t="s">
        <v>12</v>
      </c>
      <c r="AH4" t="s">
        <v>12</v>
      </c>
    </row>
    <row r="5" spans="1:35"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T5" t="s">
        <v>69</v>
      </c>
      <c r="U5" t="s">
        <v>69</v>
      </c>
      <c r="V5" t="s">
        <v>69</v>
      </c>
      <c r="X5" t="s">
        <v>69</v>
      </c>
      <c r="Y5" t="s">
        <v>69</v>
      </c>
      <c r="Z5" t="s">
        <v>69</v>
      </c>
      <c r="AA5" t="s">
        <v>69</v>
      </c>
      <c r="AB5" t="s">
        <v>69</v>
      </c>
      <c r="AC5" t="s">
        <v>69</v>
      </c>
      <c r="AD5" t="s">
        <v>69</v>
      </c>
      <c r="AE5" t="s">
        <v>69</v>
      </c>
      <c r="AF5" t="s">
        <v>69</v>
      </c>
      <c r="AG5" t="s">
        <v>69</v>
      </c>
      <c r="AH5" t="s">
        <v>69</v>
      </c>
    </row>
    <row r="6" spans="1:35"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T6" t="s">
        <v>30</v>
      </c>
      <c r="U6" t="s">
        <v>30</v>
      </c>
      <c r="V6" t="s">
        <v>30</v>
      </c>
      <c r="X6" t="s">
        <v>30</v>
      </c>
      <c r="Y6" t="s">
        <v>30</v>
      </c>
      <c r="Z6" t="s">
        <v>30</v>
      </c>
      <c r="AA6" t="s">
        <v>30</v>
      </c>
      <c r="AB6" t="s">
        <v>30</v>
      </c>
      <c r="AC6" t="s">
        <v>30</v>
      </c>
      <c r="AD6" t="s">
        <v>30</v>
      </c>
      <c r="AE6" t="s">
        <v>30</v>
      </c>
      <c r="AF6" t="s">
        <v>30</v>
      </c>
      <c r="AG6" t="s">
        <v>30</v>
      </c>
      <c r="AH6" t="s">
        <v>30</v>
      </c>
    </row>
    <row r="7" spans="1:35"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T7" t="s">
        <v>30</v>
      </c>
      <c r="U7" t="s">
        <v>30</v>
      </c>
      <c r="V7" t="s">
        <v>30</v>
      </c>
      <c r="X7" t="s">
        <v>30</v>
      </c>
      <c r="Y7" t="s">
        <v>30</v>
      </c>
      <c r="Z7" t="s">
        <v>30</v>
      </c>
      <c r="AA7" t="s">
        <v>30</v>
      </c>
      <c r="AB7" t="s">
        <v>30</v>
      </c>
      <c r="AC7" t="s">
        <v>30</v>
      </c>
      <c r="AD7" t="s">
        <v>30</v>
      </c>
      <c r="AE7" t="s">
        <v>30</v>
      </c>
      <c r="AF7" t="s">
        <v>30</v>
      </c>
      <c r="AG7" t="s">
        <v>30</v>
      </c>
      <c r="AH7" t="s">
        <v>30</v>
      </c>
    </row>
    <row r="8" spans="1:35"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T8" t="s">
        <v>30</v>
      </c>
      <c r="U8" t="s">
        <v>30</v>
      </c>
      <c r="V8" t="s">
        <v>30</v>
      </c>
      <c r="X8" t="s">
        <v>30</v>
      </c>
      <c r="Y8" t="s">
        <v>30</v>
      </c>
      <c r="Z8" t="s">
        <v>30</v>
      </c>
      <c r="AA8" t="s">
        <v>30</v>
      </c>
      <c r="AB8" t="s">
        <v>30</v>
      </c>
      <c r="AC8" t="s">
        <v>30</v>
      </c>
      <c r="AD8" t="s">
        <v>30</v>
      </c>
      <c r="AE8" t="s">
        <v>30</v>
      </c>
      <c r="AF8" t="s">
        <v>30</v>
      </c>
      <c r="AG8" t="s">
        <v>30</v>
      </c>
      <c r="AH8" t="s">
        <v>30</v>
      </c>
    </row>
    <row r="9" spans="1:35" x14ac:dyDescent="0.2">
      <c r="A9" t="s">
        <v>35</v>
      </c>
      <c r="B9" t="s">
        <v>69</v>
      </c>
      <c r="C9" t="s">
        <v>69</v>
      </c>
      <c r="D9" t="s">
        <v>69</v>
      </c>
      <c r="E9" t="s">
        <v>69</v>
      </c>
      <c r="F9" t="s">
        <v>69</v>
      </c>
      <c r="G9" t="s">
        <v>69</v>
      </c>
      <c r="I9" t="s">
        <v>69</v>
      </c>
      <c r="J9" t="s">
        <v>69</v>
      </c>
      <c r="K9" t="s">
        <v>69</v>
      </c>
      <c r="L9" t="s">
        <v>30</v>
      </c>
      <c r="M9" t="s">
        <v>69</v>
      </c>
      <c r="N9" t="s">
        <v>30</v>
      </c>
      <c r="O9" t="s">
        <v>69</v>
      </c>
      <c r="P9" t="s">
        <v>69</v>
      </c>
      <c r="Q9" t="s">
        <v>30</v>
      </c>
      <c r="R9" t="s">
        <v>69</v>
      </c>
      <c r="S9" t="s">
        <v>69</v>
      </c>
      <c r="T9" t="s">
        <v>69</v>
      </c>
      <c r="U9" t="s">
        <v>69</v>
      </c>
      <c r="V9" t="s">
        <v>69</v>
      </c>
      <c r="X9" t="s">
        <v>69</v>
      </c>
      <c r="Y9" t="s">
        <v>69</v>
      </c>
      <c r="Z9" t="s">
        <v>69</v>
      </c>
      <c r="AA9" t="s">
        <v>69</v>
      </c>
      <c r="AB9" t="s">
        <v>69</v>
      </c>
      <c r="AC9" t="s">
        <v>69</v>
      </c>
      <c r="AD9" t="s">
        <v>30</v>
      </c>
      <c r="AE9" t="s">
        <v>69</v>
      </c>
      <c r="AF9" t="s">
        <v>69</v>
      </c>
      <c r="AG9" t="s">
        <v>69</v>
      </c>
      <c r="AH9" t="s">
        <v>69</v>
      </c>
    </row>
    <row r="10" spans="1:35"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T10" t="s">
        <v>30</v>
      </c>
      <c r="U10" t="s">
        <v>30</v>
      </c>
      <c r="V10" t="s">
        <v>30</v>
      </c>
      <c r="X10" t="s">
        <v>30</v>
      </c>
      <c r="Y10" t="s">
        <v>30</v>
      </c>
      <c r="Z10" t="s">
        <v>30</v>
      </c>
      <c r="AA10" t="s">
        <v>30</v>
      </c>
      <c r="AB10" t="s">
        <v>30</v>
      </c>
      <c r="AC10" t="s">
        <v>30</v>
      </c>
      <c r="AD10" t="s">
        <v>30</v>
      </c>
      <c r="AE10" t="s">
        <v>30</v>
      </c>
      <c r="AF10" t="s">
        <v>30</v>
      </c>
      <c r="AG10" t="s">
        <v>30</v>
      </c>
      <c r="AH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412</v>
      </c>
    </row>
    <row r="2" spans="1:3" ht="59.25" customHeight="1" x14ac:dyDescent="0.2">
      <c r="A2" t="s">
        <v>413</v>
      </c>
      <c r="B2" t="s">
        <v>30</v>
      </c>
      <c r="C2" s="1"/>
    </row>
    <row r="3" spans="1:3" x14ac:dyDescent="0.2">
      <c r="A3" t="s">
        <v>414</v>
      </c>
      <c r="B3" t="s">
        <v>30</v>
      </c>
      <c r="C3" s="1"/>
    </row>
    <row r="4" spans="1:3" x14ac:dyDescent="0.2">
      <c r="A4" t="s">
        <v>415</v>
      </c>
      <c r="B4" t="s">
        <v>30</v>
      </c>
      <c r="C4" s="1"/>
    </row>
    <row r="5" spans="1:3" x14ac:dyDescent="0.2">
      <c r="A5" t="s">
        <v>416</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2023-11-09T22:02:20Z</dcterms:modified>
</cp:coreProperties>
</file>