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mtti\Documents\Université\Controle de gestion\"/>
    </mc:Choice>
  </mc:AlternateContent>
  <xr:revisionPtr revIDLastSave="0" documentId="13_ncr:1_{557F9FFB-B79D-4402-A172-1BAE5F1DB684}" xr6:coauthVersionLast="47" xr6:coauthVersionMax="47" xr10:uidLastSave="{00000000-0000-0000-0000-000000000000}"/>
  <bookViews>
    <workbookView xWindow="-110" yWindow="-110" windowWidth="19420" windowHeight="11020" xr2:uid="{BD962BFE-E99A-4E09-9E24-27BDD41EFED3}"/>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C72" i="1"/>
  <c r="D72" i="1"/>
  <c r="E72" i="1"/>
  <c r="C71" i="1"/>
  <c r="D71" i="1"/>
  <c r="B71" i="1"/>
  <c r="C70" i="1"/>
  <c r="D70" i="1"/>
  <c r="E70" i="1"/>
  <c r="C69" i="1"/>
  <c r="D69" i="1"/>
  <c r="E69" i="1"/>
  <c r="C68" i="1"/>
  <c r="D68" i="1"/>
  <c r="E68" i="1"/>
  <c r="E67" i="1"/>
  <c r="D67" i="1"/>
  <c r="C67" i="1"/>
  <c r="B67" i="1"/>
  <c r="C59" i="1"/>
  <c r="D59" i="1"/>
  <c r="E59" i="1"/>
  <c r="C58" i="1"/>
  <c r="D58" i="1"/>
  <c r="E58" i="1"/>
  <c r="C62" i="1"/>
  <c r="D62" i="1"/>
  <c r="E62" i="1"/>
  <c r="C63" i="1"/>
  <c r="D63" i="1"/>
  <c r="E63" i="1"/>
  <c r="C64" i="1"/>
  <c r="D64" i="1"/>
  <c r="E64" i="1"/>
  <c r="C65" i="1"/>
  <c r="D65" i="1"/>
  <c r="E65" i="1"/>
  <c r="C66" i="1"/>
  <c r="D66" i="1"/>
  <c r="E66" i="1"/>
  <c r="B63" i="1"/>
  <c r="B64" i="1"/>
  <c r="B65" i="1"/>
  <c r="B66" i="1"/>
  <c r="B62" i="1"/>
  <c r="B69" i="1"/>
  <c r="C51" i="1"/>
  <c r="D51" i="1" s="1"/>
  <c r="C50" i="1"/>
  <c r="D50" i="1" s="1"/>
  <c r="B59" i="1"/>
  <c r="B58" i="1"/>
  <c r="D46" i="1"/>
  <c r="D47" i="1"/>
  <c r="D48" i="1"/>
  <c r="D49" i="1"/>
  <c r="D45" i="1"/>
  <c r="C46" i="1"/>
  <c r="C47" i="1"/>
  <c r="C48" i="1"/>
  <c r="C49" i="1"/>
  <c r="C45" i="1"/>
  <c r="H5" i="1"/>
  <c r="H6" i="1"/>
  <c r="H7" i="1"/>
  <c r="H8" i="1"/>
  <c r="H4" i="1"/>
  <c r="B51" i="1"/>
  <c r="B50" i="1"/>
  <c r="B49" i="1"/>
  <c r="B48" i="1"/>
  <c r="B47" i="1"/>
  <c r="B46" i="1"/>
  <c r="B45" i="1"/>
  <c r="D26" i="1"/>
  <c r="E38" i="1"/>
  <c r="E39" i="1"/>
  <c r="I38" i="1"/>
  <c r="F37" i="1"/>
  <c r="F22" i="1"/>
  <c r="C39" i="1"/>
  <c r="D39" i="1"/>
  <c r="D37" i="1"/>
  <c r="E37" i="1"/>
  <c r="C37" i="1"/>
  <c r="C12" i="1"/>
  <c r="D12" i="1"/>
  <c r="E12" i="1"/>
  <c r="B12" i="1"/>
  <c r="C11" i="1"/>
  <c r="C17" i="1" s="1"/>
  <c r="D11" i="1"/>
  <c r="D17" i="1" s="1"/>
  <c r="E11" i="1"/>
  <c r="E17" i="1" s="1"/>
  <c r="B11" i="1"/>
  <c r="B17" i="1" s="1"/>
  <c r="C18" i="1"/>
  <c r="D18" i="1"/>
  <c r="E18" i="1"/>
  <c r="B18" i="1"/>
  <c r="E24" i="1" s="1"/>
  <c r="E25" i="1" s="1"/>
  <c r="C14" i="1" s="1"/>
  <c r="B68" i="1" l="1"/>
  <c r="B70" i="1" s="1"/>
  <c r="B72" i="1" s="1"/>
  <c r="B14" i="1"/>
  <c r="E14" i="1"/>
  <c r="D14" i="1"/>
  <c r="D24" i="1"/>
  <c r="D25" i="1" s="1"/>
  <c r="B13" i="1" l="1"/>
  <c r="B15" i="1" s="1"/>
  <c r="D13" i="1"/>
  <c r="D15" i="1" s="1"/>
  <c r="E13" i="1"/>
  <c r="E15" i="1" s="1"/>
  <c r="C13" i="1"/>
  <c r="C15" i="1" s="1"/>
</calcChain>
</file>

<file path=xl/sharedStrings.xml><?xml version="1.0" encoding="utf-8"?>
<sst xmlns="http://schemas.openxmlformats.org/spreadsheetml/2006/main" count="90" uniqueCount="65">
  <si>
    <t>Nbr heures</t>
  </si>
  <si>
    <t>Centres</t>
  </si>
  <si>
    <t>Administration</t>
  </si>
  <si>
    <t>Méthodes</t>
  </si>
  <si>
    <t>Approvisionnement</t>
  </si>
  <si>
    <t>Montage</t>
  </si>
  <si>
    <t>Total Rep. II</t>
  </si>
  <si>
    <t>UO</t>
  </si>
  <si>
    <t>Montant achats composants</t>
  </si>
  <si>
    <t>Heures MOD</t>
  </si>
  <si>
    <t>NBR d'UO</t>
  </si>
  <si>
    <t>Tableau de répartition des charges indirectes</t>
  </si>
  <si>
    <t>Quantité produite</t>
  </si>
  <si>
    <t>P1</t>
  </si>
  <si>
    <t>P2</t>
  </si>
  <si>
    <t>P3</t>
  </si>
  <si>
    <t>P4</t>
  </si>
  <si>
    <t>Prix unitaire</t>
  </si>
  <si>
    <t>Composant 1</t>
  </si>
  <si>
    <t>Composant 2</t>
  </si>
  <si>
    <t>Composant 3</t>
  </si>
  <si>
    <t>Composant 4</t>
  </si>
  <si>
    <t>Composant 5</t>
  </si>
  <si>
    <t>Cout de production</t>
  </si>
  <si>
    <t>Cout total production</t>
  </si>
  <si>
    <t>Main d'œuvre directe</t>
  </si>
  <si>
    <t>Total composants</t>
  </si>
  <si>
    <t>MOD</t>
  </si>
  <si>
    <t>Frais approv</t>
  </si>
  <si>
    <t>Frais montage</t>
  </si>
  <si>
    <t>Comptabilité fournisseurs</t>
  </si>
  <si>
    <t>Administration générale</t>
  </si>
  <si>
    <t>Gestion de la production</t>
  </si>
  <si>
    <t>Ordonnancement</t>
  </si>
  <si>
    <t>Modification technique</t>
  </si>
  <si>
    <t>Gestion des marchés</t>
  </si>
  <si>
    <t>Contrôle de la récaption</t>
  </si>
  <si>
    <t>Coût total</t>
  </si>
  <si>
    <t>Volume de l'inducteur</t>
  </si>
  <si>
    <t>Coût de l'inducteur</t>
  </si>
  <si>
    <t>Nombre de lignes</t>
  </si>
  <si>
    <t>Valeur ajoutée
aux 
composants</t>
  </si>
  <si>
    <t>Nombre
de références</t>
  </si>
  <si>
    <t>Valeur ajoutée aux 
composants</t>
  </si>
  <si>
    <t>Coût de l'UO ou taux de frais</t>
  </si>
  <si>
    <t>2) Calcul du coût unitaire des 2 inducteurs</t>
  </si>
  <si>
    <t>3) Calcul du coût complet des 4 produits</t>
  </si>
  <si>
    <t>Ligne 1</t>
  </si>
  <si>
    <t>Ligne 2</t>
  </si>
  <si>
    <t>coût/produit</t>
  </si>
  <si>
    <t>Coût unitaire 
inducteur</t>
  </si>
  <si>
    <t>Qté 
composants</t>
  </si>
  <si>
    <t>Nbr composants</t>
  </si>
  <si>
    <t>Cout de revient des 4 produits</t>
  </si>
  <si>
    <t>Charges directes</t>
  </si>
  <si>
    <t>Composants</t>
  </si>
  <si>
    <t>Total charges directes</t>
  </si>
  <si>
    <t>Charges indirectes</t>
  </si>
  <si>
    <t>Ligne 1 ou 2</t>
  </si>
  <si>
    <t>Total coût de P°</t>
  </si>
  <si>
    <t>Coût composants</t>
  </si>
  <si>
    <t>Valeur ajoutée</t>
  </si>
  <si>
    <t>Administration gle</t>
  </si>
  <si>
    <t>Coût de revient</t>
  </si>
  <si>
    <t>L'écart s'explique par le fait que les charges indirectes sont déversées en cascade et imputées en fonction du montant des achats des composants et des heures de main d'oeuvre dans la méthode des centres d'analyses. Les produits fabriqués en grande quantité, P1 notamment, se voient imputées une plus grande part de charges. La méthode ABC montre que, c'est plutôt le fait de détenir une référence (C1, C2, C3, etc) qui génère un certain nombre d'activités (comptabilité fournisseur, gestion de la production, ordonnancement, etc) qui, à leur tour, génèrent des coûts. Et les produits qui utilisent le plus de références (P4 et P3 dans une moindre proportion) voient leurs coûts augmenter, tandis que ceux de P1 baissent. Donc, ici, on imputait injustement, P1 subventionnait les autres produits dans l'ancien système. 
Au final, l'analyse des activités montre que les coûts du centre montage sont moins importants.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</si>
</sst>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xf numFmtId="0" fontId="0" fillId="0" borderId="2" xfId="0" applyBorder="1"/>
    <xf numFmtId="0" fontId="0" fillId="0" borderId="3" xfId="0" applyBorder="1"/>
    <xf numFmtId="0" fontId="0" fillId="0" borderId="5" xfId="0" applyBorder="1"/>
    <xf numFmtId="0" fontId="0" fillId="0" borderId="4" xfId="0" applyBorder="1" applyAlignment="1">
      <alignment wrapText="1"/>
    </xf>
    <xf numFmtId="0" fontId="0" fillId="0" borderId="1" xfId="0" applyBorder="1"/>
    <xf numFmtId="0" fontId="2" fillId="0" borderId="1" xfId="0" applyFont="1" applyBorder="1"/>
    <xf numFmtId="0" fontId="0" fillId="0" borderId="6" xfId="0" applyBorder="1"/>
    <xf numFmtId="0" fontId="2" fillId="0" borderId="6" xfId="0" applyFont="1" applyBorder="1"/>
    <xf numFmtId="0" fontId="0" fillId="0" borderId="3" xfId="0" applyBorder="1" applyAlignment="1">
      <alignment wrapText="1"/>
    </xf>
    <xf numFmtId="0" fontId="0" fillId="0" borderId="0" xfId="0" applyAlignment="1">
      <alignment wrapText="1"/>
    </xf>
    <xf numFmtId="10" fontId="2" fillId="0" borderId="1" xfId="1" applyNumberFormat="1" applyFont="1" applyBorder="1"/>
    <xf numFmtId="10" fontId="0" fillId="0" borderId="0" xfId="1" applyNumberFormat="1" applyFont="1"/>
    <xf numFmtId="0" fontId="0" fillId="0" borderId="4" xfId="0" applyBorder="1"/>
    <xf numFmtId="2" fontId="0" fillId="0" borderId="7" xfId="0" applyNumberFormat="1" applyBorder="1"/>
    <xf numFmtId="0" fontId="0" fillId="0" borderId="8" xfId="0" applyBorder="1"/>
    <xf numFmtId="0" fontId="0" fillId="0" borderId="9" xfId="0" applyBorder="1"/>
    <xf numFmtId="2" fontId="0" fillId="0" borderId="10" xfId="0" applyNumberFormat="1" applyBorder="1"/>
    <xf numFmtId="0" fontId="0" fillId="0" borderId="7" xfId="0" applyBorder="1"/>
    <xf numFmtId="2" fontId="0" fillId="0" borderId="0" xfId="0" applyNumberFormat="1"/>
    <xf numFmtId="2" fontId="0" fillId="0" borderId="9" xfId="0" applyNumberFormat="1" applyBorder="1"/>
    <xf numFmtId="0" fontId="0" fillId="0" borderId="1" xfId="0" applyBorder="1" applyAlignment="1">
      <alignment horizontal="center"/>
    </xf>
    <xf numFmtId="0" fontId="0" fillId="0" borderId="0" xfId="0" applyAlignment="1">
      <alignment horizontal="left" vertical="top"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2AF9-11B9-4069-ABB0-0ADA9E0120B9}">
  <dimension ref="A2:I75"/>
  <sheetViews>
    <sheetView tabSelected="1" topLeftCell="A70" zoomScaleNormal="100" workbookViewId="0">
      <selection activeCell="A75" sqref="A75:E75"/>
    </sheetView>
  </sheetViews>
  <sheetFormatPr baseColWidth="10" defaultRowHeight="14.5" x14ac:dyDescent="0.35"/>
  <cols>
    <col min="1" max="1" width="18" customWidth="1"/>
    <col min="2" max="2" width="12.7265625" bestFit="1" customWidth="1"/>
    <col min="3" max="3" width="11.1796875" bestFit="1" customWidth="1"/>
    <col min="4" max="4" width="17.1796875" customWidth="1"/>
    <col min="5" max="5" width="11.36328125" bestFit="1" customWidth="1"/>
    <col min="8" max="8" width="16" customWidth="1"/>
    <col min="10" max="10" width="21.36328125" customWidth="1"/>
    <col min="11" max="11" width="17" customWidth="1"/>
  </cols>
  <sheetData>
    <row r="2" spans="1:8" x14ac:dyDescent="0.35">
      <c r="B2" t="s">
        <v>13</v>
      </c>
      <c r="C2" t="s">
        <v>14</v>
      </c>
      <c r="D2" t="s">
        <v>15</v>
      </c>
      <c r="E2" t="s">
        <v>16</v>
      </c>
      <c r="F2" t="s">
        <v>17</v>
      </c>
      <c r="H2" t="s">
        <v>52</v>
      </c>
    </row>
    <row r="3" spans="1:8" x14ac:dyDescent="0.35">
      <c r="A3" t="s">
        <v>12</v>
      </c>
      <c r="B3">
        <v>100000</v>
      </c>
      <c r="C3">
        <v>20000</v>
      </c>
      <c r="D3">
        <v>50000</v>
      </c>
      <c r="E3">
        <v>2000</v>
      </c>
    </row>
    <row r="4" spans="1:8" x14ac:dyDescent="0.35">
      <c r="A4" t="s">
        <v>18</v>
      </c>
      <c r="B4">
        <v>1</v>
      </c>
      <c r="C4">
        <v>1</v>
      </c>
      <c r="D4">
        <v>1</v>
      </c>
      <c r="E4">
        <v>1</v>
      </c>
      <c r="F4">
        <v>22</v>
      </c>
      <c r="H4">
        <f>B4*$B$3+C4*$C$3+D4*$D$3+E4*$E$3</f>
        <v>172000</v>
      </c>
    </row>
    <row r="5" spans="1:8" x14ac:dyDescent="0.35">
      <c r="A5" t="s">
        <v>19</v>
      </c>
      <c r="C5">
        <v>1</v>
      </c>
      <c r="D5">
        <v>1</v>
      </c>
      <c r="E5">
        <v>1</v>
      </c>
      <c r="F5">
        <v>34</v>
      </c>
      <c r="H5">
        <f t="shared" ref="H5:H8" si="0">B5*$B$3+C5*$C$3+D5*$D$3+E5*$E$3</f>
        <v>72000</v>
      </c>
    </row>
    <row r="6" spans="1:8" x14ac:dyDescent="0.35">
      <c r="A6" t="s">
        <v>20</v>
      </c>
      <c r="B6">
        <v>1</v>
      </c>
      <c r="D6">
        <v>1</v>
      </c>
      <c r="E6">
        <v>1</v>
      </c>
      <c r="F6">
        <v>48</v>
      </c>
      <c r="H6">
        <f t="shared" si="0"/>
        <v>152000</v>
      </c>
    </row>
    <row r="7" spans="1:8" x14ac:dyDescent="0.35">
      <c r="A7" t="s">
        <v>21</v>
      </c>
      <c r="E7">
        <v>1</v>
      </c>
      <c r="F7">
        <v>50</v>
      </c>
      <c r="H7">
        <f t="shared" si="0"/>
        <v>2000</v>
      </c>
    </row>
    <row r="8" spans="1:8" x14ac:dyDescent="0.35">
      <c r="A8" t="s">
        <v>22</v>
      </c>
      <c r="C8">
        <v>1</v>
      </c>
      <c r="F8">
        <v>57</v>
      </c>
      <c r="H8">
        <f t="shared" si="0"/>
        <v>20000</v>
      </c>
    </row>
    <row r="9" spans="1:8" x14ac:dyDescent="0.35">
      <c r="A9" t="s">
        <v>25</v>
      </c>
      <c r="B9">
        <v>1</v>
      </c>
      <c r="C9">
        <v>1.5</v>
      </c>
      <c r="D9">
        <v>1.125</v>
      </c>
      <c r="E9">
        <v>1.25</v>
      </c>
      <c r="F9">
        <v>22</v>
      </c>
    </row>
    <row r="11" spans="1:8" x14ac:dyDescent="0.35">
      <c r="A11" t="s">
        <v>26</v>
      </c>
      <c r="B11">
        <f>B4*$F4+B5*$F5+B6*$F6+B7*$F7+B8*$F8</f>
        <v>70</v>
      </c>
      <c r="C11">
        <f>C4*$F4+C5*$F5+C6*$F6+C7*$F7+C8*$F8</f>
        <v>113</v>
      </c>
      <c r="D11">
        <f>D4*$F4+D5*$F5+D6*$F6+D7*$F7+D8*$F8</f>
        <v>104</v>
      </c>
      <c r="E11">
        <f>E4*$F4+E5*$F5+E6*$F6+E7*$F7+E8*$F8</f>
        <v>154</v>
      </c>
    </row>
    <row r="12" spans="1:8" x14ac:dyDescent="0.35">
      <c r="A12" t="s">
        <v>27</v>
      </c>
      <c r="B12">
        <f>$F9*B9</f>
        <v>22</v>
      </c>
      <c r="C12">
        <f>$F9*C9</f>
        <v>33</v>
      </c>
      <c r="D12">
        <f>$F9*D9</f>
        <v>24.75</v>
      </c>
      <c r="E12">
        <f>$F9*E9</f>
        <v>27.5</v>
      </c>
    </row>
    <row r="13" spans="1:8" x14ac:dyDescent="0.35">
      <c r="A13" t="s">
        <v>28</v>
      </c>
      <c r="B13">
        <f>$D25*B11</f>
        <v>4.9000000000000004</v>
      </c>
      <c r="C13">
        <f>$D25*C11</f>
        <v>7.910000000000001</v>
      </c>
      <c r="D13">
        <f>$D25*D11</f>
        <v>7.2800000000000011</v>
      </c>
      <c r="E13">
        <f>$D25*E11</f>
        <v>10.780000000000001</v>
      </c>
    </row>
    <row r="14" spans="1:8" x14ac:dyDescent="0.35">
      <c r="A14" t="s">
        <v>29</v>
      </c>
      <c r="B14">
        <f>$E25*B9</f>
        <v>29.2</v>
      </c>
      <c r="C14">
        <f>$E25*C9</f>
        <v>43.8</v>
      </c>
      <c r="D14">
        <f>$E25*D9</f>
        <v>32.85</v>
      </c>
      <c r="E14">
        <f>$E25*E9</f>
        <v>36.5</v>
      </c>
    </row>
    <row r="15" spans="1:8" x14ac:dyDescent="0.35">
      <c r="A15" t="s">
        <v>23</v>
      </c>
      <c r="B15">
        <f>SUM(B11:B14)</f>
        <v>126.10000000000001</v>
      </c>
      <c r="C15">
        <f t="shared" ref="C15:E15" si="1">SUM(C11:C14)</f>
        <v>197.70999999999998</v>
      </c>
      <c r="D15">
        <f t="shared" si="1"/>
        <v>168.88</v>
      </c>
      <c r="E15">
        <f t="shared" si="1"/>
        <v>228.78</v>
      </c>
    </row>
    <row r="17" spans="1:6" x14ac:dyDescent="0.35">
      <c r="A17" t="s">
        <v>24</v>
      </c>
      <c r="B17">
        <f>B3*B11</f>
        <v>7000000</v>
      </c>
      <c r="C17">
        <f>C3*C11</f>
        <v>2260000</v>
      </c>
      <c r="D17">
        <f>D3*D11</f>
        <v>5200000</v>
      </c>
      <c r="E17">
        <f>E3*E11</f>
        <v>308000</v>
      </c>
    </row>
    <row r="18" spans="1:6" x14ac:dyDescent="0.35">
      <c r="A18" t="s">
        <v>0</v>
      </c>
      <c r="B18">
        <f>B3*B9</f>
        <v>100000</v>
      </c>
      <c r="C18">
        <f>C3*C9</f>
        <v>30000</v>
      </c>
      <c r="D18">
        <f>D3*D9</f>
        <v>56250</v>
      </c>
      <c r="E18">
        <f>E3*E9</f>
        <v>2500</v>
      </c>
    </row>
    <row r="20" spans="1:6" x14ac:dyDescent="0.35">
      <c r="A20" t="s">
        <v>11</v>
      </c>
    </row>
    <row r="21" spans="1:6" x14ac:dyDescent="0.35">
      <c r="A21" t="s">
        <v>1</v>
      </c>
      <c r="B21" t="s">
        <v>2</v>
      </c>
      <c r="C21" t="s">
        <v>3</v>
      </c>
      <c r="D21" t="s">
        <v>4</v>
      </c>
      <c r="E21" t="s">
        <v>5</v>
      </c>
    </row>
    <row r="22" spans="1:6" x14ac:dyDescent="0.35">
      <c r="A22" t="s">
        <v>6</v>
      </c>
      <c r="B22">
        <v>0</v>
      </c>
      <c r="C22">
        <v>0</v>
      </c>
      <c r="D22">
        <v>1033760</v>
      </c>
      <c r="E22">
        <v>5511500</v>
      </c>
      <c r="F22" s="1">
        <f>SUM(D22:E22)</f>
        <v>6545260</v>
      </c>
    </row>
    <row r="23" spans="1:6" x14ac:dyDescent="0.35">
      <c r="A23" t="s">
        <v>7</v>
      </c>
      <c r="D23" t="s">
        <v>8</v>
      </c>
      <c r="E23" t="s">
        <v>9</v>
      </c>
    </row>
    <row r="24" spans="1:6" x14ac:dyDescent="0.35">
      <c r="A24" t="s">
        <v>10</v>
      </c>
      <c r="D24" s="1">
        <f>SUM(B17:E17)</f>
        <v>14768000</v>
      </c>
      <c r="E24" s="1">
        <f>SUM(B18:E18)</f>
        <v>188750</v>
      </c>
    </row>
    <row r="25" spans="1:6" x14ac:dyDescent="0.35">
      <c r="A25" t="s">
        <v>44</v>
      </c>
      <c r="D25">
        <f>1033760/D24</f>
        <v>7.0000000000000007E-2</v>
      </c>
      <c r="E25">
        <f>5511500/E24</f>
        <v>29.2</v>
      </c>
    </row>
    <row r="26" spans="1:6" x14ac:dyDescent="0.35">
      <c r="D26" s="13">
        <f>D25</f>
        <v>7.0000000000000007E-2</v>
      </c>
    </row>
    <row r="27" spans="1:6" x14ac:dyDescent="0.35">
      <c r="A27" t="s">
        <v>45</v>
      </c>
    </row>
    <row r="28" spans="1:6" ht="58" x14ac:dyDescent="0.35">
      <c r="A28" s="2"/>
      <c r="B28" s="3"/>
      <c r="C28" s="10" t="s">
        <v>42</v>
      </c>
      <c r="D28" s="3" t="s">
        <v>40</v>
      </c>
      <c r="E28" s="5" t="s">
        <v>41</v>
      </c>
    </row>
    <row r="29" spans="1:6" x14ac:dyDescent="0.35">
      <c r="A29" s="22" t="s">
        <v>30</v>
      </c>
      <c r="B29" s="22"/>
      <c r="C29" s="8">
        <v>350000</v>
      </c>
      <c r="D29" s="6"/>
      <c r="E29" s="6"/>
    </row>
    <row r="30" spans="1:6" x14ac:dyDescent="0.35">
      <c r="A30" s="22" t="s">
        <v>31</v>
      </c>
      <c r="B30" s="22"/>
      <c r="C30" s="8"/>
      <c r="D30" s="6"/>
      <c r="E30" s="6">
        <v>800000</v>
      </c>
      <c r="F30" s="4"/>
    </row>
    <row r="31" spans="1:6" x14ac:dyDescent="0.35">
      <c r="A31" s="22" t="s">
        <v>32</v>
      </c>
      <c r="B31" s="22" t="s">
        <v>32</v>
      </c>
      <c r="C31" s="8">
        <v>500000</v>
      </c>
      <c r="D31" s="6"/>
      <c r="E31" s="6"/>
      <c r="F31" s="4"/>
    </row>
    <row r="32" spans="1:6" x14ac:dyDescent="0.35">
      <c r="A32" s="22" t="s">
        <v>33</v>
      </c>
      <c r="B32" s="22" t="s">
        <v>33</v>
      </c>
      <c r="C32" s="8">
        <v>430000</v>
      </c>
      <c r="D32" s="6"/>
      <c r="E32" s="6"/>
      <c r="F32" s="4"/>
    </row>
    <row r="33" spans="1:9" x14ac:dyDescent="0.35">
      <c r="A33" s="22" t="s">
        <v>34</v>
      </c>
      <c r="B33" s="22" t="s">
        <v>34</v>
      </c>
      <c r="C33" s="8">
        <v>570000</v>
      </c>
      <c r="D33" s="6"/>
      <c r="E33" s="6"/>
      <c r="F33" s="4"/>
    </row>
    <row r="34" spans="1:9" x14ac:dyDescent="0.35">
      <c r="A34" s="22" t="s">
        <v>35</v>
      </c>
      <c r="B34" s="22" t="s">
        <v>35</v>
      </c>
      <c r="C34" s="8">
        <v>318760</v>
      </c>
      <c r="D34" s="6"/>
      <c r="E34" s="6"/>
    </row>
    <row r="35" spans="1:9" x14ac:dyDescent="0.35">
      <c r="A35" s="22" t="s">
        <v>36</v>
      </c>
      <c r="B35" s="22" t="s">
        <v>36</v>
      </c>
      <c r="C35" s="8">
        <v>600000</v>
      </c>
      <c r="D35" s="6"/>
      <c r="E35" s="6"/>
    </row>
    <row r="36" spans="1:9" x14ac:dyDescent="0.35">
      <c r="A36" s="22" t="s">
        <v>5</v>
      </c>
      <c r="B36" s="22" t="s">
        <v>5</v>
      </c>
      <c r="C36" s="8"/>
      <c r="D36" s="6">
        <v>2976500</v>
      </c>
      <c r="E36" s="6"/>
    </row>
    <row r="37" spans="1:9" x14ac:dyDescent="0.35">
      <c r="A37" s="22" t="s">
        <v>37</v>
      </c>
      <c r="B37" s="22" t="s">
        <v>37</v>
      </c>
      <c r="C37" s="8">
        <f>SUM(C29:C36)</f>
        <v>2768760</v>
      </c>
      <c r="D37" s="6">
        <f t="shared" ref="D37:E37" si="2">SUM(D29:D36)</f>
        <v>2976500</v>
      </c>
      <c r="E37" s="6">
        <f t="shared" si="2"/>
        <v>800000</v>
      </c>
      <c r="F37" s="1">
        <f>SUM(C37:E37)</f>
        <v>6545260</v>
      </c>
    </row>
    <row r="38" spans="1:9" ht="29" x14ac:dyDescent="0.35">
      <c r="A38" s="22" t="s">
        <v>38</v>
      </c>
      <c r="B38" s="22" t="s">
        <v>38</v>
      </c>
      <c r="C38" s="8">
        <v>5</v>
      </c>
      <c r="D38" s="6">
        <v>2</v>
      </c>
      <c r="E38" s="6">
        <f>$E24*$F9+$D22+$E22-$E30</f>
        <v>9897760</v>
      </c>
      <c r="F38" s="1"/>
      <c r="H38" s="11" t="s">
        <v>43</v>
      </c>
      <c r="I38">
        <f>$E24*$F9+$D22+$E22-$E30</f>
        <v>9897760</v>
      </c>
    </row>
    <row r="39" spans="1:9" x14ac:dyDescent="0.35">
      <c r="A39" s="22" t="s">
        <v>39</v>
      </c>
      <c r="B39" s="22" t="s">
        <v>39</v>
      </c>
      <c r="C39" s="9">
        <f>C37/C38</f>
        <v>553752</v>
      </c>
      <c r="D39" s="7">
        <f>D37/D38</f>
        <v>1488250</v>
      </c>
      <c r="E39" s="12">
        <f>E37/E38</f>
        <v>8.0826368794555542E-2</v>
      </c>
    </row>
    <row r="42" spans="1:9" x14ac:dyDescent="0.35">
      <c r="A42" t="s">
        <v>46</v>
      </c>
    </row>
    <row r="44" spans="1:9" ht="29" x14ac:dyDescent="0.35">
      <c r="A44" s="2"/>
      <c r="B44" s="10" t="s">
        <v>50</v>
      </c>
      <c r="C44" s="10" t="s">
        <v>51</v>
      </c>
      <c r="D44" s="14" t="s">
        <v>49</v>
      </c>
    </row>
    <row r="45" spans="1:9" x14ac:dyDescent="0.35">
      <c r="A45" s="4" t="s">
        <v>18</v>
      </c>
      <c r="B45">
        <f>$C39</f>
        <v>553752</v>
      </c>
      <c r="C45">
        <f>B4*$B$3+C4*$C$3+D4*$D$3+E4*$E$3</f>
        <v>172000</v>
      </c>
      <c r="D45" s="15">
        <f>B45/C45</f>
        <v>3.2194883720930232</v>
      </c>
    </row>
    <row r="46" spans="1:9" x14ac:dyDescent="0.35">
      <c r="A46" s="4" t="s">
        <v>19</v>
      </c>
      <c r="B46">
        <f>$C39</f>
        <v>553752</v>
      </c>
      <c r="C46">
        <f t="shared" ref="C46:C49" si="3">B5*$B$3+C5*$C$3+D5*$D$3+E5*$E$3</f>
        <v>72000</v>
      </c>
      <c r="D46" s="15">
        <f t="shared" ref="D46:D51" si="4">B46/C46</f>
        <v>7.6909999999999998</v>
      </c>
    </row>
    <row r="47" spans="1:9" x14ac:dyDescent="0.35">
      <c r="A47" s="4" t="s">
        <v>20</v>
      </c>
      <c r="B47">
        <f>$C39</f>
        <v>553752</v>
      </c>
      <c r="C47">
        <f t="shared" si="3"/>
        <v>152000</v>
      </c>
      <c r="D47" s="15">
        <f t="shared" si="4"/>
        <v>3.6431052631578948</v>
      </c>
    </row>
    <row r="48" spans="1:9" x14ac:dyDescent="0.35">
      <c r="A48" s="4" t="s">
        <v>21</v>
      </c>
      <c r="B48">
        <f>$C39</f>
        <v>553752</v>
      </c>
      <c r="C48">
        <f t="shared" si="3"/>
        <v>2000</v>
      </c>
      <c r="D48" s="15">
        <f t="shared" si="4"/>
        <v>276.87599999999998</v>
      </c>
    </row>
    <row r="49" spans="1:5" x14ac:dyDescent="0.35">
      <c r="A49" s="4" t="s">
        <v>22</v>
      </c>
      <c r="B49">
        <f>$C39</f>
        <v>553752</v>
      </c>
      <c r="C49">
        <f t="shared" si="3"/>
        <v>20000</v>
      </c>
      <c r="D49" s="15">
        <f t="shared" si="4"/>
        <v>27.6876</v>
      </c>
    </row>
    <row r="50" spans="1:5" x14ac:dyDescent="0.35">
      <c r="A50" s="4" t="s">
        <v>47</v>
      </c>
      <c r="B50">
        <f>$D39</f>
        <v>1488250</v>
      </c>
      <c r="C50">
        <f>B3+C3</f>
        <v>120000</v>
      </c>
      <c r="D50" s="15">
        <f t="shared" si="4"/>
        <v>12.402083333333334</v>
      </c>
    </row>
    <row r="51" spans="1:5" x14ac:dyDescent="0.35">
      <c r="A51" s="16" t="s">
        <v>48</v>
      </c>
      <c r="B51" s="17">
        <f>$D39</f>
        <v>1488250</v>
      </c>
      <c r="C51" s="17">
        <f>D3+E3</f>
        <v>52000</v>
      </c>
      <c r="D51" s="18">
        <f t="shared" si="4"/>
        <v>28.620192307692307</v>
      </c>
    </row>
    <row r="54" spans="1:5" x14ac:dyDescent="0.35">
      <c r="A54" t="s">
        <v>53</v>
      </c>
    </row>
    <row r="56" spans="1:5" x14ac:dyDescent="0.35">
      <c r="A56" s="2"/>
      <c r="B56" s="3" t="s">
        <v>13</v>
      </c>
      <c r="C56" s="3" t="s">
        <v>14</v>
      </c>
      <c r="D56" s="3" t="s">
        <v>15</v>
      </c>
      <c r="E56" s="14" t="s">
        <v>16</v>
      </c>
    </row>
    <row r="57" spans="1:5" x14ac:dyDescent="0.35">
      <c r="A57" s="4" t="s">
        <v>54</v>
      </c>
      <c r="E57" s="19"/>
    </row>
    <row r="58" spans="1:5" x14ac:dyDescent="0.35">
      <c r="A58" s="4" t="s">
        <v>55</v>
      </c>
      <c r="B58">
        <f>B11</f>
        <v>70</v>
      </c>
      <c r="C58">
        <f t="shared" ref="C58:E58" si="5">C11</f>
        <v>113</v>
      </c>
      <c r="D58">
        <f t="shared" si="5"/>
        <v>104</v>
      </c>
      <c r="E58" s="19">
        <f t="shared" si="5"/>
        <v>154</v>
      </c>
    </row>
    <row r="59" spans="1:5" x14ac:dyDescent="0.35">
      <c r="A59" s="4" t="s">
        <v>27</v>
      </c>
      <c r="B59">
        <f>B12</f>
        <v>22</v>
      </c>
      <c r="C59">
        <f t="shared" ref="C59:E59" si="6">C12</f>
        <v>33</v>
      </c>
      <c r="D59">
        <f t="shared" si="6"/>
        <v>24.75</v>
      </c>
      <c r="E59" s="19">
        <f t="shared" si="6"/>
        <v>27.5</v>
      </c>
    </row>
    <row r="60" spans="1:5" x14ac:dyDescent="0.35">
      <c r="A60" s="4" t="s">
        <v>56</v>
      </c>
      <c r="E60" s="19"/>
    </row>
    <row r="61" spans="1:5" x14ac:dyDescent="0.35">
      <c r="A61" s="4" t="s">
        <v>57</v>
      </c>
      <c r="E61" s="19"/>
    </row>
    <row r="62" spans="1:5" x14ac:dyDescent="0.35">
      <c r="A62" s="4" t="s">
        <v>18</v>
      </c>
      <c r="B62" s="20">
        <f>$D45*B4</f>
        <v>3.2194883720930232</v>
      </c>
      <c r="C62" s="20">
        <f t="shared" ref="C62:E62" si="7">$D45*C4</f>
        <v>3.2194883720930232</v>
      </c>
      <c r="D62" s="20">
        <f t="shared" si="7"/>
        <v>3.2194883720930232</v>
      </c>
      <c r="E62" s="15">
        <f t="shared" si="7"/>
        <v>3.2194883720930232</v>
      </c>
    </row>
    <row r="63" spans="1:5" x14ac:dyDescent="0.35">
      <c r="A63" s="4" t="s">
        <v>19</v>
      </c>
      <c r="B63" s="20">
        <f t="shared" ref="B63:E66" si="8">$D46*B5</f>
        <v>0</v>
      </c>
      <c r="C63" s="20">
        <f t="shared" si="8"/>
        <v>7.6909999999999998</v>
      </c>
      <c r="D63" s="20">
        <f t="shared" si="8"/>
        <v>7.6909999999999998</v>
      </c>
      <c r="E63" s="15">
        <f t="shared" si="8"/>
        <v>7.6909999999999998</v>
      </c>
    </row>
    <row r="64" spans="1:5" x14ac:dyDescent="0.35">
      <c r="A64" s="4" t="s">
        <v>20</v>
      </c>
      <c r="B64" s="20">
        <f t="shared" si="8"/>
        <v>3.6431052631578948</v>
      </c>
      <c r="C64" s="20">
        <f t="shared" si="8"/>
        <v>0</v>
      </c>
      <c r="D64" s="20">
        <f t="shared" si="8"/>
        <v>3.6431052631578948</v>
      </c>
      <c r="E64" s="15">
        <f t="shared" si="8"/>
        <v>3.6431052631578948</v>
      </c>
    </row>
    <row r="65" spans="1:5" x14ac:dyDescent="0.35">
      <c r="A65" s="4" t="s">
        <v>21</v>
      </c>
      <c r="B65" s="20">
        <f t="shared" si="8"/>
        <v>0</v>
      </c>
      <c r="C65" s="20">
        <f t="shared" si="8"/>
        <v>0</v>
      </c>
      <c r="D65" s="20">
        <f t="shared" si="8"/>
        <v>0</v>
      </c>
      <c r="E65" s="15">
        <f t="shared" si="8"/>
        <v>276.87599999999998</v>
      </c>
    </row>
    <row r="66" spans="1:5" x14ac:dyDescent="0.35">
      <c r="A66" s="4" t="s">
        <v>22</v>
      </c>
      <c r="B66" s="20">
        <f t="shared" si="8"/>
        <v>0</v>
      </c>
      <c r="C66" s="20">
        <f t="shared" si="8"/>
        <v>27.6876</v>
      </c>
      <c r="D66" s="20">
        <f t="shared" si="8"/>
        <v>0</v>
      </c>
      <c r="E66" s="15">
        <f t="shared" si="8"/>
        <v>0</v>
      </c>
    </row>
    <row r="67" spans="1:5" x14ac:dyDescent="0.35">
      <c r="A67" s="4" t="s">
        <v>58</v>
      </c>
      <c r="B67" s="20">
        <f>D50</f>
        <v>12.402083333333334</v>
      </c>
      <c r="C67" s="20">
        <f>D50</f>
        <v>12.402083333333334</v>
      </c>
      <c r="D67" s="20">
        <f>D51</f>
        <v>28.620192307692307</v>
      </c>
      <c r="E67" s="15">
        <f>D51</f>
        <v>28.620192307692307</v>
      </c>
    </row>
    <row r="68" spans="1:5" x14ac:dyDescent="0.35">
      <c r="A68" s="4" t="s">
        <v>59</v>
      </c>
      <c r="B68" s="20">
        <f>SUM(B58:B67)</f>
        <v>111.26467696858425</v>
      </c>
      <c r="C68" s="20">
        <f t="shared" ref="C68:E68" si="9">SUM(C58:C67)</f>
        <v>197.00017170542637</v>
      </c>
      <c r="D68" s="20">
        <f t="shared" si="9"/>
        <v>171.92378594294325</v>
      </c>
      <c r="E68" s="15">
        <f t="shared" si="9"/>
        <v>501.54978594294323</v>
      </c>
    </row>
    <row r="69" spans="1:5" x14ac:dyDescent="0.35">
      <c r="A69" s="4" t="s">
        <v>60</v>
      </c>
      <c r="B69">
        <f>B58</f>
        <v>70</v>
      </c>
      <c r="C69">
        <f t="shared" ref="C69:E69" si="10">C58</f>
        <v>113</v>
      </c>
      <c r="D69">
        <f t="shared" si="10"/>
        <v>104</v>
      </c>
      <c r="E69" s="19">
        <f t="shared" si="10"/>
        <v>154</v>
      </c>
    </row>
    <row r="70" spans="1:5" x14ac:dyDescent="0.35">
      <c r="A70" s="4" t="s">
        <v>61</v>
      </c>
      <c r="B70" s="20">
        <f>B68-B69</f>
        <v>41.264676968584254</v>
      </c>
      <c r="C70" s="20">
        <f t="shared" ref="C70:E70" si="11">C68-C69</f>
        <v>84.000171705426368</v>
      </c>
      <c r="D70" s="20">
        <f t="shared" si="11"/>
        <v>67.923785942943255</v>
      </c>
      <c r="E70" s="15">
        <f t="shared" si="11"/>
        <v>347.54978594294323</v>
      </c>
    </row>
    <row r="71" spans="1:5" x14ac:dyDescent="0.35">
      <c r="A71" s="4" t="s">
        <v>62</v>
      </c>
      <c r="B71" s="20">
        <f>B70*$E39</f>
        <v>3.335273998850993</v>
      </c>
      <c r="C71" s="20">
        <f t="shared" ref="C71:D71" si="12">C70*$E39</f>
        <v>6.7894288570687813</v>
      </c>
      <c r="D71" s="20">
        <f t="shared" si="12"/>
        <v>5.4900329725467794</v>
      </c>
      <c r="E71" s="15">
        <f>E70*$E39</f>
        <v>28.091187173093164</v>
      </c>
    </row>
    <row r="72" spans="1:5" x14ac:dyDescent="0.35">
      <c r="A72" s="16" t="s">
        <v>63</v>
      </c>
      <c r="B72" s="21">
        <f>B68+B71</f>
        <v>114.59995096743525</v>
      </c>
      <c r="C72" s="21">
        <f t="shared" ref="C72:E72" si="13">C68+C71</f>
        <v>203.78960056249514</v>
      </c>
      <c r="D72" s="21">
        <f t="shared" si="13"/>
        <v>177.41381891549003</v>
      </c>
      <c r="E72" s="18">
        <f t="shared" si="13"/>
        <v>529.64097311603643</v>
      </c>
    </row>
    <row r="75" spans="1:5" ht="213.5" customHeight="1" x14ac:dyDescent="0.35">
      <c r="A75" s="23" t="s">
        <v>64</v>
      </c>
      <c r="B75" s="23"/>
      <c r="C75" s="23"/>
      <c r="D75" s="23"/>
      <c r="E75" s="23"/>
    </row>
  </sheetData>
  <mergeCells count="12">
    <mergeCell ref="A75:E75"/>
    <mergeCell ref="A29:B29"/>
    <mergeCell ref="A30:B30"/>
    <mergeCell ref="A38:B38"/>
    <mergeCell ref="A39:B39"/>
    <mergeCell ref="A31:B31"/>
    <mergeCell ref="A32:B32"/>
    <mergeCell ref="A33:B33"/>
    <mergeCell ref="A34:B34"/>
    <mergeCell ref="A35:B35"/>
    <mergeCell ref="A36:B36"/>
    <mergeCell ref="A37:B37"/>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8841-7E6A-401D-AB80-5EC2403B2679}">
  <dimension ref="A1"/>
  <sheetViews>
    <sheetView workbookViewId="0">
      <selection sqref="A1:F12"/>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Matthieu Ramond</dc:creator>
  <cp:lastModifiedBy>Matthieu Ramond</cp:lastModifiedBy>
  <dcterms:created xsi:type="dcterms:W3CDTF">2024-11-28T08:42:11Z</dcterms:created>
  <dcterms:modified xsi:type="dcterms:W3CDTF">2024-11-28T13:36:46Z</dcterms:modified>
</cp:coreProperties>
</file>