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tti\Documents\Université\Controle de gestion\"/>
    </mc:Choice>
  </mc:AlternateContent>
  <xr:revisionPtr revIDLastSave="0" documentId="13_ncr:1_{8891F57D-E5E6-417C-8CDB-B337493E4485}" xr6:coauthVersionLast="47" xr6:coauthVersionMax="47" xr10:uidLastSave="{00000000-0000-0000-0000-000000000000}"/>
  <bookViews>
    <workbookView xWindow="-110" yWindow="-110" windowWidth="19420" windowHeight="11020" xr2:uid="{B8C42619-6E5A-497D-B6D1-CC74702F92C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0" i="1" l="1"/>
  <c r="B89" i="1"/>
  <c r="B88" i="1"/>
  <c r="B87" i="1"/>
  <c r="B85" i="1"/>
  <c r="B86" i="1"/>
  <c r="B65" i="1"/>
  <c r="B83" i="1"/>
  <c r="B44" i="1"/>
  <c r="B69" i="1"/>
  <c r="B68" i="1"/>
  <c r="B67" i="1"/>
  <c r="B66" i="1"/>
  <c r="B64" i="1"/>
  <c r="B63" i="1"/>
  <c r="B62" i="1"/>
  <c r="B56" i="1"/>
  <c r="B49" i="1"/>
  <c r="B47" i="1"/>
  <c r="B46" i="1"/>
  <c r="B45" i="1"/>
  <c r="B43" i="1"/>
  <c r="D32" i="1"/>
  <c r="C32" i="1"/>
  <c r="C31" i="1"/>
  <c r="D31" i="1"/>
  <c r="E31" i="1"/>
  <c r="E29" i="1"/>
  <c r="E30" i="1"/>
  <c r="F21" i="1"/>
  <c r="F23" i="1" s="1"/>
  <c r="E21" i="1"/>
  <c r="E23" i="1" s="1"/>
  <c r="D21" i="1"/>
  <c r="C21" i="1"/>
  <c r="C22" i="1"/>
  <c r="E22" i="1"/>
  <c r="F22" i="1"/>
  <c r="D22" i="1"/>
  <c r="D23" i="1" s="1"/>
  <c r="C17" i="1"/>
  <c r="C18" i="1" s="1"/>
  <c r="E17" i="1"/>
  <c r="E18" i="1" s="1"/>
  <c r="F17" i="1"/>
  <c r="F18" i="1" s="1"/>
  <c r="D18" i="1"/>
  <c r="D17" i="1"/>
  <c r="D7" i="1"/>
  <c r="E7" i="1"/>
  <c r="F7" i="1"/>
  <c r="D8" i="1"/>
  <c r="D11" i="1" s="1"/>
  <c r="E8" i="1"/>
  <c r="E11" i="1" s="1"/>
  <c r="F8" i="1"/>
  <c r="D9" i="1"/>
  <c r="E9" i="1"/>
  <c r="F9" i="1"/>
  <c r="D10" i="1"/>
  <c r="E10" i="1"/>
  <c r="F10" i="1"/>
  <c r="C8" i="1"/>
  <c r="C9" i="1"/>
  <c r="C10" i="1"/>
  <c r="C7" i="1"/>
  <c r="B11" i="1"/>
  <c r="C23" i="1" l="1"/>
  <c r="C11" i="1"/>
  <c r="F11" i="1"/>
</calcChain>
</file>

<file path=xl/sharedStrings.xml><?xml version="1.0" encoding="utf-8"?>
<sst xmlns="http://schemas.openxmlformats.org/spreadsheetml/2006/main" count="94" uniqueCount="77">
  <si>
    <t>Volume de production</t>
  </si>
  <si>
    <t>Coûts</t>
  </si>
  <si>
    <t>Charges variables</t>
  </si>
  <si>
    <t>Matières</t>
  </si>
  <si>
    <t>Main d'œuvre indirecte</t>
  </si>
  <si>
    <t>approvisionnements</t>
  </si>
  <si>
    <t>Energie</t>
  </si>
  <si>
    <t>Total (1)</t>
  </si>
  <si>
    <t>Charges fixes</t>
  </si>
  <si>
    <t>Taxes</t>
  </si>
  <si>
    <t>Loyer</t>
  </si>
  <si>
    <t>Amortissement</t>
  </si>
  <si>
    <t>Total (2)</t>
  </si>
  <si>
    <t>Total Général</t>
  </si>
  <si>
    <t>Coûts unitaires</t>
  </si>
  <si>
    <t>Variable</t>
  </si>
  <si>
    <t>Fixe</t>
  </si>
  <si>
    <t>Total</t>
  </si>
  <si>
    <t>Coût standard
 unitaire</t>
  </si>
  <si>
    <t>Société HAMILTON</t>
  </si>
  <si>
    <t>vs = "coût variable unitaire"</t>
  </si>
  <si>
    <t>Main d'œuvre directe (heures)</t>
  </si>
  <si>
    <t>Coût totaux</t>
  </si>
  <si>
    <t>Février</t>
  </si>
  <si>
    <t>Mars</t>
  </si>
  <si>
    <t>(on estime a, le coût d'unité d'œuvre variable, par soustraction)</t>
  </si>
  <si>
    <t>ax + b</t>
  </si>
  <si>
    <t>13000 = a * 5000 + b</t>
  </si>
  <si>
    <t>10500 = a * 4000 + b</t>
  </si>
  <si>
    <t>Coûts variables (a)</t>
  </si>
  <si>
    <t>Coûts fixes (b)</t>
  </si>
  <si>
    <t>3) 4200H : y = (4200 * 2,5) + 500 = 11080</t>
  </si>
  <si>
    <t>APPLICATIONS</t>
  </si>
  <si>
    <t>Exercice 3</t>
  </si>
  <si>
    <t>Société HUBERT (exercice 1)</t>
  </si>
  <si>
    <t>écart global = coût réel - coût préétabli</t>
  </si>
  <si>
    <t>Coût réel : Cr.Qr</t>
  </si>
  <si>
    <t>Qté d'heures réelles : Qr</t>
  </si>
  <si>
    <t>Production réelle Pr</t>
  </si>
  <si>
    <t>Coût standard unitaire : Cs</t>
  </si>
  <si>
    <t>Consommation standard 
unitaire (en m) : Qs</t>
  </si>
  <si>
    <t>Qp = Qs * Pr</t>
  </si>
  <si>
    <t>(Favorable)</t>
  </si>
  <si>
    <t>E/G</t>
  </si>
  <si>
    <t>E/Q</t>
  </si>
  <si>
    <t>E/C</t>
  </si>
  <si>
    <t>Cr</t>
  </si>
  <si>
    <t>(Défavorable)</t>
  </si>
  <si>
    <t>Minutes par serrures en moyenne</t>
  </si>
  <si>
    <t>Exercice 6 - MANUMAG</t>
  </si>
  <si>
    <t>Cs</t>
  </si>
  <si>
    <t xml:space="preserve"> -&gt; écart global</t>
  </si>
  <si>
    <t>Activitée normale (An) (h)</t>
  </si>
  <si>
    <t>Coût standard (Cs)</t>
  </si>
  <si>
    <t>Dont coûts fixes standard</t>
  </si>
  <si>
    <t>Consommation standard 
unitaire (en m) (Qs)</t>
  </si>
  <si>
    <t>Production réelle (Pr)</t>
  </si>
  <si>
    <t>Activité réelle (Ar)</t>
  </si>
  <si>
    <t>Coût réel (Cr.Ar)</t>
  </si>
  <si>
    <t>Budget standard de 
l'activité normale (Cs.An)</t>
  </si>
  <si>
    <t>Ap</t>
  </si>
  <si>
    <t>E/B</t>
  </si>
  <si>
    <t xml:space="preserve">vs = </t>
  </si>
  <si>
    <t>fs = FFs/An = 96000/3200 = 30</t>
  </si>
  <si>
    <t>vs = cs - fs = 120 - 30 = 90</t>
  </si>
  <si>
    <t>Fs</t>
  </si>
  <si>
    <t>E/A</t>
  </si>
  <si>
    <t>E/R</t>
  </si>
  <si>
    <t>Exercice 7 - Société MAX</t>
  </si>
  <si>
    <t>An</t>
  </si>
  <si>
    <t>Ps</t>
  </si>
  <si>
    <t>Unité d'œuvre = production</t>
  </si>
  <si>
    <t>Activité normale (An)</t>
  </si>
  <si>
    <t>FFS</t>
  </si>
  <si>
    <t>(Ici, Ap = An)</t>
  </si>
  <si>
    <t>fs</t>
  </si>
  <si>
    <t>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</si>
</sst>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8" formatCode="#,##0.00\ &quot;€&quot;;[Red]\-#,##0.00\ &quot;€&quot;"/>
    <numFmt numFmtId="168" formatCode="0.000"/>
  </numFmts>
  <fonts count="2" x14ac:knownFonts="1">
    <font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8" fontId="0" fillId="0" borderId="1" xfId="0" applyNumberFormat="1" applyBorder="1"/>
    <xf numFmtId="0" fontId="1" fillId="0" borderId="0" xfId="0" applyFont="1"/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6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927B7-7793-4654-B0EC-560C8347B881}">
  <dimension ref="A1:H90"/>
  <sheetViews>
    <sheetView tabSelected="1" topLeftCell="A67" workbookViewId="0">
      <selection activeCell="B90" sqref="B90"/>
    </sheetView>
  </sheetViews>
  <sheetFormatPr baseColWidth="10" defaultRowHeight="14.5" x14ac:dyDescent="0.35"/>
  <cols>
    <col min="1" max="1" width="21.81640625" customWidth="1"/>
    <col min="2" max="2" width="12.26953125" bestFit="1" customWidth="1"/>
  </cols>
  <sheetData>
    <row r="1" spans="1:8" x14ac:dyDescent="0.35">
      <c r="A1" s="8" t="s">
        <v>19</v>
      </c>
    </row>
    <row r="3" spans="1:8" x14ac:dyDescent="0.35">
      <c r="C3" s="4" t="s">
        <v>0</v>
      </c>
      <c r="D3" s="5"/>
      <c r="E3" s="5"/>
      <c r="F3" s="6"/>
    </row>
    <row r="4" spans="1:8" ht="29" x14ac:dyDescent="0.35">
      <c r="A4" s="2" t="s">
        <v>1</v>
      </c>
      <c r="B4" s="3" t="s">
        <v>18</v>
      </c>
      <c r="C4" s="2">
        <v>2000</v>
      </c>
      <c r="D4" s="2">
        <v>4000</v>
      </c>
      <c r="E4" s="2">
        <v>6000</v>
      </c>
      <c r="F4" s="2">
        <v>8000</v>
      </c>
      <c r="H4" t="s">
        <v>20</v>
      </c>
    </row>
    <row r="5" spans="1:8" x14ac:dyDescent="0.35">
      <c r="A5" s="2"/>
      <c r="B5" s="2"/>
      <c r="C5" s="2"/>
      <c r="D5" s="2"/>
      <c r="E5" s="2"/>
      <c r="F5" s="2"/>
    </row>
    <row r="6" spans="1:8" x14ac:dyDescent="0.35">
      <c r="A6" s="2" t="s">
        <v>2</v>
      </c>
      <c r="B6" s="2"/>
      <c r="C6" s="2"/>
      <c r="D6" s="2"/>
      <c r="E6" s="2"/>
      <c r="F6" s="2"/>
    </row>
    <row r="7" spans="1:8" x14ac:dyDescent="0.35">
      <c r="A7" s="2" t="s">
        <v>3</v>
      </c>
      <c r="B7" s="2">
        <v>2.3250000000000002</v>
      </c>
      <c r="C7" s="2">
        <f>$B7*C$4</f>
        <v>4650</v>
      </c>
      <c r="D7" s="2">
        <f t="shared" ref="D7:F7" si="0">$B7*D$4</f>
        <v>9300</v>
      </c>
      <c r="E7" s="2">
        <f t="shared" si="0"/>
        <v>13950.000000000002</v>
      </c>
      <c r="F7" s="2">
        <f t="shared" si="0"/>
        <v>18600</v>
      </c>
    </row>
    <row r="8" spans="1:8" x14ac:dyDescent="0.35">
      <c r="A8" s="2" t="s">
        <v>4</v>
      </c>
      <c r="B8" s="2">
        <v>2.9249999999999998</v>
      </c>
      <c r="C8" s="2">
        <f t="shared" ref="C8:F10" si="1">$B8*C$4</f>
        <v>5850</v>
      </c>
      <c r="D8" s="2">
        <f t="shared" si="1"/>
        <v>11700</v>
      </c>
      <c r="E8" s="2">
        <f t="shared" si="1"/>
        <v>17550</v>
      </c>
      <c r="F8" s="2">
        <f t="shared" si="1"/>
        <v>23400</v>
      </c>
    </row>
    <row r="9" spans="1:8" x14ac:dyDescent="0.35">
      <c r="A9" s="2" t="s">
        <v>5</v>
      </c>
      <c r="B9" s="2">
        <v>0.875</v>
      </c>
      <c r="C9" s="2">
        <f t="shared" si="1"/>
        <v>1750</v>
      </c>
      <c r="D9" s="2">
        <f t="shared" si="1"/>
        <v>3500</v>
      </c>
      <c r="E9" s="2">
        <f t="shared" si="1"/>
        <v>5250</v>
      </c>
      <c r="F9" s="2">
        <f t="shared" si="1"/>
        <v>7000</v>
      </c>
    </row>
    <row r="10" spans="1:8" x14ac:dyDescent="0.35">
      <c r="A10" s="2" t="s">
        <v>6</v>
      </c>
      <c r="B10" s="2">
        <v>0.875</v>
      </c>
      <c r="C10" s="2">
        <f t="shared" si="1"/>
        <v>1750</v>
      </c>
      <c r="D10" s="2">
        <f t="shared" si="1"/>
        <v>3500</v>
      </c>
      <c r="E10" s="2">
        <f t="shared" si="1"/>
        <v>5250</v>
      </c>
      <c r="F10" s="2">
        <f t="shared" si="1"/>
        <v>7000</v>
      </c>
    </row>
    <row r="11" spans="1:8" x14ac:dyDescent="0.35">
      <c r="A11" s="2" t="s">
        <v>7</v>
      </c>
      <c r="B11" s="2">
        <f>SUM(B7:B10)</f>
        <v>7</v>
      </c>
      <c r="C11" s="2">
        <f>SUM(C7:C10)</f>
        <v>14000</v>
      </c>
      <c r="D11" s="2">
        <f>SUM(D7:D10)</f>
        <v>28000</v>
      </c>
      <c r="E11" s="2">
        <f t="shared" ref="E11:F11" si="2">SUM(E7:E10)</f>
        <v>42000</v>
      </c>
      <c r="F11" s="2">
        <f t="shared" si="2"/>
        <v>56000</v>
      </c>
    </row>
    <row r="12" spans="1:8" x14ac:dyDescent="0.35">
      <c r="A12" s="2"/>
      <c r="B12" s="2"/>
      <c r="C12" s="2"/>
      <c r="D12" s="2"/>
      <c r="E12" s="2"/>
      <c r="F12" s="2"/>
    </row>
    <row r="13" spans="1:8" x14ac:dyDescent="0.35">
      <c r="A13" s="2" t="s">
        <v>8</v>
      </c>
      <c r="B13" s="2"/>
      <c r="C13" s="2"/>
      <c r="D13" s="2"/>
      <c r="E13" s="2"/>
      <c r="F13" s="2"/>
    </row>
    <row r="14" spans="1:8" x14ac:dyDescent="0.35">
      <c r="A14" s="2" t="s">
        <v>9</v>
      </c>
      <c r="B14" s="2"/>
      <c r="C14" s="2">
        <v>2500</v>
      </c>
      <c r="D14" s="2">
        <v>2500</v>
      </c>
      <c r="E14" s="2">
        <v>2500</v>
      </c>
      <c r="F14" s="2">
        <v>2500</v>
      </c>
    </row>
    <row r="15" spans="1:8" x14ac:dyDescent="0.35">
      <c r="A15" s="2" t="s">
        <v>10</v>
      </c>
      <c r="B15" s="2"/>
      <c r="C15" s="2">
        <v>2200</v>
      </c>
      <c r="D15" s="2">
        <v>2200</v>
      </c>
      <c r="E15" s="2">
        <v>2200</v>
      </c>
      <c r="F15" s="2">
        <v>2200</v>
      </c>
    </row>
    <row r="16" spans="1:8" x14ac:dyDescent="0.35">
      <c r="A16" s="2" t="s">
        <v>11</v>
      </c>
      <c r="B16" s="2"/>
      <c r="C16" s="2">
        <v>800</v>
      </c>
      <c r="D16" s="2">
        <v>800</v>
      </c>
      <c r="E16" s="2">
        <v>800</v>
      </c>
      <c r="F16" s="2">
        <v>800</v>
      </c>
    </row>
    <row r="17" spans="1:7" x14ac:dyDescent="0.35">
      <c r="A17" s="2" t="s">
        <v>12</v>
      </c>
      <c r="B17" s="2"/>
      <c r="C17" s="2">
        <f>SUM(C14:C16)</f>
        <v>5500</v>
      </c>
      <c r="D17" s="2">
        <f>SUM(D14:D16)</f>
        <v>5500</v>
      </c>
      <c r="E17" s="2">
        <f t="shared" ref="E17:F17" si="3">SUM(E14:E16)</f>
        <v>5500</v>
      </c>
      <c r="F17" s="2">
        <f t="shared" si="3"/>
        <v>5500</v>
      </c>
    </row>
    <row r="18" spans="1:7" x14ac:dyDescent="0.35">
      <c r="A18" s="2" t="s">
        <v>13</v>
      </c>
      <c r="B18" s="2"/>
      <c r="C18" s="2">
        <f>C11+C17</f>
        <v>19500</v>
      </c>
      <c r="D18" s="2">
        <f>D11+D17</f>
        <v>33500</v>
      </c>
      <c r="E18" s="2">
        <f t="shared" ref="E18:F18" si="4">E11+E17</f>
        <v>47500</v>
      </c>
      <c r="F18" s="2">
        <f t="shared" si="4"/>
        <v>61500</v>
      </c>
    </row>
    <row r="19" spans="1:7" x14ac:dyDescent="0.35">
      <c r="A19" s="2"/>
      <c r="B19" s="2"/>
      <c r="C19" s="2"/>
      <c r="D19" s="2"/>
      <c r="E19" s="2"/>
      <c r="F19" s="2"/>
    </row>
    <row r="20" spans="1:7" x14ac:dyDescent="0.35">
      <c r="A20" s="2" t="s">
        <v>14</v>
      </c>
      <c r="B20" s="2"/>
      <c r="C20" s="2"/>
      <c r="D20" s="2"/>
      <c r="E20" s="2"/>
      <c r="F20" s="2"/>
    </row>
    <row r="21" spans="1:7" x14ac:dyDescent="0.35">
      <c r="A21" s="2" t="s">
        <v>15</v>
      </c>
      <c r="B21" s="2"/>
      <c r="C21" s="2">
        <f>B11</f>
        <v>7</v>
      </c>
      <c r="D21" s="2">
        <f>B11</f>
        <v>7</v>
      </c>
      <c r="E21" s="2">
        <f>B11</f>
        <v>7</v>
      </c>
      <c r="F21" s="2">
        <f>B11</f>
        <v>7</v>
      </c>
    </row>
    <row r="22" spans="1:7" x14ac:dyDescent="0.35">
      <c r="A22" s="2" t="s">
        <v>16</v>
      </c>
      <c r="B22" s="2"/>
      <c r="C22" s="2">
        <f>C17/C4</f>
        <v>2.75</v>
      </c>
      <c r="D22" s="2">
        <f>D17/D4</f>
        <v>1.375</v>
      </c>
      <c r="E22" s="7">
        <f t="shared" ref="E22:F22" si="5">E17/E4</f>
        <v>0.91666666666666663</v>
      </c>
      <c r="F22" s="2">
        <f t="shared" si="5"/>
        <v>0.6875</v>
      </c>
    </row>
    <row r="23" spans="1:7" x14ac:dyDescent="0.35">
      <c r="A23" s="2" t="s">
        <v>17</v>
      </c>
      <c r="B23" s="2"/>
      <c r="C23" s="2">
        <f>C21+C22</f>
        <v>9.75</v>
      </c>
      <c r="D23" s="2">
        <f>D21+D22</f>
        <v>8.375</v>
      </c>
      <c r="E23" s="7">
        <f t="shared" ref="E23:F23" si="6">E21+E22</f>
        <v>7.916666666666667</v>
      </c>
      <c r="F23" s="2">
        <f t="shared" si="6"/>
        <v>7.6875</v>
      </c>
    </row>
    <row r="25" spans="1:7" x14ac:dyDescent="0.35">
      <c r="A25" s="8" t="s">
        <v>32</v>
      </c>
    </row>
    <row r="27" spans="1:7" x14ac:dyDescent="0.35">
      <c r="A27" s="8" t="s">
        <v>34</v>
      </c>
    </row>
    <row r="28" spans="1:7" x14ac:dyDescent="0.35">
      <c r="A28" s="4"/>
      <c r="B28" s="6"/>
      <c r="C28" s="2" t="s">
        <v>23</v>
      </c>
      <c r="D28" s="2" t="s">
        <v>24</v>
      </c>
      <c r="E28" s="2"/>
      <c r="G28" t="s">
        <v>26</v>
      </c>
    </row>
    <row r="29" spans="1:7" x14ac:dyDescent="0.35">
      <c r="A29" s="2" t="s">
        <v>21</v>
      </c>
      <c r="B29" s="2"/>
      <c r="C29" s="2">
        <v>4000</v>
      </c>
      <c r="D29" s="2">
        <v>5000</v>
      </c>
      <c r="E29" s="2">
        <f>D29-C29</f>
        <v>1000</v>
      </c>
      <c r="G29" t="s">
        <v>28</v>
      </c>
    </row>
    <row r="30" spans="1:7" x14ac:dyDescent="0.35">
      <c r="A30" s="9" t="s">
        <v>22</v>
      </c>
      <c r="B30" s="10"/>
      <c r="C30" s="2">
        <v>10500</v>
      </c>
      <c r="D30" s="2">
        <v>13000</v>
      </c>
      <c r="E30" s="2">
        <f>D30-C30</f>
        <v>2500</v>
      </c>
      <c r="G30" t="s">
        <v>27</v>
      </c>
    </row>
    <row r="31" spans="1:7" x14ac:dyDescent="0.35">
      <c r="A31" s="9" t="s">
        <v>29</v>
      </c>
      <c r="B31" s="10"/>
      <c r="C31" s="2">
        <f>C29*E31</f>
        <v>10000</v>
      </c>
      <c r="D31" s="2">
        <f>E31*D29</f>
        <v>12500</v>
      </c>
      <c r="E31" s="2">
        <f>E30/E29</f>
        <v>2.5</v>
      </c>
      <c r="G31" t="s">
        <v>25</v>
      </c>
    </row>
    <row r="32" spans="1:7" x14ac:dyDescent="0.35">
      <c r="A32" s="9" t="s">
        <v>30</v>
      </c>
      <c r="B32" s="10"/>
      <c r="C32" s="2">
        <f>C30-C31</f>
        <v>500</v>
      </c>
      <c r="D32" s="2">
        <f>D30-D31</f>
        <v>500</v>
      </c>
      <c r="E32" s="2"/>
    </row>
    <row r="34" spans="1:5" x14ac:dyDescent="0.35">
      <c r="A34" t="s">
        <v>31</v>
      </c>
    </row>
    <row r="36" spans="1:5" x14ac:dyDescent="0.35">
      <c r="A36" s="8" t="s">
        <v>33</v>
      </c>
    </row>
    <row r="37" spans="1:5" ht="14.5" customHeight="1" x14ac:dyDescent="0.35"/>
    <row r="38" spans="1:5" ht="29" x14ac:dyDescent="0.35">
      <c r="A38" s="1" t="s">
        <v>40</v>
      </c>
      <c r="B38">
        <v>45</v>
      </c>
      <c r="C38" s="11"/>
    </row>
    <row r="39" spans="1:5" x14ac:dyDescent="0.35">
      <c r="A39" t="s">
        <v>39</v>
      </c>
      <c r="B39" s="11">
        <v>35</v>
      </c>
      <c r="E39" t="s">
        <v>35</v>
      </c>
    </row>
    <row r="40" spans="1:5" x14ac:dyDescent="0.35">
      <c r="A40" t="s">
        <v>38</v>
      </c>
      <c r="B40">
        <v>640</v>
      </c>
    </row>
    <row r="41" spans="1:5" x14ac:dyDescent="0.35">
      <c r="A41" t="s">
        <v>37</v>
      </c>
      <c r="B41">
        <v>448</v>
      </c>
    </row>
    <row r="42" spans="1:5" x14ac:dyDescent="0.35">
      <c r="A42" t="s">
        <v>36</v>
      </c>
      <c r="B42">
        <v>16128</v>
      </c>
    </row>
    <row r="43" spans="1:5" x14ac:dyDescent="0.35">
      <c r="A43" t="s">
        <v>41</v>
      </c>
      <c r="B43">
        <f>B38*B40/60</f>
        <v>480</v>
      </c>
      <c r="C43" s="11"/>
    </row>
    <row r="44" spans="1:5" x14ac:dyDescent="0.35">
      <c r="A44" t="s">
        <v>43</v>
      </c>
      <c r="B44" s="11">
        <f>B42-(B39*B43)</f>
        <v>-672</v>
      </c>
      <c r="C44" t="s">
        <v>42</v>
      </c>
      <c r="D44" t="s">
        <v>51</v>
      </c>
    </row>
    <row r="45" spans="1:5" x14ac:dyDescent="0.35">
      <c r="A45" t="s">
        <v>46</v>
      </c>
      <c r="B45">
        <f>B42/B41</f>
        <v>36</v>
      </c>
    </row>
    <row r="46" spans="1:5" x14ac:dyDescent="0.35">
      <c r="A46" t="s">
        <v>45</v>
      </c>
      <c r="B46" s="11">
        <f>(B45-B39)*B41</f>
        <v>448</v>
      </c>
      <c r="C46" t="s">
        <v>47</v>
      </c>
    </row>
    <row r="47" spans="1:5" x14ac:dyDescent="0.35">
      <c r="A47" t="s">
        <v>44</v>
      </c>
      <c r="B47" s="11">
        <f>(B41-B43)*B39</f>
        <v>-1120</v>
      </c>
      <c r="C47" t="s">
        <v>42</v>
      </c>
    </row>
    <row r="49" spans="1:5" x14ac:dyDescent="0.35">
      <c r="A49" t="s">
        <v>48</v>
      </c>
      <c r="B49">
        <f>(B41*60)/B40</f>
        <v>42</v>
      </c>
    </row>
    <row r="52" spans="1:5" x14ac:dyDescent="0.35">
      <c r="A52" s="8" t="s">
        <v>49</v>
      </c>
    </row>
    <row r="54" spans="1:5" x14ac:dyDescent="0.35">
      <c r="A54" t="s">
        <v>52</v>
      </c>
      <c r="B54">
        <v>3200</v>
      </c>
    </row>
    <row r="55" spans="1:5" x14ac:dyDescent="0.35">
      <c r="A55" t="s">
        <v>53</v>
      </c>
      <c r="B55">
        <v>120</v>
      </c>
    </row>
    <row r="56" spans="1:5" ht="29" x14ac:dyDescent="0.35">
      <c r="A56" s="1" t="s">
        <v>59</v>
      </c>
      <c r="B56">
        <f>B54*B55</f>
        <v>384000</v>
      </c>
    </row>
    <row r="57" spans="1:5" x14ac:dyDescent="0.35">
      <c r="A57" t="s">
        <v>54</v>
      </c>
      <c r="B57">
        <v>96000</v>
      </c>
    </row>
    <row r="58" spans="1:5" ht="29" x14ac:dyDescent="0.35">
      <c r="A58" s="1" t="s">
        <v>55</v>
      </c>
      <c r="B58">
        <v>12</v>
      </c>
    </row>
    <row r="59" spans="1:5" x14ac:dyDescent="0.35">
      <c r="A59" t="s">
        <v>56</v>
      </c>
      <c r="B59">
        <v>16400</v>
      </c>
      <c r="E59" t="s">
        <v>63</v>
      </c>
    </row>
    <row r="60" spans="1:5" x14ac:dyDescent="0.35">
      <c r="A60" s="1" t="s">
        <v>57</v>
      </c>
      <c r="B60">
        <v>3360</v>
      </c>
      <c r="E60" t="s">
        <v>64</v>
      </c>
    </row>
    <row r="61" spans="1:5" x14ac:dyDescent="0.35">
      <c r="A61" t="s">
        <v>58</v>
      </c>
      <c r="B61">
        <v>369600</v>
      </c>
    </row>
    <row r="62" spans="1:5" x14ac:dyDescent="0.35">
      <c r="A62" s="1" t="s">
        <v>60</v>
      </c>
      <c r="B62">
        <f>(B58*B59)/60</f>
        <v>3280</v>
      </c>
    </row>
    <row r="63" spans="1:5" x14ac:dyDescent="0.35">
      <c r="A63" t="s">
        <v>43</v>
      </c>
      <c r="B63">
        <f>B61-(B55*B62)</f>
        <v>-24000</v>
      </c>
      <c r="C63" t="s">
        <v>42</v>
      </c>
    </row>
    <row r="64" spans="1:5" x14ac:dyDescent="0.35">
      <c r="A64" s="1" t="s">
        <v>46</v>
      </c>
      <c r="B64">
        <f>B61/B60</f>
        <v>110</v>
      </c>
    </row>
    <row r="65" spans="1:3" x14ac:dyDescent="0.35">
      <c r="A65" t="s">
        <v>65</v>
      </c>
      <c r="B65">
        <f>B57/B54</f>
        <v>30</v>
      </c>
    </row>
    <row r="66" spans="1:3" x14ac:dyDescent="0.35">
      <c r="A66" t="s">
        <v>62</v>
      </c>
      <c r="B66">
        <f>B55-B65</f>
        <v>90</v>
      </c>
    </row>
    <row r="67" spans="1:3" x14ac:dyDescent="0.35">
      <c r="A67" s="1" t="s">
        <v>61</v>
      </c>
      <c r="B67">
        <f>B61-((B66*B60)+B57)</f>
        <v>-28800</v>
      </c>
      <c r="C67" t="s">
        <v>42</v>
      </c>
    </row>
    <row r="68" spans="1:3" x14ac:dyDescent="0.35">
      <c r="A68" t="s">
        <v>66</v>
      </c>
      <c r="B68">
        <f>((B66*B60)+B57)-((B66+B65)*B60)</f>
        <v>-4800</v>
      </c>
      <c r="C68" t="s">
        <v>42</v>
      </c>
    </row>
    <row r="69" spans="1:3" x14ac:dyDescent="0.35">
      <c r="A69" t="s">
        <v>67</v>
      </c>
      <c r="B69">
        <f>((B66+B65)*B60)-(B55*B62)</f>
        <v>9600</v>
      </c>
      <c r="C69" t="s">
        <v>47</v>
      </c>
    </row>
    <row r="72" spans="1:3" x14ac:dyDescent="0.35">
      <c r="A72" s="8" t="s">
        <v>68</v>
      </c>
    </row>
    <row r="73" spans="1:3" x14ac:dyDescent="0.35">
      <c r="A73" t="s">
        <v>69</v>
      </c>
      <c r="B73">
        <v>1200</v>
      </c>
    </row>
    <row r="74" spans="1:3" x14ac:dyDescent="0.35">
      <c r="A74" t="s">
        <v>70</v>
      </c>
      <c r="B74">
        <v>55</v>
      </c>
    </row>
    <row r="75" spans="1:3" x14ac:dyDescent="0.35">
      <c r="A75" t="s">
        <v>50</v>
      </c>
      <c r="B75">
        <v>36000</v>
      </c>
    </row>
    <row r="77" spans="1:3" x14ac:dyDescent="0.35">
      <c r="A77" t="s">
        <v>71</v>
      </c>
    </row>
    <row r="78" spans="1:3" x14ac:dyDescent="0.35">
      <c r="A78" t="s">
        <v>72</v>
      </c>
      <c r="B78">
        <v>1200</v>
      </c>
    </row>
    <row r="79" spans="1:3" x14ac:dyDescent="0.35">
      <c r="A79" t="s">
        <v>50</v>
      </c>
      <c r="B79">
        <v>55</v>
      </c>
    </row>
    <row r="80" spans="1:3" x14ac:dyDescent="0.35">
      <c r="A80" t="s">
        <v>73</v>
      </c>
      <c r="B80">
        <v>3600</v>
      </c>
    </row>
    <row r="81" spans="1:4" x14ac:dyDescent="0.35">
      <c r="A81" t="s">
        <v>57</v>
      </c>
      <c r="B81">
        <v>1020</v>
      </c>
    </row>
    <row r="82" spans="1:4" x14ac:dyDescent="0.35">
      <c r="A82" t="s">
        <v>58</v>
      </c>
      <c r="B82" s="12">
        <v>53167.5</v>
      </c>
    </row>
    <row r="83" spans="1:4" x14ac:dyDescent="0.35">
      <c r="A83" t="s">
        <v>43</v>
      </c>
      <c r="B83" s="12">
        <f>B82-(B79*B78)</f>
        <v>-12832.5</v>
      </c>
      <c r="C83" t="s">
        <v>42</v>
      </c>
      <c r="D83" t="s">
        <v>74</v>
      </c>
    </row>
    <row r="84" spans="1:4" x14ac:dyDescent="0.35">
      <c r="A84" t="s">
        <v>50</v>
      </c>
    </row>
    <row r="85" spans="1:4" x14ac:dyDescent="0.35">
      <c r="A85" t="s">
        <v>75</v>
      </c>
      <c r="B85">
        <f>B75/B78</f>
        <v>30</v>
      </c>
    </row>
    <row r="86" spans="1:4" x14ac:dyDescent="0.35">
      <c r="A86" t="s">
        <v>76</v>
      </c>
      <c r="B86">
        <f>B79-B85</f>
        <v>25</v>
      </c>
    </row>
    <row r="87" spans="1:4" x14ac:dyDescent="0.35">
      <c r="A87" t="s">
        <v>61</v>
      </c>
      <c r="B87" s="12">
        <f>B82-((B86*B81)+B75)</f>
        <v>-8332.5</v>
      </c>
    </row>
    <row r="88" spans="1:4" x14ac:dyDescent="0.35">
      <c r="A88" t="s">
        <v>66</v>
      </c>
      <c r="B88">
        <f>((B86*B81)+B75)-((B86+B85)*B81)</f>
        <v>5400</v>
      </c>
    </row>
    <row r="89" spans="1:4" x14ac:dyDescent="0.35">
      <c r="A89" t="s">
        <v>67</v>
      </c>
      <c r="B89">
        <f>(B81-B78)*B79</f>
        <v>-9900</v>
      </c>
    </row>
    <row r="90" spans="1:4" x14ac:dyDescent="0.35">
      <c r="A90" t="s">
        <v>43</v>
      </c>
      <c r="B90" s="12">
        <f>SUM(B87:B89)</f>
        <v>-12832.5</v>
      </c>
    </row>
  </sheetData>
  <mergeCells count="5">
    <mergeCell ref="C3:F3"/>
    <mergeCell ref="A28:B28"/>
    <mergeCell ref="A30:B30"/>
    <mergeCell ref="A31:B31"/>
    <mergeCell ref="A32:B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Matthieu Ramond</dc:creator>
  <cp:lastModifiedBy>Matthieu Ramond</cp:lastModifiedBy>
  <dcterms:created xsi:type="dcterms:W3CDTF">2024-12-12T12:36:27Z</dcterms:created>
  <dcterms:modified xsi:type="dcterms:W3CDTF">2024-12-12T15:31:24Z</dcterms:modified>
</cp:coreProperties>
</file>