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tti\Documents\Université\Controle de gestion\"/>
    </mc:Choice>
  </mc:AlternateContent>
  <xr:revisionPtr revIDLastSave="0" documentId="13_ncr:1_{F6E246B4-B729-4F33-9A31-9BE9BCD3248F}" xr6:coauthVersionLast="47" xr6:coauthVersionMax="47" xr10:uidLastSave="{00000000-0000-0000-0000-000000000000}"/>
  <bookViews>
    <workbookView xWindow="-110" yWindow="-110" windowWidth="19420" windowHeight="11020" xr2:uid="{B91C74DE-27BD-4B82-9D6A-18104C2A522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2" i="1" l="1"/>
  <c r="C23" i="1"/>
  <c r="C46" i="1"/>
  <c r="C50" i="1" s="1"/>
  <c r="C51" i="1" s="1"/>
  <c r="C53" i="1" s="1"/>
  <c r="D52" i="1" s="1"/>
  <c r="D49" i="1"/>
  <c r="C49" i="1"/>
  <c r="C52" i="1"/>
  <c r="B52" i="1"/>
  <c r="B53" i="1" s="1"/>
  <c r="B51" i="1"/>
  <c r="B45" i="1"/>
  <c r="B50" i="1"/>
  <c r="G16" i="1"/>
  <c r="G15" i="1"/>
  <c r="E48" i="1"/>
  <c r="D47" i="1"/>
  <c r="D46" i="1"/>
  <c r="D50" i="1" s="1"/>
  <c r="D51" i="1" s="1"/>
  <c r="C47" i="1"/>
  <c r="B47" i="1"/>
  <c r="B46" i="1"/>
  <c r="D45" i="1"/>
  <c r="E45" i="1"/>
  <c r="C45" i="1"/>
  <c r="C44" i="1"/>
  <c r="D44" i="1"/>
  <c r="B44" i="1"/>
  <c r="C42" i="1"/>
  <c r="D42" i="1"/>
  <c r="B42" i="1"/>
  <c r="B40" i="1"/>
  <c r="E41" i="1"/>
  <c r="D40" i="1"/>
  <c r="E40" i="1"/>
  <c r="C37" i="1"/>
  <c r="D37" i="1"/>
  <c r="B37" i="1"/>
  <c r="C39" i="1"/>
  <c r="D39" i="1"/>
  <c r="C40" i="1"/>
  <c r="B39" i="1"/>
  <c r="C34" i="1"/>
  <c r="D34" i="1"/>
  <c r="B34" i="1"/>
  <c r="C32" i="1"/>
  <c r="D32" i="1"/>
  <c r="C33" i="1"/>
  <c r="D33" i="1"/>
  <c r="B33" i="1"/>
  <c r="B32" i="1"/>
  <c r="C20" i="1"/>
  <c r="D20" i="1"/>
  <c r="C22" i="1"/>
  <c r="D22" i="1"/>
  <c r="D23" i="1"/>
  <c r="D29" i="1"/>
  <c r="D28" i="1"/>
  <c r="B23" i="1"/>
  <c r="B22" i="1"/>
  <c r="B20" i="1"/>
  <c r="C17" i="1"/>
  <c r="D17" i="1"/>
  <c r="B17" i="1"/>
  <c r="C16" i="1"/>
  <c r="D16" i="1"/>
  <c r="B16" i="1"/>
  <c r="C15" i="1"/>
  <c r="D15" i="1"/>
  <c r="B15" i="1"/>
  <c r="C14" i="1"/>
  <c r="D14" i="1"/>
  <c r="B14" i="1"/>
  <c r="C8" i="1"/>
  <c r="D8" i="1"/>
  <c r="B8" i="1"/>
  <c r="B7" i="1"/>
  <c r="C7" i="1"/>
  <c r="D7" i="1"/>
  <c r="D53" i="1" l="1"/>
</calcChain>
</file>

<file path=xl/sharedStrings.xml><?xml version="1.0" encoding="utf-8"?>
<sst xmlns="http://schemas.openxmlformats.org/spreadsheetml/2006/main" count="60" uniqueCount="52">
  <si>
    <t>Janvier</t>
  </si>
  <si>
    <t>Février</t>
  </si>
  <si>
    <t>Mars</t>
  </si>
  <si>
    <t>Avril</t>
  </si>
  <si>
    <t>Mai</t>
  </si>
  <si>
    <t>Juin</t>
  </si>
  <si>
    <t>3.</t>
  </si>
  <si>
    <t>Budget des ventes</t>
  </si>
  <si>
    <t>Ventes HT</t>
  </si>
  <si>
    <t>Ventes TTC</t>
  </si>
  <si>
    <t>TVA collectée</t>
  </si>
  <si>
    <t>Le taux de marque est de 13%</t>
  </si>
  <si>
    <t>Il permet de connaître la marge commerciale dégagée sur le prix de vente HT facturé au client.</t>
  </si>
  <si>
    <t>Marge commerciale</t>
  </si>
  <si>
    <t>Prix d'achat TTC</t>
  </si>
  <si>
    <t>Prix d'achat HT</t>
  </si>
  <si>
    <t>TVA déductible</t>
  </si>
  <si>
    <t>Budget des achats</t>
  </si>
  <si>
    <t>Charges d'exploitation</t>
  </si>
  <si>
    <t>Masse salariale</t>
  </si>
  <si>
    <t xml:space="preserve">Total des autres charges </t>
  </si>
  <si>
    <t>Coût de l'investissement</t>
  </si>
  <si>
    <t>(que l'état nous remboursera après)</t>
  </si>
  <si>
    <t>(prix brut, sans tva)</t>
  </si>
  <si>
    <t>Tva déductible</t>
  </si>
  <si>
    <t>Total investissements TTC</t>
  </si>
  <si>
    <t>(hors taxes, tous les montants des achats sont hors taxes)</t>
  </si>
  <si>
    <t>Budget TVA</t>
  </si>
  <si>
    <t>(Positif = dette = TVA à décaisser ; Négative = Crédit de TVA)</t>
  </si>
  <si>
    <t>Budget de trésorerie</t>
  </si>
  <si>
    <t>Encaissements</t>
  </si>
  <si>
    <t>Décaissements</t>
  </si>
  <si>
    <t>Solde</t>
  </si>
  <si>
    <t>Trésorerie initiale</t>
  </si>
  <si>
    <t>Trésorerie de fin de mois</t>
  </si>
  <si>
    <t>Ventes au comptant TTC (50%)</t>
  </si>
  <si>
    <t>Ventes à 30 jours (50% n-1)</t>
  </si>
  <si>
    <t>Bilan</t>
  </si>
  <si>
    <t>154,56 est enregistré comme une créance clients au bilan</t>
  </si>
  <si>
    <t>Crédit de TVA</t>
  </si>
  <si>
    <t>Total</t>
  </si>
  <si>
    <t>Prix des achats TTC (25%)</t>
  </si>
  <si>
    <t>Achats à 30 jours (75%)</t>
  </si>
  <si>
    <t>Autres charges</t>
  </si>
  <si>
    <t>TVA à décaisser</t>
  </si>
  <si>
    <t>Investissement (50%)</t>
  </si>
  <si>
    <t>Investissements à 30 jours (50%)</t>
  </si>
  <si>
    <t>Décembre n-1</t>
  </si>
  <si>
    <t>(On fait ventes de décembre - taux de marque)</t>
  </si>
  <si>
    <t>(La trésorerie c'est uniquement la banque + la caisse, pas la VMP)</t>
  </si>
  <si>
    <t>La TVA à décaisser est à payer le mois suivant</t>
  </si>
  <si>
    <t>201,7 en dettes fournisseurs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</si>
</sst>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9" fontId="0" fillId="0" borderId="0" xfId="0" applyNumberFormat="1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84A74-3F66-4EF1-9C66-8F6B6C6B7E82}">
  <dimension ref="A1:H53"/>
  <sheetViews>
    <sheetView tabSelected="1" topLeftCell="A32" workbookViewId="0">
      <selection activeCell="G57" sqref="G57"/>
    </sheetView>
  </sheetViews>
  <sheetFormatPr baseColWidth="10" defaultRowHeight="14.5" x14ac:dyDescent="0.35"/>
  <cols>
    <col min="1" max="1" width="25.453125" customWidth="1"/>
  </cols>
  <sheetData>
    <row r="1" spans="1:8" x14ac:dyDescent="0.3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8" x14ac:dyDescent="0.35">
      <c r="A2" s="3" t="s">
        <v>8</v>
      </c>
      <c r="B2" s="3">
        <v>253</v>
      </c>
      <c r="C2" s="3">
        <v>241.5</v>
      </c>
      <c r="D2" s="3">
        <v>257.60000000000002</v>
      </c>
      <c r="E2" s="3">
        <v>280.60000000000002</v>
      </c>
      <c r="F2" s="3">
        <v>322</v>
      </c>
      <c r="G2" s="3">
        <v>414</v>
      </c>
    </row>
    <row r="4" spans="1:8" x14ac:dyDescent="0.35">
      <c r="A4" t="s">
        <v>6</v>
      </c>
    </row>
    <row r="5" spans="1:8" x14ac:dyDescent="0.35">
      <c r="A5" s="3" t="s">
        <v>7</v>
      </c>
      <c r="B5" s="3" t="s">
        <v>0</v>
      </c>
      <c r="C5" s="3" t="s">
        <v>1</v>
      </c>
      <c r="D5" s="3" t="s">
        <v>2</v>
      </c>
    </row>
    <row r="6" spans="1:8" x14ac:dyDescent="0.35">
      <c r="A6" s="3" t="s">
        <v>8</v>
      </c>
      <c r="B6" s="4">
        <v>253</v>
      </c>
      <c r="C6" s="4">
        <v>241.5</v>
      </c>
      <c r="D6" s="4">
        <v>257.60000000000002</v>
      </c>
    </row>
    <row r="7" spans="1:8" x14ac:dyDescent="0.35">
      <c r="A7" s="3" t="s">
        <v>9</v>
      </c>
      <c r="B7" s="4">
        <f>B6*1.2</f>
        <v>303.59999999999997</v>
      </c>
      <c r="C7" s="4">
        <f t="shared" ref="C7:D7" si="0">C6*1.2</f>
        <v>289.8</v>
      </c>
      <c r="D7" s="4">
        <f t="shared" si="0"/>
        <v>309.12</v>
      </c>
    </row>
    <row r="8" spans="1:8" x14ac:dyDescent="0.35">
      <c r="A8" s="3" t="s">
        <v>10</v>
      </c>
      <c r="B8" s="4">
        <f>B7-B6</f>
        <v>50.599999999999966</v>
      </c>
      <c r="C8" s="4">
        <f t="shared" ref="C8:D8" si="1">C7-C6</f>
        <v>48.300000000000011</v>
      </c>
      <c r="D8" s="4">
        <f t="shared" si="1"/>
        <v>51.519999999999982</v>
      </c>
    </row>
    <row r="10" spans="1:8" x14ac:dyDescent="0.35">
      <c r="A10" t="s">
        <v>11</v>
      </c>
      <c r="C10" s="1">
        <v>0.13</v>
      </c>
    </row>
    <row r="11" spans="1:8" x14ac:dyDescent="0.35">
      <c r="A11" t="s">
        <v>12</v>
      </c>
    </row>
    <row r="13" spans="1:8" x14ac:dyDescent="0.35">
      <c r="A13" s="3" t="s">
        <v>17</v>
      </c>
      <c r="B13" s="3"/>
      <c r="C13" s="3"/>
      <c r="D13" s="3"/>
      <c r="G13" t="s">
        <v>47</v>
      </c>
    </row>
    <row r="14" spans="1:8" x14ac:dyDescent="0.35">
      <c r="A14" s="3" t="s">
        <v>13</v>
      </c>
      <c r="B14" s="4">
        <f>B6*$C$10</f>
        <v>32.89</v>
      </c>
      <c r="C14" s="4">
        <f>C6*$C$10</f>
        <v>31.395</v>
      </c>
      <c r="D14" s="4">
        <f>D6*$C$10</f>
        <v>33.488000000000007</v>
      </c>
    </row>
    <row r="15" spans="1:8" x14ac:dyDescent="0.35">
      <c r="A15" s="3" t="s">
        <v>15</v>
      </c>
      <c r="B15" s="4">
        <f>B6-B14</f>
        <v>220.11</v>
      </c>
      <c r="C15" s="4">
        <f>C6-C14</f>
        <v>210.10499999999999</v>
      </c>
      <c r="D15" s="4">
        <f>D6-D14</f>
        <v>224.11200000000002</v>
      </c>
      <c r="G15">
        <f>368*0.87</f>
        <v>320.16000000000003</v>
      </c>
      <c r="H15" t="s">
        <v>48</v>
      </c>
    </row>
    <row r="16" spans="1:8" x14ac:dyDescent="0.35">
      <c r="A16" s="3" t="s">
        <v>14</v>
      </c>
      <c r="B16" s="4">
        <f>B15*1.2</f>
        <v>264.13200000000001</v>
      </c>
      <c r="C16" s="4">
        <f t="shared" ref="C16:D16" si="2">C15*1.2</f>
        <v>252.12599999999998</v>
      </c>
      <c r="D16" s="4">
        <f t="shared" si="2"/>
        <v>268.93440000000004</v>
      </c>
      <c r="G16">
        <f>G15*1.2</f>
        <v>384.19200000000001</v>
      </c>
    </row>
    <row r="17" spans="1:5" x14ac:dyDescent="0.35">
      <c r="A17" s="3" t="s">
        <v>16</v>
      </c>
      <c r="B17" s="4">
        <f>B16-B15</f>
        <v>44.021999999999991</v>
      </c>
      <c r="C17" s="4">
        <f t="shared" ref="C17:D17" si="3">C16-C15</f>
        <v>42.020999999999987</v>
      </c>
      <c r="D17" s="4">
        <f t="shared" si="3"/>
        <v>44.822400000000016</v>
      </c>
    </row>
    <row r="20" spans="1:5" x14ac:dyDescent="0.35">
      <c r="A20" s="3" t="s">
        <v>18</v>
      </c>
      <c r="B20" s="4">
        <f>10</f>
        <v>10</v>
      </c>
      <c r="C20" s="4">
        <f>10</f>
        <v>10</v>
      </c>
      <c r="D20" s="4">
        <f>10</f>
        <v>10</v>
      </c>
      <c r="E20" t="s">
        <v>23</v>
      </c>
    </row>
    <row r="21" spans="1:5" x14ac:dyDescent="0.35">
      <c r="A21" s="3" t="s">
        <v>19</v>
      </c>
      <c r="B21" s="4">
        <v>30.5</v>
      </c>
      <c r="C21" s="4">
        <v>30.5</v>
      </c>
      <c r="D21" s="4">
        <v>30.5</v>
      </c>
    </row>
    <row r="22" spans="1:5" x14ac:dyDescent="0.35">
      <c r="A22" s="3" t="s">
        <v>16</v>
      </c>
      <c r="B22" s="4">
        <f>B20*0.2</f>
        <v>2</v>
      </c>
      <c r="C22" s="4">
        <f t="shared" ref="C22:D22" si="4">C20*0.2</f>
        <v>2</v>
      </c>
      <c r="D22" s="4">
        <f t="shared" si="4"/>
        <v>2</v>
      </c>
      <c r="E22" t="s">
        <v>22</v>
      </c>
    </row>
    <row r="23" spans="1:5" x14ac:dyDescent="0.35">
      <c r="A23" s="3" t="s">
        <v>20</v>
      </c>
      <c r="B23" s="4">
        <f>SUM(B20:B22)</f>
        <v>42.5</v>
      </c>
      <c r="C23" s="4">
        <f>SUM(C20:C22)</f>
        <v>42.5</v>
      </c>
      <c r="D23" s="4">
        <f t="shared" ref="C23:D23" si="5">SUM(D20:D22)</f>
        <v>42.5</v>
      </c>
    </row>
    <row r="24" spans="1:5" x14ac:dyDescent="0.35">
      <c r="B24" s="2"/>
      <c r="C24" s="2"/>
      <c r="D24" s="2"/>
    </row>
    <row r="25" spans="1:5" x14ac:dyDescent="0.35">
      <c r="B25" s="2"/>
      <c r="C25" s="2"/>
      <c r="D25" s="2"/>
    </row>
    <row r="26" spans="1:5" x14ac:dyDescent="0.35">
      <c r="B26" s="2"/>
      <c r="C26" s="2"/>
      <c r="D26" s="2"/>
    </row>
    <row r="27" spans="1:5" x14ac:dyDescent="0.35">
      <c r="A27" s="3" t="s">
        <v>21</v>
      </c>
      <c r="B27" s="4"/>
      <c r="C27" s="4"/>
      <c r="D27" s="4">
        <v>30</v>
      </c>
      <c r="E27" t="s">
        <v>26</v>
      </c>
    </row>
    <row r="28" spans="1:5" x14ac:dyDescent="0.35">
      <c r="A28" s="3" t="s">
        <v>24</v>
      </c>
      <c r="B28" s="4"/>
      <c r="C28" s="4"/>
      <c r="D28" s="4">
        <f>D27*0.2</f>
        <v>6</v>
      </c>
    </row>
    <row r="29" spans="1:5" x14ac:dyDescent="0.35">
      <c r="A29" s="3" t="s">
        <v>25</v>
      </c>
      <c r="B29" s="4"/>
      <c r="C29" s="4"/>
      <c r="D29" s="4">
        <f>SUM(D27:D28)</f>
        <v>36</v>
      </c>
    </row>
    <row r="32" spans="1:5" x14ac:dyDescent="0.35">
      <c r="A32" s="3" t="s">
        <v>10</v>
      </c>
      <c r="B32" s="4">
        <f>B8</f>
        <v>50.599999999999966</v>
      </c>
      <c r="C32" s="4">
        <f t="shared" ref="C32:D32" si="6">C8</f>
        <v>48.300000000000011</v>
      </c>
      <c r="D32" s="4">
        <f t="shared" si="6"/>
        <v>51.519999999999982</v>
      </c>
    </row>
    <row r="33" spans="1:7" x14ac:dyDescent="0.35">
      <c r="A33" s="3" t="s">
        <v>16</v>
      </c>
      <c r="B33" s="4">
        <f>B17+B22+B28</f>
        <v>46.021999999999991</v>
      </c>
      <c r="C33" s="4">
        <f t="shared" ref="C33:D33" si="7">C17+C22+C28</f>
        <v>44.020999999999987</v>
      </c>
      <c r="D33" s="4">
        <f t="shared" si="7"/>
        <v>52.822400000000016</v>
      </c>
    </row>
    <row r="34" spans="1:7" x14ac:dyDescent="0.35">
      <c r="A34" s="3" t="s">
        <v>27</v>
      </c>
      <c r="B34" s="4">
        <f>B32-B33</f>
        <v>4.5779999999999745</v>
      </c>
      <c r="C34" s="4">
        <f t="shared" ref="C34:D34" si="8">C32-C33</f>
        <v>4.2790000000000248</v>
      </c>
      <c r="D34" s="4">
        <f t="shared" si="8"/>
        <v>-1.3024000000000342</v>
      </c>
      <c r="E34" t="s">
        <v>28</v>
      </c>
    </row>
    <row r="37" spans="1:7" x14ac:dyDescent="0.35">
      <c r="A37" s="5" t="s">
        <v>29</v>
      </c>
      <c r="B37" s="3" t="str">
        <f>B1</f>
        <v>Janvier</v>
      </c>
      <c r="C37" s="3" t="str">
        <f t="shared" ref="C37:D37" si="9">C1</f>
        <v>Février</v>
      </c>
      <c r="D37" s="3" t="str">
        <f t="shared" si="9"/>
        <v>Mars</v>
      </c>
      <c r="E37" s="3" t="s">
        <v>37</v>
      </c>
    </row>
    <row r="38" spans="1:7" x14ac:dyDescent="0.35">
      <c r="A38" s="5" t="s">
        <v>30</v>
      </c>
      <c r="B38" s="3"/>
      <c r="C38" s="3"/>
      <c r="D38" s="3"/>
      <c r="E38" s="3"/>
    </row>
    <row r="39" spans="1:7" x14ac:dyDescent="0.35">
      <c r="A39" s="3" t="s">
        <v>35</v>
      </c>
      <c r="B39" s="4">
        <f>B7*0.5</f>
        <v>151.79999999999998</v>
      </c>
      <c r="C39" s="4">
        <f t="shared" ref="C39:D39" si="10">C7*0.5</f>
        <v>144.9</v>
      </c>
      <c r="D39" s="4">
        <f t="shared" si="10"/>
        <v>154.56</v>
      </c>
      <c r="E39" s="3"/>
    </row>
    <row r="40" spans="1:7" x14ac:dyDescent="0.35">
      <c r="A40" s="3" t="s">
        <v>36</v>
      </c>
      <c r="B40" s="4">
        <f>368*1.2/2</f>
        <v>220.79999999999998</v>
      </c>
      <c r="C40" s="4">
        <f>B39</f>
        <v>151.79999999999998</v>
      </c>
      <c r="D40" s="4">
        <f t="shared" ref="D40:E40" si="11">C39</f>
        <v>144.9</v>
      </c>
      <c r="E40" s="4">
        <f t="shared" si="11"/>
        <v>154.56</v>
      </c>
      <c r="G40" t="s">
        <v>38</v>
      </c>
    </row>
    <row r="41" spans="1:7" x14ac:dyDescent="0.35">
      <c r="A41" s="3" t="s">
        <v>39</v>
      </c>
      <c r="B41" s="3"/>
      <c r="C41" s="3"/>
      <c r="D41" s="3"/>
      <c r="E41" s="4">
        <f>-D34</f>
        <v>1.3024000000000342</v>
      </c>
    </row>
    <row r="42" spans="1:7" x14ac:dyDescent="0.35">
      <c r="A42" s="6" t="s">
        <v>40</v>
      </c>
      <c r="B42" s="4">
        <f xml:space="preserve"> SUM(B39:B41)</f>
        <v>372.59999999999997</v>
      </c>
      <c r="C42" s="4">
        <f t="shared" ref="C42:E42" si="12" xml:space="preserve"> SUM(C39:C41)</f>
        <v>296.7</v>
      </c>
      <c r="D42" s="4">
        <f t="shared" si="12"/>
        <v>299.46000000000004</v>
      </c>
      <c r="E42" s="4"/>
    </row>
    <row r="43" spans="1:7" x14ac:dyDescent="0.35">
      <c r="A43" s="5" t="s">
        <v>31</v>
      </c>
      <c r="B43" s="3"/>
      <c r="C43" s="3"/>
      <c r="D43" s="3"/>
      <c r="E43" s="3"/>
    </row>
    <row r="44" spans="1:7" x14ac:dyDescent="0.35">
      <c r="A44" s="3" t="s">
        <v>41</v>
      </c>
      <c r="B44" s="4">
        <f>B16*0.25</f>
        <v>66.033000000000001</v>
      </c>
      <c r="C44" s="4">
        <f t="shared" ref="C44:D44" si="13">C16*0.25</f>
        <v>63.031499999999994</v>
      </c>
      <c r="D44" s="4">
        <f t="shared" si="13"/>
        <v>67.23360000000001</v>
      </c>
      <c r="E44" s="3"/>
    </row>
    <row r="45" spans="1:7" x14ac:dyDescent="0.35">
      <c r="A45" s="3" t="s">
        <v>42</v>
      </c>
      <c r="B45" s="3">
        <f>G16*0.75</f>
        <v>288.14400000000001</v>
      </c>
      <c r="C45" s="3">
        <f>B44*3</f>
        <v>198.09899999999999</v>
      </c>
      <c r="D45" s="3">
        <f t="shared" ref="D45:E45" si="14">C44*3</f>
        <v>189.09449999999998</v>
      </c>
      <c r="E45" s="3">
        <f t="shared" si="14"/>
        <v>201.70080000000002</v>
      </c>
      <c r="G45" t="s">
        <v>51</v>
      </c>
    </row>
    <row r="46" spans="1:7" x14ac:dyDescent="0.35">
      <c r="A46" s="3" t="s">
        <v>43</v>
      </c>
      <c r="B46" s="4">
        <f>B23</f>
        <v>42.5</v>
      </c>
      <c r="C46" s="4">
        <f>C23</f>
        <v>42.5</v>
      </c>
      <c r="D46" s="4">
        <f t="shared" ref="C46:D46" si="15">D23</f>
        <v>42.5</v>
      </c>
      <c r="E46" s="3"/>
    </row>
    <row r="47" spans="1:7" x14ac:dyDescent="0.35">
      <c r="A47" s="3" t="s">
        <v>45</v>
      </c>
      <c r="B47" s="4">
        <f>B29</f>
        <v>0</v>
      </c>
      <c r="C47" s="4">
        <f t="shared" ref="C47:D47" si="16">C29</f>
        <v>0</v>
      </c>
      <c r="D47" s="4">
        <f>D29*0.5</f>
        <v>18</v>
      </c>
      <c r="E47" s="3"/>
    </row>
    <row r="48" spans="1:7" x14ac:dyDescent="0.35">
      <c r="A48" s="3" t="s">
        <v>46</v>
      </c>
      <c r="B48" s="3"/>
      <c r="C48" s="3"/>
      <c r="D48" s="3"/>
      <c r="E48" s="4">
        <f>D47</f>
        <v>18</v>
      </c>
    </row>
    <row r="49" spans="1:7" x14ac:dyDescent="0.35">
      <c r="A49" s="3" t="s">
        <v>44</v>
      </c>
      <c r="B49" s="4"/>
      <c r="C49" s="4">
        <f>B34</f>
        <v>4.5779999999999745</v>
      </c>
      <c r="D49" s="4">
        <f>C34</f>
        <v>4.2790000000000248</v>
      </c>
      <c r="E49" s="4"/>
      <c r="G49" t="s">
        <v>50</v>
      </c>
    </row>
    <row r="50" spans="1:7" x14ac:dyDescent="0.35">
      <c r="A50" s="6" t="s">
        <v>40</v>
      </c>
      <c r="B50" s="4">
        <f>SUM(B44:B49)</f>
        <v>396.67700000000002</v>
      </c>
      <c r="C50" s="4">
        <f t="shared" ref="C50:D50" si="17">SUM(C44:C49)</f>
        <v>308.20849999999996</v>
      </c>
      <c r="D50" s="4">
        <f t="shared" si="17"/>
        <v>321.10710000000006</v>
      </c>
      <c r="E50" s="3"/>
    </row>
    <row r="51" spans="1:7" x14ac:dyDescent="0.35">
      <c r="A51" s="3" t="s">
        <v>32</v>
      </c>
      <c r="B51" s="4">
        <f>B42-B50</f>
        <v>-24.077000000000055</v>
      </c>
      <c r="C51" s="4">
        <f t="shared" ref="C51:D51" si="18">C42-C50</f>
        <v>-11.50849999999997</v>
      </c>
      <c r="D51" s="4">
        <f t="shared" si="18"/>
        <v>-21.647100000000023</v>
      </c>
      <c r="E51" s="3"/>
    </row>
    <row r="52" spans="1:7" x14ac:dyDescent="0.35">
      <c r="A52" s="6" t="s">
        <v>33</v>
      </c>
      <c r="B52" s="3">
        <f>17.8+2.2</f>
        <v>20</v>
      </c>
      <c r="C52" s="4">
        <f>B53</f>
        <v>-4.077000000000055</v>
      </c>
      <c r="D52" s="4">
        <f>C53</f>
        <v>-15.585500000000025</v>
      </c>
      <c r="E52" s="4">
        <f>D53</f>
        <v>-37.232600000000048</v>
      </c>
      <c r="G52" t="s">
        <v>49</v>
      </c>
    </row>
    <row r="53" spans="1:7" x14ac:dyDescent="0.35">
      <c r="A53" s="6" t="s">
        <v>34</v>
      </c>
      <c r="B53" s="4">
        <f>B52+B51</f>
        <v>-4.077000000000055</v>
      </c>
      <c r="C53" s="4">
        <f t="shared" ref="C53:D53" si="19">C52+C51</f>
        <v>-15.585500000000025</v>
      </c>
      <c r="D53" s="4">
        <f t="shared" si="19"/>
        <v>-37.232600000000048</v>
      </c>
      <c r="E5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 Ramond</dc:creator>
  <cp:lastModifiedBy>Matthieu Ramond</cp:lastModifiedBy>
  <dcterms:created xsi:type="dcterms:W3CDTF">2025-01-31T10:35:29Z</dcterms:created>
  <dcterms:modified xsi:type="dcterms:W3CDTF">2025-02-06T09:31:31Z</dcterms:modified>
</cp:coreProperties>
</file>