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tti\Documents\Université\Controle de gestion\M1---Controle-de-gestion\"/>
    </mc:Choice>
  </mc:AlternateContent>
  <xr:revisionPtr revIDLastSave="0" documentId="13_ncr:1_{6A4F99A5-02C2-44B0-B3BC-3A3AF8666DE8}" xr6:coauthVersionLast="47" xr6:coauthVersionMax="47" xr10:uidLastSave="{00000000-0000-0000-0000-000000000000}"/>
  <bookViews>
    <workbookView xWindow="-110" yWindow="-110" windowWidth="19420" windowHeight="11020" xr2:uid="{A7C64645-C561-4C65-93AB-B003860D25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1" l="1"/>
  <c r="I95" i="1"/>
  <c r="B95" i="1"/>
  <c r="E95" i="1" s="1"/>
  <c r="E94" i="1"/>
  <c r="D95" i="1"/>
  <c r="D94" i="1"/>
  <c r="I94" i="1"/>
  <c r="C95" i="1" l="1"/>
  <c r="C94" i="1"/>
  <c r="B94" i="1"/>
  <c r="E90" i="1"/>
  <c r="E91" i="1"/>
  <c r="E92" i="1"/>
  <c r="C90" i="1"/>
  <c r="C91" i="1"/>
  <c r="C92" i="1"/>
  <c r="B90" i="1"/>
  <c r="B91" i="1"/>
  <c r="B92" i="1"/>
  <c r="E89" i="1"/>
  <c r="C89" i="1"/>
  <c r="B89" i="1"/>
  <c r="B85" i="1"/>
  <c r="I82" i="1"/>
  <c r="H81" i="1"/>
  <c r="I81" i="1"/>
  <c r="H76" i="1"/>
  <c r="H77" i="1"/>
  <c r="I78" i="1"/>
  <c r="H79" i="1"/>
  <c r="I80" i="1"/>
  <c r="I75" i="1"/>
  <c r="F81" i="1"/>
  <c r="E81" i="1"/>
  <c r="G81" i="1"/>
  <c r="F80" i="1"/>
  <c r="F79" i="1"/>
  <c r="E80" i="1"/>
  <c r="E79" i="1"/>
  <c r="G79" i="1" s="1"/>
  <c r="G80" i="1"/>
  <c r="E76" i="1"/>
  <c r="E77" i="1"/>
  <c r="E78" i="1"/>
  <c r="G78" i="1" s="1"/>
  <c r="E75" i="1"/>
  <c r="F76" i="1"/>
  <c r="G76" i="1" s="1"/>
  <c r="F77" i="1"/>
  <c r="F78" i="1"/>
  <c r="G77" i="1"/>
  <c r="G75" i="1"/>
  <c r="F75" i="1"/>
  <c r="C81" i="1" l="1"/>
  <c r="C78" i="1"/>
  <c r="C77" i="1"/>
  <c r="C76" i="1"/>
  <c r="C75" i="1"/>
  <c r="D81" i="1"/>
  <c r="D78" i="1"/>
  <c r="D77" i="1"/>
  <c r="D76" i="1"/>
  <c r="D75" i="1"/>
  <c r="B81" i="1"/>
  <c r="D80" i="1"/>
  <c r="D79" i="1"/>
  <c r="C80" i="1"/>
  <c r="B80" i="1"/>
  <c r="C79" i="1"/>
  <c r="B79" i="1"/>
  <c r="B78" i="1"/>
  <c r="B77" i="1"/>
  <c r="B76" i="1"/>
  <c r="B75" i="1"/>
  <c r="B67" i="1"/>
  <c r="B64" i="1"/>
  <c r="D30" i="1"/>
  <c r="B37" i="1"/>
  <c r="B68" i="1" s="1"/>
  <c r="B36" i="1"/>
  <c r="B65" i="1" s="1"/>
  <c r="B30" i="1"/>
  <c r="C33" i="1"/>
  <c r="B33" i="1"/>
  <c r="D33" i="1" s="1"/>
  <c r="C32" i="1"/>
  <c r="B32" i="1"/>
  <c r="D32" i="1" s="1"/>
  <c r="C31" i="1"/>
  <c r="B31" i="1"/>
  <c r="D31" i="1" s="1"/>
  <c r="E10" i="1"/>
  <c r="E8" i="1"/>
  <c r="D8" i="1"/>
  <c r="D10" i="1" s="1"/>
  <c r="D11" i="1" s="1"/>
  <c r="C37" i="1" s="1"/>
  <c r="D37" i="1" s="1"/>
  <c r="C8" i="1"/>
  <c r="C10" i="1" s="1"/>
  <c r="B8" i="1"/>
  <c r="B10" i="1" s="1"/>
  <c r="B11" i="1" s="1"/>
  <c r="C36" i="1" s="1"/>
  <c r="D36" i="1" s="1"/>
  <c r="D38" i="1" s="1"/>
  <c r="B69" i="1" l="1"/>
  <c r="B66" i="1"/>
  <c r="D34" i="1"/>
  <c r="D39" i="1"/>
  <c r="B70" i="1" l="1"/>
  <c r="B61" i="1"/>
</calcChain>
</file>

<file path=xl/sharedStrings.xml><?xml version="1.0" encoding="utf-8"?>
<sst xmlns="http://schemas.openxmlformats.org/spreadsheetml/2006/main" count="109" uniqueCount="83">
  <si>
    <t>Annexe 1</t>
  </si>
  <si>
    <t>Centres d'analyses</t>
  </si>
  <si>
    <t>Charges (en €)</t>
  </si>
  <si>
    <t>Matières consommables</t>
  </si>
  <si>
    <t>Services extérieurs</t>
  </si>
  <si>
    <t>Main d'œuvre indirecte</t>
  </si>
  <si>
    <t>Amortissement</t>
  </si>
  <si>
    <t>Total</t>
  </si>
  <si>
    <t>Nombre d'unités d'œuvre</t>
  </si>
  <si>
    <t>Coût de l'unité d'œuvre</t>
  </si>
  <si>
    <t>CA1</t>
  </si>
  <si>
    <t>CA2</t>
  </si>
  <si>
    <t>fixes</t>
  </si>
  <si>
    <t>variables</t>
  </si>
  <si>
    <t>Matière M1</t>
  </si>
  <si>
    <t>Matière M2</t>
  </si>
  <si>
    <t>Main d'œuvre directe CA1</t>
  </si>
  <si>
    <t>Main d'œuvre directe CA2</t>
  </si>
  <si>
    <t>Charges indirectes CAE1</t>
  </si>
  <si>
    <t>Charges indirectes CAE2</t>
  </si>
  <si>
    <t>Prix standards</t>
  </si>
  <si>
    <t>1) y = ax + b avec 
a = coût variable unitaire
x = niveau d'activité
b = coûts fixes totaux</t>
  </si>
  <si>
    <t>2) Coût UO CA1 = 
(2x+40000)/x
= 2+(40000/x)</t>
  </si>
  <si>
    <t>2.b) Valeur de u pour le niveau d'activité normale (10000 h)
u = 2 + 40000/10000
u = 6</t>
  </si>
  <si>
    <t>3) Coût unitaire</t>
  </si>
  <si>
    <t>Charges directes</t>
  </si>
  <si>
    <t>Q</t>
  </si>
  <si>
    <t>CU</t>
  </si>
  <si>
    <t>MT</t>
  </si>
  <si>
    <t>Total 1</t>
  </si>
  <si>
    <t>Charges indirectes</t>
  </si>
  <si>
    <t>CAE1</t>
  </si>
  <si>
    <t>CAE2</t>
  </si>
  <si>
    <t>Total 2</t>
  </si>
  <si>
    <t>Total 3</t>
  </si>
  <si>
    <t>4)</t>
  </si>
  <si>
    <t>a)</t>
  </si>
  <si>
    <t>Coûts préétabli product°
constatée</t>
  </si>
  <si>
    <t>Annexe 2</t>
  </si>
  <si>
    <t>Production (nb unités)</t>
  </si>
  <si>
    <t>Consommation des MP</t>
  </si>
  <si>
    <t>M1</t>
  </si>
  <si>
    <t>M2</t>
  </si>
  <si>
    <t>kg</t>
  </si>
  <si>
    <t>coût total</t>
  </si>
  <si>
    <t>Main d'œuvre directe</t>
  </si>
  <si>
    <t>hr</t>
  </si>
  <si>
    <t>Coût total</t>
  </si>
  <si>
    <t>b)</t>
  </si>
  <si>
    <t>Activité standard CA1</t>
  </si>
  <si>
    <t>Hr de fabrication unitaire</t>
  </si>
  <si>
    <t>Quantété fabriquée</t>
  </si>
  <si>
    <t>Activité standard CA2</t>
  </si>
  <si>
    <t>Coût préétabli</t>
  </si>
  <si>
    <t>Quantité fabriquée</t>
  </si>
  <si>
    <t>5) écarts entre le coût constaté et le coût préétabli de la production réelle (1900 unités)</t>
  </si>
  <si>
    <t>Coûts réels</t>
  </si>
  <si>
    <t>écarts favorables</t>
  </si>
  <si>
    <t>écarts défavorables</t>
  </si>
  <si>
    <t>Qr</t>
  </si>
  <si>
    <t>Cr</t>
  </si>
  <si>
    <t>Cr.Qr</t>
  </si>
  <si>
    <t>Coûts préétabli</t>
  </si>
  <si>
    <t>Nombre d'unitész d'œuvre</t>
  </si>
  <si>
    <t>Nb UO</t>
  </si>
  <si>
    <t>Coût UO</t>
  </si>
  <si>
    <t>Coûts préétablis de la production réelle = Cs * Qp
Qp = Qs * Pr</t>
  </si>
  <si>
    <t>Qp</t>
  </si>
  <si>
    <t>Cs</t>
  </si>
  <si>
    <t>Cs.Qp</t>
  </si>
  <si>
    <t>Coût global</t>
  </si>
  <si>
    <t>écart défavorable</t>
  </si>
  <si>
    <t>Comment expliquer cet écart ?</t>
  </si>
  <si>
    <t>E/C</t>
  </si>
  <si>
    <t>E/Q</t>
  </si>
  <si>
    <t>E/B</t>
  </si>
  <si>
    <t>E/A</t>
  </si>
  <si>
    <t>E/R</t>
  </si>
  <si>
    <t>écart global</t>
  </si>
  <si>
    <t>Coefficient d'activité</t>
  </si>
  <si>
    <t>On est donc en sous activité</t>
  </si>
  <si>
    <t>économie de la sur activité</t>
  </si>
  <si>
    <t>(favorable)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</si>
</sst>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.0\ &quot;€&quot;;[Red]\-#,##0.0\ &quot;€&quot;"/>
  </numFmts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22DF-1020-4E37-A17E-DC6D29050C2D}">
  <dimension ref="A1:M101"/>
  <sheetViews>
    <sheetView tabSelected="1" topLeftCell="A83" workbookViewId="0">
      <selection activeCell="D97" sqref="D97"/>
    </sheetView>
  </sheetViews>
  <sheetFormatPr baseColWidth="10" defaultRowHeight="14.5" x14ac:dyDescent="0.35"/>
  <cols>
    <col min="1" max="1" width="21" bestFit="1" customWidth="1"/>
    <col min="2" max="2" width="11.7265625" bestFit="1" customWidth="1"/>
    <col min="3" max="3" width="12.26953125" bestFit="1" customWidth="1"/>
    <col min="8" max="8" width="17.54296875" customWidth="1"/>
    <col min="9" max="9" width="16.81640625" bestFit="1" customWidth="1"/>
  </cols>
  <sheetData>
    <row r="1" spans="1:5" x14ac:dyDescent="0.35">
      <c r="A1" t="s">
        <v>0</v>
      </c>
    </row>
    <row r="2" spans="1:5" x14ac:dyDescent="0.35">
      <c r="A2" t="s">
        <v>1</v>
      </c>
      <c r="B2" s="6" t="s">
        <v>10</v>
      </c>
      <c r="C2" s="6"/>
      <c r="D2" s="6" t="s">
        <v>11</v>
      </c>
      <c r="E2" s="6"/>
    </row>
    <row r="3" spans="1:5" x14ac:dyDescent="0.35">
      <c r="A3" t="s">
        <v>2</v>
      </c>
      <c r="B3" t="s">
        <v>12</v>
      </c>
      <c r="C3" t="s">
        <v>13</v>
      </c>
      <c r="D3" t="s">
        <v>12</v>
      </c>
      <c r="E3" t="s">
        <v>13</v>
      </c>
    </row>
    <row r="4" spans="1:5" x14ac:dyDescent="0.35">
      <c r="A4" t="s">
        <v>3</v>
      </c>
      <c r="B4" s="1">
        <v>4500</v>
      </c>
      <c r="C4" s="1">
        <v>14000</v>
      </c>
      <c r="D4" s="1">
        <v>1200</v>
      </c>
      <c r="E4" s="1">
        <v>16000</v>
      </c>
    </row>
    <row r="5" spans="1:5" x14ac:dyDescent="0.35">
      <c r="A5" t="s">
        <v>4</v>
      </c>
      <c r="B5" s="1">
        <v>10000</v>
      </c>
      <c r="C5" s="1">
        <v>6000</v>
      </c>
      <c r="D5" s="1">
        <v>3800</v>
      </c>
      <c r="E5" s="1">
        <v>29000</v>
      </c>
    </row>
    <row r="6" spans="1:5" x14ac:dyDescent="0.35">
      <c r="A6" t="s">
        <v>5</v>
      </c>
      <c r="B6" s="1">
        <v>18000</v>
      </c>
      <c r="D6" s="1">
        <v>2000</v>
      </c>
    </row>
    <row r="7" spans="1:5" x14ac:dyDescent="0.35">
      <c r="A7" t="s">
        <v>6</v>
      </c>
      <c r="B7" s="1">
        <v>7500</v>
      </c>
      <c r="D7" s="1">
        <v>8000</v>
      </c>
    </row>
    <row r="8" spans="1:5" x14ac:dyDescent="0.35">
      <c r="A8" t="s">
        <v>7</v>
      </c>
      <c r="B8" s="1">
        <f>SUM(B4:B7)</f>
        <v>40000</v>
      </c>
      <c r="C8" s="1">
        <f>SUM(C4:C7)</f>
        <v>20000</v>
      </c>
      <c r="D8" s="1">
        <f>SUM(D4:D7)</f>
        <v>15000</v>
      </c>
      <c r="E8" s="1">
        <f>SUM(E4:E7)</f>
        <v>45000</v>
      </c>
    </row>
    <row r="9" spans="1:5" x14ac:dyDescent="0.35">
      <c r="A9" t="s">
        <v>8</v>
      </c>
      <c r="B9">
        <v>10000</v>
      </c>
      <c r="C9">
        <v>10000</v>
      </c>
      <c r="D9">
        <v>15000</v>
      </c>
      <c r="E9">
        <v>15000</v>
      </c>
    </row>
    <row r="10" spans="1:5" x14ac:dyDescent="0.35">
      <c r="A10" t="s">
        <v>9</v>
      </c>
      <c r="B10" s="1">
        <f>B8/B9</f>
        <v>4</v>
      </c>
      <c r="C10" s="1">
        <f>C8/C9</f>
        <v>2</v>
      </c>
      <c r="D10" s="1">
        <f>D8/D9</f>
        <v>1</v>
      </c>
      <c r="E10" s="1">
        <f>E8/E9</f>
        <v>3</v>
      </c>
    </row>
    <row r="11" spans="1:5" x14ac:dyDescent="0.35">
      <c r="B11" s="7">
        <f>B10+C10</f>
        <v>6</v>
      </c>
      <c r="C11" s="6"/>
      <c r="D11" s="7">
        <f>D10+E10</f>
        <v>4</v>
      </c>
      <c r="E11" s="6"/>
    </row>
    <row r="13" spans="1:5" x14ac:dyDescent="0.35">
      <c r="C13" t="s">
        <v>20</v>
      </c>
    </row>
    <row r="14" spans="1:5" x14ac:dyDescent="0.35">
      <c r="A14" t="s">
        <v>14</v>
      </c>
      <c r="B14">
        <v>3</v>
      </c>
      <c r="C14" s="1">
        <v>12</v>
      </c>
    </row>
    <row r="15" spans="1:5" x14ac:dyDescent="0.35">
      <c r="A15" t="s">
        <v>15</v>
      </c>
      <c r="B15">
        <v>2</v>
      </c>
      <c r="C15" s="1">
        <v>37</v>
      </c>
    </row>
    <row r="16" spans="1:5" x14ac:dyDescent="0.35">
      <c r="A16" t="s">
        <v>16</v>
      </c>
      <c r="B16">
        <v>2.5</v>
      </c>
      <c r="C16" s="1">
        <v>20</v>
      </c>
    </row>
    <row r="17" spans="1:4" x14ac:dyDescent="0.35">
      <c r="A17" t="s">
        <v>17</v>
      </c>
      <c r="B17">
        <v>7.5</v>
      </c>
      <c r="C17" s="1">
        <v>24</v>
      </c>
    </row>
    <row r="18" spans="1:4" x14ac:dyDescent="0.35">
      <c r="A18" t="s">
        <v>18</v>
      </c>
      <c r="B18">
        <v>5</v>
      </c>
    </row>
    <row r="19" spans="1:4" x14ac:dyDescent="0.35">
      <c r="A19" t="s">
        <v>19</v>
      </c>
      <c r="B19">
        <v>7.5</v>
      </c>
    </row>
    <row r="21" spans="1:4" ht="58" x14ac:dyDescent="0.35">
      <c r="A21" s="2" t="s">
        <v>21</v>
      </c>
    </row>
    <row r="23" spans="1:4" ht="43.5" x14ac:dyDescent="0.35">
      <c r="A23" s="2" t="s">
        <v>22</v>
      </c>
    </row>
    <row r="25" spans="1:4" ht="72.5" x14ac:dyDescent="0.35">
      <c r="A25" s="2" t="s">
        <v>23</v>
      </c>
    </row>
    <row r="27" spans="1:4" x14ac:dyDescent="0.35">
      <c r="A27" s="3" t="s">
        <v>24</v>
      </c>
    </row>
    <row r="29" spans="1:4" x14ac:dyDescent="0.35">
      <c r="A29" t="s">
        <v>25</v>
      </c>
      <c r="B29" t="s">
        <v>26</v>
      </c>
      <c r="C29" t="s">
        <v>27</v>
      </c>
      <c r="D29" t="s">
        <v>28</v>
      </c>
    </row>
    <row r="30" spans="1:4" x14ac:dyDescent="0.35">
      <c r="A30" t="s">
        <v>14</v>
      </c>
      <c r="B30">
        <f>B14</f>
        <v>3</v>
      </c>
      <c r="C30" s="1">
        <v>12</v>
      </c>
      <c r="D30" s="1">
        <f>B30*C30</f>
        <v>36</v>
      </c>
    </row>
    <row r="31" spans="1:4" x14ac:dyDescent="0.35">
      <c r="A31" t="s">
        <v>15</v>
      </c>
      <c r="B31">
        <f>B15</f>
        <v>2</v>
      </c>
      <c r="C31" s="1">
        <f>C15</f>
        <v>37</v>
      </c>
      <c r="D31" s="1">
        <f>B31*C31</f>
        <v>74</v>
      </c>
    </row>
    <row r="32" spans="1:4" x14ac:dyDescent="0.35">
      <c r="A32" t="s">
        <v>10</v>
      </c>
      <c r="B32">
        <f>B16</f>
        <v>2.5</v>
      </c>
      <c r="C32" s="1">
        <f>C16</f>
        <v>20</v>
      </c>
      <c r="D32" s="1">
        <f>B32*C32</f>
        <v>50</v>
      </c>
    </row>
    <row r="33" spans="1:4" x14ac:dyDescent="0.35">
      <c r="A33" t="s">
        <v>11</v>
      </c>
      <c r="B33">
        <f>B17</f>
        <v>7.5</v>
      </c>
      <c r="C33" s="1">
        <f>C17</f>
        <v>24</v>
      </c>
      <c r="D33" s="1">
        <f>B33*C33</f>
        <v>180</v>
      </c>
    </row>
    <row r="34" spans="1:4" x14ac:dyDescent="0.35">
      <c r="A34" t="s">
        <v>29</v>
      </c>
      <c r="D34" s="1">
        <f>SUM(D30:D33)</f>
        <v>340</v>
      </c>
    </row>
    <row r="35" spans="1:4" x14ac:dyDescent="0.35">
      <c r="A35" t="s">
        <v>30</v>
      </c>
    </row>
    <row r="36" spans="1:4" x14ac:dyDescent="0.35">
      <c r="A36" t="s">
        <v>31</v>
      </c>
      <c r="B36">
        <f>B18</f>
        <v>5</v>
      </c>
      <c r="C36" s="1">
        <f>B11</f>
        <v>6</v>
      </c>
      <c r="D36" s="1">
        <f>B36*C36</f>
        <v>30</v>
      </c>
    </row>
    <row r="37" spans="1:4" x14ac:dyDescent="0.35">
      <c r="A37" t="s">
        <v>32</v>
      </c>
      <c r="B37">
        <f>B19</f>
        <v>7.5</v>
      </c>
      <c r="C37" s="1">
        <f>D11</f>
        <v>4</v>
      </c>
      <c r="D37" s="1">
        <f>B37*C37</f>
        <v>30</v>
      </c>
    </row>
    <row r="38" spans="1:4" x14ac:dyDescent="0.35">
      <c r="A38" t="s">
        <v>33</v>
      </c>
      <c r="D38" s="1">
        <f>SUM(D36:D37)</f>
        <v>60</v>
      </c>
    </row>
    <row r="39" spans="1:4" x14ac:dyDescent="0.35">
      <c r="A39" t="s">
        <v>34</v>
      </c>
      <c r="D39" s="1">
        <f>D34+D38</f>
        <v>400</v>
      </c>
    </row>
    <row r="42" spans="1:4" x14ac:dyDescent="0.35">
      <c r="A42" s="3" t="s">
        <v>38</v>
      </c>
    </row>
    <row r="43" spans="1:4" x14ac:dyDescent="0.35">
      <c r="A43" t="s">
        <v>39</v>
      </c>
      <c r="B43">
        <v>1900</v>
      </c>
    </row>
    <row r="45" spans="1:4" x14ac:dyDescent="0.35">
      <c r="A45" t="s">
        <v>40</v>
      </c>
      <c r="B45" t="s">
        <v>43</v>
      </c>
      <c r="C45" t="s">
        <v>44</v>
      </c>
    </row>
    <row r="46" spans="1:4" x14ac:dyDescent="0.35">
      <c r="A46" t="s">
        <v>41</v>
      </c>
      <c r="B46">
        <v>6080</v>
      </c>
      <c r="C46" s="1">
        <v>76000</v>
      </c>
    </row>
    <row r="47" spans="1:4" x14ac:dyDescent="0.35">
      <c r="A47" t="s">
        <v>42</v>
      </c>
      <c r="B47">
        <v>3515</v>
      </c>
      <c r="C47" s="1">
        <v>126540</v>
      </c>
    </row>
    <row r="49" spans="1:3" x14ac:dyDescent="0.35">
      <c r="A49" t="s">
        <v>45</v>
      </c>
      <c r="B49" t="s">
        <v>46</v>
      </c>
      <c r="C49" t="s">
        <v>47</v>
      </c>
    </row>
    <row r="50" spans="1:3" x14ac:dyDescent="0.35">
      <c r="A50" t="s">
        <v>10</v>
      </c>
      <c r="B50">
        <v>4370</v>
      </c>
      <c r="C50" s="1">
        <v>94392</v>
      </c>
    </row>
    <row r="51" spans="1:3" x14ac:dyDescent="0.35">
      <c r="A51" t="s">
        <v>11</v>
      </c>
      <c r="B51">
        <v>16150</v>
      </c>
      <c r="C51" s="1">
        <v>403750</v>
      </c>
    </row>
    <row r="53" spans="1:3" x14ac:dyDescent="0.35">
      <c r="A53" t="s">
        <v>63</v>
      </c>
      <c r="B53" t="s">
        <v>10</v>
      </c>
      <c r="C53" t="s">
        <v>11</v>
      </c>
    </row>
    <row r="54" spans="1:3" x14ac:dyDescent="0.35">
      <c r="A54" t="s">
        <v>64</v>
      </c>
      <c r="B54">
        <v>8740</v>
      </c>
      <c r="C54">
        <v>16150</v>
      </c>
    </row>
    <row r="55" spans="1:3" x14ac:dyDescent="0.35">
      <c r="A55" t="s">
        <v>65</v>
      </c>
      <c r="B55" s="4">
        <v>5.5</v>
      </c>
      <c r="C55" s="4">
        <v>4.5999999999999996</v>
      </c>
    </row>
    <row r="59" spans="1:3" x14ac:dyDescent="0.35">
      <c r="A59" t="s">
        <v>35</v>
      </c>
    </row>
    <row r="60" spans="1:3" x14ac:dyDescent="0.35">
      <c r="A60" t="s">
        <v>36</v>
      </c>
    </row>
    <row r="61" spans="1:3" ht="29" x14ac:dyDescent="0.35">
      <c r="A61" s="2" t="s">
        <v>37</v>
      </c>
      <c r="B61" s="1">
        <f>B43*D39</f>
        <v>760000</v>
      </c>
    </row>
    <row r="63" spans="1:3" x14ac:dyDescent="0.35">
      <c r="A63" t="s">
        <v>48</v>
      </c>
    </row>
    <row r="64" spans="1:3" x14ac:dyDescent="0.35">
      <c r="A64" t="s">
        <v>49</v>
      </c>
      <c r="B64">
        <f>C9</f>
        <v>10000</v>
      </c>
    </row>
    <row r="65" spans="1:9" x14ac:dyDescent="0.35">
      <c r="A65" t="s">
        <v>50</v>
      </c>
      <c r="B65">
        <f>B36</f>
        <v>5</v>
      </c>
    </row>
    <row r="66" spans="1:9" x14ac:dyDescent="0.35">
      <c r="A66" t="s">
        <v>51</v>
      </c>
      <c r="B66">
        <f>B64/B65</f>
        <v>2000</v>
      </c>
    </row>
    <row r="67" spans="1:9" x14ac:dyDescent="0.35">
      <c r="A67" t="s">
        <v>52</v>
      </c>
      <c r="B67">
        <f>D9</f>
        <v>15000</v>
      </c>
    </row>
    <row r="68" spans="1:9" x14ac:dyDescent="0.35">
      <c r="A68" t="s">
        <v>50</v>
      </c>
      <c r="B68">
        <f>B37</f>
        <v>7.5</v>
      </c>
    </row>
    <row r="69" spans="1:9" x14ac:dyDescent="0.35">
      <c r="A69" t="s">
        <v>54</v>
      </c>
      <c r="B69">
        <f>B67/B68</f>
        <v>2000</v>
      </c>
    </row>
    <row r="70" spans="1:9" x14ac:dyDescent="0.35">
      <c r="A70" t="s">
        <v>53</v>
      </c>
      <c r="B70" s="1">
        <f>D39*B66</f>
        <v>800000</v>
      </c>
    </row>
    <row r="72" spans="1:9" x14ac:dyDescent="0.35">
      <c r="A72" t="s">
        <v>55</v>
      </c>
    </row>
    <row r="73" spans="1:9" x14ac:dyDescent="0.35">
      <c r="B73" s="6" t="s">
        <v>56</v>
      </c>
      <c r="C73" s="6"/>
      <c r="D73" s="6"/>
      <c r="E73" s="6" t="s">
        <v>62</v>
      </c>
      <c r="F73" s="6"/>
      <c r="G73" s="6"/>
      <c r="H73" t="s">
        <v>57</v>
      </c>
      <c r="I73" t="s">
        <v>58</v>
      </c>
    </row>
    <row r="74" spans="1:9" x14ac:dyDescent="0.35">
      <c r="B74" t="s">
        <v>59</v>
      </c>
      <c r="C74" t="s">
        <v>60</v>
      </c>
      <c r="D74" t="s">
        <v>61</v>
      </c>
      <c r="E74" t="s">
        <v>67</v>
      </c>
      <c r="F74" t="s">
        <v>68</v>
      </c>
      <c r="G74" t="s">
        <v>69</v>
      </c>
    </row>
    <row r="75" spans="1:9" x14ac:dyDescent="0.35">
      <c r="A75" t="s">
        <v>41</v>
      </c>
      <c r="B75">
        <f>B46</f>
        <v>6080</v>
      </c>
      <c r="C75" s="5">
        <f>D75/B75</f>
        <v>12.5</v>
      </c>
      <c r="D75" s="1">
        <f>C46</f>
        <v>76000</v>
      </c>
      <c r="E75">
        <f>$B$43*B30</f>
        <v>5700</v>
      </c>
      <c r="F75" s="1">
        <f>C30</f>
        <v>12</v>
      </c>
      <c r="G75" s="1">
        <f>E75*F75</f>
        <v>68400</v>
      </c>
      <c r="I75" s="1">
        <f>D75-G75</f>
        <v>7600</v>
      </c>
    </row>
    <row r="76" spans="1:9" x14ac:dyDescent="0.35">
      <c r="A76" t="s">
        <v>42</v>
      </c>
      <c r="B76">
        <f>B47</f>
        <v>3515</v>
      </c>
      <c r="C76" s="1">
        <f>D76/B76</f>
        <v>36</v>
      </c>
      <c r="D76" s="1">
        <f>C47</f>
        <v>126540</v>
      </c>
      <c r="E76">
        <f t="shared" ref="E76:E78" si="0">$B$43*B31</f>
        <v>3800</v>
      </c>
      <c r="F76" s="1">
        <f t="shared" ref="F76:F78" si="1">C31</f>
        <v>37</v>
      </c>
      <c r="G76" s="1">
        <f t="shared" ref="G76:G80" si="2">E76*F76</f>
        <v>140600</v>
      </c>
      <c r="H76" s="1">
        <f t="shared" ref="H76:H79" si="3">D76-G76</f>
        <v>-14060</v>
      </c>
    </row>
    <row r="77" spans="1:9" x14ac:dyDescent="0.35">
      <c r="A77" t="s">
        <v>10</v>
      </c>
      <c r="B77">
        <f>B50</f>
        <v>4370</v>
      </c>
      <c r="C77" s="5">
        <f>D77/B77</f>
        <v>21.6</v>
      </c>
      <c r="D77" s="1">
        <f>C50</f>
        <v>94392</v>
      </c>
      <c r="E77">
        <f t="shared" si="0"/>
        <v>4750</v>
      </c>
      <c r="F77" s="1">
        <f t="shared" si="1"/>
        <v>20</v>
      </c>
      <c r="G77" s="1">
        <f t="shared" si="2"/>
        <v>95000</v>
      </c>
      <c r="H77" s="1">
        <f t="shared" si="3"/>
        <v>-608</v>
      </c>
    </row>
    <row r="78" spans="1:9" x14ac:dyDescent="0.35">
      <c r="A78" t="s">
        <v>11</v>
      </c>
      <c r="B78">
        <f>B51</f>
        <v>16150</v>
      </c>
      <c r="C78" s="1">
        <f>D78/B78</f>
        <v>25</v>
      </c>
      <c r="D78" s="1">
        <f>C51</f>
        <v>403750</v>
      </c>
      <c r="E78">
        <f t="shared" si="0"/>
        <v>14250</v>
      </c>
      <c r="F78" s="1">
        <f t="shared" si="1"/>
        <v>24</v>
      </c>
      <c r="G78" s="1">
        <f t="shared" si="2"/>
        <v>342000</v>
      </c>
      <c r="I78" s="1">
        <f>D78-G78</f>
        <v>61750</v>
      </c>
    </row>
    <row r="79" spans="1:9" x14ac:dyDescent="0.35">
      <c r="A79" t="s">
        <v>31</v>
      </c>
      <c r="B79">
        <f>B54</f>
        <v>8740</v>
      </c>
      <c r="C79" s="4">
        <f>B55</f>
        <v>5.5</v>
      </c>
      <c r="D79" s="4">
        <f>B79*C79</f>
        <v>48070</v>
      </c>
      <c r="E79">
        <f>$B$43*B36</f>
        <v>9500</v>
      </c>
      <c r="F79" s="1">
        <f>C36</f>
        <v>6</v>
      </c>
      <c r="G79" s="1">
        <f t="shared" si="2"/>
        <v>57000</v>
      </c>
      <c r="H79" s="1">
        <f t="shared" si="3"/>
        <v>-8930</v>
      </c>
    </row>
    <row r="80" spans="1:9" x14ac:dyDescent="0.35">
      <c r="A80" t="s">
        <v>32</v>
      </c>
      <c r="B80">
        <f>C54</f>
        <v>16150</v>
      </c>
      <c r="C80" s="4">
        <f>C55</f>
        <v>4.5999999999999996</v>
      </c>
      <c r="D80" s="4">
        <f>B80*C80</f>
        <v>74290</v>
      </c>
      <c r="E80">
        <f>$B$43*B37</f>
        <v>14250</v>
      </c>
      <c r="F80" s="1">
        <f>C37</f>
        <v>4</v>
      </c>
      <c r="G80" s="1">
        <f t="shared" si="2"/>
        <v>57000</v>
      </c>
      <c r="I80" s="1">
        <f>D80-G80</f>
        <v>17290</v>
      </c>
    </row>
    <row r="81" spans="1:13" x14ac:dyDescent="0.35">
      <c r="A81" t="s">
        <v>7</v>
      </c>
      <c r="B81">
        <f>B43</f>
        <v>1900</v>
      </c>
      <c r="C81" s="1">
        <f>D81/B81</f>
        <v>433.18</v>
      </c>
      <c r="D81" s="1">
        <f>SUM(D75:D80)</f>
        <v>823042</v>
      </c>
      <c r="E81">
        <f>B43</f>
        <v>1900</v>
      </c>
      <c r="F81" s="1">
        <f>G81/E81</f>
        <v>400</v>
      </c>
      <c r="G81" s="1">
        <f>SUM(G75:G80)</f>
        <v>760000</v>
      </c>
      <c r="H81" s="1">
        <f>SUM(H75:H80)</f>
        <v>-23598</v>
      </c>
      <c r="I81" s="1">
        <f>SUM(I75:I80)</f>
        <v>86640</v>
      </c>
    </row>
    <row r="82" spans="1:13" x14ac:dyDescent="0.35">
      <c r="I82" s="1">
        <f>H81+I81</f>
        <v>63042</v>
      </c>
    </row>
    <row r="83" spans="1:13" ht="58" x14ac:dyDescent="0.35">
      <c r="A83" s="2" t="s">
        <v>66</v>
      </c>
    </row>
    <row r="85" spans="1:13" x14ac:dyDescent="0.35">
      <c r="A85" t="s">
        <v>70</v>
      </c>
      <c r="B85" s="1">
        <f>D81-G81</f>
        <v>63042</v>
      </c>
      <c r="C85" t="s">
        <v>71</v>
      </c>
    </row>
    <row r="87" spans="1:13" x14ac:dyDescent="0.35">
      <c r="A87" t="s">
        <v>72</v>
      </c>
    </row>
    <row r="88" spans="1:13" x14ac:dyDescent="0.35">
      <c r="A88" t="s">
        <v>25</v>
      </c>
      <c r="B88" s="1" t="s">
        <v>73</v>
      </c>
      <c r="C88" t="s">
        <v>74</v>
      </c>
      <c r="E88" t="s">
        <v>78</v>
      </c>
    </row>
    <row r="89" spans="1:13" x14ac:dyDescent="0.35">
      <c r="A89" t="s">
        <v>41</v>
      </c>
      <c r="B89" s="1">
        <f>(C75-F75)*B75</f>
        <v>3040</v>
      </c>
      <c r="C89" s="1">
        <f>(B75-E75)*F75</f>
        <v>4560</v>
      </c>
      <c r="E89" s="1">
        <f>SUM(B89:C89)</f>
        <v>7600</v>
      </c>
    </row>
    <row r="90" spans="1:13" x14ac:dyDescent="0.35">
      <c r="A90" t="s">
        <v>42</v>
      </c>
      <c r="B90" s="1">
        <f t="shared" ref="B90:B92" si="4">(C76-F76)*B76</f>
        <v>-3515</v>
      </c>
      <c r="C90" s="1">
        <f t="shared" ref="C90:C92" si="5">(B76-E76)*F76</f>
        <v>-10545</v>
      </c>
      <c r="E90" s="1">
        <f>SUM(B90:C90)</f>
        <v>-14060</v>
      </c>
    </row>
    <row r="91" spans="1:13" x14ac:dyDescent="0.35">
      <c r="A91" t="s">
        <v>10</v>
      </c>
      <c r="B91" s="1">
        <f t="shared" si="4"/>
        <v>6992.0000000000064</v>
      </c>
      <c r="C91" s="1">
        <f t="shared" si="5"/>
        <v>-7600</v>
      </c>
      <c r="E91" s="1">
        <f>SUM(B91:C91)</f>
        <v>-607.99999999999363</v>
      </c>
    </row>
    <row r="92" spans="1:13" x14ac:dyDescent="0.35">
      <c r="A92" t="s">
        <v>11</v>
      </c>
      <c r="B92" s="1">
        <f t="shared" si="4"/>
        <v>16150</v>
      </c>
      <c r="C92" s="1">
        <f t="shared" si="5"/>
        <v>45600</v>
      </c>
      <c r="E92" s="1">
        <f>SUM(B92:C92)</f>
        <v>61750</v>
      </c>
    </row>
    <row r="93" spans="1:13" x14ac:dyDescent="0.35">
      <c r="A93" t="s">
        <v>30</v>
      </c>
      <c r="B93" t="s">
        <v>75</v>
      </c>
      <c r="C93" t="s">
        <v>76</v>
      </c>
      <c r="D93" t="s">
        <v>77</v>
      </c>
    </row>
    <row r="94" spans="1:13" x14ac:dyDescent="0.35">
      <c r="A94" t="s">
        <v>31</v>
      </c>
      <c r="B94" s="4">
        <f>D79-((C10*B79)+B8)</f>
        <v>-9410</v>
      </c>
      <c r="C94" s="1">
        <f>((C10*B79)+B8)-(B11*B79)</f>
        <v>5040</v>
      </c>
      <c r="D94" s="4">
        <f>(B79-E79)*B11</f>
        <v>-4560</v>
      </c>
      <c r="E94" s="4">
        <f>SUM(B94:D94)</f>
        <v>-8930</v>
      </c>
      <c r="H94" t="s">
        <v>79</v>
      </c>
      <c r="I94">
        <f>B79/B9</f>
        <v>0.874</v>
      </c>
      <c r="J94" t="s">
        <v>80</v>
      </c>
    </row>
    <row r="95" spans="1:13" x14ac:dyDescent="0.35">
      <c r="A95" t="s">
        <v>32</v>
      </c>
      <c r="B95" s="4">
        <f>D80-((E10*B80)+D8)</f>
        <v>10840</v>
      </c>
      <c r="C95" s="1">
        <f>((E10*B80)+D8)-(D11*B80)</f>
        <v>-1150</v>
      </c>
      <c r="D95" s="4">
        <f>(B80-E80)*D11</f>
        <v>7600</v>
      </c>
      <c r="E95" s="4">
        <f>SUM(B95:D95)</f>
        <v>17290</v>
      </c>
      <c r="I95">
        <f>B80/D9</f>
        <v>1.0766666666666667</v>
      </c>
      <c r="J95" t="s">
        <v>81</v>
      </c>
      <c r="L95" s="1">
        <f>(1-I95)*D8</f>
        <v>-1150</v>
      </c>
      <c r="M95" t="s">
        <v>82</v>
      </c>
    </row>
    <row r="98" spans="2:4" x14ac:dyDescent="0.35">
      <c r="B98" s="1"/>
      <c r="C98" s="1"/>
      <c r="D98" s="1"/>
    </row>
    <row r="99" spans="2:4" x14ac:dyDescent="0.35">
      <c r="B99" s="1"/>
      <c r="C99" s="1"/>
      <c r="D99" s="1"/>
    </row>
    <row r="101" spans="2:4" x14ac:dyDescent="0.35">
      <c r="D101" s="1"/>
    </row>
  </sheetData>
  <mergeCells count="6">
    <mergeCell ref="E73:G73"/>
    <mergeCell ref="B73:D73"/>
    <mergeCell ref="B2:C2"/>
    <mergeCell ref="D2:E2"/>
    <mergeCell ref="B11:C11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Ramond</dc:creator>
  <cp:lastModifiedBy>Matthieu Ramond</cp:lastModifiedBy>
  <dcterms:created xsi:type="dcterms:W3CDTF">2024-12-19T08:18:31Z</dcterms:created>
  <dcterms:modified xsi:type="dcterms:W3CDTF">2024-12-20T12:48:06Z</dcterms:modified>
</cp:coreProperties>
</file>