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289D4ACD-97C4-4100-8673-CF125DF662BF}" xr6:coauthVersionLast="47" xr6:coauthVersionMax="47" xr10:uidLastSave="{00000000-0000-0000-0000-000000000000}"/>
  <bookViews>
    <workbookView xWindow="-110" yWindow="-110" windowWidth="19420" windowHeight="11020" activeTab="1" xr2:uid="{F76C7CA8-3710-4573-9875-1BAE45201C2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H14" i="2"/>
  <c r="H11" i="2"/>
  <c r="G13" i="2"/>
  <c r="I13" i="2"/>
  <c r="I6" i="2"/>
  <c r="G6" i="2"/>
  <c r="F8" i="2"/>
  <c r="H8" i="2" s="1"/>
  <c r="F9" i="2"/>
  <c r="H9" i="2" s="1"/>
  <c r="F10" i="2"/>
  <c r="J10" i="2" s="1"/>
  <c r="F11" i="2"/>
  <c r="J11" i="2" s="1"/>
  <c r="F7" i="2"/>
  <c r="H7" i="2" s="1"/>
  <c r="C49" i="1"/>
  <c r="B21" i="1"/>
  <c r="B44" i="1"/>
  <c r="C42" i="1"/>
  <c r="D42" i="1"/>
  <c r="E42" i="1"/>
  <c r="B42" i="1"/>
  <c r="C41" i="1"/>
  <c r="D41" i="1"/>
  <c r="E41" i="1"/>
  <c r="B41" i="1"/>
  <c r="F24" i="1"/>
  <c r="C23" i="1"/>
  <c r="B23" i="1"/>
  <c r="H10" i="2" l="1"/>
  <c r="H12" i="2" s="1"/>
  <c r="J8" i="2"/>
  <c r="J7" i="2"/>
  <c r="J9" i="2"/>
  <c r="B24" i="1"/>
  <c r="B25" i="1" s="1"/>
  <c r="C26" i="1"/>
  <c r="B26" i="1"/>
  <c r="K18" i="1"/>
  <c r="I19" i="1" s="1"/>
  <c r="I18" i="1"/>
  <c r="I20" i="1" s="1"/>
  <c r="K20" i="1" s="1"/>
  <c r="C15" i="1"/>
  <c r="B15" i="1"/>
  <c r="F11" i="1"/>
  <c r="C24" i="1" s="1"/>
  <c r="C25" i="1" s="1"/>
  <c r="E11" i="1"/>
  <c r="F7" i="1"/>
  <c r="F15" i="1" s="1"/>
  <c r="E7" i="1"/>
  <c r="E15" i="1" s="1"/>
  <c r="J12" i="2" l="1"/>
  <c r="B2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<sst xmlns="http://schemas.openxmlformats.org/spreadsheetml/2006/main" count="93" uniqueCount="73">
  <si>
    <t>ACTIF</t>
  </si>
  <si>
    <t>ACTIF IMMOBILISE</t>
  </si>
  <si>
    <t>N</t>
  </si>
  <si>
    <t>N-1</t>
  </si>
  <si>
    <t>PASSIF</t>
  </si>
  <si>
    <t>CAPITAUX PERMANENTS</t>
  </si>
  <si>
    <t>Capitaux propres</t>
  </si>
  <si>
    <t>Dettes financières</t>
  </si>
  <si>
    <t>Amortissements et
Dépréciations</t>
  </si>
  <si>
    <t>Total</t>
  </si>
  <si>
    <t>PASSIF CIRCULANT</t>
  </si>
  <si>
    <t>Dettes fournisseurs</t>
  </si>
  <si>
    <t>Dettes fiscales et sociales</t>
  </si>
  <si>
    <t>Trésorerie Active</t>
  </si>
  <si>
    <t>Trésorerie Passive</t>
  </si>
  <si>
    <t>ACTIF CIRCULANT</t>
  </si>
  <si>
    <t>Stocks</t>
  </si>
  <si>
    <t>Créances clients</t>
  </si>
  <si>
    <t>Total ACTIF</t>
  </si>
  <si>
    <t>Total PASSIF</t>
  </si>
  <si>
    <t>Bilan Fonctionnel (en k€)</t>
  </si>
  <si>
    <t>CHARGES</t>
  </si>
  <si>
    <t>Montant</t>
  </si>
  <si>
    <t>PRODUITS</t>
  </si>
  <si>
    <t>Charges d'exploitation</t>
  </si>
  <si>
    <t>Produits d'exploitation</t>
  </si>
  <si>
    <t>Achat de matières premières</t>
  </si>
  <si>
    <t>Autres achats et charges externes</t>
  </si>
  <si>
    <t>Impôts et taxes</t>
  </si>
  <si>
    <t>Charges de personnel</t>
  </si>
  <si>
    <t>Charges financières</t>
  </si>
  <si>
    <t>Charges d'intérêts</t>
  </si>
  <si>
    <t>Charges exceptionnelles</t>
  </si>
  <si>
    <t>Amendes</t>
  </si>
  <si>
    <t>Impôt sur les bénéfices</t>
  </si>
  <si>
    <t>TOTAL CHARGES</t>
  </si>
  <si>
    <t>Bénéfice</t>
  </si>
  <si>
    <t>TOTAL GENERAL</t>
  </si>
  <si>
    <t>Production vendue</t>
  </si>
  <si>
    <t>Reprise sur provision</t>
  </si>
  <si>
    <t>Produits financiers</t>
  </si>
  <si>
    <t>Produits exceptionnels</t>
  </si>
  <si>
    <t>Produits de cession des
éléments d'actifs</t>
  </si>
  <si>
    <t>TOTAL PRODUITS</t>
  </si>
  <si>
    <t>Perte</t>
  </si>
  <si>
    <t>Résultat au 31/12/N (en k€)</t>
  </si>
  <si>
    <t>Dotation aux amortissments et 
provisions</t>
  </si>
  <si>
    <t>CAF</t>
  </si>
  <si>
    <t>FR</t>
  </si>
  <si>
    <t>BFR</t>
  </si>
  <si>
    <t>Trésorerie (FR-BFR)</t>
  </si>
  <si>
    <t>Trésorerie (TA-TP)</t>
  </si>
  <si>
    <t>Pourcentage CAF/CA</t>
  </si>
  <si>
    <t>D'après nos recherches, de manière générale, on dit que la CAF minimale dégagée par l'entreprise doit être d'au moins 5%. L'entreprise dégage donc une relativement bonne capacité à s'auto financer.</t>
  </si>
  <si>
    <t>CAF = resultat + dotation amortissement et provision + produits exceptionnels</t>
  </si>
  <si>
    <t>K€</t>
  </si>
  <si>
    <t>Projet A</t>
  </si>
  <si>
    <t>Projet B</t>
  </si>
  <si>
    <t>Montant d'acquisition</t>
  </si>
  <si>
    <t>CAF d'expl annuelle</t>
  </si>
  <si>
    <t>CF</t>
  </si>
  <si>
    <t>Tx</t>
  </si>
  <si>
    <t>VAN</t>
  </si>
  <si>
    <t>TRI</t>
  </si>
  <si>
    <t>taux</t>
  </si>
  <si>
    <t>Invest</t>
  </si>
  <si>
    <t>Cash flow = CAF - \Delta BFR</t>
  </si>
  <si>
    <t>(formule simplifiée)</t>
  </si>
  <si>
    <t>Exercice 2</t>
  </si>
  <si>
    <t>Taux</t>
  </si>
  <si>
    <t>Taux :</t>
  </si>
  <si>
    <t>année</t>
  </si>
  <si>
    <t>Rentabilité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</si>
</sst>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10" fontId="0" fillId="0" borderId="1" xfId="1" applyNumberFormat="1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2" borderId="1" xfId="0" applyFill="1" applyBorder="1"/>
    <xf numFmtId="8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4F0F-DF58-4A62-885B-8EE17CFD99F4}">
  <dimension ref="A1:K49"/>
  <sheetViews>
    <sheetView topLeftCell="A29" workbookViewId="0">
      <selection activeCell="B42" sqref="B42"/>
    </sheetView>
  </sheetViews>
  <sheetFormatPr baseColWidth="10" defaultRowHeight="14.5" x14ac:dyDescent="0.35"/>
  <cols>
    <col min="1" max="1" width="18" customWidth="1"/>
    <col min="4" max="4" width="22.08984375" customWidth="1"/>
    <col min="8" max="8" width="28.453125" bestFit="1" customWidth="1"/>
    <col min="10" max="10" width="22.1796875" customWidth="1"/>
  </cols>
  <sheetData>
    <row r="1" spans="1:11" x14ac:dyDescent="0.35">
      <c r="A1" s="9" t="s">
        <v>20</v>
      </c>
      <c r="B1" s="9"/>
      <c r="C1" s="9"/>
      <c r="D1" s="9"/>
      <c r="E1" s="9"/>
      <c r="F1" s="9"/>
      <c r="H1" s="9" t="s">
        <v>45</v>
      </c>
      <c r="I1" s="9"/>
      <c r="J1" s="9"/>
      <c r="K1" s="9"/>
    </row>
    <row r="2" spans="1:11" x14ac:dyDescent="0.35">
      <c r="A2" s="2" t="s">
        <v>0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H2" s="1" t="s">
        <v>21</v>
      </c>
      <c r="I2" s="2" t="s">
        <v>22</v>
      </c>
      <c r="J2" s="2" t="s">
        <v>23</v>
      </c>
      <c r="K2" s="2" t="s">
        <v>22</v>
      </c>
    </row>
    <row r="3" spans="1:11" x14ac:dyDescent="0.35">
      <c r="A3" s="2" t="s">
        <v>1</v>
      </c>
      <c r="B3" s="1">
        <v>21000</v>
      </c>
      <c r="C3" s="1">
        <v>18000</v>
      </c>
      <c r="D3" s="2" t="s">
        <v>5</v>
      </c>
      <c r="E3" s="1"/>
      <c r="F3" s="1"/>
      <c r="H3" s="5" t="s">
        <v>24</v>
      </c>
      <c r="I3" s="1"/>
      <c r="J3" s="5" t="s">
        <v>25</v>
      </c>
      <c r="K3" s="1"/>
    </row>
    <row r="4" spans="1:11" x14ac:dyDescent="0.35">
      <c r="A4" s="1"/>
      <c r="B4" s="1"/>
      <c r="C4" s="1"/>
      <c r="D4" s="1" t="s">
        <v>6</v>
      </c>
      <c r="E4" s="1">
        <v>10000</v>
      </c>
      <c r="F4" s="1">
        <v>9000</v>
      </c>
      <c r="H4" s="1" t="s">
        <v>26</v>
      </c>
      <c r="I4" s="1">
        <v>15000</v>
      </c>
      <c r="J4" s="1" t="s">
        <v>38</v>
      </c>
      <c r="K4" s="1">
        <v>37000</v>
      </c>
    </row>
    <row r="5" spans="1:11" x14ac:dyDescent="0.35">
      <c r="A5" s="1"/>
      <c r="B5" s="1"/>
      <c r="C5" s="1"/>
      <c r="D5" s="1" t="s">
        <v>7</v>
      </c>
      <c r="E5" s="1">
        <v>6000</v>
      </c>
      <c r="F5" s="1">
        <v>5000</v>
      </c>
      <c r="H5" s="1" t="s">
        <v>27</v>
      </c>
      <c r="I5" s="1">
        <v>3800</v>
      </c>
      <c r="J5" s="1" t="s">
        <v>39</v>
      </c>
      <c r="K5" s="1">
        <v>0</v>
      </c>
    </row>
    <row r="6" spans="1:11" ht="26.5" customHeight="1" x14ac:dyDescent="0.35">
      <c r="A6" s="1"/>
      <c r="B6" s="1"/>
      <c r="C6" s="1"/>
      <c r="D6" s="4" t="s">
        <v>8</v>
      </c>
      <c r="E6" s="1">
        <v>7000</v>
      </c>
      <c r="F6" s="1">
        <v>5500</v>
      </c>
      <c r="H6" s="1" t="s">
        <v>28</v>
      </c>
      <c r="I6" s="1">
        <v>980</v>
      </c>
      <c r="J6" s="1"/>
      <c r="K6" s="1"/>
    </row>
    <row r="7" spans="1:11" x14ac:dyDescent="0.35">
      <c r="A7" s="2" t="s">
        <v>9</v>
      </c>
      <c r="B7" s="2">
        <v>21000</v>
      </c>
      <c r="C7" s="2">
        <v>18000</v>
      </c>
      <c r="D7" s="2" t="s">
        <v>9</v>
      </c>
      <c r="E7" s="2">
        <f>SUM(E4:E6)</f>
        <v>23000</v>
      </c>
      <c r="F7" s="2">
        <f>SUM(F4:F6)</f>
        <v>19500</v>
      </c>
      <c r="H7" s="1" t="s">
        <v>29</v>
      </c>
      <c r="I7" s="1">
        <v>14000</v>
      </c>
      <c r="J7" s="1"/>
      <c r="K7" s="1"/>
    </row>
    <row r="8" spans="1:11" ht="29" x14ac:dyDescent="0.35">
      <c r="A8" s="2" t="s">
        <v>15</v>
      </c>
      <c r="B8" s="1"/>
      <c r="C8" s="1"/>
      <c r="D8" s="2" t="s">
        <v>10</v>
      </c>
      <c r="E8" s="1"/>
      <c r="F8" s="1"/>
      <c r="H8" s="4" t="s">
        <v>46</v>
      </c>
      <c r="I8" s="1">
        <v>1800</v>
      </c>
      <c r="J8" s="1"/>
      <c r="K8" s="1"/>
    </row>
    <row r="9" spans="1:11" x14ac:dyDescent="0.35">
      <c r="A9" s="1" t="s">
        <v>16</v>
      </c>
      <c r="B9" s="1">
        <v>1200</v>
      </c>
      <c r="C9" s="1">
        <v>1000</v>
      </c>
      <c r="D9" s="1" t="s">
        <v>11</v>
      </c>
      <c r="E9" s="1">
        <v>1200</v>
      </c>
      <c r="F9" s="1">
        <v>1100</v>
      </c>
      <c r="H9" s="1"/>
      <c r="I9" s="1"/>
      <c r="J9" s="1"/>
      <c r="K9" s="1"/>
    </row>
    <row r="10" spans="1:11" x14ac:dyDescent="0.35">
      <c r="A10" s="1" t="s">
        <v>17</v>
      </c>
      <c r="B10" s="1">
        <v>1700</v>
      </c>
      <c r="C10" s="1">
        <v>1400</v>
      </c>
      <c r="D10" s="1" t="s">
        <v>12</v>
      </c>
      <c r="E10" s="1">
        <v>900</v>
      </c>
      <c r="F10" s="1">
        <v>800</v>
      </c>
      <c r="H10" s="5" t="s">
        <v>30</v>
      </c>
      <c r="I10" s="1"/>
      <c r="J10" s="5" t="s">
        <v>40</v>
      </c>
      <c r="K10" s="1">
        <v>0</v>
      </c>
    </row>
    <row r="11" spans="1:11" x14ac:dyDescent="0.35">
      <c r="A11" s="2" t="s">
        <v>9</v>
      </c>
      <c r="B11" s="2">
        <v>2900</v>
      </c>
      <c r="C11" s="2">
        <v>2400</v>
      </c>
      <c r="D11" s="2" t="s">
        <v>9</v>
      </c>
      <c r="E11" s="2">
        <f>SUM(E9:E10)</f>
        <v>2100</v>
      </c>
      <c r="F11" s="2">
        <f>SUM(F9:F10)</f>
        <v>1900</v>
      </c>
      <c r="H11" s="1" t="s">
        <v>31</v>
      </c>
      <c r="I11" s="1">
        <v>180</v>
      </c>
      <c r="J11" s="1"/>
      <c r="K11" s="1"/>
    </row>
    <row r="12" spans="1:11" x14ac:dyDescent="0.35">
      <c r="A12" s="1"/>
      <c r="B12" s="1"/>
      <c r="C12" s="1"/>
      <c r="D12" s="1"/>
      <c r="E12" s="1"/>
      <c r="F12" s="1"/>
      <c r="H12" s="1"/>
      <c r="I12" s="1"/>
      <c r="J12" s="1"/>
      <c r="K12" s="1"/>
    </row>
    <row r="13" spans="1:11" x14ac:dyDescent="0.35">
      <c r="A13" s="2" t="s">
        <v>13</v>
      </c>
      <c r="B13" s="2">
        <v>1200</v>
      </c>
      <c r="C13" s="2">
        <v>1000</v>
      </c>
      <c r="D13" s="2" t="s">
        <v>14</v>
      </c>
      <c r="E13" s="2">
        <v>0</v>
      </c>
      <c r="F13" s="2">
        <v>0</v>
      </c>
      <c r="H13" s="5" t="s">
        <v>32</v>
      </c>
      <c r="I13" s="1"/>
      <c r="J13" s="5" t="s">
        <v>41</v>
      </c>
      <c r="K13" s="1"/>
    </row>
    <row r="14" spans="1:11" ht="29" x14ac:dyDescent="0.35">
      <c r="A14" s="1"/>
      <c r="B14" s="1"/>
      <c r="C14" s="1"/>
      <c r="D14" s="1"/>
      <c r="E14" s="1"/>
      <c r="F14" s="1"/>
      <c r="H14" s="1" t="s">
        <v>33</v>
      </c>
      <c r="I14" s="1">
        <v>10</v>
      </c>
      <c r="J14" s="4" t="s">
        <v>42</v>
      </c>
      <c r="K14" s="1">
        <v>150</v>
      </c>
    </row>
    <row r="15" spans="1:11" x14ac:dyDescent="0.35">
      <c r="A15" s="2" t="s">
        <v>18</v>
      </c>
      <c r="B15" s="2">
        <f>B7+B11+B13</f>
        <v>25100</v>
      </c>
      <c r="C15" s="2">
        <f>C7+C11+C13</f>
        <v>21400</v>
      </c>
      <c r="D15" s="2" t="s">
        <v>19</v>
      </c>
      <c r="E15" s="2">
        <f>E7+E11+E13</f>
        <v>25100</v>
      </c>
      <c r="F15" s="2">
        <f>F7+F11+F13</f>
        <v>21400</v>
      </c>
      <c r="H15" s="1"/>
      <c r="I15" s="1"/>
      <c r="J15" s="1"/>
      <c r="K15" s="1"/>
    </row>
    <row r="16" spans="1:11" x14ac:dyDescent="0.35">
      <c r="H16" s="1"/>
      <c r="I16" s="1"/>
      <c r="J16" s="1"/>
      <c r="K16" s="1"/>
    </row>
    <row r="17" spans="1:11" x14ac:dyDescent="0.35">
      <c r="H17" s="1" t="s">
        <v>34</v>
      </c>
      <c r="I17" s="1">
        <v>300</v>
      </c>
      <c r="J17" s="1"/>
      <c r="K17" s="1"/>
    </row>
    <row r="18" spans="1:11" x14ac:dyDescent="0.35">
      <c r="A18" t="s">
        <v>54</v>
      </c>
      <c r="H18" s="2" t="s">
        <v>35</v>
      </c>
      <c r="I18" s="1">
        <f>SUM(I4:I17)</f>
        <v>36070</v>
      </c>
      <c r="J18" s="2" t="s">
        <v>43</v>
      </c>
      <c r="K18" s="1">
        <f>SUM(K4:K14)</f>
        <v>37150</v>
      </c>
    </row>
    <row r="19" spans="1:11" x14ac:dyDescent="0.35">
      <c r="H19" s="2" t="s">
        <v>36</v>
      </c>
      <c r="I19" s="2">
        <f>K18-I18</f>
        <v>1080</v>
      </c>
      <c r="J19" s="2" t="s">
        <v>44</v>
      </c>
      <c r="K19" s="1"/>
    </row>
    <row r="20" spans="1:11" x14ac:dyDescent="0.35">
      <c r="A20" s="1"/>
      <c r="B20" s="1" t="s">
        <v>2</v>
      </c>
      <c r="C20" s="1" t="s">
        <v>3</v>
      </c>
      <c r="H20" s="2" t="s">
        <v>37</v>
      </c>
      <c r="I20" s="1">
        <f>I18+I19</f>
        <v>37150</v>
      </c>
      <c r="J20" s="2" t="s">
        <v>37</v>
      </c>
      <c r="K20" s="1">
        <f>I20</f>
        <v>37150</v>
      </c>
    </row>
    <row r="21" spans="1:11" x14ac:dyDescent="0.35">
      <c r="A21" s="2" t="s">
        <v>47</v>
      </c>
      <c r="B21" s="2">
        <f>I19+I8-K14</f>
        <v>2730</v>
      </c>
      <c r="C21" s="6"/>
    </row>
    <row r="22" spans="1:11" x14ac:dyDescent="0.35">
      <c r="A22" s="1" t="s">
        <v>52</v>
      </c>
      <c r="B22" s="3">
        <f>B21/I20</f>
        <v>7.3485868102288021E-2</v>
      </c>
      <c r="C22" s="6"/>
    </row>
    <row r="23" spans="1:11" x14ac:dyDescent="0.35">
      <c r="A23" s="1" t="s">
        <v>48</v>
      </c>
      <c r="B23" s="1">
        <f>(E4+E5)-B7+E6</f>
        <v>2000</v>
      </c>
      <c r="C23" s="1">
        <f>(F4+F5)-C7+F6</f>
        <v>1500</v>
      </c>
    </row>
    <row r="24" spans="1:11" x14ac:dyDescent="0.35">
      <c r="A24" s="1" t="s">
        <v>49</v>
      </c>
      <c r="B24" s="1">
        <f>B11-E11</f>
        <v>800</v>
      </c>
      <c r="C24" s="1">
        <f>C11-F11</f>
        <v>500</v>
      </c>
      <c r="F24" t="e" vm="1">
        <f>_xleta.NPV</f>
        <v>#VALUE!</v>
      </c>
    </row>
    <row r="25" spans="1:11" x14ac:dyDescent="0.35">
      <c r="A25" s="1" t="s">
        <v>50</v>
      </c>
      <c r="B25" s="1">
        <f>B23-B24</f>
        <v>1200</v>
      </c>
      <c r="C25" s="1">
        <f>C23-C24</f>
        <v>1000</v>
      </c>
    </row>
    <row r="26" spans="1:11" x14ac:dyDescent="0.35">
      <c r="A26" s="1" t="s">
        <v>51</v>
      </c>
      <c r="B26" s="1">
        <f>B13-E13</f>
        <v>1200</v>
      </c>
      <c r="C26" s="1">
        <f>C13-F13</f>
        <v>1000</v>
      </c>
    </row>
    <row r="29" spans="1:11" x14ac:dyDescent="0.35">
      <c r="A29" t="s">
        <v>53</v>
      </c>
    </row>
    <row r="33" spans="1:5" x14ac:dyDescent="0.35">
      <c r="A33" t="s">
        <v>55</v>
      </c>
      <c r="B33" t="s">
        <v>58</v>
      </c>
      <c r="C33" t="s">
        <v>59</v>
      </c>
    </row>
    <row r="34" spans="1:5" x14ac:dyDescent="0.35">
      <c r="A34" t="s">
        <v>56</v>
      </c>
      <c r="B34">
        <v>300</v>
      </c>
      <c r="C34">
        <v>100</v>
      </c>
    </row>
    <row r="35" spans="1:5" x14ac:dyDescent="0.35">
      <c r="A35" t="s">
        <v>57</v>
      </c>
      <c r="B35">
        <v>400</v>
      </c>
      <c r="C35">
        <v>130</v>
      </c>
    </row>
    <row r="37" spans="1:5" x14ac:dyDescent="0.35">
      <c r="A37" t="s">
        <v>64</v>
      </c>
      <c r="B37">
        <v>0.1</v>
      </c>
    </row>
    <row r="39" spans="1:5" x14ac:dyDescent="0.35">
      <c r="A39" t="s">
        <v>60</v>
      </c>
      <c r="B39">
        <v>1</v>
      </c>
      <c r="C39">
        <v>2</v>
      </c>
      <c r="D39">
        <v>3</v>
      </c>
      <c r="E39">
        <v>4</v>
      </c>
    </row>
    <row r="40" spans="1:5" x14ac:dyDescent="0.35">
      <c r="A40" t="s">
        <v>61</v>
      </c>
      <c r="B40">
        <v>30</v>
      </c>
      <c r="C40">
        <v>40</v>
      </c>
      <c r="D40">
        <v>50</v>
      </c>
      <c r="E40">
        <v>20</v>
      </c>
    </row>
    <row r="41" spans="1:5" x14ac:dyDescent="0.35">
      <c r="B41">
        <f>(1+$B$37)^B39</f>
        <v>1.1000000000000001</v>
      </c>
      <c r="C41">
        <f t="shared" ref="C41:E41" si="0">(1+$B$37)^C39</f>
        <v>1.2100000000000002</v>
      </c>
      <c r="D41">
        <f t="shared" si="0"/>
        <v>1.3310000000000004</v>
      </c>
      <c r="E41">
        <f t="shared" si="0"/>
        <v>1.4641000000000004</v>
      </c>
    </row>
    <row r="42" spans="1:5" x14ac:dyDescent="0.35">
      <c r="B42">
        <f>B40/B41</f>
        <v>27.27272727272727</v>
      </c>
      <c r="C42">
        <f t="shared" ref="C42:E42" si="1">C40/C41</f>
        <v>33.057851239669418</v>
      </c>
      <c r="D42">
        <f t="shared" si="1"/>
        <v>37.565740045078876</v>
      </c>
      <c r="E42">
        <f t="shared" si="1"/>
        <v>13.66026910730141</v>
      </c>
    </row>
    <row r="43" spans="1:5" x14ac:dyDescent="0.35">
      <c r="A43" t="s">
        <v>65</v>
      </c>
      <c r="B43">
        <v>100</v>
      </c>
    </row>
    <row r="44" spans="1:5" x14ac:dyDescent="0.35">
      <c r="A44" t="s">
        <v>62</v>
      </c>
      <c r="B44" s="7">
        <f>(SUM(B42:E42))-B43</f>
        <v>11.55658766477697</v>
      </c>
    </row>
    <row r="45" spans="1:5" x14ac:dyDescent="0.35">
      <c r="A45" t="s">
        <v>63</v>
      </c>
      <c r="B45" s="8"/>
    </row>
    <row r="49" spans="1:4" x14ac:dyDescent="0.35">
      <c r="A49" t="s">
        <v>66</v>
      </c>
      <c r="C49">
        <f>B21-(B24-C24)</f>
        <v>2430</v>
      </c>
      <c r="D49" t="s">
        <v>67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B0C3-D957-4962-8F9F-9305C58D6A04}">
  <dimension ref="A1:J16"/>
  <sheetViews>
    <sheetView tabSelected="1" workbookViewId="0">
      <selection activeCell="F15" sqref="F15"/>
    </sheetView>
  </sheetViews>
  <sheetFormatPr baseColWidth="10" defaultRowHeight="14.5" x14ac:dyDescent="0.35"/>
  <sheetData>
    <row r="1" spans="1:10" x14ac:dyDescent="0.35">
      <c r="A1" t="s">
        <v>68</v>
      </c>
    </row>
    <row r="3" spans="1:10" x14ac:dyDescent="0.35">
      <c r="A3" t="s">
        <v>70</v>
      </c>
      <c r="B3">
        <v>0.15</v>
      </c>
    </row>
    <row r="4" spans="1:10" x14ac:dyDescent="0.35">
      <c r="E4" s="6"/>
      <c r="F4" s="6"/>
      <c r="G4" s="11" t="s">
        <v>56</v>
      </c>
      <c r="H4" s="12"/>
      <c r="I4" s="11" t="s">
        <v>57</v>
      </c>
      <c r="J4" s="12"/>
    </row>
    <row r="5" spans="1:10" x14ac:dyDescent="0.35">
      <c r="A5" t="s">
        <v>55</v>
      </c>
      <c r="B5" t="s">
        <v>58</v>
      </c>
      <c r="C5" t="s">
        <v>59</v>
      </c>
      <c r="E5" s="1" t="s">
        <v>71</v>
      </c>
      <c r="F5" s="1" t="s">
        <v>69</v>
      </c>
      <c r="G5" s="1" t="s">
        <v>47</v>
      </c>
      <c r="H5" s="6"/>
      <c r="I5" s="1" t="s">
        <v>47</v>
      </c>
      <c r="J5" s="6"/>
    </row>
    <row r="6" spans="1:10" x14ac:dyDescent="0.35">
      <c r="A6" t="s">
        <v>56</v>
      </c>
      <c r="B6">
        <v>300</v>
      </c>
      <c r="C6">
        <v>100</v>
      </c>
      <c r="E6" s="6"/>
      <c r="F6" s="6"/>
      <c r="G6" s="1">
        <f>-B6</f>
        <v>-300</v>
      </c>
      <c r="H6" s="6"/>
      <c r="I6" s="1">
        <f>-B7</f>
        <v>-400</v>
      </c>
      <c r="J6" s="6"/>
    </row>
    <row r="7" spans="1:10" x14ac:dyDescent="0.35">
      <c r="A7" t="s">
        <v>57</v>
      </c>
      <c r="B7">
        <v>400</v>
      </c>
      <c r="C7">
        <v>130</v>
      </c>
      <c r="E7" s="1">
        <v>1</v>
      </c>
      <c r="F7" s="10">
        <f>(1+$B$3)^E7</f>
        <v>1.1499999999999999</v>
      </c>
      <c r="G7" s="1">
        <v>100</v>
      </c>
      <c r="H7" s="10">
        <f>G7/F7</f>
        <v>86.956521739130437</v>
      </c>
      <c r="I7" s="1">
        <v>130</v>
      </c>
      <c r="J7" s="10">
        <f>I7/F7</f>
        <v>113.04347826086958</v>
      </c>
    </row>
    <row r="8" spans="1:10" x14ac:dyDescent="0.35">
      <c r="E8" s="1">
        <v>2</v>
      </c>
      <c r="F8" s="10">
        <f>(1+$B$3)^E8</f>
        <v>1.3224999999999998</v>
      </c>
      <c r="G8" s="1">
        <v>100</v>
      </c>
      <c r="H8" s="10">
        <f>G8/F8</f>
        <v>75.61436672967865</v>
      </c>
      <c r="I8" s="1">
        <v>130</v>
      </c>
      <c r="J8" s="10">
        <f>I8/F8</f>
        <v>98.298676748582253</v>
      </c>
    </row>
    <row r="9" spans="1:10" x14ac:dyDescent="0.35">
      <c r="E9" s="1">
        <v>3</v>
      </c>
      <c r="F9" s="10">
        <f>(1+$B$3)^E9</f>
        <v>1.5208749999999995</v>
      </c>
      <c r="G9" s="1">
        <v>100</v>
      </c>
      <c r="H9" s="10">
        <f>G9/F9</f>
        <v>65.751623243198836</v>
      </c>
      <c r="I9" s="1">
        <v>130</v>
      </c>
      <c r="J9" s="10">
        <f>I9/F9</f>
        <v>85.477110216158493</v>
      </c>
    </row>
    <row r="10" spans="1:10" x14ac:dyDescent="0.35">
      <c r="E10" s="1">
        <v>4</v>
      </c>
      <c r="F10" s="10">
        <f>(1+$B$3)^E10</f>
        <v>1.7490062499999994</v>
      </c>
      <c r="G10" s="1">
        <v>100</v>
      </c>
      <c r="H10" s="10">
        <f>G10/F10</f>
        <v>57.175324559303334</v>
      </c>
      <c r="I10" s="1">
        <v>130</v>
      </c>
      <c r="J10" s="10">
        <f>I10/F10</f>
        <v>74.327921927094337</v>
      </c>
    </row>
    <row r="11" spans="1:10" x14ac:dyDescent="0.35">
      <c r="E11" s="1">
        <v>5</v>
      </c>
      <c r="F11" s="10">
        <f>(1+$B$3)^E11</f>
        <v>2.0113571874999994</v>
      </c>
      <c r="G11" s="1">
        <v>100</v>
      </c>
      <c r="H11" s="10">
        <f>G11/F11</f>
        <v>49.717673529828986</v>
      </c>
      <c r="I11" s="1">
        <v>130</v>
      </c>
      <c r="J11" s="10">
        <f>I11/F11</f>
        <v>64.632975588777683</v>
      </c>
    </row>
    <row r="12" spans="1:10" x14ac:dyDescent="0.35">
      <c r="E12" s="1" t="s">
        <v>62</v>
      </c>
      <c r="F12" s="6"/>
      <c r="G12" s="6"/>
      <c r="H12" s="10">
        <f>SUM(H7:H11)-B6</f>
        <v>35.215509801140229</v>
      </c>
      <c r="I12" s="6"/>
      <c r="J12" s="10">
        <f>SUM(J7:J11)-B7</f>
        <v>35.780162741482343</v>
      </c>
    </row>
    <row r="13" spans="1:10" x14ac:dyDescent="0.35">
      <c r="B13" s="7"/>
      <c r="C13" s="7"/>
      <c r="E13" s="1" t="s">
        <v>63</v>
      </c>
      <c r="F13" s="6"/>
      <c r="G13" s="13">
        <f>IRR(G6:G11)</f>
        <v>0.1985770978730661</v>
      </c>
      <c r="H13" s="6"/>
      <c r="I13" s="13">
        <f>IRR(I6:I11)</f>
        <v>0.18718888121760524</v>
      </c>
      <c r="J13" s="6"/>
    </row>
    <row r="14" spans="1:10" x14ac:dyDescent="0.35">
      <c r="E14" s="1" t="s">
        <v>72</v>
      </c>
      <c r="F14" s="6"/>
      <c r="G14" s="6"/>
      <c r="H14" s="3">
        <f>H12/B6</f>
        <v>0.11738503267046743</v>
      </c>
      <c r="I14" s="6"/>
      <c r="J14" s="3">
        <f>J12/B7</f>
        <v>8.9450406853705852E-2</v>
      </c>
    </row>
    <row r="16" spans="1:10" x14ac:dyDescent="0.35">
      <c r="B16" s="8"/>
    </row>
  </sheetData>
  <mergeCells count="2"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2025-01-22T12:41:09Z</dcterms:created>
  <dcterms:modified xsi:type="dcterms:W3CDTF">2025-01-27T17:25:14Z</dcterms:modified>
</cp:coreProperties>
</file>