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"/>
    </mc:Choice>
  </mc:AlternateContent>
  <xr:revisionPtr revIDLastSave="0" documentId="13_ncr:1_{2A6CE6A7-2FF0-438D-8800-278E59D0DAEE}" xr6:coauthVersionLast="47" xr6:coauthVersionMax="47" xr10:uidLastSave="{00000000-0000-0000-0000-000000000000}"/>
  <bookViews>
    <workbookView xWindow="-110" yWindow="-110" windowWidth="19420" windowHeight="11020" activeTab="1" xr2:uid="{ECA45121-8D4A-462A-B30C-56A8F0A9508F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F11" i="2"/>
  <c r="G21" i="2"/>
  <c r="G22" i="2" s="1"/>
  <c r="F21" i="2"/>
  <c r="G10" i="2"/>
  <c r="F10" i="2"/>
  <c r="G18" i="2"/>
  <c r="F18" i="2"/>
  <c r="G4" i="2"/>
  <c r="F4" i="2"/>
  <c r="C21" i="2"/>
  <c r="B21" i="2"/>
  <c r="B22" i="2" s="1"/>
  <c r="C17" i="2"/>
  <c r="B17" i="2"/>
  <c r="C9" i="2"/>
  <c r="B9" i="2"/>
  <c r="C4" i="2"/>
  <c r="C10" i="2" s="1"/>
  <c r="B4" i="2"/>
  <c r="B10" i="2" s="1"/>
  <c r="G65" i="1"/>
  <c r="H29" i="1"/>
  <c r="G29" i="1"/>
  <c r="I41" i="1"/>
  <c r="G27" i="1"/>
  <c r="G26" i="1"/>
  <c r="G28" i="1" s="1"/>
  <c r="H26" i="1"/>
  <c r="I26" i="1"/>
  <c r="H28" i="1"/>
  <c r="I28" i="1"/>
  <c r="H27" i="1"/>
  <c r="I27" i="1"/>
  <c r="F22" i="2" l="1"/>
  <c r="C22" i="2"/>
  <c r="C46" i="1"/>
  <c r="D46" i="1"/>
  <c r="C45" i="1"/>
  <c r="D45" i="1"/>
  <c r="C41" i="1"/>
  <c r="D41" i="1"/>
  <c r="B46" i="1"/>
  <c r="B45" i="1"/>
  <c r="B41" i="1"/>
  <c r="C34" i="1"/>
  <c r="D34" i="1"/>
  <c r="C33" i="1"/>
  <c r="D33" i="1"/>
  <c r="B34" i="1"/>
  <c r="B33" i="1"/>
  <c r="C28" i="1"/>
  <c r="D28" i="1"/>
  <c r="B28" i="1"/>
  <c r="C20" i="1"/>
  <c r="D20" i="1"/>
  <c r="C16" i="1"/>
  <c r="C17" i="1" s="1"/>
  <c r="C22" i="1" s="1"/>
  <c r="D16" i="1"/>
  <c r="C13" i="1"/>
  <c r="C12" i="1"/>
  <c r="D12" i="1"/>
  <c r="D5" i="1"/>
  <c r="D13" i="1" s="1"/>
  <c r="D17" i="1" s="1"/>
  <c r="D22" i="1" s="1"/>
  <c r="C5" i="1"/>
  <c r="B22" i="1"/>
  <c r="B20" i="1"/>
  <c r="B17" i="1"/>
  <c r="B16" i="1"/>
  <c r="B13" i="1"/>
  <c r="B12" i="1"/>
  <c r="B5" i="1"/>
</calcChain>
</file>

<file path=xl/sharedStrings.xml><?xml version="1.0" encoding="utf-8"?>
<sst xmlns="http://schemas.openxmlformats.org/spreadsheetml/2006/main" count="125" uniqueCount="63">
  <si>
    <t>TD4 Bis</t>
  </si>
  <si>
    <t>Compte de résultat</t>
  </si>
  <si>
    <t>N</t>
  </si>
  <si>
    <t>N-1</t>
  </si>
  <si>
    <t>N-2</t>
  </si>
  <si>
    <t>Production vendue</t>
  </si>
  <si>
    <t>Production stockée</t>
  </si>
  <si>
    <t>Produits d'exploitation</t>
  </si>
  <si>
    <t>Achats de matières premières</t>
  </si>
  <si>
    <t>Variations de stocks</t>
  </si>
  <si>
    <t>Autres achats et charges externes</t>
  </si>
  <si>
    <t>Impôts et taxes</t>
  </si>
  <si>
    <t>Charges de personnel</t>
  </si>
  <si>
    <t>Dotations aux amotissements</t>
  </si>
  <si>
    <t>Charges d'exploitation</t>
  </si>
  <si>
    <t>Résultat d'exploitation</t>
  </si>
  <si>
    <t>Produits financiers</t>
  </si>
  <si>
    <t>Charges financières (intérêts d'emprunt)</t>
  </si>
  <si>
    <t>Résultat financier</t>
  </si>
  <si>
    <t>Résultat courant</t>
  </si>
  <si>
    <t>Produits exceptionnels</t>
  </si>
  <si>
    <t>Charges exceptionnelles</t>
  </si>
  <si>
    <t>Résultat exceptionnel</t>
  </si>
  <si>
    <t>Impôt sur les bénéfices</t>
  </si>
  <si>
    <t>Résultat de l'exercice</t>
  </si>
  <si>
    <t>ACTIF</t>
  </si>
  <si>
    <t>Immobilisations corporelles</t>
  </si>
  <si>
    <t>Immobilisations financières</t>
  </si>
  <si>
    <t>Immobilisations nettes</t>
  </si>
  <si>
    <t>Stocks et en-cours</t>
  </si>
  <si>
    <t>Créances clients</t>
  </si>
  <si>
    <t>Autres créances</t>
  </si>
  <si>
    <t>Disponibilités</t>
  </si>
  <si>
    <t>Actif circulant</t>
  </si>
  <si>
    <t>TOTAL ACTIF</t>
  </si>
  <si>
    <t>PASSIF</t>
  </si>
  <si>
    <t>Capital</t>
  </si>
  <si>
    <t>Réserves</t>
  </si>
  <si>
    <t>Report à nouveau</t>
  </si>
  <si>
    <t>Capitaux propres</t>
  </si>
  <si>
    <t>Dettes fournisseurs</t>
  </si>
  <si>
    <t>Dettes fiscales et sociales</t>
  </si>
  <si>
    <t>Dettes totales</t>
  </si>
  <si>
    <t>TOTAL PASSIF</t>
  </si>
  <si>
    <t>(1) dont concours bancaires courants</t>
  </si>
  <si>
    <t>Emprunts et dettes auprès des 
établissements de crédit (1)</t>
  </si>
  <si>
    <t>FR</t>
  </si>
  <si>
    <t>BFR</t>
  </si>
  <si>
    <t>Trésorerie</t>
  </si>
  <si>
    <t>Investissements</t>
  </si>
  <si>
    <t>2. Bien que stable entre N-2 et N-1, le BFR diminue d'environ 40% entre N-1 et N. Cela semble être entre autres dû à une baisse de la clientèle et une augmentation des dettes fournisseurs.</t>
  </si>
  <si>
    <t xml:space="preserve">3. </t>
  </si>
  <si>
    <t>Montant des capitaux investis ?</t>
  </si>
  <si>
    <t>7. L'aggravation est entre autres due à une baisse de la clientèle ainsi qu'une augmentation du montant des emprunts (et donc des intérêts)</t>
  </si>
  <si>
    <t>Rotation de stock = (stock et encours/production vendue)*365</t>
  </si>
  <si>
    <t>Délais règlement clients = (créances clients/production vendue)*365</t>
  </si>
  <si>
    <t>Délais règlements fournisseurs = (dettes fournisseurs/achat matière première)*365</t>
  </si>
  <si>
    <t>3. Le délais règlement client est passé de 97 jours à 40 en deux ans, ce qui peut expliquer une baisse du BFR</t>
  </si>
  <si>
    <t>On rachète</t>
  </si>
  <si>
    <t>L'entreprise sait produire, a des machines neuves, mais se noie dans ses dettes financières avec une baisse des ventes.</t>
  </si>
  <si>
    <t>Cet achat peut valoir le coup si on arrive à trouver un moyen de booster les ventes.</t>
  </si>
  <si>
    <t>Taux d'endettement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</si>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</sst>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2" borderId="1" xfId="0" applyFill="1" applyBorder="1"/>
    <xf numFmtId="9" fontId="0" fillId="0" borderId="0" xfId="1" applyFont="1"/>
    <xf numFmtId="0" fontId="1" fillId="0" borderId="3" xfId="0" applyFont="1" applyFill="1" applyBorder="1"/>
    <xf numFmtId="0" fontId="1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03D3-5F48-4754-8C2E-3F426A7AFA25}">
  <dimension ref="A1:I65"/>
  <sheetViews>
    <sheetView topLeftCell="A23" workbookViewId="0">
      <selection activeCell="G27" sqref="G27"/>
    </sheetView>
  </sheetViews>
  <sheetFormatPr baseColWidth="10" defaultRowHeight="14.5" x14ac:dyDescent="0.35"/>
  <cols>
    <col min="1" max="1" width="33.7265625" bestFit="1" customWidth="1"/>
    <col min="6" max="6" width="16.453125" customWidth="1"/>
  </cols>
  <sheetData>
    <row r="1" spans="1:4" x14ac:dyDescent="0.35">
      <c r="A1" t="s">
        <v>0</v>
      </c>
    </row>
    <row r="2" spans="1:4" x14ac:dyDescent="0.35">
      <c r="A2" s="4" t="s">
        <v>1</v>
      </c>
      <c r="B2" s="4" t="s">
        <v>2</v>
      </c>
      <c r="C2" s="4" t="s">
        <v>3</v>
      </c>
      <c r="D2" s="4" t="s">
        <v>4</v>
      </c>
    </row>
    <row r="3" spans="1:4" x14ac:dyDescent="0.35">
      <c r="A3" s="1" t="s">
        <v>5</v>
      </c>
      <c r="B3" s="1">
        <v>6626</v>
      </c>
      <c r="C3" s="1">
        <v>7885</v>
      </c>
      <c r="D3" s="1">
        <v>6752</v>
      </c>
    </row>
    <row r="4" spans="1:4" x14ac:dyDescent="0.35">
      <c r="A4" s="2" t="s">
        <v>6</v>
      </c>
      <c r="B4" s="2">
        <v>353</v>
      </c>
      <c r="C4" s="2">
        <v>-118</v>
      </c>
      <c r="D4" s="2">
        <v>-391</v>
      </c>
    </row>
    <row r="5" spans="1:4" x14ac:dyDescent="0.35">
      <c r="A5" s="3" t="s">
        <v>7</v>
      </c>
      <c r="B5" s="1">
        <f>SUM(B3:B4)</f>
        <v>6979</v>
      </c>
      <c r="C5" s="1">
        <f>SUM(C3:C4)</f>
        <v>7767</v>
      </c>
      <c r="D5" s="1">
        <f>SUM(D3:D4)</f>
        <v>6361</v>
      </c>
    </row>
    <row r="6" spans="1:4" x14ac:dyDescent="0.35">
      <c r="A6" s="2" t="s">
        <v>8</v>
      </c>
      <c r="B6" s="2">
        <v>2198</v>
      </c>
      <c r="C6" s="2">
        <v>3046</v>
      </c>
      <c r="D6" s="2">
        <v>2376</v>
      </c>
    </row>
    <row r="7" spans="1:4" x14ac:dyDescent="0.35">
      <c r="A7" s="2" t="s">
        <v>9</v>
      </c>
      <c r="B7" s="2">
        <v>-156</v>
      </c>
      <c r="C7" s="2">
        <v>-271</v>
      </c>
      <c r="D7" s="2">
        <v>5</v>
      </c>
    </row>
    <row r="8" spans="1:4" x14ac:dyDescent="0.35">
      <c r="A8" s="2" t="s">
        <v>10</v>
      </c>
      <c r="B8" s="2">
        <v>646</v>
      </c>
      <c r="C8" s="2">
        <v>590</v>
      </c>
      <c r="D8" s="2">
        <v>458</v>
      </c>
    </row>
    <row r="9" spans="1:4" x14ac:dyDescent="0.35">
      <c r="A9" s="2" t="s">
        <v>11</v>
      </c>
      <c r="B9" s="2">
        <v>209</v>
      </c>
      <c r="C9" s="2">
        <v>180</v>
      </c>
      <c r="D9" s="2">
        <v>154</v>
      </c>
    </row>
    <row r="10" spans="1:4" x14ac:dyDescent="0.35">
      <c r="A10" s="2" t="s">
        <v>12</v>
      </c>
      <c r="B10" s="2">
        <v>3679</v>
      </c>
      <c r="C10" s="2">
        <v>3396</v>
      </c>
      <c r="D10" s="2">
        <v>2842</v>
      </c>
    </row>
    <row r="11" spans="1:4" x14ac:dyDescent="0.35">
      <c r="A11" s="2" t="s">
        <v>13</v>
      </c>
      <c r="B11" s="2">
        <v>475</v>
      </c>
      <c r="C11" s="2">
        <v>430</v>
      </c>
      <c r="D11" s="2">
        <v>425</v>
      </c>
    </row>
    <row r="12" spans="1:4" x14ac:dyDescent="0.35">
      <c r="A12" s="3" t="s">
        <v>14</v>
      </c>
      <c r="B12" s="1">
        <f>SUM(B6:B11)</f>
        <v>7051</v>
      </c>
      <c r="C12" s="1">
        <f t="shared" ref="C12:D12" si="0">SUM(C6:C11)</f>
        <v>7371</v>
      </c>
      <c r="D12" s="1">
        <f t="shared" si="0"/>
        <v>6260</v>
      </c>
    </row>
    <row r="13" spans="1:4" x14ac:dyDescent="0.35">
      <c r="A13" s="3" t="s">
        <v>15</v>
      </c>
      <c r="B13" s="1">
        <f>B5-B12</f>
        <v>-72</v>
      </c>
      <c r="C13" s="1">
        <f t="shared" ref="C13:D13" si="1">C5-C12</f>
        <v>396</v>
      </c>
      <c r="D13" s="1">
        <f t="shared" si="1"/>
        <v>101</v>
      </c>
    </row>
    <row r="14" spans="1:4" x14ac:dyDescent="0.35">
      <c r="A14" s="2" t="s">
        <v>16</v>
      </c>
      <c r="B14" s="2">
        <v>0</v>
      </c>
      <c r="C14" s="2">
        <v>0</v>
      </c>
      <c r="D14" s="2">
        <v>0</v>
      </c>
    </row>
    <row r="15" spans="1:4" x14ac:dyDescent="0.35">
      <c r="A15" s="2" t="s">
        <v>17</v>
      </c>
      <c r="B15" s="2">
        <v>619</v>
      </c>
      <c r="C15" s="2">
        <v>288</v>
      </c>
      <c r="D15" s="2">
        <v>310</v>
      </c>
    </row>
    <row r="16" spans="1:4" x14ac:dyDescent="0.35">
      <c r="A16" s="3" t="s">
        <v>18</v>
      </c>
      <c r="B16" s="1">
        <f>B14-B15</f>
        <v>-619</v>
      </c>
      <c r="C16" s="1">
        <f t="shared" ref="C16:D16" si="2">C14-C15</f>
        <v>-288</v>
      </c>
      <c r="D16" s="1">
        <f t="shared" si="2"/>
        <v>-310</v>
      </c>
    </row>
    <row r="17" spans="1:9" x14ac:dyDescent="0.35">
      <c r="A17" s="3" t="s">
        <v>19</v>
      </c>
      <c r="B17" s="1">
        <f>B13+B16</f>
        <v>-691</v>
      </c>
      <c r="C17" s="1">
        <f t="shared" ref="C17:D17" si="3">C13+C16</f>
        <v>108</v>
      </c>
      <c r="D17" s="1">
        <f t="shared" si="3"/>
        <v>-209</v>
      </c>
    </row>
    <row r="18" spans="1:9" x14ac:dyDescent="0.35">
      <c r="A18" s="2" t="s">
        <v>20</v>
      </c>
      <c r="B18" s="2">
        <v>66</v>
      </c>
      <c r="C18" s="2">
        <v>93</v>
      </c>
      <c r="D18" s="2">
        <v>91</v>
      </c>
    </row>
    <row r="19" spans="1:9" x14ac:dyDescent="0.35">
      <c r="A19" s="2" t="s">
        <v>21</v>
      </c>
      <c r="B19" s="2">
        <v>5</v>
      </c>
      <c r="C19" s="2">
        <v>10</v>
      </c>
      <c r="D19" s="2">
        <v>0</v>
      </c>
    </row>
    <row r="20" spans="1:9" x14ac:dyDescent="0.35">
      <c r="A20" s="3" t="s">
        <v>22</v>
      </c>
      <c r="B20" s="1">
        <f>B18-B19</f>
        <v>61</v>
      </c>
      <c r="C20" s="1">
        <f t="shared" ref="C20:D20" si="4">C18-C19</f>
        <v>83</v>
      </c>
      <c r="D20" s="1">
        <f t="shared" si="4"/>
        <v>91</v>
      </c>
    </row>
    <row r="21" spans="1:9" x14ac:dyDescent="0.35">
      <c r="A21" s="2" t="s">
        <v>23</v>
      </c>
      <c r="B21" s="2">
        <v>4</v>
      </c>
      <c r="C21" s="2">
        <v>10</v>
      </c>
      <c r="D21" s="2">
        <v>12</v>
      </c>
    </row>
    <row r="22" spans="1:9" x14ac:dyDescent="0.35">
      <c r="A22" s="3" t="s">
        <v>24</v>
      </c>
      <c r="B22" s="1">
        <f>B17+B20-B21</f>
        <v>-634</v>
      </c>
      <c r="C22" s="1">
        <f t="shared" ref="C22:D22" si="5">C17+C20-C21</f>
        <v>181</v>
      </c>
      <c r="D22" s="1">
        <f t="shared" si="5"/>
        <v>-130</v>
      </c>
    </row>
    <row r="25" spans="1:9" x14ac:dyDescent="0.35">
      <c r="A25" s="3" t="s">
        <v>25</v>
      </c>
      <c r="B25" s="3" t="s">
        <v>2</v>
      </c>
      <c r="C25" s="3" t="s">
        <v>3</v>
      </c>
      <c r="D25" s="3" t="s">
        <v>4</v>
      </c>
      <c r="F25" s="7"/>
      <c r="G25" s="3" t="s">
        <v>2</v>
      </c>
      <c r="H25" s="3" t="s">
        <v>3</v>
      </c>
      <c r="I25" s="3" t="s">
        <v>4</v>
      </c>
    </row>
    <row r="26" spans="1:9" x14ac:dyDescent="0.35">
      <c r="A26" s="2" t="s">
        <v>26</v>
      </c>
      <c r="B26" s="2">
        <v>5040</v>
      </c>
      <c r="C26" s="2">
        <v>3070</v>
      </c>
      <c r="D26" s="2">
        <v>2453</v>
      </c>
      <c r="F26" s="2" t="s">
        <v>46</v>
      </c>
      <c r="G26" s="2">
        <f>(B41+B42)-B28-B47</f>
        <v>-55</v>
      </c>
      <c r="H26" s="2">
        <f t="shared" ref="H26:I26" si="6">C41+C42-C28-C47</f>
        <v>1165</v>
      </c>
      <c r="I26" s="2">
        <f t="shared" si="6"/>
        <v>962</v>
      </c>
    </row>
    <row r="27" spans="1:9" x14ac:dyDescent="0.35">
      <c r="A27" s="2" t="s">
        <v>27</v>
      </c>
      <c r="B27" s="2">
        <v>132</v>
      </c>
      <c r="C27" s="2">
        <v>79</v>
      </c>
      <c r="D27" s="2">
        <v>67</v>
      </c>
      <c r="F27" s="2" t="s">
        <v>47</v>
      </c>
      <c r="G27" s="2">
        <f>B33-B32-B43-B44</f>
        <v>603</v>
      </c>
      <c r="H27" s="2">
        <f t="shared" ref="H27:I27" si="7">C33-C32-C43-C44</f>
        <v>1098</v>
      </c>
      <c r="I27" s="2">
        <f t="shared" si="7"/>
        <v>1070</v>
      </c>
    </row>
    <row r="28" spans="1:9" x14ac:dyDescent="0.35">
      <c r="A28" s="3" t="s">
        <v>28</v>
      </c>
      <c r="B28" s="1">
        <f>SUM(B26:B27)</f>
        <v>5172</v>
      </c>
      <c r="C28" s="1">
        <f t="shared" ref="C28:D28" si="8">SUM(C26:C27)</f>
        <v>3149</v>
      </c>
      <c r="D28" s="1">
        <f t="shared" si="8"/>
        <v>2520</v>
      </c>
      <c r="F28" s="2" t="s">
        <v>48</v>
      </c>
      <c r="G28" s="2">
        <f>G26-G27</f>
        <v>-658</v>
      </c>
      <c r="H28" s="2">
        <f t="shared" ref="H28:I28" si="9">H26-H27</f>
        <v>67</v>
      </c>
      <c r="I28" s="2">
        <f t="shared" si="9"/>
        <v>-108</v>
      </c>
    </row>
    <row r="29" spans="1:9" x14ac:dyDescent="0.35">
      <c r="A29" s="2" t="s">
        <v>29</v>
      </c>
      <c r="B29" s="2">
        <v>1493</v>
      </c>
      <c r="C29" s="2">
        <v>985</v>
      </c>
      <c r="D29" s="2">
        <v>830</v>
      </c>
      <c r="F29" s="2" t="s">
        <v>49</v>
      </c>
      <c r="G29" s="2">
        <f>B28-(C28-B11)</f>
        <v>2498</v>
      </c>
      <c r="H29" s="2">
        <f>C28-(D28-C11)</f>
        <v>1059</v>
      </c>
      <c r="I29" s="7"/>
    </row>
    <row r="30" spans="1:9" x14ac:dyDescent="0.35">
      <c r="A30" s="2" t="s">
        <v>30</v>
      </c>
      <c r="B30" s="2">
        <v>718</v>
      </c>
      <c r="C30" s="2">
        <v>1949</v>
      </c>
      <c r="D30" s="2">
        <v>1786</v>
      </c>
    </row>
    <row r="31" spans="1:9" x14ac:dyDescent="0.35">
      <c r="A31" s="2" t="s">
        <v>31</v>
      </c>
      <c r="B31" s="2">
        <v>329</v>
      </c>
      <c r="C31" s="2">
        <v>77</v>
      </c>
      <c r="D31" s="2">
        <v>86</v>
      </c>
    </row>
    <row r="32" spans="1:9" x14ac:dyDescent="0.35">
      <c r="A32" s="2" t="s">
        <v>32</v>
      </c>
      <c r="B32" s="2">
        <v>120</v>
      </c>
      <c r="C32" s="2">
        <v>259</v>
      </c>
      <c r="D32" s="2">
        <v>55</v>
      </c>
    </row>
    <row r="33" spans="1:9" x14ac:dyDescent="0.35">
      <c r="A33" s="3" t="s">
        <v>33</v>
      </c>
      <c r="B33" s="1">
        <f>SUM(B29:B32)</f>
        <v>2660</v>
      </c>
      <c r="C33" s="1">
        <f t="shared" ref="C33:D33" si="10">SUM(C29:C32)</f>
        <v>3270</v>
      </c>
      <c r="D33" s="1">
        <f t="shared" si="10"/>
        <v>2757</v>
      </c>
    </row>
    <row r="34" spans="1:9" x14ac:dyDescent="0.35">
      <c r="A34" s="3" t="s">
        <v>34</v>
      </c>
      <c r="B34" s="1">
        <f>B28+B33</f>
        <v>7832</v>
      </c>
      <c r="C34" s="1">
        <f t="shared" ref="C34:D34" si="11">C28+C33</f>
        <v>6419</v>
      </c>
      <c r="D34" s="1">
        <f t="shared" si="11"/>
        <v>5277</v>
      </c>
    </row>
    <row r="36" spans="1:9" x14ac:dyDescent="0.35">
      <c r="A36" s="3" t="s">
        <v>35</v>
      </c>
      <c r="B36" s="3" t="s">
        <v>2</v>
      </c>
      <c r="C36" s="3" t="s">
        <v>3</v>
      </c>
      <c r="D36" s="3" t="s">
        <v>4</v>
      </c>
      <c r="F36" s="6" t="s">
        <v>50</v>
      </c>
    </row>
    <row r="37" spans="1:9" x14ac:dyDescent="0.35">
      <c r="A37" s="2" t="s">
        <v>36</v>
      </c>
      <c r="B37" s="2">
        <v>1342</v>
      </c>
      <c r="C37" s="2">
        <v>1342</v>
      </c>
      <c r="D37" s="2">
        <v>782</v>
      </c>
    </row>
    <row r="38" spans="1:9" x14ac:dyDescent="0.35">
      <c r="A38" s="2" t="s">
        <v>37</v>
      </c>
      <c r="B38" s="2">
        <v>140</v>
      </c>
      <c r="C38" s="2">
        <v>89</v>
      </c>
      <c r="D38" s="2">
        <v>89</v>
      </c>
      <c r="F38" t="s">
        <v>51</v>
      </c>
    </row>
    <row r="39" spans="1:9" x14ac:dyDescent="0.35">
      <c r="A39" s="2" t="s">
        <v>38</v>
      </c>
      <c r="B39" s="2">
        <v>0</v>
      </c>
      <c r="C39" s="2">
        <v>-130</v>
      </c>
      <c r="D39" s="2">
        <v>0</v>
      </c>
    </row>
    <row r="40" spans="1:9" x14ac:dyDescent="0.35">
      <c r="A40" s="2" t="s">
        <v>24</v>
      </c>
      <c r="B40" s="2">
        <v>-634</v>
      </c>
      <c r="C40" s="2">
        <v>181</v>
      </c>
      <c r="D40" s="2">
        <v>-130</v>
      </c>
    </row>
    <row r="41" spans="1:9" x14ac:dyDescent="0.35">
      <c r="A41" s="3" t="s">
        <v>39</v>
      </c>
      <c r="B41" s="1">
        <f>SUM(B37:B40)</f>
        <v>848</v>
      </c>
      <c r="C41" s="1">
        <f t="shared" ref="C41:D41" si="12">SUM(C37:C40)</f>
        <v>1482</v>
      </c>
      <c r="D41" s="1">
        <f t="shared" si="12"/>
        <v>741</v>
      </c>
      <c r="F41" t="s">
        <v>52</v>
      </c>
      <c r="I41">
        <f>G29+H29</f>
        <v>3557</v>
      </c>
    </row>
    <row r="42" spans="1:9" ht="29" x14ac:dyDescent="0.35">
      <c r="A42" s="5" t="s">
        <v>45</v>
      </c>
      <c r="B42" s="2">
        <v>5047</v>
      </c>
      <c r="C42" s="2">
        <v>3024</v>
      </c>
      <c r="D42" s="2">
        <v>2904</v>
      </c>
    </row>
    <row r="43" spans="1:9" x14ac:dyDescent="0.35">
      <c r="A43" s="2" t="s">
        <v>40</v>
      </c>
      <c r="B43" s="2">
        <v>1044</v>
      </c>
      <c r="C43" s="2">
        <v>857</v>
      </c>
      <c r="D43" s="2">
        <v>790</v>
      </c>
      <c r="F43" t="s">
        <v>53</v>
      </c>
    </row>
    <row r="44" spans="1:9" x14ac:dyDescent="0.35">
      <c r="A44" s="2" t="s">
        <v>41</v>
      </c>
      <c r="B44" s="2">
        <v>893</v>
      </c>
      <c r="C44" s="2">
        <v>1056</v>
      </c>
      <c r="D44" s="2">
        <v>842</v>
      </c>
    </row>
    <row r="45" spans="1:9" x14ac:dyDescent="0.35">
      <c r="A45" s="3" t="s">
        <v>42</v>
      </c>
      <c r="B45" s="1">
        <f>SUM(B42:B44)</f>
        <v>6984</v>
      </c>
      <c r="C45" s="1">
        <f t="shared" ref="C45:D45" si="13">SUM(C42:C44)</f>
        <v>4937</v>
      </c>
      <c r="D45" s="1">
        <f t="shared" si="13"/>
        <v>4536</v>
      </c>
    </row>
    <row r="46" spans="1:9" x14ac:dyDescent="0.35">
      <c r="A46" s="3" t="s">
        <v>43</v>
      </c>
      <c r="B46" s="1">
        <f>B41+B45</f>
        <v>7832</v>
      </c>
      <c r="C46" s="1">
        <f t="shared" ref="C46:D46" si="14">C41+C45</f>
        <v>6419</v>
      </c>
      <c r="D46" s="1">
        <f t="shared" si="14"/>
        <v>5277</v>
      </c>
    </row>
    <row r="47" spans="1:9" x14ac:dyDescent="0.35">
      <c r="A47" s="2" t="s">
        <v>44</v>
      </c>
      <c r="B47" s="2">
        <v>778</v>
      </c>
      <c r="C47" s="2">
        <v>192</v>
      </c>
      <c r="D47" s="2">
        <v>163</v>
      </c>
    </row>
    <row r="52" spans="6:6" x14ac:dyDescent="0.35">
      <c r="F52" t="s">
        <v>54</v>
      </c>
    </row>
    <row r="53" spans="6:6" x14ac:dyDescent="0.35">
      <c r="F53" t="s">
        <v>55</v>
      </c>
    </row>
    <row r="54" spans="6:6" x14ac:dyDescent="0.35">
      <c r="F54" t="s">
        <v>56</v>
      </c>
    </row>
    <row r="57" spans="6:6" x14ac:dyDescent="0.35">
      <c r="F57" t="s">
        <v>57</v>
      </c>
    </row>
    <row r="59" spans="6:6" x14ac:dyDescent="0.35">
      <c r="F59" t="s">
        <v>58</v>
      </c>
    </row>
    <row r="61" spans="6:6" x14ac:dyDescent="0.35">
      <c r="F61" t="s">
        <v>59</v>
      </c>
    </row>
    <row r="62" spans="6:6" x14ac:dyDescent="0.35">
      <c r="F62" t="s">
        <v>60</v>
      </c>
    </row>
    <row r="65" spans="6:7" x14ac:dyDescent="0.35">
      <c r="F65" t="s">
        <v>61</v>
      </c>
      <c r="G65" s="8">
        <f>(B42-B47)/B41</f>
        <v>5.0341981132075473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2A0D-5FB7-4AD6-B522-0885F279E871}">
  <dimension ref="A1:H23"/>
  <sheetViews>
    <sheetView tabSelected="1" workbookViewId="0">
      <selection activeCell="H22" sqref="H22"/>
    </sheetView>
  </sheetViews>
  <sheetFormatPr baseColWidth="10" defaultRowHeight="14.5" x14ac:dyDescent="0.35"/>
  <cols>
    <col min="1" max="1" width="29.1796875" customWidth="1"/>
    <col min="5" max="5" width="30.54296875" customWidth="1"/>
  </cols>
  <sheetData>
    <row r="1" spans="1:7" x14ac:dyDescent="0.35">
      <c r="A1" s="3" t="s">
        <v>25</v>
      </c>
      <c r="B1" s="3" t="s">
        <v>2</v>
      </c>
      <c r="C1" s="3" t="s">
        <v>3</v>
      </c>
      <c r="E1" s="3" t="s">
        <v>25</v>
      </c>
      <c r="F1" s="3" t="s">
        <v>2</v>
      </c>
      <c r="G1" s="3" t="s">
        <v>3</v>
      </c>
    </row>
    <row r="2" spans="1:7" x14ac:dyDescent="0.35">
      <c r="A2" s="2" t="s">
        <v>26</v>
      </c>
      <c r="B2" s="2">
        <v>5040</v>
      </c>
      <c r="C2" s="2">
        <v>3070</v>
      </c>
      <c r="E2" s="2" t="s">
        <v>26</v>
      </c>
      <c r="F2" s="2">
        <v>5040</v>
      </c>
      <c r="G2" s="2">
        <v>3070</v>
      </c>
    </row>
    <row r="3" spans="1:7" x14ac:dyDescent="0.35">
      <c r="A3" s="2" t="s">
        <v>27</v>
      </c>
      <c r="B3" s="2">
        <v>132</v>
      </c>
      <c r="C3" s="2">
        <v>79</v>
      </c>
      <c r="E3" s="2" t="s">
        <v>27</v>
      </c>
      <c r="F3" s="2">
        <v>132</v>
      </c>
      <c r="G3" s="2">
        <v>79</v>
      </c>
    </row>
    <row r="4" spans="1:7" x14ac:dyDescent="0.35">
      <c r="A4" s="3" t="s">
        <v>28</v>
      </c>
      <c r="B4" s="1">
        <f>SUM(B2:B3)</f>
        <v>5172</v>
      </c>
      <c r="C4" s="1">
        <f t="shared" ref="C4" si="0">SUM(C2:C3)</f>
        <v>3149</v>
      </c>
      <c r="E4" s="3" t="s">
        <v>28</v>
      </c>
      <c r="F4" s="1">
        <f>SUM(F2:F3)</f>
        <v>5172</v>
      </c>
      <c r="G4" s="1">
        <f t="shared" ref="G4" si="1">SUM(G2:G3)</f>
        <v>3149</v>
      </c>
    </row>
    <row r="5" spans="1:7" x14ac:dyDescent="0.35">
      <c r="A5" s="2" t="s">
        <v>29</v>
      </c>
      <c r="B5" s="2">
        <v>1493</v>
      </c>
      <c r="C5" s="2">
        <v>985</v>
      </c>
      <c r="E5" s="2" t="s">
        <v>40</v>
      </c>
      <c r="F5" s="2">
        <v>1044</v>
      </c>
      <c r="G5" s="2">
        <v>857</v>
      </c>
    </row>
    <row r="6" spans="1:7" x14ac:dyDescent="0.35">
      <c r="A6" s="2" t="s">
        <v>30</v>
      </c>
      <c r="B6" s="2">
        <v>718</v>
      </c>
      <c r="C6" s="2">
        <v>1949</v>
      </c>
      <c r="E6" s="2" t="s">
        <v>41</v>
      </c>
      <c r="F6" s="2">
        <v>893</v>
      </c>
      <c r="G6" s="2">
        <v>1056</v>
      </c>
    </row>
    <row r="7" spans="1:7" x14ac:dyDescent="0.35">
      <c r="A7" s="2" t="s">
        <v>31</v>
      </c>
      <c r="B7" s="2">
        <v>329</v>
      </c>
      <c r="C7" s="2">
        <v>77</v>
      </c>
      <c r="E7" s="2" t="s">
        <v>29</v>
      </c>
      <c r="F7" s="2">
        <v>1493</v>
      </c>
      <c r="G7" s="2">
        <v>985</v>
      </c>
    </row>
    <row r="8" spans="1:7" x14ac:dyDescent="0.35">
      <c r="A8" s="2" t="s">
        <v>32</v>
      </c>
      <c r="B8" s="2">
        <v>120</v>
      </c>
      <c r="C8" s="2">
        <v>259</v>
      </c>
      <c r="E8" s="2" t="s">
        <v>30</v>
      </c>
      <c r="F8" s="2">
        <v>718</v>
      </c>
      <c r="G8" s="2">
        <v>1949</v>
      </c>
    </row>
    <row r="9" spans="1:7" x14ac:dyDescent="0.35">
      <c r="A9" s="3" t="s">
        <v>33</v>
      </c>
      <c r="B9" s="1">
        <f>SUM(B5:B8)</f>
        <v>2660</v>
      </c>
      <c r="C9" s="1">
        <f t="shared" ref="C9" si="2">SUM(C5:C8)</f>
        <v>3270</v>
      </c>
      <c r="E9" s="2" t="s">
        <v>31</v>
      </c>
      <c r="F9" s="2">
        <v>329</v>
      </c>
      <c r="G9" s="2">
        <v>77</v>
      </c>
    </row>
    <row r="10" spans="1:7" x14ac:dyDescent="0.35">
      <c r="A10" s="3" t="s">
        <v>34</v>
      </c>
      <c r="B10" s="1">
        <f>B4+B9</f>
        <v>7832</v>
      </c>
      <c r="C10" s="1">
        <f t="shared" ref="C10" si="3">C4+C9</f>
        <v>6419</v>
      </c>
      <c r="E10" s="9" t="s">
        <v>47</v>
      </c>
      <c r="F10" s="10">
        <f>SUM(F7:F9)-SUM(F5:F6)</f>
        <v>603</v>
      </c>
      <c r="G10" s="10">
        <f>SUM(G7:G9)-SUM(G5:G6)</f>
        <v>1098</v>
      </c>
    </row>
    <row r="11" spans="1:7" x14ac:dyDescent="0.35">
      <c r="E11" s="9" t="s">
        <v>34</v>
      </c>
      <c r="F11" s="10">
        <f>F4+F10</f>
        <v>5775</v>
      </c>
      <c r="G11" s="10">
        <f>G4+G10</f>
        <v>4247</v>
      </c>
    </row>
    <row r="12" spans="1:7" x14ac:dyDescent="0.35">
      <c r="A12" s="3" t="s">
        <v>35</v>
      </c>
      <c r="B12" s="3" t="s">
        <v>2</v>
      </c>
      <c r="C12" s="3" t="s">
        <v>3</v>
      </c>
    </row>
    <row r="13" spans="1:7" x14ac:dyDescent="0.35">
      <c r="A13" s="2" t="s">
        <v>36</v>
      </c>
      <c r="B13" s="2">
        <v>1342</v>
      </c>
      <c r="C13" s="2">
        <v>1342</v>
      </c>
      <c r="E13" s="3" t="s">
        <v>35</v>
      </c>
      <c r="F13" s="3" t="s">
        <v>2</v>
      </c>
      <c r="G13" s="3" t="s">
        <v>3</v>
      </c>
    </row>
    <row r="14" spans="1:7" x14ac:dyDescent="0.35">
      <c r="A14" s="2" t="s">
        <v>37</v>
      </c>
      <c r="B14" s="2">
        <v>140</v>
      </c>
      <c r="C14" s="2">
        <v>89</v>
      </c>
      <c r="E14" s="2" t="s">
        <v>36</v>
      </c>
      <c r="F14" s="2">
        <v>1342</v>
      </c>
      <c r="G14" s="2">
        <v>1342</v>
      </c>
    </row>
    <row r="15" spans="1:7" x14ac:dyDescent="0.35">
      <c r="A15" s="2" t="s">
        <v>38</v>
      </c>
      <c r="B15" s="2">
        <v>0</v>
      </c>
      <c r="C15" s="2">
        <v>-130</v>
      </c>
      <c r="E15" s="2" t="s">
        <v>37</v>
      </c>
      <c r="F15" s="2">
        <v>140</v>
      </c>
      <c r="G15" s="2">
        <v>89</v>
      </c>
    </row>
    <row r="16" spans="1:7" x14ac:dyDescent="0.35">
      <c r="A16" s="2" t="s">
        <v>24</v>
      </c>
      <c r="B16" s="2">
        <v>-634</v>
      </c>
      <c r="C16" s="2">
        <v>181</v>
      </c>
      <c r="E16" s="2" t="s">
        <v>38</v>
      </c>
      <c r="F16" s="2">
        <v>0</v>
      </c>
      <c r="G16" s="2">
        <v>-130</v>
      </c>
    </row>
    <row r="17" spans="1:8" x14ac:dyDescent="0.35">
      <c r="A17" s="3" t="s">
        <v>39</v>
      </c>
      <c r="B17" s="1">
        <f>SUM(B13:B16)</f>
        <v>848</v>
      </c>
      <c r="C17" s="1">
        <f t="shared" ref="C17" si="4">SUM(C13:C16)</f>
        <v>1482</v>
      </c>
      <c r="E17" s="2" t="s">
        <v>24</v>
      </c>
      <c r="F17" s="2">
        <v>-634</v>
      </c>
      <c r="G17" s="2">
        <v>181</v>
      </c>
    </row>
    <row r="18" spans="1:8" ht="29" x14ac:dyDescent="0.35">
      <c r="A18" s="5" t="s">
        <v>45</v>
      </c>
      <c r="B18" s="2">
        <v>5047</v>
      </c>
      <c r="C18" s="2">
        <v>3024</v>
      </c>
      <c r="E18" s="3" t="s">
        <v>39</v>
      </c>
      <c r="F18" s="1">
        <f>SUM(F14:F17)</f>
        <v>848</v>
      </c>
      <c r="G18" s="1">
        <f t="shared" ref="G18" si="5">SUM(G14:G17)</f>
        <v>1482</v>
      </c>
    </row>
    <row r="19" spans="1:8" ht="29" x14ac:dyDescent="0.35">
      <c r="A19" s="2" t="s">
        <v>40</v>
      </c>
      <c r="B19" s="2">
        <v>1044</v>
      </c>
      <c r="C19" s="2">
        <v>857</v>
      </c>
      <c r="E19" s="5" t="s">
        <v>45</v>
      </c>
      <c r="F19" s="2">
        <v>5047</v>
      </c>
      <c r="G19" s="2">
        <v>3024</v>
      </c>
    </row>
    <row r="20" spans="1:8" x14ac:dyDescent="0.35">
      <c r="A20" s="2" t="s">
        <v>41</v>
      </c>
      <c r="B20" s="2">
        <v>893</v>
      </c>
      <c r="C20" s="2">
        <v>1056</v>
      </c>
      <c r="E20" s="2" t="s">
        <v>32</v>
      </c>
      <c r="F20" s="2">
        <v>120</v>
      </c>
      <c r="G20" s="2">
        <v>259</v>
      </c>
    </row>
    <row r="21" spans="1:8" x14ac:dyDescent="0.35">
      <c r="A21" s="3" t="s">
        <v>42</v>
      </c>
      <c r="B21" s="1">
        <f>SUM(B18:B20)</f>
        <v>6984</v>
      </c>
      <c r="C21" s="1">
        <f t="shared" ref="C21" si="6">SUM(C18:C20)</f>
        <v>4937</v>
      </c>
      <c r="E21" s="3" t="s">
        <v>42</v>
      </c>
      <c r="F21" s="1">
        <f>F19-F20</f>
        <v>4927</v>
      </c>
      <c r="G21" s="1">
        <f>G19-G20</f>
        <v>2765</v>
      </c>
    </row>
    <row r="22" spans="1:8" x14ac:dyDescent="0.35">
      <c r="A22" s="3" t="s">
        <v>43</v>
      </c>
      <c r="B22" s="1">
        <f>B17+B21</f>
        <v>7832</v>
      </c>
      <c r="C22" s="1">
        <f t="shared" ref="C22" si="7">C17+C21</f>
        <v>6419</v>
      </c>
      <c r="E22" s="3" t="s">
        <v>43</v>
      </c>
      <c r="F22" s="1">
        <f>F18+F21</f>
        <v>5775</v>
      </c>
      <c r="G22" s="1">
        <f>G18+G21</f>
        <v>4247</v>
      </c>
      <c r="H22" t="s">
        <v>62</v>
      </c>
    </row>
    <row r="23" spans="1:8" x14ac:dyDescent="0.35">
      <c r="A23" s="2" t="s">
        <v>44</v>
      </c>
      <c r="B23" s="2">
        <v>778</v>
      </c>
      <c r="C23" s="2">
        <v>192</v>
      </c>
      <c r="E23" s="2" t="s">
        <v>44</v>
      </c>
      <c r="F23" s="2">
        <v>778</v>
      </c>
      <c r="G23" s="2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2025-01-29T19:46:16Z</dcterms:created>
  <dcterms:modified xsi:type="dcterms:W3CDTF">2025-01-30T15:19:15Z</dcterms:modified>
</cp:coreProperties>
</file>