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9cf1719fdc9c030d/Documents/GitHub/roll20_manager_v2/src/excel/"/>
    </mc:Choice>
  </mc:AlternateContent>
  <xr:revisionPtr revIDLastSave="232" documentId="8_{3C329D9E-AE3E-445E-8946-D5FC9E890964}" xr6:coauthVersionLast="47" xr6:coauthVersionMax="47" xr10:uidLastSave="{F084D1E6-7D78-434A-AFF3-60E9884AAB7E}"/>
  <bookViews>
    <workbookView xWindow="-28920" yWindow="-16320" windowWidth="29040" windowHeight="15720" tabRatio="692" activeTab="5" xr2:uid="{9826E0C7-3BA1-4BFA-9E45-B5D857463A15}"/>
  </bookViews>
  <sheets>
    <sheet name="VL Table" sheetId="28" r:id="rId1"/>
    <sheet name="DataValidation" sheetId="4" r:id="rId2"/>
    <sheet name="Template_Old" sheetId="1" r:id="rId3"/>
    <sheet name="Pandora" sheetId="29" r:id="rId4"/>
    <sheet name="Lookup" sheetId="31" r:id="rId5"/>
    <sheet name="Template_New" sheetId="30" r:id="rId6"/>
    <sheet name="Sheet3" sheetId="32" r:id="rId7"/>
  </sheets>
  <definedNames>
    <definedName name="_Toc183243754" localSheetId="1">DataValidation!$R$2</definedName>
    <definedName name="ActionType">#REF!</definedName>
    <definedName name="ArcAT">DataValidation!$P$2:$P$6</definedName>
    <definedName name="ArcET">DataValidation!$T$2:$T$6</definedName>
    <definedName name="ArcM">DataValidation!$V$2:$V$15</definedName>
    <definedName name="ArcSA">DataValidation!$L$2:$L$9</definedName>
    <definedName name="ArcU">DataValidation!$R$2:$R$9</definedName>
    <definedName name="ArcUA">DataValidation!$N$2:$N$6</definedName>
    <definedName name="AttackTypes">#REF!</definedName>
    <definedName name="Resistance">#REF!</definedName>
    <definedName name="VL">'VL Table'!$B:$C</definedName>
    <definedName name="VLU">'VL Table'!$B:$C</definedName>
    <definedName name="YesBlank">DataValidation!$X$2:$X$3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 i="30" l="1"/>
  <c r="B49" i="32" a="1"/>
  <c r="B49" i="32" s="1"/>
  <c r="B50" i="32" a="1"/>
  <c r="B50" i="32" s="1"/>
  <c r="B51" i="32" a="1"/>
  <c r="B51" i="32" s="1"/>
  <c r="B52" i="32" a="1"/>
  <c r="B52" i="32" s="1"/>
  <c r="B53" i="32" a="1"/>
  <c r="B53" i="32" s="1"/>
  <c r="B54" i="32" a="1"/>
  <c r="B54" i="32" s="1"/>
  <c r="B34" i="32" a="1"/>
  <c r="B34" i="32" s="1"/>
  <c r="B35" i="32" a="1"/>
  <c r="B35" i="32" s="1"/>
  <c r="B36" i="32" a="1"/>
  <c r="B36" i="32" s="1"/>
  <c r="B37" i="32" a="1"/>
  <c r="B37" i="32" s="1"/>
  <c r="B38" i="32" a="1"/>
  <c r="B38" i="32" s="1"/>
  <c r="B39" i="32" a="1"/>
  <c r="B39" i="32" s="1"/>
  <c r="B40" i="32" a="1"/>
  <c r="B40" i="32" s="1"/>
  <c r="B41" i="32" a="1"/>
  <c r="B41" i="32" s="1"/>
  <c r="B42" i="32" a="1"/>
  <c r="B42" i="32" s="1"/>
  <c r="B43" i="32" a="1"/>
  <c r="B43" i="32" s="1"/>
  <c r="B44" i="32" a="1"/>
  <c r="B44" i="32" s="1"/>
  <c r="B45" i="32" a="1"/>
  <c r="B45" i="32" s="1"/>
  <c r="B46" i="32" a="1"/>
  <c r="B46" i="32" s="1"/>
  <c r="B47" i="32" a="1"/>
  <c r="B47" i="32" s="1"/>
  <c r="B48" i="32" a="1"/>
  <c r="B48" i="32" s="1"/>
  <c r="B33" i="32" a="1"/>
  <c r="B33" i="32" s="1"/>
  <c r="B26" i="32" a="1"/>
  <c r="B26" i="32" s="1"/>
  <c r="B27" i="32" a="1"/>
  <c r="B27" i="32" s="1"/>
  <c r="B28" i="32" a="1"/>
  <c r="B28" i="32" s="1"/>
  <c r="B29" i="32" a="1"/>
  <c r="B29" i="32"/>
  <c r="B30" i="32" a="1"/>
  <c r="B30" i="32"/>
  <c r="B31" i="32" a="1"/>
  <c r="B31" i="32"/>
  <c r="B32" i="32" a="1"/>
  <c r="B32" i="32" s="1"/>
  <c r="B2" i="32" a="1"/>
  <c r="B2" i="32" s="1"/>
  <c r="B3" i="32" a="1"/>
  <c r="B3" i="32" s="1"/>
  <c r="B4" i="32" a="1"/>
  <c r="B4" i="32" s="1"/>
  <c r="B5" i="32" a="1"/>
  <c r="B5" i="32" s="1"/>
  <c r="B6" i="32" a="1"/>
  <c r="B6" i="32" s="1"/>
  <c r="B7" i="32" a="1"/>
  <c r="B7" i="32" s="1"/>
  <c r="B8" i="32" a="1"/>
  <c r="B8" i="32" s="1"/>
  <c r="B9" i="32" a="1"/>
  <c r="B9" i="32" s="1"/>
  <c r="B10" i="32" a="1"/>
  <c r="B10" i="32" s="1"/>
  <c r="B11" i="32" a="1"/>
  <c r="B11" i="32" s="1"/>
  <c r="B12" i="32" a="1"/>
  <c r="B12" i="32" s="1"/>
  <c r="B13" i="32" a="1"/>
  <c r="B13" i="32" s="1"/>
  <c r="B14" i="32" a="1"/>
  <c r="B14" i="32" s="1"/>
  <c r="B15" i="32" a="1"/>
  <c r="B15" i="32" s="1"/>
  <c r="B16" i="32" a="1"/>
  <c r="B16" i="32" s="1"/>
  <c r="B17" i="32" a="1"/>
  <c r="B17" i="32" s="1"/>
  <c r="B18" i="32" a="1"/>
  <c r="B18" i="32" s="1"/>
  <c r="B19" i="32" a="1"/>
  <c r="B19" i="32" s="1"/>
  <c r="B20" i="32" a="1"/>
  <c r="B20" i="32" s="1"/>
  <c r="B21" i="32" a="1"/>
  <c r="B21" i="32" s="1"/>
  <c r="B22" i="32" a="1"/>
  <c r="B22" i="32" s="1"/>
  <c r="B23" i="32" a="1"/>
  <c r="B23" i="32" s="1"/>
  <c r="B24" i="32" a="1"/>
  <c r="B24" i="32" s="1"/>
  <c r="B25" i="32" a="1"/>
  <c r="B25" i="32" s="1"/>
  <c r="B1" i="32" a="1"/>
  <c r="B1" i="32" s="1"/>
  <c r="D239" i="29" a="1"/>
  <c r="D239" i="29" s="1"/>
  <c r="C239" i="29"/>
  <c r="D238" i="29" a="1"/>
  <c r="D238" i="29" s="1"/>
  <c r="C238" i="29"/>
  <c r="D237" i="29" a="1"/>
  <c r="D237" i="29" s="1"/>
  <c r="C237" i="29"/>
  <c r="D236" i="29"/>
  <c r="D236" i="29" a="1"/>
  <c r="C236" i="29"/>
  <c r="E213" i="29" a="1"/>
  <c r="E213" i="29" s="1"/>
  <c r="E212" i="29" a="1"/>
  <c r="E212" i="29" s="1"/>
  <c r="E211" i="29" a="1"/>
  <c r="E211" i="29" s="1"/>
  <c r="E210" i="29" a="1"/>
  <c r="E210" i="29" s="1"/>
  <c r="E209" i="29" a="1"/>
  <c r="E209" i="29" s="1"/>
  <c r="E208" i="29" a="1"/>
  <c r="E208" i="29" s="1"/>
  <c r="E207" i="29" a="1"/>
  <c r="E207" i="29" s="1"/>
  <c r="E206" i="29" a="1"/>
  <c r="E206" i="29" s="1"/>
  <c r="E205" i="29" a="1"/>
  <c r="E205" i="29" s="1"/>
  <c r="E204" i="29" a="1"/>
  <c r="E204" i="29" s="1"/>
  <c r="C204" i="29" a="1"/>
  <c r="C204" i="29" s="1"/>
  <c r="E198" i="29" a="1"/>
  <c r="E198" i="29" s="1"/>
  <c r="F198" i="29" s="1" a="1"/>
  <c r="F198" i="29" s="1"/>
  <c r="E197" i="29" a="1"/>
  <c r="E197" i="29" s="1"/>
  <c r="E196" i="29" a="1"/>
  <c r="E196" i="29" s="1"/>
  <c r="F196" i="29" s="1" a="1"/>
  <c r="F196" i="29" s="1"/>
  <c r="E195" i="29" a="1"/>
  <c r="E195" i="29" s="1"/>
  <c r="G194" i="29" a="1"/>
  <c r="G194" i="29" s="1"/>
  <c r="E194" i="29" a="1"/>
  <c r="E194" i="29" s="1"/>
  <c r="F194" i="29" s="1" a="1"/>
  <c r="F194" i="29" s="1"/>
  <c r="E193" i="29" a="1"/>
  <c r="E193" i="29" s="1"/>
  <c r="E192" i="29" a="1"/>
  <c r="E192" i="29" s="1"/>
  <c r="F192" i="29" s="1" a="1"/>
  <c r="F192" i="29" s="1"/>
  <c r="E191" i="29" a="1"/>
  <c r="E191" i="29" s="1"/>
  <c r="E190" i="29" a="1"/>
  <c r="E190" i="29" s="1"/>
  <c r="F190" i="29" s="1" a="1"/>
  <c r="F190" i="29" s="1"/>
  <c r="E189" i="29" a="1"/>
  <c r="E189" i="29" s="1"/>
  <c r="C189" i="29" a="1"/>
  <c r="C189" i="29" s="1"/>
  <c r="E183" i="29"/>
  <c r="F183" i="29" s="1" a="1"/>
  <c r="F183" i="29" s="1"/>
  <c r="E183" i="29" a="1"/>
  <c r="G182" i="29" a="1"/>
  <c r="G182" i="29" s="1"/>
  <c r="F182" i="29"/>
  <c r="E182" i="29"/>
  <c r="F182" i="29" s="1" a="1"/>
  <c r="E182" i="29" a="1"/>
  <c r="E181" i="29"/>
  <c r="F181" i="29" s="1" a="1"/>
  <c r="F181" i="29" s="1"/>
  <c r="E181" i="29" a="1"/>
  <c r="G180" i="29" a="1"/>
  <c r="G180" i="29" s="1"/>
  <c r="F180" i="29"/>
  <c r="E180" i="29"/>
  <c r="F180" i="29" s="1" a="1"/>
  <c r="E180" i="29" a="1"/>
  <c r="E179" i="29"/>
  <c r="F179" i="29" s="1" a="1"/>
  <c r="F179" i="29" s="1"/>
  <c r="E179" i="29" a="1"/>
  <c r="G178" i="29" a="1"/>
  <c r="G178" i="29" s="1"/>
  <c r="E178" i="29"/>
  <c r="F178" i="29" s="1" a="1"/>
  <c r="F178" i="29" s="1"/>
  <c r="E178" i="29" a="1"/>
  <c r="E177" i="29"/>
  <c r="F177" i="29" s="1" a="1"/>
  <c r="F177" i="29" s="1"/>
  <c r="E177" i="29" a="1"/>
  <c r="G176" i="29" a="1"/>
  <c r="G176" i="29" s="1"/>
  <c r="F176" i="29"/>
  <c r="E176" i="29"/>
  <c r="F176" i="29" s="1" a="1"/>
  <c r="E176" i="29" a="1"/>
  <c r="E175" i="29"/>
  <c r="F175" i="29" s="1" a="1"/>
  <c r="F175" i="29" s="1"/>
  <c r="E175" i="29" a="1"/>
  <c r="E174" i="29"/>
  <c r="E174" i="29" a="1"/>
  <c r="C174" i="29" a="1"/>
  <c r="C174" i="29" s="1"/>
  <c r="F168" i="29" a="1"/>
  <c r="F168" i="29" s="1"/>
  <c r="E168" i="29" a="1"/>
  <c r="E168" i="29" s="1"/>
  <c r="G168" i="29" s="1" a="1"/>
  <c r="G168" i="29" s="1"/>
  <c r="E167" i="29" a="1"/>
  <c r="E167" i="29" s="1"/>
  <c r="F166" i="29" a="1"/>
  <c r="F166" i="29" s="1"/>
  <c r="E166" i="29" a="1"/>
  <c r="E166" i="29" s="1"/>
  <c r="G166" i="29" s="1" a="1"/>
  <c r="G166" i="29" s="1"/>
  <c r="E165" i="29" a="1"/>
  <c r="E165" i="29" s="1"/>
  <c r="E164" i="29" a="1"/>
  <c r="E164" i="29" s="1"/>
  <c r="G164" i="29" s="1" a="1"/>
  <c r="G164" i="29" s="1"/>
  <c r="E163" i="29" a="1"/>
  <c r="E163" i="29" s="1"/>
  <c r="F162" i="29" a="1"/>
  <c r="F162" i="29" s="1"/>
  <c r="E162" i="29" a="1"/>
  <c r="E162" i="29" s="1"/>
  <c r="G162" i="29" s="1" a="1"/>
  <c r="G162" i="29" s="1"/>
  <c r="E161" i="29" a="1"/>
  <c r="E161" i="29" s="1"/>
  <c r="F160" i="29" a="1"/>
  <c r="F160" i="29" s="1"/>
  <c r="E160" i="29" a="1"/>
  <c r="E160" i="29" s="1"/>
  <c r="G160" i="29" s="1" a="1"/>
  <c r="G160" i="29" s="1"/>
  <c r="E159" i="29" a="1"/>
  <c r="E159" i="29" s="1"/>
  <c r="C159" i="29" a="1"/>
  <c r="C159" i="29" s="1"/>
  <c r="E153" i="29" a="1"/>
  <c r="E153" i="29" s="1"/>
  <c r="G152" i="29"/>
  <c r="F152" i="29" a="1"/>
  <c r="F152" i="29" s="1"/>
  <c r="E152" i="29"/>
  <c r="G152" i="29" s="1" a="1"/>
  <c r="E152" i="29" a="1"/>
  <c r="E151" i="29" a="1"/>
  <c r="E151" i="29" s="1"/>
  <c r="E150" i="29"/>
  <c r="G150" i="29" s="1" a="1"/>
  <c r="G150" i="29" s="1"/>
  <c r="E150" i="29" a="1"/>
  <c r="E149" i="29" a="1"/>
  <c r="E149" i="29" s="1"/>
  <c r="F148" i="29" a="1"/>
  <c r="F148" i="29" s="1"/>
  <c r="E148" i="29"/>
  <c r="G148" i="29" s="1" a="1"/>
  <c r="G148" i="29" s="1"/>
  <c r="E148" i="29" a="1"/>
  <c r="E147" i="29" a="1"/>
  <c r="E147" i="29" s="1"/>
  <c r="F146" i="29" a="1"/>
  <c r="F146" i="29" s="1"/>
  <c r="E146" i="29"/>
  <c r="G146" i="29" s="1" a="1"/>
  <c r="G146" i="29" s="1"/>
  <c r="E146" i="29" a="1"/>
  <c r="E145" i="29" a="1"/>
  <c r="E145" i="29" s="1"/>
  <c r="E144" i="29"/>
  <c r="F144" i="29" s="1" a="1"/>
  <c r="F144" i="29" s="1"/>
  <c r="E144" i="29" a="1"/>
  <c r="C144" i="29"/>
  <c r="C144" i="29" a="1"/>
  <c r="E138" i="29" a="1"/>
  <c r="E138" i="29" s="1"/>
  <c r="E137" i="29"/>
  <c r="G137" i="29" s="1" a="1"/>
  <c r="G137" i="29" s="1"/>
  <c r="E137" i="29" a="1"/>
  <c r="E136" i="29"/>
  <c r="E136" i="29" a="1"/>
  <c r="E135" i="29"/>
  <c r="G135" i="29" s="1" a="1"/>
  <c r="G135" i="29" s="1"/>
  <c r="E135" i="29" a="1"/>
  <c r="E134" i="29"/>
  <c r="E134" i="29" a="1"/>
  <c r="E133" i="29"/>
  <c r="G133" i="29" s="1" a="1"/>
  <c r="G133" i="29" s="1"/>
  <c r="E133" i="29" a="1"/>
  <c r="E132" i="29" a="1"/>
  <c r="E132" i="29" s="1"/>
  <c r="E131" i="29"/>
  <c r="G131" i="29" s="1" a="1"/>
  <c r="G131" i="29" s="1"/>
  <c r="E131" i="29" a="1"/>
  <c r="E130" i="29"/>
  <c r="E130" i="29" a="1"/>
  <c r="E129" i="29"/>
  <c r="E129" i="29" a="1"/>
  <c r="C129" i="29" a="1"/>
  <c r="C129" i="29" s="1"/>
  <c r="E123" i="29" a="1"/>
  <c r="E123" i="29" s="1"/>
  <c r="E122" i="29" a="1"/>
  <c r="E122" i="29" s="1"/>
  <c r="E121" i="29" a="1"/>
  <c r="E121" i="29" s="1"/>
  <c r="E120" i="29" a="1"/>
  <c r="E120" i="29" s="1"/>
  <c r="E119" i="29" a="1"/>
  <c r="E119" i="29" s="1"/>
  <c r="E118" i="29" a="1"/>
  <c r="E118" i="29" s="1"/>
  <c r="E117" i="29" a="1"/>
  <c r="E117" i="29" s="1"/>
  <c r="E116" i="29" a="1"/>
  <c r="E116" i="29" s="1"/>
  <c r="E115" i="29" a="1"/>
  <c r="E115" i="29" s="1"/>
  <c r="E114" i="29" a="1"/>
  <c r="E114" i="29" s="1"/>
  <c r="C114" i="29"/>
  <c r="C114" i="29" a="1"/>
  <c r="C109" i="29"/>
  <c r="C106" i="29"/>
  <c r="C96" i="29"/>
  <c r="C87" i="29"/>
  <c r="C78" i="29"/>
  <c r="E69" i="29"/>
  <c r="G68" i="29" a="1"/>
  <c r="G68" i="29" s="1"/>
  <c r="G67" i="29" a="1"/>
  <c r="G67" i="29" s="1"/>
  <c r="G66" i="29" a="1"/>
  <c r="G66" i="29" s="1"/>
  <c r="G65" i="29" a="1"/>
  <c r="G65" i="29" s="1"/>
  <c r="G64" i="29"/>
  <c r="G64" i="29" a="1"/>
  <c r="G63" i="29" a="1"/>
  <c r="G63" i="29" s="1"/>
  <c r="G62" i="29" a="1"/>
  <c r="G62" i="29" s="1"/>
  <c r="G61" i="29" a="1"/>
  <c r="G61" i="29" s="1"/>
  <c r="G60" i="29" a="1"/>
  <c r="G60" i="29" s="1"/>
  <c r="G59" i="29" a="1"/>
  <c r="G59" i="29" s="1"/>
  <c r="G58" i="29"/>
  <c r="G58" i="29" a="1"/>
  <c r="G57" i="29" a="1"/>
  <c r="G57" i="29" s="1"/>
  <c r="G56" i="29" a="1"/>
  <c r="G56" i="29" s="1"/>
  <c r="G55" i="29" a="1"/>
  <c r="G55" i="29" s="1"/>
  <c r="D45" i="29"/>
  <c r="D45" i="29" a="1"/>
  <c r="D44" i="29" a="1"/>
  <c r="D44" i="29" s="1"/>
  <c r="D42" i="29"/>
  <c r="G42" i="29" s="1" a="1"/>
  <c r="G42" i="29" s="1"/>
  <c r="C42" i="29"/>
  <c r="G41" i="29" a="1"/>
  <c r="G41" i="29" s="1"/>
  <c r="D41" i="29"/>
  <c r="C41" i="29"/>
  <c r="D40" i="29"/>
  <c r="C40" i="29"/>
  <c r="G40" i="29" s="1" a="1"/>
  <c r="G40" i="29" s="1"/>
  <c r="D37" i="29"/>
  <c r="G37" i="29" s="1" a="1"/>
  <c r="G37" i="29" s="1"/>
  <c r="D36" i="29"/>
  <c r="C36" i="29"/>
  <c r="G34" i="29" a="1"/>
  <c r="G34" i="29" s="1"/>
  <c r="D34" i="29"/>
  <c r="G33" i="29" a="1"/>
  <c r="G33" i="29" s="1"/>
  <c r="D33" i="29"/>
  <c r="G32" i="29" a="1"/>
  <c r="G32" i="29" s="1"/>
  <c r="D32" i="29"/>
  <c r="H25" i="29"/>
  <c r="H24" i="29"/>
  <c r="H23" i="29"/>
  <c r="H22" i="29"/>
  <c r="H21" i="29"/>
  <c r="H20" i="29"/>
  <c r="D14" i="29"/>
  <c r="D8" i="29"/>
  <c r="G132" i="29" l="1" a="1"/>
  <c r="G132" i="29" s="1"/>
  <c r="F132" i="29" a="1"/>
  <c r="F132" i="29" s="1"/>
  <c r="G69" i="29"/>
  <c r="G138" i="29" a="1"/>
  <c r="G138" i="29" s="1"/>
  <c r="F138" i="29" a="1"/>
  <c r="F138" i="29" s="1"/>
  <c r="G212" i="29" a="1"/>
  <c r="G212" i="29" s="1"/>
  <c r="F212" i="29" a="1"/>
  <c r="F212" i="29" s="1"/>
  <c r="F150" i="29" a="1"/>
  <c r="F150" i="29" s="1"/>
  <c r="G161" i="29" a="1"/>
  <c r="G161" i="29" s="1"/>
  <c r="F161" i="29" a="1"/>
  <c r="F161" i="29" s="1"/>
  <c r="F174" i="29" a="1"/>
  <c r="F174" i="29" s="1"/>
  <c r="F184" i="29" s="1" a="1"/>
  <c r="F184" i="29" s="1"/>
  <c r="G174" i="29" a="1"/>
  <c r="G174" i="29" s="1"/>
  <c r="G192" i="29" a="1"/>
  <c r="G192" i="29" s="1"/>
  <c r="G118" i="29" a="1"/>
  <c r="G118" i="29" s="1"/>
  <c r="F118" i="29" a="1"/>
  <c r="F118" i="29" s="1"/>
  <c r="G145" i="29" a="1"/>
  <c r="G145" i="29" s="1"/>
  <c r="F145" i="29" a="1"/>
  <c r="F145" i="29" s="1"/>
  <c r="F154" i="29" s="1" a="1"/>
  <c r="F154" i="29" s="1"/>
  <c r="G151" i="29" a="1"/>
  <c r="G151" i="29" s="1"/>
  <c r="F151" i="29" a="1"/>
  <c r="F151" i="29" s="1"/>
  <c r="G193" i="29" a="1"/>
  <c r="G193" i="29" s="1"/>
  <c r="F193" i="29" a="1"/>
  <c r="F193" i="29" s="1"/>
  <c r="G205" i="29" a="1"/>
  <c r="G205" i="29" s="1"/>
  <c r="F205" i="29" a="1"/>
  <c r="F205" i="29" s="1"/>
  <c r="G213" i="29" a="1"/>
  <c r="G213" i="29" s="1"/>
  <c r="F213" i="29" a="1"/>
  <c r="F213" i="29" s="1"/>
  <c r="G119" i="29" a="1"/>
  <c r="G119" i="29" s="1"/>
  <c r="F119" i="29" a="1"/>
  <c r="F119" i="29" s="1"/>
  <c r="G206" i="29" a="1"/>
  <c r="G206" i="29" s="1"/>
  <c r="F206" i="29" a="1"/>
  <c r="F206" i="29" s="1"/>
  <c r="C240" i="29" a="1"/>
  <c r="C240" i="29" s="1"/>
  <c r="D46" i="29"/>
  <c r="G117" i="29" a="1"/>
  <c r="G117" i="29" s="1"/>
  <c r="F117" i="29" a="1"/>
  <c r="F117" i="29" s="1"/>
  <c r="G129" i="29" a="1"/>
  <c r="G129" i="29" s="1"/>
  <c r="G139" i="29" s="1"/>
  <c r="F129" i="29" a="1"/>
  <c r="F129" i="29" s="1"/>
  <c r="F139" i="29" s="1" a="1"/>
  <c r="F139" i="29" s="1"/>
  <c r="G134" i="29" a="1"/>
  <c r="G134" i="29" s="1"/>
  <c r="F134" i="29" a="1"/>
  <c r="F134" i="29" s="1"/>
  <c r="G36" i="29" a="1"/>
  <c r="G36" i="29" s="1"/>
  <c r="G130" i="29" a="1"/>
  <c r="G130" i="29" s="1"/>
  <c r="F130" i="29" a="1"/>
  <c r="F130" i="29" s="1"/>
  <c r="G136" i="29" a="1"/>
  <c r="G136" i="29" s="1"/>
  <c r="F136" i="29" a="1"/>
  <c r="F136" i="29" s="1"/>
  <c r="G163" i="29" a="1"/>
  <c r="G163" i="29" s="1"/>
  <c r="F163" i="29" a="1"/>
  <c r="F163" i="29" s="1"/>
  <c r="F195" i="29" a="1"/>
  <c r="F195" i="29" s="1"/>
  <c r="G195" i="29" a="1"/>
  <c r="G195" i="29" s="1"/>
  <c r="G120" i="29" a="1"/>
  <c r="G120" i="29" s="1"/>
  <c r="F120" i="29" a="1"/>
  <c r="F120" i="29" s="1"/>
  <c r="G121" i="29" a="1"/>
  <c r="G121" i="29" s="1"/>
  <c r="F121" i="29" a="1"/>
  <c r="F121" i="29" s="1"/>
  <c r="G147" i="29" a="1"/>
  <c r="G147" i="29" s="1"/>
  <c r="F147" i="29" a="1"/>
  <c r="F147" i="29" s="1"/>
  <c r="F164" i="29" a="1"/>
  <c r="F164" i="29" s="1"/>
  <c r="G114" i="29" a="1"/>
  <c r="G114" i="29" s="1"/>
  <c r="F114" i="29" a="1"/>
  <c r="F114" i="29" s="1"/>
  <c r="F124" i="29" s="1" a="1"/>
  <c r="F124" i="29" s="1"/>
  <c r="G153" i="29" a="1"/>
  <c r="G153" i="29" s="1"/>
  <c r="F153" i="29" a="1"/>
  <c r="F153" i="29" s="1"/>
  <c r="G165" i="29" a="1"/>
  <c r="G165" i="29" s="1"/>
  <c r="F165" i="29" a="1"/>
  <c r="F165" i="29" s="1"/>
  <c r="F189" i="29" a="1"/>
  <c r="F189" i="29" s="1"/>
  <c r="G189" i="29" a="1"/>
  <c r="G189" i="29" s="1"/>
  <c r="G122" i="29" a="1"/>
  <c r="G122" i="29" s="1"/>
  <c r="F122" i="29" a="1"/>
  <c r="F122" i="29" s="1"/>
  <c r="F197" i="29" a="1"/>
  <c r="F197" i="29" s="1"/>
  <c r="G197" i="29" a="1"/>
  <c r="G197" i="29" s="1"/>
  <c r="G209" i="29" a="1"/>
  <c r="G209" i="29" s="1"/>
  <c r="F209" i="29" a="1"/>
  <c r="F209" i="29" s="1"/>
  <c r="G207" i="29" a="1"/>
  <c r="G207" i="29" s="1"/>
  <c r="F207" i="29" a="1"/>
  <c r="F207" i="29" s="1"/>
  <c r="G196" i="29" a="1"/>
  <c r="G196" i="29" s="1"/>
  <c r="G115" i="29" a="1"/>
  <c r="G115" i="29" s="1"/>
  <c r="F115" i="29" a="1"/>
  <c r="F115" i="29" s="1"/>
  <c r="G123" i="29" a="1"/>
  <c r="G123" i="29" s="1"/>
  <c r="F123" i="29" a="1"/>
  <c r="F123" i="29" s="1"/>
  <c r="G159" i="29" a="1"/>
  <c r="G159" i="29" s="1"/>
  <c r="F159" i="29" a="1"/>
  <c r="F159" i="29" s="1"/>
  <c r="G210" i="29" a="1"/>
  <c r="G210" i="29" s="1"/>
  <c r="F210" i="29" a="1"/>
  <c r="F210" i="29" s="1"/>
  <c r="G208" i="29" a="1"/>
  <c r="G208" i="29" s="1"/>
  <c r="F208" i="29" a="1"/>
  <c r="F208" i="29" s="1"/>
  <c r="G144" i="29" a="1"/>
  <c r="G144" i="29" s="1"/>
  <c r="G149" i="29" a="1"/>
  <c r="G149" i="29" s="1"/>
  <c r="F149" i="29" a="1"/>
  <c r="F149" i="29" s="1"/>
  <c r="G167" i="29" a="1"/>
  <c r="G167" i="29" s="1"/>
  <c r="F167" i="29" a="1"/>
  <c r="F167" i="29" s="1"/>
  <c r="G190" i="29" a="1"/>
  <c r="G190" i="29" s="1"/>
  <c r="G198" i="29" a="1"/>
  <c r="G198" i="29" s="1"/>
  <c r="G116" i="29" a="1"/>
  <c r="G116" i="29" s="1"/>
  <c r="F116" i="29" a="1"/>
  <c r="F116" i="29" s="1"/>
  <c r="G191" i="29" a="1"/>
  <c r="G191" i="29" s="1"/>
  <c r="F191" i="29" a="1"/>
  <c r="F191" i="29" s="1"/>
  <c r="G204" i="29" a="1"/>
  <c r="G204" i="29" s="1"/>
  <c r="F204" i="29" a="1"/>
  <c r="F204" i="29" s="1"/>
  <c r="G211" i="29" a="1"/>
  <c r="G211" i="29" s="1"/>
  <c r="F211" i="29" a="1"/>
  <c r="F211" i="29" s="1"/>
  <c r="G175" i="29" a="1"/>
  <c r="G175" i="29" s="1"/>
  <c r="G177" i="29" a="1"/>
  <c r="G177" i="29" s="1"/>
  <c r="G179" i="29" a="1"/>
  <c r="G179" i="29" s="1"/>
  <c r="G181" i="29" a="1"/>
  <c r="G181" i="29" s="1"/>
  <c r="G183" i="29" a="1"/>
  <c r="G183" i="29" s="1"/>
  <c r="F131" i="29" a="1"/>
  <c r="F131" i="29" s="1"/>
  <c r="F133" i="29" a="1"/>
  <c r="F133" i="29" s="1"/>
  <c r="F135" i="29" a="1"/>
  <c r="F135" i="29" s="1"/>
  <c r="F137" i="29" a="1"/>
  <c r="F137" i="29" s="1"/>
  <c r="F214" i="29" l="1" a="1"/>
  <c r="F214" i="29" s="1"/>
  <c r="G154" i="29"/>
  <c r="G214" i="29"/>
  <c r="G124" i="29"/>
  <c r="G169" i="29"/>
  <c r="F169" i="29" a="1"/>
  <c r="F169" i="29" s="1"/>
  <c r="G199" i="29"/>
  <c r="F199" i="29" a="1"/>
  <c r="F199" i="29" s="1"/>
  <c r="G184" i="29"/>
  <c r="D33" i="1"/>
  <c r="D45" i="1" a="1"/>
  <c r="D45" i="1"/>
  <c r="F214" i="1" a="1"/>
  <c r="F214" i="1"/>
  <c r="F199" i="1" a="1"/>
  <c r="F199" i="1"/>
  <c r="F184" i="1" a="1"/>
  <c r="F184" i="1"/>
  <c r="F169" i="1" a="1"/>
  <c r="F169" i="1"/>
  <c r="F154" i="1" a="1"/>
  <c r="F154" i="1"/>
  <c r="F139" i="1" a="1"/>
  <c r="F139" i="1"/>
  <c r="F124" i="1" a="1"/>
  <c r="F124" i="1"/>
  <c r="F213" i="1"/>
  <c r="F213" i="1" a="1"/>
  <c r="F212" i="1" a="1"/>
  <c r="F212" i="1"/>
  <c r="F211" i="1" a="1"/>
  <c r="F211" i="1"/>
  <c r="F210" i="1" a="1"/>
  <c r="F210" i="1"/>
  <c r="F209" i="1" a="1"/>
  <c r="F209" i="1"/>
  <c r="F208" i="1" a="1"/>
  <c r="F208" i="1"/>
  <c r="F207" i="1"/>
  <c r="F207" i="1" a="1"/>
  <c r="F206" i="1" a="1"/>
  <c r="F206" i="1"/>
  <c r="F205" i="1" a="1"/>
  <c r="F205" i="1"/>
  <c r="F204" i="1" a="1"/>
  <c r="F204" i="1"/>
  <c r="F198" i="1" a="1"/>
  <c r="F198" i="1"/>
  <c r="F197" i="1"/>
  <c r="F197" i="1" a="1"/>
  <c r="F196" i="1" a="1"/>
  <c r="F196" i="1"/>
  <c r="F195" i="1" a="1"/>
  <c r="F195" i="1"/>
  <c r="F194" i="1" a="1"/>
  <c r="F194" i="1"/>
  <c r="F193" i="1" a="1"/>
  <c r="F193" i="1"/>
  <c r="F192" i="1" a="1"/>
  <c r="F192" i="1"/>
  <c r="F191" i="1"/>
  <c r="F191" i="1" a="1"/>
  <c r="F190" i="1" a="1"/>
  <c r="F190" i="1"/>
  <c r="F189" i="1" a="1"/>
  <c r="F189" i="1"/>
  <c r="F183" i="1" a="1"/>
  <c r="F183" i="1"/>
  <c r="F182" i="1" a="1"/>
  <c r="F182" i="1"/>
  <c r="F181" i="1"/>
  <c r="F181" i="1" a="1"/>
  <c r="F180" i="1" a="1"/>
  <c r="F180" i="1"/>
  <c r="F179" i="1" a="1"/>
  <c r="F179" i="1"/>
  <c r="F178" i="1" a="1"/>
  <c r="F178" i="1"/>
  <c r="F177" i="1" a="1"/>
  <c r="F177" i="1"/>
  <c r="F176" i="1" a="1"/>
  <c r="F176" i="1"/>
  <c r="F175" i="1"/>
  <c r="F175" i="1" a="1"/>
  <c r="F174" i="1" a="1"/>
  <c r="F174" i="1"/>
  <c r="F168" i="1" a="1"/>
  <c r="F168" i="1"/>
  <c r="F167" i="1" a="1"/>
  <c r="F167" i="1"/>
  <c r="F166" i="1" a="1"/>
  <c r="F166" i="1"/>
  <c r="F165" i="1"/>
  <c r="F165" i="1" a="1"/>
  <c r="F164" i="1" a="1"/>
  <c r="F164" i="1"/>
  <c r="F163" i="1" a="1"/>
  <c r="F163" i="1"/>
  <c r="F162" i="1" a="1"/>
  <c r="F162" i="1"/>
  <c r="F161" i="1" a="1"/>
  <c r="F161" i="1"/>
  <c r="F160" i="1" a="1"/>
  <c r="F160" i="1"/>
  <c r="F159" i="1"/>
  <c r="F159" i="1" a="1"/>
  <c r="F153" i="1" a="1"/>
  <c r="F153" i="1"/>
  <c r="F152" i="1" a="1"/>
  <c r="F152" i="1"/>
  <c r="F151" i="1" a="1"/>
  <c r="F151" i="1"/>
  <c r="F150" i="1" a="1"/>
  <c r="F150" i="1"/>
  <c r="F149" i="1"/>
  <c r="F149" i="1" a="1"/>
  <c r="F148" i="1" a="1"/>
  <c r="F148" i="1"/>
  <c r="F147" i="1" a="1"/>
  <c r="F147" i="1"/>
  <c r="F146" i="1" a="1"/>
  <c r="F146" i="1"/>
  <c r="F145" i="1" a="1"/>
  <c r="F145" i="1"/>
  <c r="F144" i="1" a="1"/>
  <c r="F144" i="1"/>
  <c r="F138" i="1" a="1"/>
  <c r="F138" i="1"/>
  <c r="F137" i="1" a="1"/>
  <c r="F137" i="1"/>
  <c r="F136" i="1" a="1"/>
  <c r="F136" i="1"/>
  <c r="F135" i="1" a="1"/>
  <c r="F135" i="1"/>
  <c r="F134" i="1" a="1"/>
  <c r="F134" i="1"/>
  <c r="F133" i="1"/>
  <c r="F133" i="1" a="1"/>
  <c r="F132" i="1" a="1"/>
  <c r="F132" i="1"/>
  <c r="F131" i="1" a="1"/>
  <c r="F131" i="1"/>
  <c r="F130" i="1" a="1"/>
  <c r="F130" i="1"/>
  <c r="F129" i="1" a="1"/>
  <c r="F129" i="1"/>
  <c r="F123" i="1"/>
  <c r="F123" i="1" a="1"/>
  <c r="F122" i="1" a="1"/>
  <c r="F122" i="1"/>
  <c r="F121" i="1" a="1"/>
  <c r="F121" i="1"/>
  <c r="F120" i="1" a="1"/>
  <c r="F120" i="1"/>
  <c r="F119" i="1" a="1"/>
  <c r="F119" i="1"/>
  <c r="F118" i="1" a="1"/>
  <c r="F118" i="1"/>
  <c r="F117" i="1"/>
  <c r="F117" i="1" a="1"/>
  <c r="F116" i="1" a="1"/>
  <c r="F116" i="1"/>
  <c r="F115" i="1" a="1"/>
  <c r="F115" i="1"/>
  <c r="F114" i="1" a="1"/>
  <c r="F114" i="1"/>
  <c r="D41" i="1"/>
  <c r="D42" i="1"/>
  <c r="C240" i="1" a="1"/>
  <c r="C240" i="1"/>
  <c r="H24" i="1"/>
  <c r="D44" i="1" a="1"/>
  <c r="D44" i="1"/>
  <c r="D237" i="1" a="1"/>
  <c r="D237" i="1"/>
  <c r="D238" i="1" a="1"/>
  <c r="D238" i="1"/>
  <c r="D239" i="1" a="1"/>
  <c r="D239" i="1"/>
  <c r="D236" i="1" a="1"/>
  <c r="D236" i="1"/>
  <c r="E213" i="1" a="1"/>
  <c r="E213" i="1"/>
  <c r="E212" i="1" a="1"/>
  <c r="E212" i="1"/>
  <c r="E211" i="1" a="1"/>
  <c r="E211" i="1"/>
  <c r="E210" i="1" a="1"/>
  <c r="E210" i="1"/>
  <c r="E209" i="1" a="1"/>
  <c r="E209" i="1"/>
  <c r="E208" i="1" a="1"/>
  <c r="E208" i="1"/>
  <c r="E207" i="1" a="1"/>
  <c r="E207" i="1"/>
  <c r="E206" i="1" a="1"/>
  <c r="E206" i="1"/>
  <c r="E205" i="1" a="1"/>
  <c r="E205" i="1"/>
  <c r="E204" i="1" a="1"/>
  <c r="E204" i="1"/>
  <c r="C204" i="1" a="1"/>
  <c r="C204" i="1"/>
  <c r="E198" i="1" a="1"/>
  <c r="E198" i="1"/>
  <c r="E197" i="1" a="1"/>
  <c r="E197" i="1"/>
  <c r="E196" i="1" a="1"/>
  <c r="E196" i="1"/>
  <c r="E195" i="1" a="1"/>
  <c r="E195" i="1"/>
  <c r="E194" i="1" a="1"/>
  <c r="E194" i="1"/>
  <c r="E193" i="1" a="1"/>
  <c r="E193" i="1"/>
  <c r="E192" i="1" a="1"/>
  <c r="E192" i="1"/>
  <c r="E191" i="1" a="1"/>
  <c r="E191" i="1"/>
  <c r="E190" i="1" a="1"/>
  <c r="E190" i="1"/>
  <c r="E189" i="1" a="1"/>
  <c r="E189" i="1"/>
  <c r="C189" i="1" a="1"/>
  <c r="C189" i="1"/>
  <c r="E183" i="1" a="1"/>
  <c r="E183" i="1"/>
  <c r="E182" i="1" a="1"/>
  <c r="E182" i="1"/>
  <c r="E181" i="1" a="1"/>
  <c r="E181" i="1"/>
  <c r="E180" i="1" a="1"/>
  <c r="E180" i="1"/>
  <c r="E179" i="1" a="1"/>
  <c r="E179" i="1"/>
  <c r="E178" i="1" a="1"/>
  <c r="E178" i="1"/>
  <c r="E177" i="1" a="1"/>
  <c r="E177" i="1"/>
  <c r="E176" i="1" a="1"/>
  <c r="E176" i="1"/>
  <c r="E175" i="1" a="1"/>
  <c r="E175" i="1"/>
  <c r="E174" i="1" a="1"/>
  <c r="E174" i="1"/>
  <c r="C174" i="1" a="1"/>
  <c r="C174" i="1"/>
  <c r="E168" i="1" a="1"/>
  <c r="E168" i="1"/>
  <c r="E167" i="1" a="1"/>
  <c r="E167" i="1"/>
  <c r="E166" i="1" a="1"/>
  <c r="E166" i="1"/>
  <c r="E165" i="1" a="1"/>
  <c r="E165" i="1"/>
  <c r="E164" i="1" a="1"/>
  <c r="E164" i="1"/>
  <c r="E163" i="1" a="1"/>
  <c r="E163" i="1"/>
  <c r="E162" i="1" a="1"/>
  <c r="E162" i="1"/>
  <c r="E161" i="1" a="1"/>
  <c r="E161" i="1"/>
  <c r="E160" i="1" a="1"/>
  <c r="E160" i="1"/>
  <c r="E159" i="1" a="1"/>
  <c r="E159" i="1"/>
  <c r="C159" i="1" a="1"/>
  <c r="C159" i="1"/>
  <c r="E153" i="1" a="1"/>
  <c r="E153" i="1"/>
  <c r="E152" i="1" a="1"/>
  <c r="E152" i="1"/>
  <c r="E151" i="1" a="1"/>
  <c r="E151" i="1"/>
  <c r="E150" i="1" a="1"/>
  <c r="E150" i="1"/>
  <c r="E149" i="1" a="1"/>
  <c r="E149" i="1"/>
  <c r="E148" i="1" a="1"/>
  <c r="E148" i="1"/>
  <c r="E147" i="1" a="1"/>
  <c r="E147" i="1"/>
  <c r="E146" i="1" a="1"/>
  <c r="E146" i="1"/>
  <c r="E145" i="1" a="1"/>
  <c r="E145" i="1"/>
  <c r="E144" i="1" a="1"/>
  <c r="E144" i="1"/>
  <c r="C144" i="1" a="1"/>
  <c r="C144" i="1"/>
  <c r="E138" i="1" a="1"/>
  <c r="E138" i="1"/>
  <c r="E137" i="1" a="1"/>
  <c r="E137" i="1"/>
  <c r="E136" i="1" a="1"/>
  <c r="E136" i="1"/>
  <c r="E135" i="1" a="1"/>
  <c r="E135" i="1"/>
  <c r="E134" i="1" a="1"/>
  <c r="E134" i="1"/>
  <c r="E133" i="1" a="1"/>
  <c r="E133" i="1"/>
  <c r="E132" i="1" a="1"/>
  <c r="E132" i="1"/>
  <c r="E131" i="1" a="1"/>
  <c r="E131" i="1"/>
  <c r="E130" i="1" a="1"/>
  <c r="E130" i="1"/>
  <c r="E129" i="1" a="1"/>
  <c r="E129" i="1"/>
  <c r="C129" i="1" a="1"/>
  <c r="C129" i="1"/>
  <c r="C114" i="1" a="1"/>
  <c r="C114" i="1"/>
  <c r="E123" i="1" a="1"/>
  <c r="E123" i="1"/>
  <c r="E122" i="1" a="1"/>
  <c r="E122" i="1"/>
  <c r="E121" i="1" a="1"/>
  <c r="E121" i="1"/>
  <c r="E120" i="1" a="1"/>
  <c r="E120" i="1"/>
  <c r="E119" i="1" a="1"/>
  <c r="E119" i="1"/>
  <c r="E118" i="1" a="1"/>
  <c r="E118" i="1"/>
  <c r="E117" i="1" a="1"/>
  <c r="E117" i="1"/>
  <c r="E116" i="1" a="1"/>
  <c r="E116" i="1"/>
  <c r="E115" i="1" a="1"/>
  <c r="E115" i="1"/>
  <c r="E114" i="1" a="1"/>
  <c r="E114" i="1"/>
  <c r="C236" i="1"/>
  <c r="C237" i="1"/>
  <c r="C238" i="1"/>
  <c r="C239" i="1"/>
  <c r="E69" i="1"/>
  <c r="G55" i="1" a="1"/>
  <c r="G55" i="1"/>
  <c r="C109" i="1"/>
  <c r="G211" i="1" a="1"/>
  <c r="G211" i="1"/>
  <c r="G206" i="1" a="1"/>
  <c r="G206" i="1"/>
  <c r="G208" i="1" a="1"/>
  <c r="G208" i="1"/>
  <c r="G204" i="1" a="1"/>
  <c r="G204" i="1"/>
  <c r="G212" i="1" a="1"/>
  <c r="G212" i="1"/>
  <c r="G210" i="1" a="1"/>
  <c r="G210" i="1"/>
  <c r="G205" i="1" a="1"/>
  <c r="G205" i="1"/>
  <c r="G207" i="1" a="1"/>
  <c r="G207" i="1"/>
  <c r="G209" i="1" a="1"/>
  <c r="G209" i="1"/>
  <c r="G213" i="1" a="1"/>
  <c r="G213" i="1"/>
  <c r="G214" i="1"/>
  <c r="C96" i="1"/>
  <c r="G57" i="1" a="1"/>
  <c r="G57" i="1"/>
  <c r="G58" i="1" a="1"/>
  <c r="G58" i="1"/>
  <c r="G59" i="1" a="1"/>
  <c r="G59" i="1"/>
  <c r="G60" i="1" a="1"/>
  <c r="G60" i="1"/>
  <c r="G61" i="1" a="1"/>
  <c r="G61" i="1"/>
  <c r="G62" i="1" a="1"/>
  <c r="G62" i="1"/>
  <c r="G63" i="1" a="1"/>
  <c r="G63" i="1"/>
  <c r="G64" i="1" a="1"/>
  <c r="G64" i="1"/>
  <c r="G65" i="1" a="1"/>
  <c r="G65" i="1"/>
  <c r="G66" i="1" a="1"/>
  <c r="G66" i="1"/>
  <c r="G67" i="1" a="1"/>
  <c r="G67" i="1"/>
  <c r="G68" i="1" a="1"/>
  <c r="G68" i="1"/>
  <c r="C78" i="1"/>
  <c r="C87" i="1"/>
  <c r="J18" i="4"/>
  <c r="G56" i="1" a="1"/>
  <c r="G56" i="1"/>
  <c r="H20" i="1"/>
  <c r="H21" i="1"/>
  <c r="H22" i="1"/>
  <c r="H23" i="1"/>
  <c r="H25" i="1"/>
  <c r="D14" i="1"/>
  <c r="D8" i="1"/>
  <c r="G69" i="1"/>
  <c r="D46" i="1"/>
  <c r="G131" i="1" a="1"/>
  <c r="G131" i="1"/>
  <c r="G193" i="1" a="1"/>
  <c r="G193" i="1"/>
  <c r="G192" i="1" a="1"/>
  <c r="G192" i="1"/>
  <c r="G175" i="1" a="1"/>
  <c r="G175" i="1"/>
  <c r="G176" i="1" a="1"/>
  <c r="G176" i="1"/>
  <c r="G162" i="1" a="1"/>
  <c r="G162" i="1"/>
  <c r="G163" i="1" a="1"/>
  <c r="G163" i="1"/>
  <c r="G145" i="1" a="1"/>
  <c r="G145" i="1"/>
  <c r="G146" i="1" a="1"/>
  <c r="G146" i="1"/>
  <c r="G133" i="1" a="1"/>
  <c r="G133" i="1"/>
  <c r="G130" i="1" a="1"/>
  <c r="G130" i="1"/>
  <c r="G136" i="1" a="1"/>
  <c r="G136" i="1"/>
  <c r="G138" i="1" a="1"/>
  <c r="G138" i="1"/>
  <c r="G135" i="1" a="1"/>
  <c r="G135" i="1"/>
  <c r="G132" i="1" a="1"/>
  <c r="G132" i="1"/>
  <c r="G129" i="1" a="1"/>
  <c r="G129" i="1"/>
  <c r="G137" i="1" a="1"/>
  <c r="G137" i="1"/>
  <c r="G134" i="1" a="1"/>
  <c r="G134" i="1"/>
  <c r="G117" i="1" a="1"/>
  <c r="G117" i="1"/>
  <c r="G118" i="1" a="1"/>
  <c r="G118" i="1"/>
  <c r="G139" i="1"/>
  <c r="G194" i="1" a="1"/>
  <c r="G194" i="1"/>
  <c r="G180" i="1" a="1"/>
  <c r="G180" i="1"/>
  <c r="G164" i="1" a="1"/>
  <c r="G164" i="1"/>
  <c r="G149" i="1" a="1"/>
  <c r="G149" i="1"/>
  <c r="G150" i="1" a="1"/>
  <c r="G150" i="1"/>
  <c r="G119" i="1" a="1"/>
  <c r="G119" i="1"/>
  <c r="D37" i="1"/>
  <c r="G37" i="1" a="1"/>
  <c r="G37" i="1"/>
  <c r="G116" i="1" a="1"/>
  <c r="G116" i="1"/>
  <c r="G120" i="1" a="1"/>
  <c r="G120" i="1"/>
  <c r="G121" i="1" a="1"/>
  <c r="G121" i="1"/>
  <c r="G122" i="1" a="1"/>
  <c r="G122" i="1"/>
  <c r="G123" i="1" a="1"/>
  <c r="G123" i="1"/>
  <c r="C42" i="1"/>
  <c r="C41" i="1"/>
  <c r="C40" i="1"/>
  <c r="C36" i="1"/>
  <c r="C106" i="1"/>
  <c r="G42" i="1" a="1"/>
  <c r="G42" i="1"/>
  <c r="G41" i="1" a="1"/>
  <c r="G41" i="1"/>
  <c r="D40" i="1"/>
  <c r="G40" i="1" a="1"/>
  <c r="G40" i="1"/>
  <c r="D36" i="1"/>
  <c r="G36" i="1" a="1"/>
  <c r="G36" i="1"/>
  <c r="D34" i="1"/>
  <c r="G34" i="1" a="1"/>
  <c r="G34" i="1"/>
  <c r="G33" i="1" a="1"/>
  <c r="G33" i="1"/>
  <c r="D32" i="1"/>
  <c r="G32" i="1" a="1"/>
  <c r="G32" i="1"/>
  <c r="G189" i="1" a="1"/>
  <c r="G189" i="1"/>
  <c r="G190" i="1" a="1"/>
  <c r="G190" i="1"/>
  <c r="G191" i="1" a="1"/>
  <c r="G191" i="1"/>
  <c r="G195" i="1" a="1"/>
  <c r="G195" i="1"/>
  <c r="G196" i="1" a="1"/>
  <c r="G196" i="1"/>
  <c r="G197" i="1" a="1"/>
  <c r="G197" i="1"/>
  <c r="G198" i="1" a="1"/>
  <c r="G198" i="1"/>
  <c r="G174" i="1" a="1"/>
  <c r="G174" i="1"/>
  <c r="G177" i="1" a="1"/>
  <c r="G177" i="1"/>
  <c r="G178" i="1" a="1"/>
  <c r="G178" i="1"/>
  <c r="G179" i="1" a="1"/>
  <c r="G179" i="1"/>
  <c r="G181" i="1" a="1"/>
  <c r="G181" i="1"/>
  <c r="G182" i="1" a="1"/>
  <c r="G182" i="1"/>
  <c r="G183" i="1" a="1"/>
  <c r="G183" i="1"/>
  <c r="G159" i="1" a="1"/>
  <c r="G159" i="1"/>
  <c r="G160" i="1" a="1"/>
  <c r="G160" i="1"/>
  <c r="G161" i="1" a="1"/>
  <c r="G161" i="1"/>
  <c r="G165" i="1" a="1"/>
  <c r="G165" i="1"/>
  <c r="G166" i="1" a="1"/>
  <c r="G166" i="1"/>
  <c r="G167" i="1" a="1"/>
  <c r="G167" i="1"/>
  <c r="G168" i="1" a="1"/>
  <c r="G168" i="1"/>
  <c r="G151" i="1" a="1"/>
  <c r="G151" i="1"/>
  <c r="G152" i="1" a="1"/>
  <c r="G152" i="1"/>
  <c r="G144" i="1" a="1"/>
  <c r="G144" i="1"/>
  <c r="G147" i="1" a="1"/>
  <c r="G147" i="1"/>
  <c r="G148" i="1" a="1"/>
  <c r="G148" i="1"/>
  <c r="G153" i="1" a="1"/>
  <c r="G153" i="1"/>
  <c r="G115" i="1" a="1"/>
  <c r="G115" i="1"/>
  <c r="G114" i="1" a="1"/>
  <c r="G114" i="1"/>
  <c r="G169" i="1"/>
  <c r="G199" i="1"/>
  <c r="G184" i="1"/>
  <c r="G154" i="1"/>
  <c r="G1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<sst xmlns="http://schemas.openxmlformats.org/spreadsheetml/2006/main" count="2427" uniqueCount="745">
  <si>
    <t>Alternative Locomotion: Flight</t>
  </si>
  <si>
    <t xml:space="preserve"> You can move your full movement in any direction.</t>
  </si>
  <si>
    <t>Alternative Locomotion: Teleportation</t>
  </si>
  <si>
    <t xml:space="preserve">You can instantly move your movement speed to any location you can see. -2 to your Movement Speed up to Tier 6 and -3 from Tier 7 to 10. </t>
  </si>
  <si>
    <t>Alternative Locomotion: Portal</t>
  </si>
  <si>
    <t xml:space="preserve"> You can create a portal between 2 points</t>
  </si>
  <si>
    <t>Alternative Locomotion: Swinging</t>
  </si>
  <si>
    <t xml:space="preserve">You can move through the air if you have a point to grapple onto. Increase your movement speed by 1 space up to Tier 6 and by 2 for 7 and higher. </t>
  </si>
  <si>
    <t>Alternative Locomotion: Super Jump</t>
  </si>
  <si>
    <t>You can jump an amount equal to your full movement. Increase your movement speed by 1 space up to Tier 6 and by 2 for 7 and higher.</t>
  </si>
  <si>
    <t>Swift</t>
  </si>
  <si>
    <t>Increase your movement speed by half your Tier (round up).</t>
  </si>
  <si>
    <t>Skirmisher</t>
  </si>
  <si>
    <t>You don’t provoke attacks of opportunity.</t>
  </si>
  <si>
    <t>Parkour Runner</t>
  </si>
  <si>
    <t xml:space="preserve">You are unaffected by difficult terrain; you can swim or move through difficult terrain at normal speed. You can walk on water and stick to all surfaces. </t>
  </si>
  <si>
    <t>Behemoth</t>
  </si>
  <si>
    <t>You can’t be slowed or knocked prone. Additionally, you are immune to the dazed condition.</t>
  </si>
  <si>
    <t>Bulwark</t>
  </si>
  <si>
    <t>Your reach is increased by 1 space. Additionally, you may make an opportunity attack when an enemy attempts to enter your reach.</t>
  </si>
  <si>
    <t>Mole</t>
  </si>
  <si>
    <t>You can burrow through most materials and barriers. You move through rock and anything softer at your normal speed. For anything harder, you move through at half speed or slower at GM discretion. When selecting this archetype, determine whether you leave a tunnel behind when you burrow. If you do not, you may not end your turn underground.</t>
  </si>
  <si>
    <t>Vanguard</t>
  </si>
  <si>
    <t>Add your Endurance to your movement speed.  Get to your allies and enemies faster while being able to absorb hits.</t>
  </si>
  <si>
    <t>AOE Specialist</t>
  </si>
  <si>
    <t>You gain the AOE Attack Type for 0p. </t>
  </si>
  <si>
    <t>Direct Specialist</t>
  </si>
  <si>
    <t>You gain the Direct Attack Type for 0p. </t>
  </si>
  <si>
    <t>Single Target</t>
  </si>
  <si>
    <t>You gain both Melee and Ranged Attack Types for 0p. </t>
  </si>
  <si>
    <t>Damage</t>
  </si>
  <si>
    <t>Your primary effect type is damage. Also, you can still access Basic Conditions as separate attacks.</t>
  </si>
  <si>
    <t>Hybrid</t>
  </si>
  <si>
    <t>You gain the Hybrid for 0p. All attacks must be Hybrid. </t>
  </si>
  <si>
    <t>Crowd Control / De-buffer</t>
  </si>
  <si>
    <t>You gain all Advanced condition effects, for 0p. Subtract your Tier from your Damage rolls. </t>
  </si>
  <si>
    <t>Versatile Master</t>
  </si>
  <si>
    <t>You have 2 Quick Actions. Making a Primary Action a Quick Action only cost 10 points.</t>
  </si>
  <si>
    <t>Cut Above</t>
  </si>
  <si>
    <t>Increase the following stats by 1: Accuracy, Damage, Conditions, Avoidance, Durability, Resistances, Initiative, Movement. If you are Tier 5-7, instead increase by 2, if you are Tier 8+, increase by 3.</t>
  </si>
  <si>
    <t>Extraordinary</t>
  </si>
  <si>
    <t>You gain an additional (Tier -2) x 15 in points for your main pool of points. You cannot use these points to purchase Traits or Flaws.</t>
  </si>
  <si>
    <t>Specialized</t>
  </si>
  <si>
    <t>You may pick 1 core stat with which to be proficient, checks involving that core stat always add your Tier bonus twice to rolls. You can’t purchase Expertise. You get less points in your Utility point pool.</t>
  </si>
  <si>
    <t>Jack of All Trades</t>
  </si>
  <si>
    <t>Add your Tier bonus once to all Skill Checks. You cannot purchase Expertise. You get less points in your Utility point pool.</t>
  </si>
  <si>
    <t>Practical</t>
  </si>
  <si>
    <t xml:space="preserve">Purchase Expertise, Features, Senses, Descriptors normally. </t>
  </si>
  <si>
    <t>Straightforward</t>
  </si>
  <si>
    <t>Focuses on creating powerful attacks at the cost of versatility. You can only use 1 specific Limit chosen when you take this archetype, that limit must be on all attacks. That limit returns its normal Points x (Tier/2).</t>
  </si>
  <si>
    <t>Paragon</t>
  </si>
  <si>
    <t>Straightforward and simple, with reliable attacks of consistent power. No trade-offs, ideal for balanced gameplay.Each special attack gets 10 × Tier points to distribute. You cannot take any limits.</t>
  </si>
  <si>
    <t>One Trick</t>
  </si>
  <si>
    <t>Best for building a single, incredibly powerful ability that fits a high-risk, high-reward playstyle. You only have a single special attack. You have Tier × 20 points to create this ability.</t>
  </si>
  <si>
    <t>Specialist</t>
  </si>
  <si>
    <t>Focuses on creating powerful attacks at the cost of meeting multiple conditions for each of your attacks. You can only use 3 specific Limits chosen when you take this archetype, those limits must be on each attack each return their normal Points x (Tier/3).</t>
  </si>
  <si>
    <t>Shared Uses</t>
  </si>
  <si>
    <t>Flexible and encourages tactical planning. Perfect for spellcaster-style builds with strong resource management needs. You cannot take any limits. You have 10 shared uses. Each special attack uses between 1-3 mana, chosen when building, and gives a discount of Tier × 10 points upon use.</t>
  </si>
  <si>
    <t>Normal: Special Attacks</t>
  </si>
  <si>
    <t>Maximum flexibility for creating unique or specialized abilities.   You get 3 Specialty Upgrades. All limits return Points x (Tier / 6)</t>
  </si>
  <si>
    <t>Dual-Natured</t>
  </si>
  <si>
    <t>For those seeking a balance between Raw Power and Versatility. You have 2 Special Attack, each gets 15 x Tier points to procure upgrades. You cannot take any limits.</t>
  </si>
  <si>
    <t>Basic</t>
  </si>
  <si>
    <t>For those seeking a more simple but powerful style of gameplay. You can add up to 10 x Tier points of upgrades on your base attack.  You cannot take any limits.</t>
  </si>
  <si>
    <t>Resolve</t>
  </si>
  <si>
    <t>Accuracy</t>
  </si>
  <si>
    <t>Upgrade</t>
  </si>
  <si>
    <t>Feature</t>
  </si>
  <si>
    <t>Focus</t>
  </si>
  <si>
    <t>Stability</t>
  </si>
  <si>
    <t>Limit</t>
  </si>
  <si>
    <t>Proficient</t>
  </si>
  <si>
    <t>Expertise</t>
  </si>
  <si>
    <t>Yes</t>
  </si>
  <si>
    <t>Mobility</t>
  </si>
  <si>
    <t>Vitality</t>
  </si>
  <si>
    <t>Avoidance</t>
  </si>
  <si>
    <t>Specialty Upgrade</t>
  </si>
  <si>
    <t>Sense</t>
  </si>
  <si>
    <t>Power</t>
  </si>
  <si>
    <t>Durability</t>
  </si>
  <si>
    <t>Descriptor</t>
  </si>
  <si>
    <t>Endurance</t>
  </si>
  <si>
    <t>Speed</t>
  </si>
  <si>
    <t>Other</t>
  </si>
  <si>
    <t>Awareness</t>
  </si>
  <si>
    <t>Conditions</t>
  </si>
  <si>
    <t>Communication</t>
  </si>
  <si>
    <t>All Resistances</t>
  </si>
  <si>
    <t>Intelligence</t>
  </si>
  <si>
    <t>Character Name</t>
  </si>
  <si>
    <t>Input Cost</t>
  </si>
  <si>
    <t>Hero Name / Moniker</t>
  </si>
  <si>
    <t>Formula Cell</t>
  </si>
  <si>
    <t>Character Tier</t>
  </si>
  <si>
    <t>Dropdown Text</t>
  </si>
  <si>
    <t>Input Number</t>
  </si>
  <si>
    <t>Input Text</t>
  </si>
  <si>
    <t>Adds to Resolve, Initiative, Accuracy score</t>
  </si>
  <si>
    <t>Adds to Movement Speed, Initiative, Avoidance score</t>
  </si>
  <si>
    <t>Adds to Stability, Capacity, Damage score</t>
  </si>
  <si>
    <t>Adds to Vitality and Durability score</t>
  </si>
  <si>
    <t>Your character's ability to notice things in the world.</t>
  </si>
  <si>
    <t>Your character’s social skills.</t>
  </si>
  <si>
    <t>Your character’s knowledge and reasoning.</t>
  </si>
  <si>
    <t>Archetypes</t>
  </si>
  <si>
    <t>Attack Type</t>
  </si>
  <si>
    <t>Effect Type</t>
  </si>
  <si>
    <t>Movement Type</t>
  </si>
  <si>
    <t>Unique Abilities</t>
  </si>
  <si>
    <t>Special Attacks</t>
  </si>
  <si>
    <t>Utility</t>
  </si>
  <si>
    <t>Base</t>
  </si>
  <si>
    <t>Stat Bonus</t>
  </si>
  <si>
    <t>Modifier Name</t>
  </si>
  <si>
    <t>Modifier Bonus</t>
  </si>
  <si>
    <t>Total/Average</t>
  </si>
  <si>
    <t>d20</t>
  </si>
  <si>
    <t>Accuracy: 1d20+Tier+Focus (FC) vs Avoidance</t>
  </si>
  <si>
    <t>3d6</t>
  </si>
  <si>
    <t>Damage: 3d6+Tier+Power (PW) vs Durability</t>
  </si>
  <si>
    <t>Condition: 1d20+Tier*2 vs Resistance</t>
  </si>
  <si>
    <t>Accuracy vs Avoidance: 10+Tier+Mobility (MB)</t>
  </si>
  <si>
    <t>Damage vs Durability: Tier+Endurance (EN)</t>
  </si>
  <si>
    <t>Primary Resistance</t>
  </si>
  <si>
    <t>Resistance: Resolve</t>
  </si>
  <si>
    <t>Condition vs Resistance: 10+Tier+Attribute</t>
  </si>
  <si>
    <t>Resistance: Stability</t>
  </si>
  <si>
    <t>Resistance: Vitality</t>
  </si>
  <si>
    <t>Initiative</t>
  </si>
  <si>
    <t>Movement</t>
  </si>
  <si>
    <t>Main Pool Points Spent</t>
  </si>
  <si>
    <t>Primary Actions</t>
  </si>
  <si>
    <t>Modifiers</t>
  </si>
  <si>
    <t>Cost</t>
  </si>
  <si>
    <t>Quick Action</t>
  </si>
  <si>
    <t>Notes</t>
  </si>
  <si>
    <t>Base Attack</t>
  </si>
  <si>
    <t>You can make a base attack.</t>
  </si>
  <si>
    <t>Dodge Action</t>
  </si>
  <si>
    <t>Increase your Avoidance by your Tier until the start of your next turn.</t>
  </si>
  <si>
    <t>Brace Action</t>
  </si>
  <si>
    <t>Increase your DR by your Tier until the start of your next turn.</t>
  </si>
  <si>
    <t>Fortify Action</t>
  </si>
  <si>
    <t>Increase all types of Resistance by your Tier until the start of your next turn.</t>
  </si>
  <si>
    <t>Aim Action</t>
  </si>
  <si>
    <t>Increase your next attacks Accuracy roll by your Tier until the end of your next turn.</t>
  </si>
  <si>
    <t>Empower Action</t>
  </si>
  <si>
    <t>Increase your Damage by your Tier until the end of your next turn.</t>
  </si>
  <si>
    <t>Refine Action</t>
  </si>
  <si>
    <t>Increase your Condition roll by your Tier until the end of your next turn.</t>
  </si>
  <si>
    <t>Assist Action</t>
  </si>
  <si>
    <t>You take the Aim, Empower, or Refine Actions but targeting an adjacent ally instead.</t>
  </si>
  <si>
    <t>Carry Action</t>
  </si>
  <si>
    <t>Pick up and move a willing character with you. You move at half speed while moving them.</t>
  </si>
  <si>
    <t>Protect Action</t>
  </si>
  <si>
    <t>Pick an adjacent character or object. The next non-direct attack made against them automatically hits you instead. </t>
  </si>
  <si>
    <t>Use Action</t>
  </si>
  <si>
    <t>Interact with a thing in the environment that takes most of your attention such as a car, computer, or heavy object. Picking up small items or simple tasks such as pressing a button only consumes a Quick Action.</t>
  </si>
  <si>
    <t>Hasten Action</t>
  </si>
  <si>
    <t>You can move your full Movement Speed again.</t>
  </si>
  <si>
    <t>Hide Action</t>
  </si>
  <si>
    <t>While outside of the Direct Perception of a character you can attempt to conceal your presence from them with a Stealth check vs their Perception. Once hidden, they remember your last known location and may investigate or attack that area. You remain hidden until you take a noticeable action such as attacking or entering their Direct Perception again. On your turn you may attempt to move from cover to cover, making another check. Depending on the distance, your GM may grant your roll a penalty.</t>
  </si>
  <si>
    <t>Prepare Action</t>
  </si>
  <si>
    <t>You delay your action until a specified point chosen when you take this action. GM determines if the specified scenario is specific enough.</t>
  </si>
  <si>
    <t>Total</t>
  </si>
  <si>
    <t>Notes / Modifiers</t>
  </si>
  <si>
    <t>Attack and Effect Types</t>
  </si>
  <si>
    <t>Unique Abilties</t>
  </si>
  <si>
    <t>Traits / Flaws</t>
  </si>
  <si>
    <t>Stat</t>
  </si>
  <si>
    <t>Bonus</t>
  </si>
  <si>
    <t>Special Attacks Section</t>
  </si>
  <si>
    <t>Attack Name</t>
  </si>
  <si>
    <t>Upgrade or Limit Name</t>
  </si>
  <si>
    <t>Refund / Cost</t>
  </si>
  <si>
    <t>Upgrade / Limit / Specialty</t>
  </si>
  <si>
    <t>Multipler</t>
  </si>
  <si>
    <t>Refund</t>
  </si>
  <si>
    <t>Starting Points</t>
  </si>
  <si>
    <t>Cost / Discount</t>
  </si>
  <si>
    <t>Discount</t>
  </si>
  <si>
    <t>Features and Expertises</t>
  </si>
  <si>
    <t>Type</t>
  </si>
  <si>
    <t>Expertises Subtotal</t>
  </si>
  <si>
    <t>Features Subtotal</t>
  </si>
  <si>
    <t>Senses Subtotal</t>
  </si>
  <si>
    <t>Descriptors Subtotal</t>
  </si>
  <si>
    <t>Utility Point Pool Total</t>
  </si>
  <si>
    <t>Melee Only</t>
  </si>
  <si>
    <t>Peaked</t>
  </si>
  <si>
    <t>Melee DG</t>
  </si>
  <si>
    <t>Bleed</t>
  </si>
  <si>
    <t>Untouchable</t>
  </si>
  <si>
    <t>Powerful Critical</t>
  </si>
  <si>
    <t>Overhit</t>
  </si>
  <si>
    <t>Power Attack</t>
  </si>
  <si>
    <t>Boss Slayer</t>
  </si>
  <si>
    <t>High Impact</t>
  </si>
  <si>
    <t>Vanguard Slayer</t>
  </si>
  <si>
    <t>Heavy Strike</t>
  </si>
  <si>
    <t>Whirlwind</t>
  </si>
  <si>
    <t>Accurate</t>
  </si>
  <si>
    <t>Melee AC Weaken DR</t>
  </si>
  <si>
    <t>Weaken</t>
  </si>
  <si>
    <t>Melee AC Stun</t>
  </si>
  <si>
    <t>Stun</t>
  </si>
  <si>
    <t>Lasting Condition</t>
  </si>
  <si>
    <t>Pandora</t>
  </si>
  <si>
    <t>Title</t>
  </si>
  <si>
    <t/>
  </si>
  <si>
    <t>10</t>
  </si>
  <si>
    <t>20</t>
  </si>
  <si>
    <t>30</t>
  </si>
  <si>
    <t>50</t>
  </si>
  <si>
    <t>40</t>
  </si>
  <si>
    <t>60</t>
  </si>
  <si>
    <t>80</t>
  </si>
  <si>
    <t>25</t>
  </si>
  <si>
    <t>15</t>
  </si>
  <si>
    <t>Category</t>
  </si>
  <si>
    <t>Description</t>
  </si>
  <si>
    <t>Archetype_AttackType</t>
  </si>
  <si>
    <t>You gain the AOE Attack Type for 0p</t>
  </si>
  <si>
    <t>You gain the Direct Attack Type for 0p</t>
  </si>
  <si>
    <t>You gain both Melee and Ranged Attack Types for 0p</t>
  </si>
  <si>
    <t>Archetype_EffectType</t>
  </si>
  <si>
    <t>Your primary effect type is damage. Also you can still access Basic Conditions as separate attacks</t>
  </si>
  <si>
    <t>You gain the Hybrid for 0p. All attacks must be Hybrid</t>
  </si>
  <si>
    <t>You gain all Advanced condition effects for 0p. Subtract your Tier from your Damage rolls</t>
  </si>
  <si>
    <t>Archetype_Movement</t>
  </si>
  <si>
    <t>You can move your full movement in any direction</t>
  </si>
  <si>
    <t>You can instantly move your movement speed to any location you can see. -2 to your Movement Speed up to Tier 6 and -3 from Tier 7 to 10</t>
  </si>
  <si>
    <t>You can create a portal between 2 points</t>
  </si>
  <si>
    <t>You can move through the air if you have a point to grapple onto. Increase your movement speed by 1 space up to Tier 6 and by 2 for 7 and higher</t>
  </si>
  <si>
    <t>You can jump an amount equal to your full movement. Increase your movement speed by 1 space up to Tier 6 and by 2 for 7 and higher</t>
  </si>
  <si>
    <t>Increase your movement speed by half your Tier (round up)</t>
  </si>
  <si>
    <t>You don't provoke attacks of opportunity</t>
  </si>
  <si>
    <t>You are unaffected by difficult terrain; you can swim or move through difficult terrain at normal speed. You can walk on water and stick to all surfaces</t>
  </si>
  <si>
    <t>You can't be slowed or knocked prone. Additionally you are immune to the dazed condition</t>
  </si>
  <si>
    <t>Your reach is increased by 1 space. Additionally you may make an opportunity attack when an enemy attempts to enter your reach</t>
  </si>
  <si>
    <t>You can burrow through most materials and barriers. You move through rock and anything softer at your normal speed. For anything harder you move through at half speed or slower at GM discretion</t>
  </si>
  <si>
    <t>Add your Endurance to your movement speed. Get to your allies and enemies faster while being able to absorb hits</t>
  </si>
  <si>
    <t>Archetype_UniqueAbilities</t>
  </si>
  <si>
    <t>You have 2 Quick Actions. Making a Primary Action a Quick Action only cost 10 points</t>
  </si>
  <si>
    <t>Increase the following stats by 1: Accuracy Damage Conditions Avoidance Durability Resistances Initiative Movement. If you are Tier 5-7 instead increase by 2 if you are Tier 8+ increase by 3</t>
  </si>
  <si>
    <t>You gain an additional (Tier -2) x 15 in points for your main pool of points. You cannot use these points to purchase Traits or Flaws</t>
  </si>
  <si>
    <t>Archetype_SpecialAttacks</t>
  </si>
  <si>
    <t>Maximum flexibility for creating unique or specialized abilities. You get 3 Specialty Upgrades. All limits return Points x (Tier / 6)</t>
  </si>
  <si>
    <t>Focuses on creating powerful attacks at the cost of meeting multiple conditions for each of your attacks. You can only use 3 specific Limits chosen when you take this archetype those limits must be on each attack each return their normal Points x (Tier/3)</t>
  </si>
  <si>
    <t>Straightforward and simple with reliable attacks of consistent power. No trade-offs ideal for balanced gameplay. Each special attack gets 10 × Tier points to distribute. You cannot take any limits</t>
  </si>
  <si>
    <t>Best for building a single incredibly powerful ability that fits a high-risk high-reward playstyle. You only have a single special attack. You have Tier × 20 points to create this ability</t>
  </si>
  <si>
    <t>Focuses on creating powerful attacks at the cost of versatility. You can only use 1 specific Limit chosen when you take this archetype that limit must be on all attacks. That limit returns its normal Points x (Tier/2)</t>
  </si>
  <si>
    <t>Flexible and encourages tactical planning. Perfect for spellcaster-style builds with strong resource management needs. You cannot take any limits. You have 10 shared uses. Each special attack uses between 1-3 mana chosen when building and gives a discount of Tier × 10 points upon use</t>
  </si>
  <si>
    <t>For those seeking a balance between Raw Power and Versatility. You have 2 Special Attack each gets 15 x Tier points to procure upgrades. You cannot take any limits</t>
  </si>
  <si>
    <t>For those seeking a more simple but powerful style of gameplay. You can add up to 10 x Tier points of upgrades on your base attack. You cannot take any limits</t>
  </si>
  <si>
    <t>Archetype_Utility</t>
  </si>
  <si>
    <t>You may pick 1 core stat with which to be proficient checks involving that core stat always add your Tier bonus twice to rolls. You can't purchase Expertise. You get less points in your Utility point pool</t>
  </si>
  <si>
    <t>Add your Tier bonus once to all Skill Checks. You cannot purchase Expertise. You get less points in your Utility point pool</t>
  </si>
  <si>
    <t>Purchase Expertise Features Senses Descriptors normally</t>
  </si>
  <si>
    <t>Resistance_Types</t>
  </si>
  <si>
    <t>Mental and social resistance based on Focus attribute</t>
  </si>
  <si>
    <t>Physical health and endurance resistance based on Endurance attribute</t>
  </si>
  <si>
    <t>Attack_Types</t>
  </si>
  <si>
    <t>Melee (AC)</t>
  </si>
  <si>
    <t>Adjacent targets only add Tier to Accuracy</t>
  </si>
  <si>
    <t>Melee (DG/CN)</t>
  </si>
  <si>
    <t>Adjacent targets only add Tier to Damage or Conditions</t>
  </si>
  <si>
    <t>Ranged</t>
  </si>
  <si>
    <t>Up to 15sp range -Tier Accuracy if adjacent to hostile</t>
  </si>
  <si>
    <t>Direct</t>
  </si>
  <si>
    <t>Auto-hit within 30sp Condition rolls only -Tier to Effect rolls</t>
  </si>
  <si>
    <t>AOE</t>
  </si>
  <si>
    <t>Hits area (3sp radius/6sp cone/12sp line) -Tier to Accuracy rolls</t>
  </si>
  <si>
    <t>AOE Direct</t>
  </si>
  <si>
    <t>Direct attack that hits an area -Tier to Effect rolls</t>
  </si>
  <si>
    <t>Effect_Types</t>
  </si>
  <si>
    <t>None</t>
  </si>
  <si>
    <t>No special condition effect</t>
  </si>
  <si>
    <t>Disarm</t>
  </si>
  <si>
    <t>Drop held item can launch (Condition roll - Resistance) spaces</t>
  </si>
  <si>
    <t>Grab</t>
  </si>
  <si>
    <t>Cannot move unless dragging grabber contested Capacity to break/drag</t>
  </si>
  <si>
    <t>Shove</t>
  </si>
  <si>
    <t>Push/pull (Condition roll - Resistance) spaces 5 spaces = Prone</t>
  </si>
  <si>
    <t>Daze</t>
  </si>
  <si>
    <t>Lose Quick Actions and Reactions</t>
  </si>
  <si>
    <t>Blind</t>
  </si>
  <si>
    <t>Treat all others as Hidden Hidden attackers ignore base Tier Avoidance bonus</t>
  </si>
  <si>
    <t>Taunt</t>
  </si>
  <si>
    <t>-2×Tier Accuracy against anyone except caster</t>
  </si>
  <si>
    <t>Setup</t>
  </si>
  <si>
    <t>Next Accuracy roll vs target gains double Tier bonus</t>
  </si>
  <si>
    <t>Control</t>
  </si>
  <si>
    <t>Take over target's next turn completely</t>
  </si>
  <si>
    <t>No actions Avoidance = 0 all attacks auto-hit and crit</t>
  </si>
  <si>
    <t>Reduce chosen stat by Tier (Accuracy/Damage/Conditions/Avoidance/Durability/Resistances)</t>
  </si>
  <si>
    <t>Disable Specials</t>
  </si>
  <si>
    <t>Cannot use Special Attacks</t>
  </si>
  <si>
    <t>Upgrade_Accuracy</t>
  </si>
  <si>
    <t>Accurate Attack</t>
  </si>
  <si>
    <t>Reliable Accuracy</t>
  </si>
  <si>
    <t>Critical Accuracy</t>
  </si>
  <si>
    <t>Critical Effect</t>
  </si>
  <si>
    <t>Ricochet</t>
  </si>
  <si>
    <t>Double-Tap</t>
  </si>
  <si>
    <t>Explosive Critical</t>
  </si>
  <si>
    <t>Blitz</t>
  </si>
  <si>
    <t>Upgrade_Damage</t>
  </si>
  <si>
    <t>Enhanced Effect</t>
  </si>
  <si>
    <t>Reliable Effect</t>
  </si>
  <si>
    <t>Superior Effect</t>
  </si>
  <si>
    <t>Consistent Effect</t>
  </si>
  <si>
    <t>Armor Piercing</t>
  </si>
  <si>
    <t>Brutal</t>
  </si>
  <si>
    <t>Shatter</t>
  </si>
  <si>
    <t>Splash Damage</t>
  </si>
  <si>
    <t>Environmental</t>
  </si>
  <si>
    <t>Culling Strike</t>
  </si>
  <si>
    <t>Leech</t>
  </si>
  <si>
    <t>Upgrade_Condition</t>
  </si>
  <si>
    <t>Critical Condition</t>
  </si>
  <si>
    <t>Mass Effect</t>
  </si>
  <si>
    <t>Collateral Condition</t>
  </si>
  <si>
    <t>Contagious</t>
  </si>
  <si>
    <t>Cursed</t>
  </si>
  <si>
    <t>Overwhelming Affliction</t>
  </si>
  <si>
    <t>Enhanced Condition</t>
  </si>
  <si>
    <t>Upgrade_Specialized</t>
  </si>
  <si>
    <t>Quick Strikes</t>
  </si>
  <si>
    <t>Whirlwind Strike</t>
  </si>
  <si>
    <t>Headshot</t>
  </si>
  <si>
    <t>Barrage</t>
  </si>
  <si>
    <t>Scatter Shot</t>
  </si>
  <si>
    <t>Flurry of Blows</t>
  </si>
  <si>
    <t>Pounce</t>
  </si>
  <si>
    <t>Splinter</t>
  </si>
  <si>
    <t>Menacing</t>
  </si>
  <si>
    <t>Disengage</t>
  </si>
  <si>
    <t>Follow-Up Strike</t>
  </si>
  <si>
    <t>Counterattack</t>
  </si>
  <si>
    <t>Analyzing Strike</t>
  </si>
  <si>
    <t>Priority Target</t>
  </si>
  <si>
    <t>Exploit</t>
  </si>
  <si>
    <t>Bully</t>
  </si>
  <si>
    <t>Martial Artist</t>
  </si>
  <si>
    <t>Grappler</t>
  </si>
  <si>
    <t>Upgrade_Variable</t>
  </si>
  <si>
    <t>Minion Slayer</t>
  </si>
  <si>
    <t>Captain Slayer</t>
  </si>
  <si>
    <t>Elite Slayer</t>
  </si>
  <si>
    <t>Lucky Strike</t>
  </si>
  <si>
    <t>Compressed Release</t>
  </si>
  <si>
    <t>Domain</t>
  </si>
  <si>
    <t>Tower Defense</t>
  </si>
  <si>
    <t>Channeled</t>
  </si>
  <si>
    <t>Focused</t>
  </si>
  <si>
    <t>Extra Attack</t>
  </si>
  <si>
    <t>Advanced_Conditions</t>
  </si>
  <si>
    <t>Capture</t>
  </si>
  <si>
    <t>Mimic</t>
  </si>
  <si>
    <t>Frighten</t>
  </si>
  <si>
    <t>Enthrall</t>
  </si>
  <si>
    <t>Frenzy</t>
  </si>
  <si>
    <t>Limit_Types</t>
  </si>
  <si>
    <t>Reload</t>
  </si>
  <si>
    <t>Stockpile</t>
  </si>
  <si>
    <t>Rooted</t>
  </si>
  <si>
    <t>Concentration</t>
  </si>
  <si>
    <t>Cooldown 2</t>
  </si>
  <si>
    <t>Cooldown 3</t>
  </si>
  <si>
    <t>Reserves 1</t>
  </si>
  <si>
    <t>Reserves 2</t>
  </si>
  <si>
    <t>Reserves 3</t>
  </si>
  <si>
    <t>Charger</t>
  </si>
  <si>
    <t>Slowed</t>
  </si>
  <si>
    <t>Vulture</t>
  </si>
  <si>
    <t>Unhealthy</t>
  </si>
  <si>
    <t>Healthy</t>
  </si>
  <si>
    <t>Timid</t>
  </si>
  <si>
    <t>Unreliable 5</t>
  </si>
  <si>
    <t>Unreliable 10</t>
  </si>
  <si>
    <t>Unreliable 15</t>
  </si>
  <si>
    <t>Unreliable 20</t>
  </si>
  <si>
    <t>Equipment</t>
  </si>
  <si>
    <t>Point_Pools</t>
  </si>
  <si>
    <t>Main Pool</t>
  </si>
  <si>
    <t>Core character points for attributes and basic upgrades. Tier × 15 points base</t>
  </si>
  <si>
    <t>Utility Pool</t>
  </si>
  <si>
    <t>Points for expertise features senses descriptors. Tier × 5 - 5 base</t>
  </si>
  <si>
    <t>Attack Pool</t>
  </si>
  <si>
    <t>Points for individual attack upgrades. Varies by archetype</t>
  </si>
  <si>
    <t>Specialty Pool</t>
  </si>
  <si>
    <t>Discounted points for specialty upgrades in Normal archetype</t>
  </si>
  <si>
    <t>Validation_YesBlank</t>
  </si>
  <si>
    <t>Checkbox is checked or enabled</t>
  </si>
  <si>
    <t>Checkbox is unchecked or blank</t>
  </si>
  <si>
    <t>Weaken_Targets</t>
  </si>
  <si>
    <t>Reduce target's accuracy rolls by Tier</t>
  </si>
  <si>
    <t>Reduce target's damage rolls by Tier</t>
  </si>
  <si>
    <t>Reduce target's condition rolls by Tier</t>
  </si>
  <si>
    <t>Reduce target's avoidance defense by Tier</t>
  </si>
  <si>
    <t>Reduce target's durability defense by Tier</t>
  </si>
  <si>
    <t>Reduce all of target's resistances by Tier</t>
  </si>
  <si>
    <t>Hybrid_Options</t>
  </si>
  <si>
    <t>OFF</t>
  </si>
  <si>
    <t>Attack deals damage or condition not both</t>
  </si>
  <si>
    <t>Damage → CN</t>
  </si>
  <si>
    <t>Roll damage first then condition with -Tier penalty</t>
  </si>
  <si>
    <t>CN → Damage</t>
  </si>
  <si>
    <t>Roll condition first then damage with -Tier penalty</t>
  </si>
  <si>
    <t>Roll_CN_Options</t>
  </si>
  <si>
    <t>No condition roll made</t>
  </si>
  <si>
    <t>Roll condition vs target's Resolve resistance</t>
  </si>
  <si>
    <t>Roll condition vs target's Stability resistance</t>
  </si>
  <si>
    <t>Roll condition vs target's Vitality resistance</t>
  </si>
  <si>
    <t>Category,Title,Description,Cost</t>
  </si>
  <si>
    <t>0</t>
  </si>
  <si>
    <t>Physical balance and stance resistance based on Power attribute</t>
  </si>
  <si>
    <t>+Tier Accuracy -Tier Damage/Condition</t>
  </si>
  <si>
    <t>Advantage on attack rolls -4 to attack rolls</t>
  </si>
  <si>
    <t>When Accuracy exceeds Avoidance by 5+ add half difference to Effect roll</t>
  </si>
  <si>
    <t>Crit on 15+ no AOE</t>
  </si>
  <si>
    <t>Add Tier again to Effect roll on crit</t>
  </si>
  <si>
    <t>Effect dice explode on 5-6</t>
  </si>
  <si>
    <t>Crit allows attack vs another target in range</t>
  </si>
  <si>
    <t>Crit allows same attack again</t>
  </si>
  <si>
    <t>Crit hits all enemies within 3sp no AOE</t>
  </si>
  <si>
    <t>+1 Accuracy per 6 spaces moved toward target</t>
  </si>
  <si>
    <t>+Tier Damage -Tier Accuracy</t>
  </si>
  <si>
    <t>Deal flat 15 instead of 3d6</t>
  </si>
  <si>
    <t>Gain extra damage die</t>
  </si>
  <si>
    <t>Roll extra die drop lowest no Superior Effect</t>
  </si>
  <si>
    <t>Roll 3 extra dice drop lowest no Reliable Effect</t>
  </si>
  <si>
    <t>Reroll 1s on damage dice no Superior Effect</t>
  </si>
  <si>
    <t>-Tier Attack Roll ignore target's DR Endurance bonus</t>
  </si>
  <si>
    <t>When Damage &gt; Durability by 10+ deal half difference as extra damage</t>
  </si>
  <si>
    <t>Double damage to structures/vehicles</t>
  </si>
  <si>
    <t>Target takes same damage at end of next 2 turns</t>
  </si>
  <si>
    <t>Adjacent targets take Tier+1d6 if attack roll hits them</t>
  </si>
  <si>
    <t>Hit hexes become hazardous deal Damage/Condition to entrants</t>
  </si>
  <si>
    <t>Finishing Blow 1</t>
  </si>
  <si>
    <t>If attack brings enemy to 5×1 HP or below defeat instead no AOE</t>
  </si>
  <si>
    <t>Finishing Blow 2</t>
  </si>
  <si>
    <t>If attack brings enemy to 5×2 HP or below defeat instead no AOE</t>
  </si>
  <si>
    <t>Finishing Blow 3</t>
  </si>
  <si>
    <t>If attack brings enemy to 5×3 HP or below defeat instead no AOE</t>
  </si>
  <si>
    <t>If attack brings enemy below 1/5 max HP defeat instead no AOE</t>
  </si>
  <si>
    <t>Regain HP = half damage dealt no AOE</t>
  </si>
  <si>
    <t>Condition crits on 15+ no AOE</t>
  </si>
  <si>
    <t>If Condition roll exceeds Resistance by 10 lasts extra turn</t>
  </si>
  <si>
    <t>Single Direct attack vs multiple targets up to Tier -Tier Condition roll</t>
  </si>
  <si>
    <t>Success triggers attack vs all targets in 3sp Burst no AOE once only</t>
  </si>
  <si>
    <t>Success triggers attack vs nearest enemy Tier/2 times no AOE</t>
  </si>
  <si>
    <t>If 2×(roll-defense) ≥ enemy remaining HP condition permanent</t>
  </si>
  <si>
    <t>If roll exceeds defense by 3×Tier permanent regardless of HP</t>
  </si>
  <si>
    <t>Increase condition effect potency</t>
  </si>
  <si>
    <t>Use all Movement + Quick Action to charge +3×Tier Damage/Condition -Tier Accuracy</t>
  </si>
  <si>
    <t>Use all Movement + Quick Action to charge attack 3 times vs single target -Tier Accuracy</t>
  </si>
  <si>
    <t>Single attack vs multiple targets up to Tier -Tier Accuracy</t>
  </si>
  <si>
    <t>Attack 3 times vs single target -Tier to all rolls</t>
  </si>
  <si>
    <t>Move 6 spaces straight toward target as part of attack</t>
  </si>
  <si>
    <t>Defeat triggers another attack chain up to half Tier times no AOE</t>
  </si>
  <si>
    <t>Defeating enemy intimidates all within 3sp surrender if HP ≤ Intimidation bonus</t>
  </si>
  <si>
    <t>Hit prevents opportunity attacks from hit targets until end of turn</t>
  </si>
  <si>
    <t>Hit + successful effect allows Base Attack vs same target once per turn</t>
  </si>
  <si>
    <t>Using vs target that missed/failed effect adds Tier to chosen roll</t>
  </si>
  <si>
    <t>+1 to chosen roll per previous Analyzing Strike vs target max Tier resets if skip turn</t>
  </si>
  <si>
    <t>Hit marks target others gain half Tier to Accuracy vs marked target until your next turn once per turn</t>
  </si>
  <si>
    <t>+Tier Effect rolls vs targets with Conditions</t>
  </si>
  <si>
    <t>Damage target of your Power or less move them 1 space</t>
  </si>
  <si>
    <t>Crit allows Grab 3-space move or Prone</t>
  </si>
  <si>
    <t>+Tier damage vs Grabbed targets</t>
  </si>
  <si>
    <t>Apply chosen bonus when attacking 10 max HP enemies</t>
  </si>
  <si>
    <t>Apply chosen bonus when attacking 25 max HP enemies</t>
  </si>
  <si>
    <t>Apply chosen bonus when attacking 50 max HP enemies</t>
  </si>
  <si>
    <t>Apply chosen bonus when attacking 100 max HP enemies</t>
  </si>
  <si>
    <t>Extra die when using Luck on this attack</t>
  </si>
  <si>
    <t>Disable Aura until next turn +Tier Accuracy/Effects</t>
  </si>
  <si>
    <t>+Tier to chosen roll when attacking target within your Barrier</t>
  </si>
  <si>
    <t>+Tier to chosen roll when attacking target on opposite side of your Wall</t>
  </si>
  <si>
    <t>Continue spending Primary Action + Movement to repeat Ranged/AOE attack +1 Tier per turn max 5</t>
  </si>
  <si>
    <t>Continue spending Primary Action + Movement to repeat Melee attack +1 Tier per turn max 5</t>
  </si>
  <si>
    <t>Hit + successful effect allows repeat vs same target</t>
  </si>
  <si>
    <t>Take over target's next turn completely. When defeating affected enemy can make condition permanent (8 hours)</t>
  </si>
  <si>
    <t>Prevent all movement Avoidance reduced to 10. Permanent rule applies</t>
  </si>
  <si>
    <t>Reduce chosen stat by Tier. Select: Accuracy/Damage/Conditions/Avoidance/Durability/Resistances. Permanent rule applies</t>
  </si>
  <si>
    <t>No actions Avoidance = 0 all attacks auto-hit and crit. Permanent rule applies</t>
  </si>
  <si>
    <t>Cannot use Special Attacks. Permanent rule applies</t>
  </si>
  <si>
    <t>Gain use of disabled Special Attacks. Add to Disable Specials</t>
  </si>
  <si>
    <t>Move away defensive actions only. Permanent rule applies</t>
  </si>
  <si>
    <t>Must defend caster. Permanent rule applies</t>
  </si>
  <si>
    <t>Attack nearest character randomly. Permanent rule applies</t>
  </si>
  <si>
    <t>Requires action before reuse</t>
  </si>
  <si>
    <t>-20</t>
  </si>
  <si>
    <t>Must use action previous turn to charge</t>
  </si>
  <si>
    <t>-40</t>
  </si>
  <si>
    <t>Can't move between charge and release. Add to Stockpile</t>
  </si>
  <si>
    <t>-10</t>
  </si>
  <si>
    <t>Damage/conditions lose charge. Add to Stockpile</t>
  </si>
  <si>
    <t>Unusable for 2 turns after use</t>
  </si>
  <si>
    <t>Unusable for 3 turns after use</t>
  </si>
  <si>
    <t>-30</t>
  </si>
  <si>
    <t>Usable 1 time per combat</t>
  </si>
  <si>
    <t>Usable 2 times per combat</t>
  </si>
  <si>
    <t>Usable 3 times per combat</t>
  </si>
  <si>
    <t>Must move toward target before attacking</t>
  </si>
  <si>
    <t>Reduce movement speed by half when using</t>
  </si>
  <si>
    <t>Only works on enemies below half HP</t>
  </si>
  <si>
    <t>Only works when you're below half HP</t>
  </si>
  <si>
    <t>Only works when you're above half HP</t>
  </si>
  <si>
    <t>Only works when no enemies adjacent</t>
  </si>
  <si>
    <t>-50</t>
  </si>
  <si>
    <t>Must take aim action previous turn</t>
  </si>
  <si>
    <t>Cannot move on turn when used</t>
  </si>
  <si>
    <t>Roll d20 fail if under 5</t>
  </si>
  <si>
    <t>Roll d20 fail if under 10</t>
  </si>
  <si>
    <t>Roll d20 fail if under 15</t>
  </si>
  <si>
    <t>-80</t>
  </si>
  <si>
    <t>Roll d20 fail if under 20</t>
  </si>
  <si>
    <t>-200</t>
  </si>
  <si>
    <t>Requires specific item +2p discount per shared item +1p if noticeable</t>
  </si>
  <si>
    <t>-6</t>
  </si>
  <si>
    <t xml:space="preserve">0  </t>
  </si>
  <si>
    <t>SECTION 1: CHARACTER BASICS</t>
  </si>
  <si>
    <t>SECTION 2: CORE STATS</t>
  </si>
  <si>
    <t>SECTION 3: ARCHETYPES</t>
  </si>
  <si>
    <t>SECTION 4: MODIFIERS</t>
  </si>
  <si>
    <t>SECTION 5: TRAITS (5 total - compressed to 1 row each)</t>
  </si>
  <si>
    <t xml:space="preserve">A: Attribute Name </t>
  </si>
  <si>
    <t xml:space="preserve"> B: Type 1 </t>
  </si>
  <si>
    <t xml:space="preserve"> C: Value 1 </t>
  </si>
  <si>
    <t xml:space="preserve"> D: Type 2 </t>
  </si>
  <si>
    <t xml:space="preserve"> E: Value 2 </t>
  </si>
  <si>
    <t xml:space="preserve"> G: Point Pool </t>
  </si>
  <si>
    <t xml:space="preserve"> H: Point Cost </t>
  </si>
  <si>
    <t xml:space="preserve"> I: Archetype </t>
  </si>
  <si>
    <t xml:space="preserve"> J: Validation/Lookup</t>
  </si>
  <si>
    <t>text</t>
  </si>
  <si>
    <t>[value]</t>
  </si>
  <si>
    <t>All</t>
  </si>
  <si>
    <t>Character Real Name</t>
  </si>
  <si>
    <t>number</t>
  </si>
  <si>
    <t>4</t>
  </si>
  <si>
    <t>1-10</t>
  </si>
  <si>
    <t>Character Efforts</t>
  </si>
  <si>
    <t>2</t>
  </si>
  <si>
    <t>0-10</t>
  </si>
  <si>
    <t>Character HP Current</t>
  </si>
  <si>
    <t>100</t>
  </si>
  <si>
    <t>0-999</t>
  </si>
  <si>
    <t>Character HP Max</t>
  </si>
  <si>
    <t>1-999</t>
  </si>
  <si>
    <t>TIER*5</t>
  </si>
  <si>
    <t>Archetype Attack Type</t>
  </si>
  <si>
    <t>dropdown</t>
  </si>
  <si>
    <t>Lookup!Archetype_AttackType</t>
  </si>
  <si>
    <t>Archetype Effect Type</t>
  </si>
  <si>
    <t>Lookup!Archetype_EffectType</t>
  </si>
  <si>
    <t>Archetype Movement</t>
  </si>
  <si>
    <t>Lookup!Archetype_Movement</t>
  </si>
  <si>
    <t>Archetype Unique Abilities</t>
  </si>
  <si>
    <t>Lookup!Archetype_UniqueAbilities</t>
  </si>
  <si>
    <t>Archetype Special Attacks</t>
  </si>
  <si>
    <t>Lookup!Archetype_SpecialAttacks</t>
  </si>
  <si>
    <t>Archetype Utility</t>
  </si>
  <si>
    <t>Lookup!Archetype_Utility</t>
  </si>
  <si>
    <t>Lookup!Resistance_Types</t>
  </si>
  <si>
    <t>Avoidance Modifier</t>
  </si>
  <si>
    <t>-10-10</t>
  </si>
  <si>
    <t>Durability Modifier</t>
  </si>
  <si>
    <t>Resolve Modifier</t>
  </si>
  <si>
    <t>Stability Modifier</t>
  </si>
  <si>
    <t>Vitality Modifier</t>
  </si>
  <si>
    <t>Movement Modifier</t>
  </si>
  <si>
    <t>Accuracy Modifier</t>
  </si>
  <si>
    <t>Damage Modifier</t>
  </si>
  <si>
    <t>Conditions Modifier</t>
  </si>
  <si>
    <t>Initiative Modifier</t>
  </si>
  <si>
    <t>Trait 1</t>
  </si>
  <si>
    <t>LOOKUP</t>
  </si>
  <si>
    <t>Lookup!Trait_Names</t>
  </si>
  <si>
    <t>Trait 2</t>
  </si>
  <si>
    <t>Trait 3</t>
  </si>
  <si>
    <t>Trait 4</t>
  </si>
  <si>
    <t>Trait 5</t>
  </si>
  <si>
    <t>Feature 1</t>
  </si>
  <si>
    <t>Lookup!Feature_Names</t>
  </si>
  <si>
    <t>Feature 2</t>
  </si>
  <si>
    <t>Feature 3</t>
  </si>
  <si>
    <t>Feature 4</t>
  </si>
  <si>
    <t>Feature 5</t>
  </si>
  <si>
    <t>Unique Ability 1</t>
  </si>
  <si>
    <t>Lookup!UniqueAbility_Names</t>
  </si>
  <si>
    <t>Unique Ability 2</t>
  </si>
  <si>
    <t>Unique Ability 3</t>
  </si>
  <si>
    <t>Unique Ability 4</t>
  </si>
  <si>
    <t>Unique Ability 5</t>
  </si>
  <si>
    <t>Expertise 1</t>
  </si>
  <si>
    <t>[type]</t>
  </si>
  <si>
    <t>[name]</t>
  </si>
  <si>
    <t>TIER</t>
  </si>
  <si>
    <t>Lookup!Expertise_Types</t>
  </si>
  <si>
    <t>Expertise 2</t>
  </si>
  <si>
    <t>Expertise 3</t>
  </si>
  <si>
    <t>Expertise 4</t>
  </si>
  <si>
    <t>Expertise 5</t>
  </si>
  <si>
    <t>Expertise 6</t>
  </si>
  <si>
    <t>Expertise 7</t>
  </si>
  <si>
    <t>Expertise 8</t>
  </si>
  <si>
    <t>Expertise 9</t>
  </si>
  <si>
    <t>Expertise 10</t>
  </si>
  <si>
    <t>Note 1</t>
  </si>
  <si>
    <t>[title]</t>
  </si>
  <si>
    <t>[description]</t>
  </si>
  <si>
    <t>Note 2</t>
  </si>
  <si>
    <t>Note 3</t>
  </si>
  <si>
    <t>Note 4</t>
  </si>
  <si>
    <t>Note 5</t>
  </si>
  <si>
    <t>Attack 1 Name</t>
  </si>
  <si>
    <t>Attack 1 Type</t>
  </si>
  <si>
    <t>Lookup!Attack_Types</t>
  </si>
  <si>
    <t>Attack 1 Effect Type</t>
  </si>
  <si>
    <t>Lookup!Effect_Types</t>
  </si>
  <si>
    <t>Attack 1 Roll CN</t>
  </si>
  <si>
    <t>Lookup!Roll_CN_Options</t>
  </si>
  <si>
    <t>Attack 1 Hybrid</t>
  </si>
  <si>
    <t>Lookup!Hybrid_Options</t>
  </si>
  <si>
    <t>Attack 1 Description</t>
  </si>
  <si>
    <t>Attack 1 Upgrade 1</t>
  </si>
  <si>
    <t>[upgrade]</t>
  </si>
  <si>
    <t>Attack</t>
  </si>
  <si>
    <t>Lookup!All_Upgrades</t>
  </si>
  <si>
    <t>Attack 1 Upgrade 2</t>
  </si>
  <si>
    <t>Attack 1 Upgrade 3</t>
  </si>
  <si>
    <t>Attack 1 Upgrade 4</t>
  </si>
  <si>
    <t>Attack 1 Upgrade 5</t>
  </si>
  <si>
    <t>Attack 1 Upgrade 6</t>
  </si>
  <si>
    <t>Attack 1 Upgrade 7</t>
  </si>
  <si>
    <t>Attack 1 Upgrade 8</t>
  </si>
  <si>
    <t>Attack 1 Upgrade 9</t>
  </si>
  <si>
    <t>Attack 1 Upgrade 10</t>
  </si>
  <si>
    <t>SECTION 6: UNIQUE ABILITIES</t>
  </si>
  <si>
    <t>SECTION 7: FEATURES</t>
  </si>
  <si>
    <t>SECTION 7: UNIQUE ABILITIES</t>
  </si>
  <si>
    <t xml:space="preserve">SECTION 8: EXPERTISES </t>
  </si>
  <si>
    <t xml:space="preserve">SECTION 9: NOTES </t>
  </si>
  <si>
    <t xml:space="preserve">SECTION 10: ATTACKS </t>
  </si>
  <si>
    <t>Attack 2 Name</t>
  </si>
  <si>
    <t>Attack 2 Type</t>
  </si>
  <si>
    <t>Attack 2 Effect Type</t>
  </si>
  <si>
    <t>Attack 2 Roll CN</t>
  </si>
  <si>
    <t>Attack 2 Hybrid</t>
  </si>
  <si>
    <t>Attack 2 Description</t>
  </si>
  <si>
    <t>Attack 2 Upgrade 2</t>
  </si>
  <si>
    <t>Attack 2 Upgrade 3</t>
  </si>
  <si>
    <t>Attack 2 Upgrade 4</t>
  </si>
  <si>
    <t>Attack 2 Upgrade 5</t>
  </si>
  <si>
    <t>Attack 2 Upgrade 6</t>
  </si>
  <si>
    <t>Attack 2 Upgrade 7</t>
  </si>
  <si>
    <t>Attack 2 Upgrade 8</t>
  </si>
  <si>
    <t>Attack 2 Upgrade 9</t>
  </si>
  <si>
    <t>Attack 2 Upgrade 1</t>
  </si>
  <si>
    <t>Attribute Point Pool</t>
  </si>
  <si>
    <t>||||||||</t>
  </si>
  <si>
    <t>SECTION 4: PRIMARY ACTIONS||||||||</t>
  </si>
  <si>
    <t>Primary Action 1|dropdown|[value]|||Primary Action Pool|LOOKUP|All|Lookup!Primary_Actions</t>
  </si>
  <si>
    <t>Primary Action 2|dropdown|[value]|||Primary Action Pool|LOOKUP|All|Lookup!Primary_Actions</t>
  </si>
  <si>
    <t>Primary Action 3|dropdown|[value]|||Primary Action Pool|LOOKUP|All|Lookup!Primary_Actions</t>
  </si>
  <si>
    <t>Primary Action 4|dropdown|[value]|||Primary Action Pool|LOOKUP|All|Lookup!Primary_Actions</t>
  </si>
  <si>
    <t>Primary Action 5|dropdown|[value]|||Primary Action Pool|LOOKUP|All|Lookup!Primary_Actions</t>
  </si>
  <si>
    <t>Primary Action 6|dropdown|[value]|||Primary Action Pool|LOOKUP|All|Lookup!Primary_Actions</t>
  </si>
  <si>
    <t>Primary Action 7|dropdown|[value]|||Primary Action Pool|LOOKUP|All|Lookup!Primary_Actions</t>
  </si>
  <si>
    <t>Primary Action 8|dropdown|[value]|||Primary Action Pool|LOOKUP|All|Lookup!Primary_Actions</t>
  </si>
  <si>
    <t>Primary Action 9|dropdown|[value]|||Primary Action Pool|LOOKUP|All|Lookup!Primary_Actions</t>
  </si>
  <si>
    <t>Primary Action 10|dropdown|[value]|||Primary Action Pool|LOOKUP|All|Lookup!Primary_Actions</t>
  </si>
  <si>
    <t>SECTION 4B: STAT MODIFIERS||||||||</t>
  </si>
  <si>
    <t>Avoidance Modifier|number|0|||None|0|All|-10-10</t>
  </si>
  <si>
    <t>Durability Modifier|number|0|||None|0|All|-10-10</t>
  </si>
  <si>
    <t>Resolve Modifier|number|0|||None|0|All|-10-10</t>
  </si>
  <si>
    <t>Stability Modifier|number|0|||None|0|All|-10-10</t>
  </si>
  <si>
    <t>Vitality Modifier|number|0|||None|0|All|-10-10</t>
  </si>
  <si>
    <t>Movement Modifier|number|0|||None|0|All|-10-10</t>
  </si>
  <si>
    <t>Accuracy Modifier|number|0|||None|0|All|-10-10</t>
  </si>
  <si>
    <t>Damage Modifier|number|0|||None|0|All|-10-10</t>
  </si>
  <si>
    <t>Conditions Modifier|number|0|||None|0|All|-10-10</t>
  </si>
  <si>
    <t>Initiative Modifier|number|0|||None|0|All|-10-10</t>
  </si>
  <si>
    <t>Primary_Actions,Base Attack,You can make a base attack,0</t>
  </si>
  <si>
    <t>Primary_Actions,Dodge Action,Increase your Avoidance by your Tier until the start of your next turn,30</t>
  </si>
  <si>
    <t>Primary_Actions,Brace Action,Increase your DR by your Tier until the start of your next turn,30</t>
  </si>
  <si>
    <t>Primary_Actions,Fortify Action,Increase all types of Resistance by your Tier until the start of your next turn,30</t>
  </si>
  <si>
    <t>Primary_Actions,Aim Action,Increase your next attacks Accuracy roll by your Tier until the end of your next turn,30</t>
  </si>
  <si>
    <t>Primary_Actions,Empower Action,Increase your Damage by your Tier until the end of your next turn,30</t>
  </si>
  <si>
    <t>Primary_Actions,Refine Action,Increase your Condition roll by your Tier until the end of your next turn,30</t>
  </si>
  <si>
    <t>Primary_Actions,Assist Action,You take the Aim Empower or Refine Actions but targeting an adjacent ally instead,30</t>
  </si>
  <si>
    <t>Primary_Actions,Carry Action,Pick up and move a willing character with you. You move at half speed while moving them,30</t>
  </si>
  <si>
    <t>Primary_Actions,Protect Action,Pick an adjacent character or object. The next non-direct attack made against them automatically hits you instead,30</t>
  </si>
  <si>
    <t>Primary_Actions,Use Action,Interact with a thing in the environment that takes most of your attention such as a car computer or heavy object,30</t>
  </si>
  <si>
    <t>Primary_Actions,Hasten Action,You can move your full Movement Speed again,30</t>
  </si>
  <si>
    <t>Primary_Actions,Hide Action,While outside of the Direct Perception of a character you can attempt to conceal your presence,30</t>
  </si>
  <si>
    <t>Primary_Actions,Prepare Action,You delay your action until a specified point chosen when you take this action,30</t>
  </si>
  <si>
    <t>Point_Pools,Primary Action Pool,Points for purchasing primary actions as Quick Actions. Varies by archetype,0</t>
  </si>
  <si>
    <t>Archetype Defensive|dropdown|[value]|||None|0|All|Lookup!Archetype_Defensive</t>
  </si>
  <si>
    <t>Archetype_Defensive,Stalwart,Specialized damage resistance. Subtract your Tier from your Avoidance. Choose one damage type: Physical or Non-Physical damage take half damage from that source,0</t>
  </si>
  <si>
    <t>Archetype_Defensive,Resilient,Reduces all incoming damage. Add your Tier to your Durability. Perfect for characters who prefer consistent protection against all damage types,0</t>
  </si>
  <si>
    <t>Archetype_Defensive,Fortress,Enhanced mental and supernatural defenses. Add your Tier to all three Secondary Resistances (Resolve Stability Vitality). Exceptional at resisting conditions effects,0</t>
  </si>
  <si>
    <t>Archetype_Defensive,Immutable,Cannot be affected by conditions that target your chosen resistance. Choose one Secondary Resistance type: gain complete immunity to that resistance category,0</t>
  </si>
  <si>
    <t>Archetype_Defensive,Juggernaut,Massive health reserves. Increase your maximum Health Pool by 5 × Tier. Ideal for characters who win through sheer attrition,0</t>
  </si>
  <si>
    <t>Primary_Actions</t>
  </si>
  <si>
    <t>Archetype_Defensive</t>
  </si>
  <si>
    <t>You can make a base attack</t>
  </si>
  <si>
    <t>Increase your Avoidance by your Tier until the start of your next turn</t>
  </si>
  <si>
    <t>Increase your DR by your Tier until the start of your next turn</t>
  </si>
  <si>
    <t>Increase all types of Resistance by your Tier until the start of your next turn</t>
  </si>
  <si>
    <t>Increase your next attacks Accuracy roll by your Tier until the end of your next turn</t>
  </si>
  <si>
    <t>Increase your Damage by your Tier until the end of your next turn</t>
  </si>
  <si>
    <t>Increase your Condition roll by your Tier until the end of your next turn</t>
  </si>
  <si>
    <t>You take the Aim Empower or Refine Actions but targeting an adjacent ally instead</t>
  </si>
  <si>
    <t>Pick up and move a willing character with you. You move at half speed while moving them</t>
  </si>
  <si>
    <t>Pick an adjacent character or object. The next non-direct attack made against them automatically hits you instead</t>
  </si>
  <si>
    <t>Interact with a thing in the environment that takes most of your attention such as a car computer or heavy object</t>
  </si>
  <si>
    <t>You can move your full Movement Speed again</t>
  </si>
  <si>
    <t>While outside of the Direct Perception of a character you can attempt to conceal your presence</t>
  </si>
  <si>
    <t>You delay your action until a specified point chosen when you take this action</t>
  </si>
  <si>
    <t>Primary Action Pool</t>
  </si>
  <si>
    <t>Stalwart</t>
  </si>
  <si>
    <t>Specialized damage resistance. Subtract your Tier from your Avoidance. Choose one damage type: Physical or Non-Physical damage take half damage from that source</t>
  </si>
  <si>
    <t>Resilient</t>
  </si>
  <si>
    <t>Reduces all incoming damage. Add your Tier to your Durability. Perfect for characters who prefer consistent protection against all damage types</t>
  </si>
  <si>
    <t>Fortress</t>
  </si>
  <si>
    <t>Enhanced mental and supernatural defenses. Add your Tier to all three Secondary Resistances (Resolve Stability Vitality). Exceptional at resisting conditions effects</t>
  </si>
  <si>
    <t>Immutable</t>
  </si>
  <si>
    <t>Cannot be affected by conditions that target your chosen resistance. Choose one Secondary Resistance type: gain complete immunity to that resistance category</t>
  </si>
  <si>
    <t>Juggernaut</t>
  </si>
  <si>
    <t>Massive health reserves. Increase your maximum Health Pool by 5 × Tier. Ideal for characters who win through sheer attrition</t>
  </si>
  <si>
    <t>Lookup!Primary_Actions</t>
  </si>
  <si>
    <t>Archetype Defensive</t>
  </si>
  <si>
    <t>Lookup!Archetype_Defensive</t>
  </si>
  <si>
    <t>Primary Action 1</t>
  </si>
  <si>
    <t>Primary Action 2</t>
  </si>
  <si>
    <t>Primary Action 3</t>
  </si>
  <si>
    <t>Primary Action 4</t>
  </si>
  <si>
    <t>Primary Action 5</t>
  </si>
  <si>
    <t>SECTION 5: PRIMARY ACTIONS</t>
  </si>
  <si>
    <t>Attack 2 Upgrade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</si>
</sst>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1"/>
      <color theme="1"/>
      <name val="Aptos Narrow"/>
      <family val="2"/>
      <scheme val="minor"/>
    </font>
    <font>
      <sz val="11"/>
      <color rgb="FF3F3F76"/>
      <name val="Aptos Narrow"/>
      <family val="2"/>
      <scheme val="minor"/>
    </font>
    <font>
      <b/>
      <sz val="11"/>
      <color rgb="FFFA7D00"/>
      <name val="Aptos Narrow"/>
      <family val="2"/>
      <scheme val="minor"/>
    </font>
    <font>
      <sz val="11"/>
      <color theme="1"/>
      <name val="Aptos Narrow"/>
      <family val="2"/>
      <scheme val="minor"/>
    </font>
    <font>
      <b/>
      <sz val="13"/>
      <color theme="3"/>
      <name val="Aptos Narrow"/>
      <family val="2"/>
      <scheme val="minor"/>
    </font>
    <font>
      <b/>
      <sz val="11"/>
      <color theme="3"/>
      <name val="Aptos Narrow"/>
      <family val="2"/>
      <scheme val="minor"/>
    </font>
    <font>
      <b/>
      <sz val="11"/>
      <color rgb="FF3F3F3F"/>
      <name val="Aptos Narrow"/>
      <family val="2"/>
      <scheme val="minor"/>
    </font>
    <font>
      <sz val="11"/>
      <name val="Aptos Narrow"/>
      <family val="2"/>
      <scheme val="minor"/>
    </font>
    <font>
      <sz val="11"/>
      <color rgb="FF000000"/>
      <name val="Arial"/>
      <family val="2"/>
    </font>
    <font>
      <sz val="11"/>
      <color theme="1"/>
      <name val="Cambria"/>
      <family val="1"/>
    </font>
    <font>
      <b/>
      <sz val="11"/>
      <color theme="1"/>
      <name val="Cambria"/>
      <family val="1"/>
    </font>
    <font>
      <sz val="11"/>
      <color theme="1"/>
      <name val="Symbol"/>
      <family val="1"/>
      <charset val="2"/>
    </font>
    <font>
      <sz val="11"/>
      <color rgb="FF000000"/>
      <name val="Cambria"/>
      <charset val="1"/>
    </font>
    <font>
      <sz val="11"/>
      <name val="Cambria"/>
      <charset val="1"/>
    </font>
    <font>
      <sz val="11"/>
      <color rgb="FF000000"/>
      <name val="Cambria"/>
      <family val="1"/>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rgb="FFC6EFCE"/>
      </patternFill>
    </fill>
    <fill>
      <patternFill patternType="solid">
        <fgColor rgb="FFFFEB9C"/>
      </patternFill>
    </fill>
    <fill>
      <patternFill patternType="solid">
        <fgColor rgb="FFFFFFCC"/>
      </patternFill>
    </fill>
  </fills>
  <borders count="16">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medium">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theme="2" tint="-0.499984740745262"/>
      </top>
      <bottom style="thin">
        <color theme="2" tint="-0.499984740745262"/>
      </bottom>
      <diagonal/>
    </border>
    <border>
      <left style="thin">
        <color rgb="FF7F7F7F"/>
      </left>
      <right style="thin">
        <color rgb="FF7F7F7F"/>
      </right>
      <top style="thin">
        <color theme="2" tint="-0.499984740745262"/>
      </top>
      <bottom style="medium">
        <color indexed="64"/>
      </bottom>
      <diagonal/>
    </border>
    <border>
      <left style="thin">
        <color rgb="FF7F7F7F"/>
      </left>
      <right style="thin">
        <color rgb="FF7F7F7F"/>
      </right>
      <top/>
      <bottom style="medium">
        <color indexed="64"/>
      </bottom>
      <diagonal/>
    </border>
    <border>
      <left style="thin">
        <color rgb="FF7F7F7F"/>
      </left>
      <right/>
      <top/>
      <bottom style="medium">
        <color indexed="64"/>
      </bottom>
      <diagonal/>
    </border>
    <border>
      <left style="thin">
        <color rgb="FF7F7F7F"/>
      </left>
      <right/>
      <top/>
      <bottom/>
      <diagonal/>
    </border>
    <border>
      <left style="thin">
        <color indexed="64"/>
      </left>
      <right style="thin">
        <color indexed="64"/>
      </right>
      <top style="thin">
        <color indexed="64"/>
      </top>
      <bottom style="medium">
        <color indexed="64"/>
      </bottom>
      <diagonal/>
    </border>
    <border>
      <left style="thin">
        <color indexed="64"/>
      </left>
      <right style="thin">
        <color rgb="FF7F7F7F"/>
      </right>
      <top style="thin">
        <color rgb="FF7F7F7F"/>
      </top>
      <bottom style="medium">
        <color indexed="64"/>
      </bottom>
      <diagonal/>
    </border>
    <border>
      <left style="thin">
        <color rgb="FF7F7F7F"/>
      </left>
      <right style="thin">
        <color rgb="FF7F7F7F"/>
      </right>
      <top/>
      <bottom/>
      <diagonal/>
    </border>
  </borders>
  <cellStyleXfs count="9">
    <xf numFmtId="0" fontId="0" fillId="0" borderId="0"/>
    <xf numFmtId="0" fontId="2" fillId="2" borderId="1" applyNumberFormat="0" applyProtection="0">
      <alignment horizontal="center" vertical="center"/>
    </xf>
    <xf numFmtId="0" fontId="3" fillId="3" borderId="1" applyNumberFormat="0" applyProtection="0">
      <alignment horizontal="center" vertical="center"/>
    </xf>
    <xf numFmtId="0" fontId="5" fillId="0" borderId="3" applyNumberFormat="0" applyFill="0" applyAlignment="0" applyProtection="0"/>
    <xf numFmtId="0" fontId="6" fillId="0" borderId="4" applyNumberFormat="0" applyFill="0" applyAlignment="0" applyProtection="0"/>
    <xf numFmtId="0" fontId="8" fillId="4" borderId="7" applyNumberFormat="0" applyAlignment="0" applyProtection="0"/>
    <xf numFmtId="0" fontId="8" fillId="5" borderId="7" applyNumberFormat="0" applyProtection="0">
      <alignment horizontal="center"/>
    </xf>
    <xf numFmtId="0" fontId="7" fillId="3" borderId="5" applyNumberFormat="0" applyAlignment="0" applyProtection="0"/>
    <xf numFmtId="0" fontId="4" fillId="6" borderId="7" applyNumberFormat="0" applyFont="0" applyAlignment="0" applyProtection="0"/>
  </cellStyleXfs>
  <cellXfs count="51">
    <xf numFmtId="0" fontId="0" fillId="0" borderId="0" xfId="0"/>
    <xf numFmtId="0" fontId="0" fillId="0" borderId="0" xfId="0" applyAlignment="1">
      <alignment wrapText="1"/>
    </xf>
    <xf numFmtId="0" fontId="1" fillId="0" borderId="0" xfId="0" applyFont="1"/>
    <xf numFmtId="0" fontId="0" fillId="0" borderId="0" xfId="0" applyAlignment="1">
      <alignment horizontal="center"/>
    </xf>
    <xf numFmtId="0" fontId="0" fillId="0" borderId="0" xfId="0" applyAlignment="1">
      <alignment horizontal="left" wrapText="1"/>
    </xf>
    <xf numFmtId="0" fontId="1" fillId="0" borderId="0" xfId="0" applyFont="1" applyAlignment="1">
      <alignment horizontal="center"/>
    </xf>
    <xf numFmtId="0" fontId="0" fillId="0" borderId="2" xfId="0" applyBorder="1"/>
    <xf numFmtId="0" fontId="3" fillId="3" borderId="1" xfId="2" applyAlignment="1">
      <alignment horizontal="center"/>
    </xf>
    <xf numFmtId="0" fontId="2" fillId="2" borderId="1" xfId="1">
      <alignment horizontal="center" vertical="center"/>
    </xf>
    <xf numFmtId="0" fontId="3" fillId="3" borderId="1" xfId="2">
      <alignment horizontal="center" vertical="center"/>
    </xf>
    <xf numFmtId="0" fontId="2" fillId="6" borderId="7" xfId="8" applyFont="1" applyAlignment="1">
      <alignment horizontal="center"/>
    </xf>
    <xf numFmtId="0" fontId="0" fillId="6" borderId="7" xfId="8" applyFont="1"/>
    <xf numFmtId="0" fontId="8" fillId="5" borderId="7" xfId="6">
      <alignment horizontal="center"/>
    </xf>
    <xf numFmtId="0" fontId="8" fillId="5" borderId="1" xfId="6" applyBorder="1">
      <alignment horizontal="center"/>
    </xf>
    <xf numFmtId="0" fontId="7" fillId="3" borderId="5" xfId="7"/>
    <xf numFmtId="0" fontId="5" fillId="0" borderId="3" xfId="3"/>
    <xf numFmtId="0" fontId="5" fillId="0" borderId="3" xfId="3" applyAlignment="1">
      <alignment horizontal="center" vertical="center"/>
    </xf>
    <xf numFmtId="0" fontId="8" fillId="4" borderId="7" xfId="5"/>
    <xf numFmtId="0" fontId="8" fillId="4" borderId="8" xfId="5" applyBorder="1"/>
    <xf numFmtId="0" fontId="8" fillId="4" borderId="9" xfId="5" applyBorder="1"/>
    <xf numFmtId="0" fontId="6" fillId="0" borderId="4" xfId="4"/>
    <xf numFmtId="0" fontId="6" fillId="0" borderId="0" xfId="4" applyBorder="1"/>
    <xf numFmtId="0" fontId="9" fillId="0" borderId="0" xfId="0" applyFont="1"/>
    <xf numFmtId="0" fontId="8" fillId="4" borderId="7" xfId="5" applyAlignment="1">
      <alignment horizontal="center"/>
    </xf>
    <xf numFmtId="0" fontId="8" fillId="6" borderId="7" xfId="8" applyFont="1"/>
    <xf numFmtId="0" fontId="0" fillId="0" borderId="11" xfId="0" applyBorder="1"/>
    <xf numFmtId="0" fontId="3" fillId="3" borderId="10" xfId="2" applyBorder="1">
      <alignment horizontal="center" vertical="center"/>
    </xf>
    <xf numFmtId="0" fontId="2" fillId="2" borderId="6" xfId="1" applyBorder="1">
      <alignment horizontal="center" vertical="center"/>
    </xf>
    <xf numFmtId="0" fontId="0" fillId="6" borderId="13" xfId="8" applyFont="1" applyBorder="1"/>
    <xf numFmtId="0" fontId="3" fillId="3" borderId="6" xfId="2" applyBorder="1" applyAlignment="1">
      <alignment horizontal="center"/>
    </xf>
    <xf numFmtId="0" fontId="8" fillId="4" borderId="8" xfId="5" applyBorder="1" applyAlignment="1">
      <alignment wrapText="1"/>
    </xf>
    <xf numFmtId="0" fontId="0" fillId="6" borderId="7" xfId="8" applyFont="1" applyAlignment="1">
      <alignment horizontal="center"/>
    </xf>
    <xf numFmtId="0" fontId="11" fillId="0" borderId="0" xfId="0" applyFont="1" applyAlignment="1">
      <alignment vertical="center"/>
    </xf>
    <xf numFmtId="0" fontId="10" fillId="0" borderId="0" xfId="0" applyFont="1"/>
    <xf numFmtId="0" fontId="10" fillId="0" borderId="0" xfId="0" applyFont="1" applyAlignment="1">
      <alignment vertical="center"/>
    </xf>
    <xf numFmtId="0" fontId="12" fillId="0" borderId="0" xfId="0" applyFont="1" applyAlignment="1">
      <alignment horizontal="left" vertical="center" indent="5"/>
    </xf>
    <xf numFmtId="0" fontId="3" fillId="3" borderId="14" xfId="2" applyBorder="1" applyAlignment="1">
      <alignment horizontal="center"/>
    </xf>
    <xf numFmtId="0" fontId="8" fillId="4" borderId="8" xfId="5" applyBorder="1" applyAlignment="1">
      <alignment horizontal="center"/>
    </xf>
    <xf numFmtId="0" fontId="5" fillId="0" borderId="3" xfId="3" applyAlignment="1">
      <alignment wrapText="1"/>
    </xf>
    <xf numFmtId="0" fontId="6" fillId="0" borderId="4" xfId="4" applyAlignment="1">
      <alignment wrapText="1"/>
    </xf>
    <xf numFmtId="0" fontId="0" fillId="0" borderId="2" xfId="0" applyBorder="1" applyAlignment="1">
      <alignment wrapText="1"/>
    </xf>
    <xf numFmtId="0" fontId="8" fillId="4" borderId="15" xfId="5" applyBorder="1"/>
    <xf numFmtId="0" fontId="8" fillId="4" borderId="0" xfId="5" applyBorder="1" applyAlignment="1">
      <alignment wrapText="1"/>
    </xf>
    <xf numFmtId="0" fontId="0" fillId="0" borderId="0" xfId="0" applyAlignment="1">
      <alignment vertical="center" wrapText="1"/>
    </xf>
    <xf numFmtId="0" fontId="13" fillId="0" borderId="0" xfId="0" applyFont="1"/>
    <xf numFmtId="0" fontId="14" fillId="0" borderId="0" xfId="0" applyFont="1" applyAlignment="1">
      <alignment wrapText="1"/>
    </xf>
    <xf numFmtId="0" fontId="15" fillId="0" borderId="0" xfId="0" applyFont="1"/>
    <xf numFmtId="0" fontId="3" fillId="3" borderId="12" xfId="2" applyBorder="1">
      <alignment horizontal="center" vertical="center"/>
    </xf>
    <xf numFmtId="0" fontId="3" fillId="3" borderId="0" xfId="2" applyBorder="1">
      <alignment horizontal="center" vertical="center"/>
    </xf>
    <xf numFmtId="0" fontId="0" fillId="0" borderId="0" xfId="0" applyAlignment="1">
      <alignment horizontal="left"/>
    </xf>
    <xf numFmtId="0" fontId="0" fillId="0" borderId="0" xfId="0" applyFont="1"/>
  </cellXfs>
  <cellStyles count="9">
    <cellStyle name="Calculation" xfId="2" builtinId="22" customBuiltin="1"/>
    <cellStyle name="Good" xfId="5" builtinId="26" customBuiltin="1"/>
    <cellStyle name="Heading 2" xfId="3" builtinId="17"/>
    <cellStyle name="Heading 3" xfId="4" builtinId="18"/>
    <cellStyle name="Input" xfId="1" builtinId="20" customBuiltin="1"/>
    <cellStyle name="Neutral" xfId="6" builtinId="28" customBuiltin="1"/>
    <cellStyle name="Normal" xfId="0" builtinId="0"/>
    <cellStyle name="Note" xfId="8" builtinId="10" customBuiltin="1"/>
    <cellStyle name="Output" xfId="7"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F684-A420-477A-AE28-7C89FFFBE562}">
  <sheetPr codeName="Sheet3"/>
  <dimension ref="B2:C60"/>
  <sheetViews>
    <sheetView workbookViewId="0">
      <selection activeCell="B9" sqref="A1:XFD1048576"/>
    </sheetView>
  </sheetViews>
  <sheetFormatPr defaultRowHeight="14.5" x14ac:dyDescent="0.35"/>
  <cols>
    <col min="2" max="2" width="36.81640625" style="1" customWidth="1"/>
    <col min="3" max="3" width="208.54296875" style="1" customWidth="1"/>
  </cols>
  <sheetData>
    <row r="2" spans="2:3" x14ac:dyDescent="0.35">
      <c r="B2" s="1" t="s">
        <v>0</v>
      </c>
      <c r="C2" s="1" t="s">
        <v>1</v>
      </c>
    </row>
    <row r="3" spans="2:3" x14ac:dyDescent="0.35">
      <c r="B3" s="1" t="s">
        <v>2</v>
      </c>
      <c r="C3" s="44" t="s">
        <v>3</v>
      </c>
    </row>
    <row r="4" spans="2:3" x14ac:dyDescent="0.35">
      <c r="B4" s="1" t="s">
        <v>4</v>
      </c>
      <c r="C4" s="1" t="s">
        <v>5</v>
      </c>
    </row>
    <row r="5" spans="2:3" x14ac:dyDescent="0.35">
      <c r="B5" s="1" t="s">
        <v>6</v>
      </c>
      <c r="C5" s="1" t="s">
        <v>7</v>
      </c>
    </row>
    <row r="6" spans="2:3" x14ac:dyDescent="0.35">
      <c r="B6" s="1" t="s">
        <v>8</v>
      </c>
      <c r="C6" s="1" t="s">
        <v>9</v>
      </c>
    </row>
    <row r="7" spans="2:3" x14ac:dyDescent="0.35">
      <c r="B7" s="1" t="s">
        <v>10</v>
      </c>
      <c r="C7" s="46" t="s">
        <v>11</v>
      </c>
    </row>
    <row r="8" spans="2:3" x14ac:dyDescent="0.35">
      <c r="B8" s="1" t="s">
        <v>12</v>
      </c>
      <c r="C8" s="1" t="s">
        <v>13</v>
      </c>
    </row>
    <row r="9" spans="2:3" x14ac:dyDescent="0.35">
      <c r="B9" s="1" t="s">
        <v>14</v>
      </c>
      <c r="C9" s="1" t="s">
        <v>15</v>
      </c>
    </row>
    <row r="10" spans="2:3" x14ac:dyDescent="0.35">
      <c r="B10" s="1" t="s">
        <v>16</v>
      </c>
      <c r="C10" s="1" t="s">
        <v>17</v>
      </c>
    </row>
    <row r="11" spans="2:3" x14ac:dyDescent="0.35">
      <c r="B11" s="1" t="s">
        <v>18</v>
      </c>
      <c r="C11" s="1" t="s">
        <v>19</v>
      </c>
    </row>
    <row r="12" spans="2:3" ht="29" x14ac:dyDescent="0.35">
      <c r="B12" s="1" t="s">
        <v>20</v>
      </c>
      <c r="C12" s="1" t="s">
        <v>21</v>
      </c>
    </row>
    <row r="13" spans="2:3" x14ac:dyDescent="0.35">
      <c r="B13" s="1" t="s">
        <v>22</v>
      </c>
      <c r="C13" s="1" t="s">
        <v>23</v>
      </c>
    </row>
    <row r="15" spans="2:3" x14ac:dyDescent="0.35">
      <c r="B15" s="1" t="s">
        <v>24</v>
      </c>
      <c r="C15" s="44" t="s">
        <v>25</v>
      </c>
    </row>
    <row r="16" spans="2:3" x14ac:dyDescent="0.35">
      <c r="B16" s="1" t="s">
        <v>26</v>
      </c>
      <c r="C16" s="45" t="s">
        <v>27</v>
      </c>
    </row>
    <row r="17" spans="2:3" x14ac:dyDescent="0.35">
      <c r="B17" s="1" t="s">
        <v>28</v>
      </c>
      <c r="C17" s="44" t="s">
        <v>29</v>
      </c>
    </row>
    <row r="18" spans="2:3" x14ac:dyDescent="0.35">
      <c r="B18" s="1" t="s">
        <v>30</v>
      </c>
      <c r="C18" s="1" t="s">
        <v>31</v>
      </c>
    </row>
    <row r="19" spans="2:3" x14ac:dyDescent="0.35">
      <c r="B19" s="1" t="s">
        <v>32</v>
      </c>
      <c r="C19" s="44" t="s">
        <v>33</v>
      </c>
    </row>
    <row r="20" spans="2:3" x14ac:dyDescent="0.35">
      <c r="B20" s="1" t="s">
        <v>34</v>
      </c>
      <c r="C20" s="44" t="s">
        <v>35</v>
      </c>
    </row>
    <row r="22" spans="2:3" x14ac:dyDescent="0.35">
      <c r="B22" s="1" t="s">
        <v>36</v>
      </c>
      <c r="C22" t="s">
        <v>37</v>
      </c>
    </row>
    <row r="23" spans="2:3" x14ac:dyDescent="0.35">
      <c r="B23" s="1" t="s">
        <v>38</v>
      </c>
      <c r="C23" s="1" t="s">
        <v>39</v>
      </c>
    </row>
    <row r="24" spans="2:3" x14ac:dyDescent="0.35">
      <c r="B24" s="34" t="s">
        <v>40</v>
      </c>
      <c r="C24" s="1" t="s">
        <v>41</v>
      </c>
    </row>
    <row r="26" spans="2:3" x14ac:dyDescent="0.35">
      <c r="B26" s="1" t="s">
        <v>42</v>
      </c>
      <c r="C26" s="1" t="s">
        <v>43</v>
      </c>
    </row>
    <row r="27" spans="2:3" x14ac:dyDescent="0.35">
      <c r="B27" t="s">
        <v>44</v>
      </c>
      <c r="C27" t="s">
        <v>45</v>
      </c>
    </row>
    <row r="28" spans="2:3" x14ac:dyDescent="0.35">
      <c r="B28" t="s">
        <v>46</v>
      </c>
      <c r="C28" t="s">
        <v>47</v>
      </c>
    </row>
    <row r="29" spans="2:3" x14ac:dyDescent="0.35">
      <c r="C29" s="33"/>
    </row>
    <row r="31" spans="2:3" x14ac:dyDescent="0.35">
      <c r="C31" s="33"/>
    </row>
    <row r="32" spans="2:3" x14ac:dyDescent="0.35">
      <c r="B32"/>
      <c r="C32"/>
    </row>
    <row r="33" spans="2:3" x14ac:dyDescent="0.35">
      <c r="B33"/>
    </row>
    <row r="35" spans="2:3" x14ac:dyDescent="0.35">
      <c r="B35" t="s">
        <v>48</v>
      </c>
      <c r="C35" t="s">
        <v>49</v>
      </c>
    </row>
    <row r="36" spans="2:3" x14ac:dyDescent="0.35">
      <c r="B36" t="s">
        <v>50</v>
      </c>
      <c r="C36" t="s">
        <v>51</v>
      </c>
    </row>
    <row r="37" spans="2:3" x14ac:dyDescent="0.35">
      <c r="B37" t="s">
        <v>52</v>
      </c>
      <c r="C37" t="s">
        <v>53</v>
      </c>
    </row>
    <row r="38" spans="2:3" x14ac:dyDescent="0.35">
      <c r="B38" t="s">
        <v>54</v>
      </c>
      <c r="C38" t="s">
        <v>55</v>
      </c>
    </row>
    <row r="39" spans="2:3" x14ac:dyDescent="0.35">
      <c r="B39" t="s">
        <v>56</v>
      </c>
      <c r="C39" t="s">
        <v>57</v>
      </c>
    </row>
    <row r="40" spans="2:3" x14ac:dyDescent="0.35">
      <c r="B40" t="s">
        <v>58</v>
      </c>
      <c r="C40" t="s">
        <v>59</v>
      </c>
    </row>
    <row r="41" spans="2:3" x14ac:dyDescent="0.35">
      <c r="B41" t="s">
        <v>60</v>
      </c>
      <c r="C41" t="s">
        <v>61</v>
      </c>
    </row>
    <row r="42" spans="2:3" x14ac:dyDescent="0.35">
      <c r="B42" t="s">
        <v>62</v>
      </c>
      <c r="C42" s="1" t="s">
        <v>63</v>
      </c>
    </row>
    <row r="43" spans="2:3" x14ac:dyDescent="0.35">
      <c r="B43" s="34"/>
      <c r="C43"/>
    </row>
    <row r="46" spans="2:3" x14ac:dyDescent="0.35">
      <c r="B46"/>
      <c r="C46"/>
    </row>
    <row r="47" spans="2:3" x14ac:dyDescent="0.35">
      <c r="B47"/>
      <c r="C47"/>
    </row>
    <row r="48" spans="2:3" x14ac:dyDescent="0.35">
      <c r="B48"/>
      <c r="C48"/>
    </row>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82EA8-42CD-4FF3-8264-71CBA450D4F8}">
  <sheetPr codeName="Sheet2"/>
  <dimension ref="B2:Z23"/>
  <sheetViews>
    <sheetView workbookViewId="0">
      <selection activeCell="B9" sqref="A1:XFD1048576"/>
    </sheetView>
  </sheetViews>
  <sheetFormatPr defaultRowHeight="14.5" x14ac:dyDescent="0.35"/>
  <cols>
    <col min="1" max="1" width="2.7265625" customWidth="1"/>
    <col min="3" max="3" width="2.7265625" customWidth="1"/>
    <col min="4" max="4" width="15.54296875" bestFit="1" customWidth="1"/>
    <col min="5" max="5" width="2.7265625" customWidth="1"/>
    <col min="6" max="6" width="16.81640625" bestFit="1" customWidth="1"/>
    <col min="7" max="7" width="2.7265625" customWidth="1"/>
    <col min="9" max="9" width="2.7265625" customWidth="1"/>
    <col min="10" max="10" width="14.453125" customWidth="1"/>
    <col min="11" max="11" width="2.7265625" customWidth="1"/>
    <col min="12" max="12" width="21.453125" bestFit="1" customWidth="1"/>
    <col min="13" max="13" width="2.7265625" customWidth="1"/>
    <col min="14" max="14" width="16.81640625" bestFit="1" customWidth="1"/>
    <col min="15" max="15" width="2.7265625" customWidth="1"/>
    <col min="16" max="16" width="15.453125" bestFit="1" customWidth="1"/>
    <col min="17" max="17" width="2.7265625" customWidth="1"/>
    <col min="18" max="18" width="21" bestFit="1" customWidth="1"/>
    <col min="19" max="19" width="2.7265625" customWidth="1"/>
    <col min="20" max="20" width="23.54296875" bestFit="1" customWidth="1"/>
    <col min="21" max="21" width="2.7265625" customWidth="1"/>
    <col min="22" max="22" width="34.7265625" bestFit="1" customWidth="1"/>
    <col min="23" max="23" width="2.7265625" customWidth="1"/>
    <col min="24" max="24" width="28.1796875" customWidth="1"/>
    <col min="25" max="25" width="3" customWidth="1"/>
    <col min="26" max="26" width="18.26953125" customWidth="1"/>
  </cols>
  <sheetData>
    <row r="2" spans="2:26" x14ac:dyDescent="0.35">
      <c r="B2" t="s">
        <v>64</v>
      </c>
      <c r="D2" t="s">
        <v>65</v>
      </c>
      <c r="F2" t="s">
        <v>66</v>
      </c>
      <c r="J2" t="s">
        <v>67</v>
      </c>
      <c r="L2" t="s">
        <v>48</v>
      </c>
      <c r="N2" t="s">
        <v>36</v>
      </c>
      <c r="P2" t="s">
        <v>24</v>
      </c>
      <c r="R2" s="1" t="s">
        <v>42</v>
      </c>
      <c r="T2" t="s">
        <v>30</v>
      </c>
      <c r="V2" t="s">
        <v>0</v>
      </c>
      <c r="Y2" s="35"/>
      <c r="Z2" t="s">
        <v>68</v>
      </c>
    </row>
    <row r="3" spans="2:26" x14ac:dyDescent="0.35">
      <c r="B3" t="s">
        <v>69</v>
      </c>
      <c r="D3" t="s">
        <v>30</v>
      </c>
      <c r="F3" t="s">
        <v>70</v>
      </c>
      <c r="H3" t="s">
        <v>71</v>
      </c>
      <c r="J3" t="s">
        <v>72</v>
      </c>
      <c r="L3" t="s">
        <v>50</v>
      </c>
      <c r="N3" t="s">
        <v>38</v>
      </c>
      <c r="P3" t="s">
        <v>26</v>
      </c>
      <c r="R3" t="s">
        <v>44</v>
      </c>
      <c r="T3" t="s">
        <v>32</v>
      </c>
      <c r="V3" t="s">
        <v>2</v>
      </c>
      <c r="X3" t="s">
        <v>73</v>
      </c>
      <c r="Y3" s="35"/>
      <c r="Z3" t="s">
        <v>74</v>
      </c>
    </row>
    <row r="4" spans="2:26" x14ac:dyDescent="0.35">
      <c r="B4" t="s">
        <v>75</v>
      </c>
      <c r="D4" t="s">
        <v>76</v>
      </c>
      <c r="F4" t="s">
        <v>77</v>
      </c>
      <c r="J4" t="s">
        <v>78</v>
      </c>
      <c r="L4" t="s">
        <v>52</v>
      </c>
      <c r="N4" s="34" t="s">
        <v>40</v>
      </c>
      <c r="P4" t="s">
        <v>28</v>
      </c>
      <c r="R4" t="s">
        <v>46</v>
      </c>
      <c r="T4" t="s">
        <v>34</v>
      </c>
      <c r="V4" t="s">
        <v>4</v>
      </c>
      <c r="Y4" s="35"/>
      <c r="Z4" t="s">
        <v>79</v>
      </c>
    </row>
    <row r="5" spans="2:26" x14ac:dyDescent="0.35">
      <c r="D5" t="s">
        <v>80</v>
      </c>
      <c r="J5" t="s">
        <v>81</v>
      </c>
      <c r="L5" t="s">
        <v>54</v>
      </c>
      <c r="V5" t="s">
        <v>6</v>
      </c>
      <c r="Y5" s="35"/>
      <c r="Z5" t="s">
        <v>82</v>
      </c>
    </row>
    <row r="6" spans="2:26" x14ac:dyDescent="0.35">
      <c r="D6" t="s">
        <v>83</v>
      </c>
      <c r="J6" t="s">
        <v>84</v>
      </c>
      <c r="L6" t="s">
        <v>56</v>
      </c>
      <c r="V6" t="s">
        <v>8</v>
      </c>
      <c r="Y6" s="35"/>
      <c r="Z6" t="s">
        <v>85</v>
      </c>
    </row>
    <row r="7" spans="2:26" x14ac:dyDescent="0.35">
      <c r="D7" t="s">
        <v>86</v>
      </c>
      <c r="L7" t="s">
        <v>58</v>
      </c>
      <c r="V7" t="s">
        <v>10</v>
      </c>
      <c r="Z7" t="s">
        <v>87</v>
      </c>
    </row>
    <row r="8" spans="2:26" x14ac:dyDescent="0.35">
      <c r="D8" t="s">
        <v>88</v>
      </c>
      <c r="L8" t="s">
        <v>60</v>
      </c>
      <c r="V8" t="s">
        <v>12</v>
      </c>
      <c r="Z8" t="s">
        <v>89</v>
      </c>
    </row>
    <row r="9" spans="2:26" x14ac:dyDescent="0.35">
      <c r="L9" t="s">
        <v>62</v>
      </c>
      <c r="V9" t="s">
        <v>14</v>
      </c>
    </row>
    <row r="10" spans="2:26" x14ac:dyDescent="0.35">
      <c r="D10" s="22"/>
      <c r="V10" t="s">
        <v>16</v>
      </c>
    </row>
    <row r="11" spans="2:26" x14ac:dyDescent="0.35">
      <c r="D11" s="22"/>
      <c r="V11" t="s">
        <v>18</v>
      </c>
    </row>
    <row r="12" spans="2:26" x14ac:dyDescent="0.35">
      <c r="V12" t="s">
        <v>20</v>
      </c>
    </row>
    <row r="13" spans="2:26" x14ac:dyDescent="0.35">
      <c r="V13" t="s">
        <v>22</v>
      </c>
    </row>
    <row r="18" spans="10:11" x14ac:dyDescent="0.35">
      <c r="J18" t="str">
        <f>TRIM(J2)</f>
        <v>Feature</v>
      </c>
    </row>
    <row r="19" spans="10:11" x14ac:dyDescent="0.35">
      <c r="J19" s="32"/>
    </row>
    <row r="23" spans="10:11" x14ac:dyDescent="0.35">
      <c r="K23" s="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35594-AE87-4549-87BE-19488C37F1A8}">
  <sheetPr codeName="Sheet1"/>
  <dimension ref="A2:H240"/>
  <sheetViews>
    <sheetView topLeftCell="A44" workbookViewId="0">
      <selection activeCell="B54" sqref="B54:H69"/>
    </sheetView>
  </sheetViews>
  <sheetFormatPr defaultRowHeight="14.5" x14ac:dyDescent="0.35"/>
  <cols>
    <col min="1" max="1" width="5" customWidth="1"/>
    <col min="2" max="2" width="32" customWidth="1"/>
    <col min="3" max="3" width="15.1796875" bestFit="1" customWidth="1"/>
    <col min="4" max="4" width="35.26953125" customWidth="1"/>
    <col min="5" max="7" width="13.81640625" customWidth="1"/>
    <col min="8" max="8" width="190.7265625" style="1" customWidth="1"/>
    <col min="9" max="12" width="7.54296875" customWidth="1"/>
  </cols>
  <sheetData>
    <row r="2" spans="2:8" x14ac:dyDescent="0.35">
      <c r="B2" s="2" t="s">
        <v>90</v>
      </c>
      <c r="D2" s="17"/>
      <c r="F2" t="s">
        <v>91</v>
      </c>
      <c r="G2" s="8"/>
    </row>
    <row r="3" spans="2:8" x14ac:dyDescent="0.35">
      <c r="B3" s="2" t="s">
        <v>92</v>
      </c>
      <c r="D3" s="17"/>
      <c r="F3" t="s">
        <v>93</v>
      </c>
      <c r="G3" s="9"/>
    </row>
    <row r="4" spans="2:8" x14ac:dyDescent="0.35">
      <c r="B4" s="2" t="s">
        <v>94</v>
      </c>
      <c r="D4" s="12">
        <v>4</v>
      </c>
      <c r="F4" t="s">
        <v>95</v>
      </c>
      <c r="G4" s="11"/>
    </row>
    <row r="5" spans="2:8" x14ac:dyDescent="0.35">
      <c r="F5" t="s">
        <v>96</v>
      </c>
      <c r="G5" s="12"/>
    </row>
    <row r="6" spans="2:8" x14ac:dyDescent="0.35">
      <c r="B6" s="2"/>
      <c r="F6" t="s">
        <v>97</v>
      </c>
      <c r="G6" s="17"/>
    </row>
    <row r="7" spans="2:8" x14ac:dyDescent="0.35">
      <c r="C7" s="3"/>
      <c r="F7" t="s">
        <v>93</v>
      </c>
      <c r="G7" s="14"/>
    </row>
    <row r="8" spans="2:8" x14ac:dyDescent="0.35">
      <c r="D8" s="5" t="str">
        <f>"AP: "&amp; SUM($D$9:$D$12)&amp;" / "&amp;$D$4*2</f>
        <v>AP: 0 / 8</v>
      </c>
    </row>
    <row r="9" spans="2:8" x14ac:dyDescent="0.35">
      <c r="B9" s="2" t="s">
        <v>68</v>
      </c>
      <c r="D9" s="13">
        <v>0</v>
      </c>
      <c r="H9" s="1" t="s">
        <v>98</v>
      </c>
    </row>
    <row r="10" spans="2:8" x14ac:dyDescent="0.35">
      <c r="B10" s="2" t="s">
        <v>74</v>
      </c>
      <c r="D10" s="13">
        <v>0</v>
      </c>
      <c r="H10" s="1" t="s">
        <v>99</v>
      </c>
    </row>
    <row r="11" spans="2:8" x14ac:dyDescent="0.35">
      <c r="B11" s="2" t="s">
        <v>79</v>
      </c>
      <c r="D11" s="13">
        <v>0</v>
      </c>
      <c r="H11" s="1" t="s">
        <v>100</v>
      </c>
    </row>
    <row r="12" spans="2:8" x14ac:dyDescent="0.35">
      <c r="B12" s="2" t="s">
        <v>82</v>
      </c>
      <c r="D12" s="13">
        <v>0</v>
      </c>
      <c r="H12" s="1" t="s">
        <v>101</v>
      </c>
    </row>
    <row r="14" spans="2:8" x14ac:dyDescent="0.35">
      <c r="B14" s="2"/>
      <c r="D14" s="5" t="str">
        <f>"AP: "&amp;SUM($D$15:$D$17)&amp;" / "&amp;$D$4</f>
        <v>AP: 0 / 4</v>
      </c>
    </row>
    <row r="15" spans="2:8" x14ac:dyDescent="0.35">
      <c r="B15" s="2" t="s">
        <v>85</v>
      </c>
      <c r="D15" s="13">
        <v>0</v>
      </c>
      <c r="H15" s="1" t="s">
        <v>102</v>
      </c>
    </row>
    <row r="16" spans="2:8" x14ac:dyDescent="0.35">
      <c r="B16" s="2" t="s">
        <v>87</v>
      </c>
      <c r="D16" s="13">
        <v>0</v>
      </c>
      <c r="H16" s="1" t="s">
        <v>103</v>
      </c>
    </row>
    <row r="17" spans="2:8" x14ac:dyDescent="0.35">
      <c r="B17" s="2" t="s">
        <v>89</v>
      </c>
      <c r="D17" s="13">
        <v>0</v>
      </c>
      <c r="H17" s="1" t="s">
        <v>104</v>
      </c>
    </row>
    <row r="18" spans="2:8" x14ac:dyDescent="0.35">
      <c r="B18" s="2"/>
      <c r="D18" s="3"/>
    </row>
    <row r="19" spans="2:8" x14ac:dyDescent="0.35">
      <c r="B19" s="2"/>
      <c r="D19" s="5" t="s">
        <v>105</v>
      </c>
    </row>
    <row r="20" spans="2:8" x14ac:dyDescent="0.35">
      <c r="B20" s="2" t="s">
        <v>106</v>
      </c>
      <c r="D20" s="31"/>
      <c r="H20" s="1" t="str">
        <f t="shared" ref="H20:H25" si="0">_xlfn.IFNA(VLOOKUP(D20,VL,2,FALSE),"")</f>
        <v/>
      </c>
    </row>
    <row r="21" spans="2:8" x14ac:dyDescent="0.35">
      <c r="B21" s="2" t="s">
        <v>107</v>
      </c>
      <c r="D21" s="31"/>
      <c r="H21" s="1" t="str">
        <f t="shared" si="0"/>
        <v/>
      </c>
    </row>
    <row r="22" spans="2:8" x14ac:dyDescent="0.35">
      <c r="B22" s="2" t="s">
        <v>108</v>
      </c>
      <c r="D22" s="31"/>
      <c r="H22" s="1" t="str">
        <f t="shared" si="0"/>
        <v/>
      </c>
    </row>
    <row r="23" spans="2:8" x14ac:dyDescent="0.35">
      <c r="B23" s="2" t="s">
        <v>109</v>
      </c>
      <c r="D23" s="31"/>
      <c r="H23" s="1" t="str">
        <f t="shared" si="0"/>
        <v/>
      </c>
    </row>
    <row r="24" spans="2:8" ht="33.75" customHeight="1" x14ac:dyDescent="0.35">
      <c r="B24" s="2" t="s">
        <v>110</v>
      </c>
      <c r="D24" s="31"/>
      <c r="H24" s="1" t="str">
        <f>_xlfn.IFNA(VLOOKUP(D24,VL,2,FALSE),"")</f>
        <v/>
      </c>
    </row>
    <row r="25" spans="2:8" x14ac:dyDescent="0.35">
      <c r="B25" s="2" t="s">
        <v>111</v>
      </c>
      <c r="D25" s="31"/>
      <c r="H25" s="1" t="str">
        <f t="shared" si="0"/>
        <v/>
      </c>
    </row>
    <row r="26" spans="2:8" x14ac:dyDescent="0.35">
      <c r="B26" s="2"/>
      <c r="D26" s="3"/>
    </row>
    <row r="27" spans="2:8" x14ac:dyDescent="0.35">
      <c r="B27" s="2"/>
      <c r="D27" s="3"/>
    </row>
    <row r="28" spans="2:8" x14ac:dyDescent="0.35">
      <c r="B28" s="2"/>
      <c r="D28" s="3"/>
    </row>
    <row r="29" spans="2:8" x14ac:dyDescent="0.35">
      <c r="B29" s="2"/>
      <c r="D29" s="3"/>
    </row>
    <row r="30" spans="2:8" x14ac:dyDescent="0.35">
      <c r="B30" s="2"/>
      <c r="D30" s="3"/>
    </row>
    <row r="31" spans="2:8" x14ac:dyDescent="0.35">
      <c r="B31" s="2"/>
      <c r="C31" s="5" t="s">
        <v>112</v>
      </c>
      <c r="D31" s="5" t="s">
        <v>113</v>
      </c>
      <c r="E31" s="5" t="s">
        <v>114</v>
      </c>
      <c r="F31" s="5" t="s">
        <v>115</v>
      </c>
      <c r="G31" s="5" t="s">
        <v>116</v>
      </c>
    </row>
    <row r="32" spans="2:8" x14ac:dyDescent="0.35">
      <c r="B32" s="2" t="s">
        <v>65</v>
      </c>
      <c r="C32" s="7" t="s">
        <v>117</v>
      </c>
      <c r="D32" s="7">
        <f>$D$9+$D$4</f>
        <v>4</v>
      </c>
      <c r="E32" s="23"/>
      <c r="F32" s="12"/>
      <c r="G32" s="7" cm="1">
        <f t="array" ref="G32">10.5+D32+F32+SUMIF($D$100:$D$105,B32,$E$100:$E$105)+SUMIF($F$100:$F$105,B32,$G$100:$G$105)+IF($D$23="Cut Above",_xlfn.IFS($D$4&lt;5,1,$D$4&lt;8,2,D4&gt;7,3),0)</f>
        <v>14.5</v>
      </c>
      <c r="H32" s="1" t="s">
        <v>118</v>
      </c>
    </row>
    <row r="33" spans="2:8" x14ac:dyDescent="0.35">
      <c r="B33" s="2" t="s">
        <v>30</v>
      </c>
      <c r="C33" s="7" t="s">
        <v>119</v>
      </c>
      <c r="D33" s="7">
        <f>ROUNDUP($D$11*1.5,0)+$D$4</f>
        <v>4</v>
      </c>
      <c r="E33" s="23"/>
      <c r="F33" s="12"/>
      <c r="G33" s="7" cm="1">
        <f t="array" ref="G33">10.5+D33+F33+SUMIF($D$100:$D$105,B33,$E$100:$E$105)+SUMIF($F$100:$F$105,B33,$G$100:$G$105)+IF($D$23="Cut Above",_xlfn.IFS($D$4&lt;5,1,$D$4&lt;8,2,D4&gt;7,3),0)</f>
        <v>14.5</v>
      </c>
      <c r="H33" s="1" t="s">
        <v>120</v>
      </c>
    </row>
    <row r="34" spans="2:8" x14ac:dyDescent="0.35">
      <c r="B34" s="2" t="s">
        <v>86</v>
      </c>
      <c r="C34" s="7" t="s">
        <v>117</v>
      </c>
      <c r="D34" s="7">
        <f>$D$4*2</f>
        <v>8</v>
      </c>
      <c r="E34" s="23"/>
      <c r="F34" s="12"/>
      <c r="G34" s="7" cm="1">
        <f t="array" ref="G34">10.5+D34+F34+SUMIF($D$100:$D$105,B34,$E$100:$E$105)+SUMIF($F$100:$F$105,B34,$G$100:$G$105)+IF($D$23="Cut Above",_xlfn.IFS($D$4&lt;5,1,$D$4&lt;8,2,D4&gt;7,3),0)</f>
        <v>18.5</v>
      </c>
      <c r="H34" s="1" t="s">
        <v>121</v>
      </c>
    </row>
    <row r="35" spans="2:8" x14ac:dyDescent="0.35">
      <c r="B35" s="2"/>
      <c r="C35" s="3"/>
      <c r="D35" s="3"/>
      <c r="E35" s="3"/>
      <c r="F35" s="3"/>
      <c r="G35" s="3"/>
    </row>
    <row r="36" spans="2:8" x14ac:dyDescent="0.35">
      <c r="B36" s="2" t="s">
        <v>76</v>
      </c>
      <c r="C36" s="7">
        <f>10</f>
        <v>10</v>
      </c>
      <c r="D36" s="7">
        <f>$D$10+$D$4</f>
        <v>4</v>
      </c>
      <c r="E36" s="23"/>
      <c r="F36" s="12"/>
      <c r="G36" s="7" cm="1">
        <f t="array" ref="G36">C36+D36+F36+SUMIF($D$100:$D$105,B36,$E$100:$E$105)+SUMIF($F$100:$F$105,B36,$G$100:$G$105)+IF($D$23="Cut Above",_xlfn.IFS($D$4&lt;5,1,$D$4&lt;8,2,D4&gt;7,3),0)</f>
        <v>14</v>
      </c>
      <c r="H36" s="1" t="s">
        <v>122</v>
      </c>
    </row>
    <row r="37" spans="2:8" x14ac:dyDescent="0.35">
      <c r="B37" s="2" t="s">
        <v>80</v>
      </c>
      <c r="C37" s="7">
        <v>0</v>
      </c>
      <c r="D37" s="7">
        <f>ROUNDUP($D$12*1.5,0)+$D$4</f>
        <v>4</v>
      </c>
      <c r="E37" s="23"/>
      <c r="F37" s="12"/>
      <c r="G37" s="7" cm="1">
        <f t="array" ref="G37">C37+D37+F37+SUMIF($D$100:$D$105,B37,$E$100:$E$105)+SUMIF($F$100:$F$105,B37,$G$100:$G$105)+IF($D$23="Cut Above",_xlfn.IFS($D$4&lt;5,1,$D$4&lt;8,2,D4&gt;7,3),0)</f>
        <v>4</v>
      </c>
      <c r="H37" s="1" t="s">
        <v>123</v>
      </c>
    </row>
    <row r="38" spans="2:8" x14ac:dyDescent="0.35">
      <c r="B38" s="2"/>
      <c r="D38" s="3"/>
      <c r="E38" s="3"/>
      <c r="F38" s="3"/>
    </row>
    <row r="39" spans="2:8" x14ac:dyDescent="0.35">
      <c r="B39" s="2" t="s">
        <v>124</v>
      </c>
      <c r="D39" s="10" t="s">
        <v>64</v>
      </c>
      <c r="E39" s="3"/>
      <c r="F39" s="3"/>
    </row>
    <row r="40" spans="2:8" x14ac:dyDescent="0.35">
      <c r="B40" s="2" t="s">
        <v>125</v>
      </c>
      <c r="C40" s="7">
        <f>10</f>
        <v>10</v>
      </c>
      <c r="D40" s="7">
        <f>$D$9+IF($D$39="Resolve",2*$D$4,$D$4)</f>
        <v>8</v>
      </c>
      <c r="E40" s="23"/>
      <c r="F40" s="12"/>
      <c r="G40" s="7" cm="1">
        <f t="array" ref="G40">C40+D40+F40+SUMIF($D$100:$D$105,B40,$E$100:$E$105)+SUMIF($F$100:$F$105,B40,$G$100:$G$105)+IF($D$23="Cut Above",_xlfn.IFS($D$4&lt;5,1,$D$4&lt;8,2,D4&gt;7,3),0)</f>
        <v>18</v>
      </c>
      <c r="H40" s="1" t="s">
        <v>126</v>
      </c>
    </row>
    <row r="41" spans="2:8" x14ac:dyDescent="0.35">
      <c r="B41" s="2" t="s">
        <v>127</v>
      </c>
      <c r="C41" s="7">
        <f>10</f>
        <v>10</v>
      </c>
      <c r="D41" s="7">
        <f>$D$11+IF(D39="Stability",2*$D$4,$D$4)</f>
        <v>4</v>
      </c>
      <c r="E41" s="23"/>
      <c r="F41" s="12"/>
      <c r="G41" s="7" cm="1">
        <f t="array" ref="G41">C41+D41+F41+SUMIF($D$100:$D$105,B41,$E$100:$E$105)+SUMIF($F$100:$F$105,B41,$G$100:$G$105)+IF($D$23="Cut Above",_xlfn.IFS($D$4&lt;5,1,$D$4&lt;8,2,D4&gt;7,3),0)</f>
        <v>14</v>
      </c>
      <c r="H41" s="1" t="s">
        <v>126</v>
      </c>
    </row>
    <row r="42" spans="2:8" x14ac:dyDescent="0.35">
      <c r="B42" s="2" t="s">
        <v>128</v>
      </c>
      <c r="C42" s="7">
        <f>10</f>
        <v>10</v>
      </c>
      <c r="D42" s="7">
        <f>$D$12+IF(D39="Vitality",2*$D$4,$D$4)</f>
        <v>4</v>
      </c>
      <c r="E42" s="23"/>
      <c r="F42" s="12"/>
      <c r="G42" s="7" cm="1">
        <f t="array" ref="G42">C42+D42+F42+SUMIF($D$100:$D$105,B42,$E$100:$E$105)+SUMIF($F$100:$F$105,B42,$G$100:$G$105)+IF($D$23="Cut Above",_xlfn.IFS($D$4&lt;5,1,$D$4&lt;8,2,D4&gt;7,3),0)</f>
        <v>14</v>
      </c>
      <c r="H42" s="1" t="s">
        <v>126</v>
      </c>
    </row>
    <row r="43" spans="2:8" x14ac:dyDescent="0.35">
      <c r="B43" s="2"/>
      <c r="D43" s="3"/>
    </row>
    <row r="44" spans="2:8" x14ac:dyDescent="0.35">
      <c r="B44" s="2" t="s">
        <v>129</v>
      </c>
      <c r="D44" s="7" cm="1">
        <f t="array" ref="D44">$D$10+$D$9+$D$15+$D$4+IF($D$23="Cut Above",_xlfn.IFS($D$4&lt;5,1,$D$4&lt;8,2,D4&gt;7,3),0)</f>
        <v>4</v>
      </c>
    </row>
    <row r="45" spans="2:8" x14ac:dyDescent="0.35">
      <c r="B45" s="2" t="s">
        <v>130</v>
      </c>
      <c r="D45" s="7" cm="1">
        <f t="array" ref="D45">_xlfn.LET(
_xlpm.movAndTier, $D$4+$D$10,
_xlpm.movBase,  6+$D$10,
_xlpm.movStart,IF(_xlpm.movAndTier&gt;_xlpm.movBase,_xlpm.movAndTier,_xlpm.movBase),
_xlpm.CutAbove, IF($D$23="Cut Above",_xlfn.IFS($D$4&lt;5,1,$D$4&lt;8,2,D4&gt;7,3),0),
_xlpm.mType, _xlfn.IFS(
AND($D$22="Swift",$D$4&lt;5),2,
AND($D$22="Swift",$D$4&lt;7),3,
AND($D$22="Swift",$D$4&lt;9),4,
AND($D$22="Swift",$D$4&lt;11),5,
$D$22="Vanguard", $D$12,
$D$22="Alternative Locomotion: Swinging",1,
$D$22="Alternative Locomotion: Super Jump",1,
$D$22="Alternative Locomotion: Teleportation",-2,
$D$22&lt;&gt;"Swift",0),
_xlpm.movTotal, _xlpm.movStart+_xlpm.mType+_xlpm.CutAbove,
_xlpm.movTotal
)</f>
        <v>6</v>
      </c>
    </row>
    <row r="46" spans="2:8" x14ac:dyDescent="0.35">
      <c r="B46" s="2" t="s">
        <v>131</v>
      </c>
      <c r="D46" s="7" t="str">
        <f>SUM($E$69:$G$69,$C$87,$C$78,$C$96,$C$106)&amp;" / "&amp;$D$4*15-30+IF(D23="Extraordinary",$D$4*15-30,0)</f>
        <v>0 / 30</v>
      </c>
    </row>
    <row r="47" spans="2:8" x14ac:dyDescent="0.35">
      <c r="B47" s="2"/>
      <c r="C47" s="3"/>
    </row>
    <row r="52" spans="1:8" x14ac:dyDescent="0.35">
      <c r="B52" s="2"/>
      <c r="D52" s="3"/>
    </row>
    <row r="54" spans="1:8" s="15" customFormat="1" ht="17.5" thickBot="1" x14ac:dyDescent="0.45">
      <c r="B54" s="15" t="s">
        <v>132</v>
      </c>
      <c r="D54" s="15" t="s">
        <v>133</v>
      </c>
      <c r="E54" s="15" t="s">
        <v>134</v>
      </c>
      <c r="F54" s="15" t="s">
        <v>135</v>
      </c>
      <c r="G54" s="16" t="s">
        <v>134</v>
      </c>
      <c r="H54" s="38" t="s">
        <v>136</v>
      </c>
    </row>
    <row r="55" spans="1:8" s="15" customFormat="1" ht="16.5" customHeight="1" thickTop="1" thickBot="1" x14ac:dyDescent="0.45">
      <c r="A55"/>
      <c r="B55" s="2" t="s">
        <v>137</v>
      </c>
      <c r="C55"/>
      <c r="D55" s="18"/>
      <c r="E55" s="8"/>
      <c r="F55" s="37"/>
      <c r="G55" s="9" t="str" cm="1">
        <f t="array" ref="G55">_xlfn.IFS(AND(F55="Yes",$D$23="Versatile Master"),10,F55="Yes",30,F55="","")</f>
        <v/>
      </c>
      <c r="H55" s="43" t="s">
        <v>138</v>
      </c>
    </row>
    <row r="56" spans="1:8" ht="15.75" customHeight="1" thickTop="1" x14ac:dyDescent="0.35">
      <c r="B56" s="2" t="s">
        <v>139</v>
      </c>
      <c r="D56" s="18"/>
      <c r="E56" s="8"/>
      <c r="F56" s="37"/>
      <c r="G56" s="9" t="str" cm="1">
        <f t="array" ref="G56">_xlfn.IFS(AND(F56="Yes",$D$23="Versatile Master"),10,F56="Yes",30,F56="","")</f>
        <v/>
      </c>
      <c r="H56" s="1" t="s">
        <v>140</v>
      </c>
    </row>
    <row r="57" spans="1:8" ht="15.75" customHeight="1" x14ac:dyDescent="0.35">
      <c r="B57" s="2" t="s">
        <v>141</v>
      </c>
      <c r="D57" s="18"/>
      <c r="E57" s="8"/>
      <c r="F57" s="37"/>
      <c r="G57" s="9" t="str" cm="1">
        <f t="array" ref="G57">_xlfn.IFS(AND(F57="Yes",$D$23="Versatile Master"),10,F57="Yes",30,F57="","")</f>
        <v/>
      </c>
      <c r="H57" s="1" t="s">
        <v>142</v>
      </c>
    </row>
    <row r="58" spans="1:8" ht="15.75" customHeight="1" x14ac:dyDescent="0.35">
      <c r="B58" s="2" t="s">
        <v>143</v>
      </c>
      <c r="D58" s="18"/>
      <c r="E58" s="8"/>
      <c r="F58" s="37"/>
      <c r="G58" s="9" t="str" cm="1">
        <f t="array" ref="G58">_xlfn.IFS(AND(F58="Yes",$D$23="Versatile Master"),10,F58="Yes",30,F58="","")</f>
        <v/>
      </c>
      <c r="H58" s="1" t="s">
        <v>144</v>
      </c>
    </row>
    <row r="59" spans="1:8" ht="15.75" customHeight="1" x14ac:dyDescent="0.35">
      <c r="B59" s="2" t="s">
        <v>145</v>
      </c>
      <c r="D59" s="18"/>
      <c r="E59" s="8"/>
      <c r="F59" s="37"/>
      <c r="G59" s="9" t="str" cm="1">
        <f t="array" ref="G59">_xlfn.IFS(AND(F59="Yes",$D$23="Versatile Master"),10,F59="Yes",30,F59="","")</f>
        <v/>
      </c>
      <c r="H59" s="1" t="s">
        <v>146</v>
      </c>
    </row>
    <row r="60" spans="1:8" ht="15.75" customHeight="1" x14ac:dyDescent="0.35">
      <c r="B60" s="2" t="s">
        <v>147</v>
      </c>
      <c r="D60" s="18"/>
      <c r="E60" s="8"/>
      <c r="F60" s="37"/>
      <c r="G60" s="9" t="str" cm="1">
        <f t="array" ref="G60">_xlfn.IFS(AND(F60="Yes",$D$23="Versatile Master"),10,F60="Yes",30,F60="","")</f>
        <v/>
      </c>
      <c r="H60" s="1" t="s">
        <v>148</v>
      </c>
    </row>
    <row r="61" spans="1:8" ht="15.75" customHeight="1" x14ac:dyDescent="0.35">
      <c r="B61" s="2" t="s">
        <v>149</v>
      </c>
      <c r="D61" s="18"/>
      <c r="E61" s="8"/>
      <c r="F61" s="37"/>
      <c r="G61" s="9" t="str" cm="1">
        <f t="array" ref="G61">_xlfn.IFS(AND(F61="Yes",$D$23="Versatile Master"),10,F61="Yes",30,F61="","")</f>
        <v/>
      </c>
      <c r="H61" s="1" t="s">
        <v>150</v>
      </c>
    </row>
    <row r="62" spans="1:8" ht="15.75" customHeight="1" x14ac:dyDescent="0.35">
      <c r="B62" s="2" t="s">
        <v>151</v>
      </c>
      <c r="D62" s="18"/>
      <c r="E62" s="8"/>
      <c r="F62" s="37"/>
      <c r="G62" s="9" t="str" cm="1">
        <f t="array" ref="G62">_xlfn.IFS(AND(F62="Yes",$D$23="Versatile Master"),10,F62="Yes",30,F62="","")</f>
        <v/>
      </c>
      <c r="H62" s="1" t="s">
        <v>152</v>
      </c>
    </row>
    <row r="63" spans="1:8" ht="15.75" customHeight="1" x14ac:dyDescent="0.35">
      <c r="B63" s="2" t="s">
        <v>153</v>
      </c>
      <c r="D63" s="18"/>
      <c r="E63" s="8"/>
      <c r="F63" s="37"/>
      <c r="G63" s="9" t="str" cm="1">
        <f t="array" ref="G63">_xlfn.IFS(AND(F63="Yes",$D$23="Versatile Master"),10,F63="Yes",30,F63="","")</f>
        <v/>
      </c>
      <c r="H63" s="1" t="s">
        <v>154</v>
      </c>
    </row>
    <row r="64" spans="1:8" ht="15.75" customHeight="1" x14ac:dyDescent="0.35">
      <c r="B64" s="2" t="s">
        <v>155</v>
      </c>
      <c r="D64" s="18"/>
      <c r="E64" s="8"/>
      <c r="F64" s="37"/>
      <c r="G64" s="9" t="str" cm="1">
        <f t="array" ref="G64">_xlfn.IFS(AND(F64="Yes",$D$23="Versatile Master"),10,F64="Yes",30,F64="","")</f>
        <v/>
      </c>
      <c r="H64" s="1" t="s">
        <v>156</v>
      </c>
    </row>
    <row r="65" spans="2:8" ht="15.75" customHeight="1" x14ac:dyDescent="0.35">
      <c r="B65" s="2" t="s">
        <v>157</v>
      </c>
      <c r="D65" s="18"/>
      <c r="E65" s="8"/>
      <c r="F65" s="37"/>
      <c r="G65" s="9" t="str" cm="1">
        <f t="array" ref="G65">_xlfn.IFS(AND(F65="Yes",$D$23="Versatile Master"),10,F65="Yes",30,F65="","")</f>
        <v/>
      </c>
      <c r="H65" s="1" t="s">
        <v>158</v>
      </c>
    </row>
    <row r="66" spans="2:8" ht="15.75" customHeight="1" x14ac:dyDescent="0.35">
      <c r="B66" s="2" t="s">
        <v>159</v>
      </c>
      <c r="D66" s="18"/>
      <c r="E66" s="8"/>
      <c r="F66" s="37"/>
      <c r="G66" s="9" t="str" cm="1">
        <f t="array" ref="G66">_xlfn.IFS(AND(F66="Yes",$D$23="Versatile Master"),10,F66="Yes",30,F66="","")</f>
        <v/>
      </c>
      <c r="H66" s="1" t="s">
        <v>160</v>
      </c>
    </row>
    <row r="67" spans="2:8" ht="43.5" x14ac:dyDescent="0.35">
      <c r="B67" s="2" t="s">
        <v>161</v>
      </c>
      <c r="D67" s="18"/>
      <c r="E67" s="8"/>
      <c r="F67" s="37"/>
      <c r="G67" s="9" t="str" cm="1">
        <f t="array" ref="G67">_xlfn.IFS(AND(F67="Yes",$D$23="Versatile Master"),10,F67="Yes",30,F67="","")</f>
        <v/>
      </c>
      <c r="H67" s="4" t="s">
        <v>162</v>
      </c>
    </row>
    <row r="68" spans="2:8" ht="15.75" customHeight="1" x14ac:dyDescent="0.35">
      <c r="B68" s="2" t="s">
        <v>163</v>
      </c>
      <c r="D68" s="18"/>
      <c r="E68" s="8"/>
      <c r="F68" s="37"/>
      <c r="G68" s="9" t="str" cm="1">
        <f t="array" ref="G68">_xlfn.IFS(AND(F68="Yes",$D$23="Versatile Master"),10,F68="Yes",30,F68="","")</f>
        <v/>
      </c>
      <c r="H68" s="1" t="s">
        <v>164</v>
      </c>
    </row>
    <row r="69" spans="2:8" ht="15.75" customHeight="1" x14ac:dyDescent="0.35">
      <c r="B69" s="9" t="s">
        <v>165</v>
      </c>
      <c r="E69" s="9">
        <f>SUM(E55:E68)</f>
        <v>0</v>
      </c>
      <c r="G69" s="9">
        <f>SUM(G55:G68)</f>
        <v>0</v>
      </c>
    </row>
    <row r="70" spans="2:8" ht="15.75" customHeight="1" x14ac:dyDescent="0.35"/>
    <row r="71" spans="2:8" s="15" customFormat="1" ht="17.5" thickBot="1" x14ac:dyDescent="0.45">
      <c r="B71" s="15" t="s">
        <v>130</v>
      </c>
      <c r="C71" s="15" t="s">
        <v>134</v>
      </c>
      <c r="D71" s="15" t="s">
        <v>166</v>
      </c>
      <c r="E71" s="15" t="s">
        <v>134</v>
      </c>
      <c r="F71"/>
      <c r="G71"/>
      <c r="H71" s="38" t="s">
        <v>136</v>
      </c>
    </row>
    <row r="72" spans="2:8" ht="15" thickTop="1" x14ac:dyDescent="0.35">
      <c r="B72" s="18"/>
      <c r="C72" s="8"/>
      <c r="D72" s="18"/>
      <c r="E72" s="8"/>
      <c r="H72" s="30"/>
    </row>
    <row r="73" spans="2:8" x14ac:dyDescent="0.35">
      <c r="B73" s="18"/>
      <c r="C73" s="8"/>
      <c r="D73" s="18"/>
      <c r="E73" s="8"/>
      <c r="H73" s="30"/>
    </row>
    <row r="74" spans="2:8" x14ac:dyDescent="0.35">
      <c r="B74" s="18"/>
      <c r="C74" s="8"/>
      <c r="D74" s="18"/>
      <c r="E74" s="8"/>
      <c r="H74" s="30"/>
    </row>
    <row r="75" spans="2:8" x14ac:dyDescent="0.35">
      <c r="B75" s="18"/>
      <c r="C75" s="8"/>
      <c r="D75" s="18"/>
      <c r="E75" s="8"/>
      <c r="H75" s="30"/>
    </row>
    <row r="76" spans="2:8" x14ac:dyDescent="0.35">
      <c r="B76" s="18"/>
      <c r="C76" s="8"/>
      <c r="D76" s="18"/>
      <c r="E76" s="8"/>
      <c r="H76" s="30"/>
    </row>
    <row r="77" spans="2:8" x14ac:dyDescent="0.35">
      <c r="B77" s="18"/>
      <c r="C77" s="8"/>
      <c r="D77" s="18"/>
      <c r="E77" s="8"/>
      <c r="H77" s="30"/>
    </row>
    <row r="78" spans="2:8" x14ac:dyDescent="0.35">
      <c r="B78" s="9" t="s">
        <v>165</v>
      </c>
      <c r="C78" s="9">
        <f>SUM(C72:C77,E72:E77)</f>
        <v>0</v>
      </c>
    </row>
    <row r="79" spans="2:8" x14ac:dyDescent="0.35">
      <c r="H79"/>
    </row>
    <row r="80" spans="2:8" s="15" customFormat="1" ht="17.5" thickBot="1" x14ac:dyDescent="0.45">
      <c r="B80" s="15" t="s">
        <v>167</v>
      </c>
      <c r="C80" s="15" t="s">
        <v>134</v>
      </c>
      <c r="D80" s="15" t="s">
        <v>166</v>
      </c>
      <c r="E80" s="15" t="s">
        <v>134</v>
      </c>
      <c r="F80"/>
      <c r="G80"/>
      <c r="H80" s="38" t="s">
        <v>136</v>
      </c>
    </row>
    <row r="81" spans="2:8" ht="15" thickTop="1" x14ac:dyDescent="0.35">
      <c r="B81" s="18"/>
      <c r="C81" s="8"/>
      <c r="D81" s="18"/>
      <c r="E81" s="8"/>
      <c r="H81" s="30"/>
    </row>
    <row r="82" spans="2:8" x14ac:dyDescent="0.35">
      <c r="B82" s="18"/>
      <c r="C82" s="8"/>
      <c r="D82" s="18"/>
      <c r="E82" s="8"/>
      <c r="H82" s="30"/>
    </row>
    <row r="83" spans="2:8" x14ac:dyDescent="0.35">
      <c r="B83" s="18"/>
      <c r="C83" s="8"/>
      <c r="D83" s="18"/>
      <c r="E83" s="8"/>
      <c r="H83" s="30"/>
    </row>
    <row r="84" spans="2:8" x14ac:dyDescent="0.35">
      <c r="B84" s="18"/>
      <c r="C84" s="8"/>
      <c r="D84" s="18"/>
      <c r="E84" s="8"/>
      <c r="H84" s="30"/>
    </row>
    <row r="85" spans="2:8" x14ac:dyDescent="0.35">
      <c r="B85" s="18"/>
      <c r="C85" s="8"/>
      <c r="D85" s="18"/>
      <c r="E85" s="8"/>
      <c r="H85" s="30"/>
    </row>
    <row r="86" spans="2:8" x14ac:dyDescent="0.35">
      <c r="B86" s="18"/>
      <c r="C86" s="8"/>
      <c r="D86" s="18"/>
      <c r="E86" s="8"/>
      <c r="H86" s="30"/>
    </row>
    <row r="87" spans="2:8" x14ac:dyDescent="0.35">
      <c r="B87" s="9" t="s">
        <v>165</v>
      </c>
      <c r="C87" s="9">
        <f>SUM(C81:C86,E81:E86)</f>
        <v>0</v>
      </c>
    </row>
    <row r="89" spans="2:8" s="15" customFormat="1" ht="17.5" thickBot="1" x14ac:dyDescent="0.45">
      <c r="B89" s="15" t="s">
        <v>168</v>
      </c>
      <c r="C89" s="15" t="s">
        <v>134</v>
      </c>
      <c r="D89" s="15" t="s">
        <v>166</v>
      </c>
      <c r="E89" s="15" t="s">
        <v>134</v>
      </c>
      <c r="F89"/>
      <c r="G89"/>
      <c r="H89" s="38" t="s">
        <v>136</v>
      </c>
    </row>
    <row r="90" spans="2:8" ht="15" thickTop="1" x14ac:dyDescent="0.35">
      <c r="B90" s="18"/>
      <c r="C90" s="8"/>
      <c r="D90" s="18"/>
      <c r="E90" s="8"/>
      <c r="H90" s="30"/>
    </row>
    <row r="91" spans="2:8" x14ac:dyDescent="0.35">
      <c r="B91" s="18"/>
      <c r="C91" s="8"/>
      <c r="D91" s="18"/>
      <c r="E91" s="8"/>
      <c r="H91" s="30"/>
    </row>
    <row r="92" spans="2:8" x14ac:dyDescent="0.35">
      <c r="B92" s="18"/>
      <c r="C92" s="8"/>
      <c r="D92" s="18"/>
      <c r="E92" s="8"/>
      <c r="H92" s="30"/>
    </row>
    <row r="93" spans="2:8" x14ac:dyDescent="0.35">
      <c r="B93" s="18"/>
      <c r="C93" s="8"/>
      <c r="D93" s="18"/>
      <c r="E93" s="8"/>
      <c r="H93" s="30"/>
    </row>
    <row r="94" spans="2:8" x14ac:dyDescent="0.35">
      <c r="B94" s="18"/>
      <c r="C94" s="8"/>
      <c r="D94" s="18"/>
      <c r="E94" s="8"/>
      <c r="H94" s="30"/>
    </row>
    <row r="95" spans="2:8" x14ac:dyDescent="0.35">
      <c r="B95" s="18"/>
      <c r="C95" s="8"/>
      <c r="D95" s="18"/>
      <c r="E95" s="8"/>
      <c r="H95" s="30"/>
    </row>
    <row r="96" spans="2:8" x14ac:dyDescent="0.35">
      <c r="B96" s="9" t="s">
        <v>165</v>
      </c>
      <c r="C96" s="9">
        <f>SUM(C90:C95,E90:E95)</f>
        <v>0</v>
      </c>
    </row>
    <row r="99" spans="2:8" s="15" customFormat="1" ht="17.5" thickBot="1" x14ac:dyDescent="0.45">
      <c r="B99" s="15" t="s">
        <v>169</v>
      </c>
      <c r="C99" s="15" t="s">
        <v>134</v>
      </c>
      <c r="D99" s="15" t="s">
        <v>170</v>
      </c>
      <c r="E99" s="15" t="s">
        <v>171</v>
      </c>
      <c r="F99"/>
      <c r="G99"/>
      <c r="H99" s="38" t="s">
        <v>136</v>
      </c>
    </row>
    <row r="100" spans="2:8" ht="15" thickTop="1" x14ac:dyDescent="0.35">
      <c r="B100" s="18"/>
      <c r="C100" s="8"/>
      <c r="D100" s="24"/>
      <c r="E100" s="13"/>
      <c r="H100" s="30"/>
    </row>
    <row r="101" spans="2:8" x14ac:dyDescent="0.35">
      <c r="B101" s="18"/>
      <c r="C101" s="8"/>
      <c r="D101" s="24"/>
      <c r="E101" s="13"/>
      <c r="H101" s="30"/>
    </row>
    <row r="102" spans="2:8" x14ac:dyDescent="0.35">
      <c r="B102" s="18"/>
      <c r="C102" s="8"/>
      <c r="D102" s="24"/>
      <c r="E102" s="13"/>
      <c r="H102" s="30"/>
    </row>
    <row r="103" spans="2:8" x14ac:dyDescent="0.35">
      <c r="B103" s="18"/>
      <c r="C103" s="8"/>
      <c r="D103" s="24"/>
      <c r="E103" s="13"/>
      <c r="H103" s="30"/>
    </row>
    <row r="104" spans="2:8" x14ac:dyDescent="0.35">
      <c r="B104" s="18"/>
      <c r="C104" s="8"/>
      <c r="D104" s="24"/>
      <c r="E104" s="13"/>
      <c r="H104" s="30"/>
    </row>
    <row r="105" spans="2:8" x14ac:dyDescent="0.35">
      <c r="B105" s="18"/>
      <c r="C105" s="8"/>
      <c r="D105" s="24"/>
      <c r="E105" s="13"/>
      <c r="H105" s="30"/>
    </row>
    <row r="106" spans="2:8" x14ac:dyDescent="0.35">
      <c r="B106" s="9" t="s">
        <v>165</v>
      </c>
      <c r="C106" s="9">
        <f>SUM(C100:C105)</f>
        <v>0</v>
      </c>
    </row>
    <row r="109" spans="2:8" ht="17.5" thickBot="1" x14ac:dyDescent="0.45">
      <c r="B109" s="15" t="s">
        <v>172</v>
      </c>
      <c r="C109" s="47" t="str">
        <f>COUNTA(D111,D126,D141,D156,D171,D186,D201)&amp;" / "&amp;$D$4&amp;" Special Attacks"</f>
        <v>0 / 4 Special Attacks</v>
      </c>
      <c r="D109" s="48"/>
    </row>
    <row r="110" spans="2:8" ht="15" thickTop="1" x14ac:dyDescent="0.35"/>
    <row r="111" spans="2:8" x14ac:dyDescent="0.35">
      <c r="B111" s="21" t="s">
        <v>173</v>
      </c>
      <c r="D111" s="18"/>
    </row>
    <row r="112" spans="2:8" x14ac:dyDescent="0.35">
      <c r="B112" s="21" t="s">
        <v>106</v>
      </c>
      <c r="D112" s="17"/>
    </row>
    <row r="113" spans="2:8" s="20" customFormat="1" ht="15" thickBot="1" x14ac:dyDescent="0.4">
      <c r="B113" s="20" t="s">
        <v>174</v>
      </c>
      <c r="C113" s="20" t="s">
        <v>175</v>
      </c>
      <c r="D113" s="20" t="s">
        <v>176</v>
      </c>
      <c r="E113" s="20" t="s">
        <v>177</v>
      </c>
      <c r="F113" s="20" t="s">
        <v>178</v>
      </c>
      <c r="G113" s="20" t="s">
        <v>134</v>
      </c>
      <c r="H113" s="39" t="s">
        <v>136</v>
      </c>
    </row>
    <row r="114" spans="2:8" x14ac:dyDescent="0.35">
      <c r="B114" t="s">
        <v>179</v>
      </c>
      <c r="C114" s="9" cm="1">
        <f t="array" ref="C114">_xlfn.IFNA(_xlfn.IFS($D$24="One Trick",$D$4*20,$D$24="Paragon",$D$4*10,$D$24="Dual-Natured",$D$4*15),0)</f>
        <v>0</v>
      </c>
      <c r="D114" t="s">
        <v>70</v>
      </c>
      <c r="E114" s="7" cm="1">
        <f t="array" ref="E114">_xlfn.IFS(D114="",0,D114="Upgrade",1,AND(D114="Limit",$D$24="Specialist"),$D$4/3,AND(D114="Limit",$D$24="Straightforward"),$D$4/2,AND(D114="Limit",$D$24="Normal"),$D$4/6,D114="Limit",1,D114="Specialty Upgrade",0.5)</f>
        <v>1</v>
      </c>
      <c r="F114" s="7" cm="1">
        <f t="array" ref="F114">_xlfn.IFS(D114="",0,D114="Upgrade",0,D114="Limit",($C114)*$E114,D114="Specialty Upgrade",0,D114="Specialty Limit",($C114)*$E114)</f>
        <v>0</v>
      </c>
      <c r="G114" s="7" cm="1">
        <f t="array" ref="G114">_xlfn.IFS(D114="",0,D114="Upgrade",($C114)*$E114,D114="Limit",0,D114="Specialty Upgrade",($C114)*$E114,D114="Specialty Limit",0)</f>
        <v>0</v>
      </c>
      <c r="H114" s="30"/>
    </row>
    <row r="115" spans="2:8" x14ac:dyDescent="0.35">
      <c r="B115" s="18"/>
      <c r="C115" s="8"/>
      <c r="D115" s="11"/>
      <c r="E115" s="7" cm="1">
        <f t="array" ref="E115">_xlfn.IFS(D115="",0,D115="Upgrade",1,AND(D115="Limit",$D$24="Specialist"),$D$4/3,AND(D115="Limit",$D$24="Straightforward"),$D$4/2,AND(D115="Limit",$D$24="Normal"),$D$4/6,D115="Limit",1,D115="Specialty Upgrade",0.5)</f>
        <v>0</v>
      </c>
      <c r="F115" s="7" cm="1">
        <f t="array" ref="F115">_xlfn.IFS(D115="",0,D115="Upgrade",0,D115="Limit",($C115)*$E115,D115="Specialty Upgrade",0,D115="Specialty Limit",($C115)*$E115)</f>
        <v>0</v>
      </c>
      <c r="G115" s="7" cm="1">
        <f t="array" ref="G115">_xlfn.IFS(D115="",0,D115="Upgrade",($C115)*$E115,D115="Limit",0,D115="Specialty Upgrade",($C115)*$E115,D115="Specialty Limit",0)</f>
        <v>0</v>
      </c>
      <c r="H115" s="30"/>
    </row>
    <row r="116" spans="2:8" x14ac:dyDescent="0.35">
      <c r="B116" s="18"/>
      <c r="C116" s="8"/>
      <c r="D116" s="11"/>
      <c r="E116" s="7" cm="1">
        <f t="array" ref="E116">_xlfn.IFS(D116="",0,D116="Upgrade",1,AND(D116="Limit",$D$24="Specialist"),$D$4/3,AND(D116="Limit",$D$24="Straightforward"),$D$4/2,AND(D116="Limit",$D$24="Normal"),$D$4/6,D116="Limit",1,D116="Specialty Upgrade",0.5)</f>
        <v>0</v>
      </c>
      <c r="F116" s="7" cm="1">
        <f t="array" ref="F116">_xlfn.IFS(D116="",0,D116="Upgrade",0,D116="Limit",($C116)*$E116,D116="Specialty Upgrade",0,D116="Specialty Limit",($C116)*$E116)</f>
        <v>0</v>
      </c>
      <c r="G116" s="7" cm="1">
        <f t="array" ref="G116">_xlfn.IFS(D116="",0,D116="Upgrade",($C116)*$E116,D116="Limit",0,D116="Specialty Upgrade",($C116)*$E116,D116="Specialty Limit",0)</f>
        <v>0</v>
      </c>
      <c r="H116" s="30"/>
    </row>
    <row r="117" spans="2:8" x14ac:dyDescent="0.35">
      <c r="B117" s="18"/>
      <c r="C117" s="8"/>
      <c r="D117" s="11"/>
      <c r="E117" s="7" cm="1">
        <f t="array" ref="E117">_xlfn.IFS(D117="",0,D117="Upgrade",1,AND(D117="Limit",$D$24="Specialist"),$D$4/3,AND(D117="Limit",$D$24="Straightforward"),$D$4/2,AND(D117="Limit",$D$24="Normal"),$D$4/6,D117="Limit",1,D117="Specialty Upgrade",0.5)</f>
        <v>0</v>
      </c>
      <c r="F117" s="7" cm="1">
        <f t="array" ref="F117">_xlfn.IFS(D117="",0,D117="Upgrade",0,D117="Limit",($C117)*$E117,D117="Specialty Upgrade",0,D117="Specialty Limit",($C117)*$E117)</f>
        <v>0</v>
      </c>
      <c r="G117" s="7" cm="1">
        <f t="array" ref="G117">_xlfn.IFS(D117="",0,D117="Upgrade",($C117)*$E117,D117="Limit",0,D117="Specialty Upgrade",($C117)*$E117,D117="Specialty Limit",0)</f>
        <v>0</v>
      </c>
      <c r="H117" s="30"/>
    </row>
    <row r="118" spans="2:8" x14ac:dyDescent="0.35">
      <c r="B118" s="18"/>
      <c r="C118" s="8"/>
      <c r="D118" s="11"/>
      <c r="E118" s="7" cm="1">
        <f t="array" ref="E118">_xlfn.IFS(D118="",0,D118="Upgrade",1,AND(D118="Limit",$D$24="Specialist"),$D$4/3,AND(D118="Limit",$D$24="Straightforward"),$D$4/2,AND(D118="Limit",$D$24="Normal"),$D$4/6,D118="Limit",1,D118="Specialty Upgrade",0.5)</f>
        <v>0</v>
      </c>
      <c r="F118" s="7" cm="1">
        <f t="array" ref="F118">_xlfn.IFS(D118="",0,D118="Upgrade",0,D118="Limit",($C118)*$E118,D118="Specialty Upgrade",0,D118="Specialty Limit",($C118)*$E118)</f>
        <v>0</v>
      </c>
      <c r="G118" s="7" cm="1">
        <f t="array" ref="G118">_xlfn.IFS(D118="",0,D118="Upgrade",($C118)*$E118,D118="Limit",0,D118="Specialty Upgrade",($C118)*$E118,D118="Specialty Limit",0)</f>
        <v>0</v>
      </c>
      <c r="H118" s="30"/>
    </row>
    <row r="119" spans="2:8" x14ac:dyDescent="0.35">
      <c r="B119" s="18"/>
      <c r="C119" s="8"/>
      <c r="D119" s="11"/>
      <c r="E119" s="7" cm="1">
        <f t="array" ref="E119">_xlfn.IFS(D119="",0,D119="Upgrade",1,AND(D119="Limit",$D$24="Specialist"),$D$4/3,AND(D119="Limit",$D$24="Straightforward"),$D$4/2,AND(D119="Limit",$D$24="Normal"),$D$4/6,D119="Limit",1,D119="Specialty Upgrade",0.5)</f>
        <v>0</v>
      </c>
      <c r="F119" s="7" cm="1">
        <f t="array" ref="F119">_xlfn.IFS(D119="",0,D119="Upgrade",0,D119="Limit",($C119)*$E119,D119="Specialty Upgrade",0,D119="Specialty Limit",($C119)*$E119)</f>
        <v>0</v>
      </c>
      <c r="G119" s="7" cm="1">
        <f t="array" ref="G119">_xlfn.IFS(D119="",0,D119="Upgrade",($C119)*$E119,D119="Limit",0,D119="Specialty Upgrade",($C119)*$E119,D119="Specialty Limit",0)</f>
        <v>0</v>
      </c>
      <c r="H119" s="30"/>
    </row>
    <row r="120" spans="2:8" x14ac:dyDescent="0.35">
      <c r="B120" s="18"/>
      <c r="C120" s="8"/>
      <c r="D120" s="11"/>
      <c r="E120" s="7" cm="1">
        <f t="array" ref="E120">_xlfn.IFS(D120="",0,D120="Upgrade",1,AND(D120="Limit",$D$24="Specialist"),$D$4/3,AND(D120="Limit",$D$24="Straightforward"),$D$4/2,AND(D120="Limit",$D$24="Normal"),$D$4/6,D120="Limit",1,D120="Specialty Upgrade",0.5)</f>
        <v>0</v>
      </c>
      <c r="F120" s="7" cm="1">
        <f t="array" ref="F120">_xlfn.IFS(D120="",0,D120="Upgrade",0,D120="Limit",($C120)*$E120,D120="Specialty Upgrade",0,D120="Specialty Limit",($C120)*$E120)</f>
        <v>0</v>
      </c>
      <c r="G120" s="7" cm="1">
        <f t="array" ref="G120">_xlfn.IFS(D120="",0,D120="Upgrade",($C120)*$E120,D120="Limit",0,D120="Specialty Upgrade",($C120)*$E120,D120="Specialty Limit",0)</f>
        <v>0</v>
      </c>
      <c r="H120" s="30"/>
    </row>
    <row r="121" spans="2:8" x14ac:dyDescent="0.35">
      <c r="B121" s="18"/>
      <c r="C121" s="8"/>
      <c r="D121" s="11"/>
      <c r="E121" s="7" cm="1">
        <f t="array" ref="E121">_xlfn.IFS(D121="",0,D121="Upgrade",1,AND(D121="Limit",$D$24="Specialist"),$D$4/3,AND(D121="Limit",$D$24="Straightforward"),$D$4/2,AND(D121="Limit",$D$24="Normal"),$D$4/6,D121="Limit",1,D121="Specialty Upgrade",0.5)</f>
        <v>0</v>
      </c>
      <c r="F121" s="7" cm="1">
        <f t="array" ref="F121">_xlfn.IFS(D121="",0,D121="Upgrade",0,D121="Limit",($C121)*$E121,D121="Specialty Upgrade",0,D121="Specialty Limit",($C121)*$E121)</f>
        <v>0</v>
      </c>
      <c r="G121" s="7" cm="1">
        <f t="array" ref="G121">_xlfn.IFS(D121="",0,D121="Upgrade",($C121)*$E121,D121="Limit",0,D121="Specialty Upgrade",($C121)*$E121,D121="Specialty Limit",0)</f>
        <v>0</v>
      </c>
      <c r="H121" s="30"/>
    </row>
    <row r="122" spans="2:8" x14ac:dyDescent="0.35">
      <c r="B122" s="18"/>
      <c r="C122" s="8"/>
      <c r="D122" s="11"/>
      <c r="E122" s="7" cm="1">
        <f t="array" ref="E122">_xlfn.IFS(D122="",0,D122="Upgrade",1,AND(D122="Limit",$D$24="Specialist"),$D$4/3,AND(D122="Limit",$D$24="Straightforward"),$D$4/2,AND(D122="Limit",$D$24="Normal"),$D$4/6,D122="Limit",1,D122="Specialty Upgrade",0.5)</f>
        <v>0</v>
      </c>
      <c r="F122" s="7" cm="1">
        <f t="array" ref="F122">_xlfn.IFS(D122="",0,D122="Upgrade",0,D122="Limit",($C122)*$E122,D122="Specialty Upgrade",0,D122="Specialty Limit",($C122)*$E122)</f>
        <v>0</v>
      </c>
      <c r="G122" s="7" cm="1">
        <f t="array" ref="G122">_xlfn.IFS(D122="",0,D122="Upgrade",($C122)*$E122,D122="Limit",0,D122="Specialty Upgrade",($C122)*$E122,D122="Specialty Limit",0)</f>
        <v>0</v>
      </c>
      <c r="H122" s="30"/>
    </row>
    <row r="123" spans="2:8" ht="15" thickBot="1" x14ac:dyDescent="0.4">
      <c r="B123" s="19"/>
      <c r="C123" s="27"/>
      <c r="D123" s="28"/>
      <c r="E123" s="36" cm="1">
        <f t="array" ref="E123">_xlfn.IFS(D123="",0,D123="Upgrade",1,AND(D123="Limit",$D$24="Specialist"),$D$4/3,AND(D123="Limit",$D$24="Straightforward"),$D$4/2,AND(D123="Limit",$D$24="Normal"),$D$4/6,D123="Limit",1,D123="Specialty Upgrade",0.5)</f>
        <v>0</v>
      </c>
      <c r="F123" s="29" cm="1">
        <f t="array" ref="F123">_xlfn.IFS(D123="",0,D123="Upgrade",0,D123="Limit",($C123)*$E123,D123="Specialty Upgrade",0,D123="Specialty Limit",($C123)*$E123)</f>
        <v>0</v>
      </c>
      <c r="G123" s="29" cm="1">
        <f t="array" ref="G123">_xlfn.IFS(D123="",0,D123="Upgrade",($C123)*$E123,D123="Limit",0,D123="Specialty Upgrade",($C123)*$E123,D123="Specialty Limit",0)</f>
        <v>0</v>
      </c>
      <c r="H123" s="30"/>
    </row>
    <row r="124" spans="2:8" s="6" customFormat="1" ht="15" thickBot="1" x14ac:dyDescent="0.4">
      <c r="B124" s="26" t="s">
        <v>165</v>
      </c>
      <c r="C124" s="25"/>
      <c r="F124" s="26" cm="1">
        <f t="array" ref="F124">_xlfn.LET(_xlpm.a,$D$4,
_xlpm.b,_xlpm.a*10,
_xlpm.c,_xlpm.a*20,
_xlpm.d,_xlpm.a*30,
_xlpm.sum, _xlfn.IFS(
SUM(F114:F123)&lt;(_xlpm.b+1),SUM(F114:F123),
SUM(F114:F123)&lt;(_xlpm.c+1),(SUM(F114:F123)-_xlpm.b)/2+_xlpm.b,
SUM(F114:F123)&gt;(_xlpm.c),(SUM(F114:F123)-_xlpm.c)/4+(_xlpm.b*1.5)),
_xlpm.sum
)</f>
        <v>0</v>
      </c>
      <c r="G124" s="26">
        <f>SUM(G114:G123)</f>
        <v>0</v>
      </c>
      <c r="H124" s="40"/>
    </row>
    <row r="126" spans="2:8" x14ac:dyDescent="0.35">
      <c r="B126" s="21" t="s">
        <v>173</v>
      </c>
      <c r="D126" s="18"/>
    </row>
    <row r="127" spans="2:8" x14ac:dyDescent="0.35">
      <c r="B127" s="21" t="s">
        <v>106</v>
      </c>
      <c r="D127" s="18"/>
    </row>
    <row r="128" spans="2:8" s="20" customFormat="1" ht="15" thickBot="1" x14ac:dyDescent="0.4">
      <c r="B128" s="20" t="s">
        <v>174</v>
      </c>
      <c r="C128" s="20" t="s">
        <v>180</v>
      </c>
      <c r="D128" s="20" t="s">
        <v>176</v>
      </c>
      <c r="E128" s="20" t="s">
        <v>177</v>
      </c>
      <c r="F128" s="20" t="s">
        <v>181</v>
      </c>
      <c r="G128" s="20" t="s">
        <v>134</v>
      </c>
      <c r="H128" s="39" t="s">
        <v>136</v>
      </c>
    </row>
    <row r="129" spans="2:8" x14ac:dyDescent="0.35">
      <c r="B129" t="s">
        <v>179</v>
      </c>
      <c r="C129" s="9" cm="1">
        <f t="array" ref="C129">_xlfn.IFNA(_xlfn.IFS($D$24="One Trick",$D$4*20,$D$24="Paragon",$D$4*10,$D$24="Dual-Natured",$D$4*15),0)</f>
        <v>0</v>
      </c>
      <c r="D129" t="s">
        <v>70</v>
      </c>
      <c r="E129" s="7" cm="1">
        <f t="array" ref="E129">_xlfn.IFS(D129="",0,D129="Upgrade",1,AND(D129="Limit",$D$24="Specialist"),$D$4/3,AND(D129="Limit",$D$24="Straightforward"),$D$4/2,AND(D129="Limit",$D$24="Normal"),$D$4/6,D129="Limit",1,D129="Specialty Upgrade",0.5)</f>
        <v>1</v>
      </c>
      <c r="F129" s="7" cm="1">
        <f t="array" ref="F129">_xlfn.IFS(D129="",0,D129="Upgrade",0,D129="Limit",($C129)*$E129,D129="Specialty Upgrade",0,D129="Specialty Limit",($C129)*$E129)</f>
        <v>0</v>
      </c>
      <c r="G129" s="7" cm="1">
        <f t="array" ref="G129">_xlfn.IFS(D129="",0,D129="Upgrade",($C129)*$E129,D129="Limit",0,D129="Specialty Upgrade",($C129)*$E129,D129="Specialty Limit",0)</f>
        <v>0</v>
      </c>
      <c r="H129" s="30"/>
    </row>
    <row r="130" spans="2:8" x14ac:dyDescent="0.35">
      <c r="B130" s="18"/>
      <c r="C130" s="8"/>
      <c r="D130" s="11"/>
      <c r="E130" s="7" cm="1">
        <f t="array" ref="E130">_xlfn.IFS(D130="",0,D130="Upgrade",1,AND(D130="Limit",$D$24="Specialist"),$D$4/3,AND(D130="Limit",$D$24="Straightforward"),$D$4/2,AND(D130="Limit",$D$24="Normal"),$D$4/6,D130="Limit",1,D130="Specialty Upgrade",0.5)</f>
        <v>0</v>
      </c>
      <c r="F130" s="7" cm="1">
        <f t="array" ref="F130">_xlfn.IFS(D130="",0,D130="Upgrade",0,D130="Limit",($C130)*$E130,D130="Specialty Upgrade",0,D130="Specialty Limit",($C130)*$E130)</f>
        <v>0</v>
      </c>
      <c r="G130" s="7" cm="1">
        <f t="array" ref="G130">_xlfn.IFS(D130="",0,D130="Upgrade",($C130)*$E130,D130="Limit",0,D130="Specialty Upgrade",($C130)*$E130,D130="Specialty Limit",0)</f>
        <v>0</v>
      </c>
      <c r="H130" s="30"/>
    </row>
    <row r="131" spans="2:8" x14ac:dyDescent="0.35">
      <c r="B131" s="18"/>
      <c r="C131" s="8"/>
      <c r="D131" s="11"/>
      <c r="E131" s="7" cm="1">
        <f t="array" ref="E131">_xlfn.IFS(D131="",0,D131="Upgrade",1,AND(D131="Limit",$D$24="Specialist"),$D$4/3,AND(D131="Limit",$D$24="Straightforward"),$D$4/2,AND(D131="Limit",$D$24="Normal"),$D$4/6,D131="Limit",1,D131="Specialty Upgrade",0.5)</f>
        <v>0</v>
      </c>
      <c r="F131" s="7" cm="1">
        <f t="array" ref="F131">_xlfn.IFS(D131="",0,D131="Upgrade",0,D131="Limit",($C131)*$E131,D131="Specialty Upgrade",0,D131="Specialty Limit",($C131)*$E131)</f>
        <v>0</v>
      </c>
      <c r="G131" s="7" cm="1">
        <f t="array" ref="G131">_xlfn.IFS(D131="",0,D131="Upgrade",($C131)*$E131,D131="Limit",0,D131="Specialty Upgrade",($C131)*$E131,D131="Specialty Limit",0)</f>
        <v>0</v>
      </c>
      <c r="H131" s="30"/>
    </row>
    <row r="132" spans="2:8" x14ac:dyDescent="0.35">
      <c r="B132" s="18"/>
      <c r="C132" s="8"/>
      <c r="D132" s="11"/>
      <c r="E132" s="7" cm="1">
        <f t="array" ref="E132">_xlfn.IFS(D132="",0,D132="Upgrade",1,AND(D132="Limit",$D$24="Specialist"),$D$4/3,AND(D132="Limit",$D$24="Straightforward"),$D$4/2,AND(D132="Limit",$D$24="Normal"),$D$4/6,D132="Limit",1,D132="Specialty Upgrade",0.5)</f>
        <v>0</v>
      </c>
      <c r="F132" s="7" cm="1">
        <f t="array" ref="F132">_xlfn.IFS(D132="",0,D132="Upgrade",0,D132="Limit",($C132)*$E132,D132="Specialty Upgrade",0,D132="Specialty Limit",($C132)*$E132)</f>
        <v>0</v>
      </c>
      <c r="G132" s="7" cm="1">
        <f t="array" ref="G132">_xlfn.IFS(D132="",0,D132="Upgrade",($C132)*$E132,D132="Limit",0,D132="Specialty Upgrade",($C132)*$E132,D132="Specialty Limit",0)</f>
        <v>0</v>
      </c>
      <c r="H132" s="30"/>
    </row>
    <row r="133" spans="2:8" x14ac:dyDescent="0.35">
      <c r="B133" s="18"/>
      <c r="C133" s="8"/>
      <c r="D133" s="11"/>
      <c r="E133" s="7" cm="1">
        <f t="array" ref="E133">_xlfn.IFS(D133="",0,D133="Upgrade",1,AND(D133="Limit",$D$24="Specialist"),$D$4/3,AND(D133="Limit",$D$24="Straightforward"),$D$4/2,AND(D133="Limit",$D$24="Normal"),$D$4/6,D133="Limit",1,D133="Specialty Upgrade",0.5)</f>
        <v>0</v>
      </c>
      <c r="F133" s="7" cm="1">
        <f t="array" ref="F133">_xlfn.IFS(D133="",0,D133="Upgrade",0,D133="Limit",($C133)*$E133,D133="Specialty Upgrade",0,D133="Specialty Limit",($C133)*$E133)</f>
        <v>0</v>
      </c>
      <c r="G133" s="7" cm="1">
        <f t="array" ref="G133">_xlfn.IFS(D133="",0,D133="Upgrade",($C133)*$E133,D133="Limit",0,D133="Specialty Upgrade",($C133)*$E133,D133="Specialty Limit",0)</f>
        <v>0</v>
      </c>
      <c r="H133" s="30"/>
    </row>
    <row r="134" spans="2:8" x14ac:dyDescent="0.35">
      <c r="B134" s="18"/>
      <c r="C134" s="8"/>
      <c r="D134" s="11"/>
      <c r="E134" s="7" cm="1">
        <f t="array" ref="E134">_xlfn.IFS(D134="",0,D134="Upgrade",1,AND(D134="Limit",$D$24="Specialist"),$D$4/3,AND(D134="Limit",$D$24="Straightforward"),$D$4/2,AND(D134="Limit",$D$24="Normal"),$D$4/6,D134="Limit",1,D134="Specialty Upgrade",0.5)</f>
        <v>0</v>
      </c>
      <c r="F134" s="7" cm="1">
        <f t="array" ref="F134">_xlfn.IFS(D134="",0,D134="Upgrade",0,D134="Limit",($C134)*$E134,D134="Specialty Upgrade",0,D134="Specialty Limit",($C134)*$E134)</f>
        <v>0</v>
      </c>
      <c r="G134" s="7" cm="1">
        <f t="array" ref="G134">_xlfn.IFS(D134="",0,D134="Upgrade",($C134)*$E134,D134="Limit",0,D134="Specialty Upgrade",($C134)*$E134,D134="Specialty Limit",0)</f>
        <v>0</v>
      </c>
      <c r="H134" s="30"/>
    </row>
    <row r="135" spans="2:8" x14ac:dyDescent="0.35">
      <c r="B135" s="18"/>
      <c r="C135" s="8"/>
      <c r="D135" s="11"/>
      <c r="E135" s="7" cm="1">
        <f t="array" ref="E135">_xlfn.IFS(D135="",0,D135="Upgrade",1,AND(D135="Limit",$D$24="Specialist"),$D$4/3,AND(D135="Limit",$D$24="Straightforward"),$D$4/2,AND(D135="Limit",$D$24="Normal"),$D$4/6,D135="Limit",1,D135="Specialty Upgrade",0.5)</f>
        <v>0</v>
      </c>
      <c r="F135" s="7" cm="1">
        <f t="array" ref="F135">_xlfn.IFS(D135="",0,D135="Upgrade",0,D135="Limit",($C135)*$E135,D135="Specialty Upgrade",0,D135="Specialty Limit",($C135)*$E135)</f>
        <v>0</v>
      </c>
      <c r="G135" s="7" cm="1">
        <f t="array" ref="G135">_xlfn.IFS(D135="",0,D135="Upgrade",($C135)*$E135,D135="Limit",0,D135="Specialty Upgrade",($C135)*$E135,D135="Specialty Limit",0)</f>
        <v>0</v>
      </c>
      <c r="H135" s="30"/>
    </row>
    <row r="136" spans="2:8" x14ac:dyDescent="0.35">
      <c r="B136" s="18"/>
      <c r="C136" s="8"/>
      <c r="D136" s="11"/>
      <c r="E136" s="7" cm="1">
        <f t="array" ref="E136">_xlfn.IFS(D136="",0,D136="Upgrade",1,AND(D136="Limit",$D$24="Specialist"),$D$4/3,AND(D136="Limit",$D$24="Straightforward"),$D$4/2,AND(D136="Limit",$D$24="Normal"),$D$4/6,D136="Limit",1,D136="Specialty Upgrade",0.5)</f>
        <v>0</v>
      </c>
      <c r="F136" s="7" cm="1">
        <f t="array" ref="F136">_xlfn.IFS(D136="",0,D136="Upgrade",0,D136="Limit",($C136)*$E136,D136="Specialty Upgrade",0,D136="Specialty Limit",($C136)*$E136)</f>
        <v>0</v>
      </c>
      <c r="G136" s="7" cm="1">
        <f t="array" ref="G136">_xlfn.IFS(D136="",0,D136="Upgrade",($C136)*$E136,D136="Limit",0,D136="Specialty Upgrade",($C136)*$E136,D136="Specialty Limit",0)</f>
        <v>0</v>
      </c>
      <c r="H136" s="30"/>
    </row>
    <row r="137" spans="2:8" x14ac:dyDescent="0.35">
      <c r="B137" s="18"/>
      <c r="C137" s="8"/>
      <c r="D137" s="11"/>
      <c r="E137" s="7" cm="1">
        <f t="array" ref="E137">_xlfn.IFS(D137="",0,D137="Upgrade",1,AND(D137="Limit",$D$24="Specialist"),$D$4/3,AND(D137="Limit",$D$24="Straightforward"),$D$4/2,AND(D137="Limit",$D$24="Normal"),$D$4/6,D137="Limit",1,D137="Specialty Upgrade",0.5)</f>
        <v>0</v>
      </c>
      <c r="F137" s="7" cm="1">
        <f t="array" ref="F137">_xlfn.IFS(D137="",0,D137="Upgrade",0,D137="Limit",($C137)*$E137,D137="Specialty Upgrade",0,D137="Specialty Limit",($C137)*$E137)</f>
        <v>0</v>
      </c>
      <c r="G137" s="7" cm="1">
        <f t="array" ref="G137">_xlfn.IFS(D137="",0,D137="Upgrade",($C137)*$E137,D137="Limit",0,D137="Specialty Upgrade",($C137)*$E137,D137="Specialty Limit",0)</f>
        <v>0</v>
      </c>
      <c r="H137" s="30"/>
    </row>
    <row r="138" spans="2:8" ht="15" thickBot="1" x14ac:dyDescent="0.4">
      <c r="B138" s="19"/>
      <c r="C138" s="27"/>
      <c r="D138" s="28"/>
      <c r="E138" s="36" cm="1">
        <f t="array" ref="E138">_xlfn.IFS(D138="",0,D138="Upgrade",1,AND(D138="Limit",$D$24="Specialist"),$D$4/3,AND(D138="Limit",$D$24="Straightforward"),$D$4/2,AND(D138="Limit",$D$24="Normal"),$D$4/6,D138="Limit",1,D138="Specialty Upgrade",0.5)</f>
        <v>0</v>
      </c>
      <c r="F138" s="29" cm="1">
        <f t="array" ref="F138">_xlfn.IFS(D138="",0,D138="Upgrade",0,D138="Limit",($C138)*$E138,D138="Specialty Upgrade",0,D138="Specialty Limit",($C138)*$E138)</f>
        <v>0</v>
      </c>
      <c r="G138" s="29" cm="1">
        <f t="array" ref="G138">_xlfn.IFS(D138="",0,D138="Upgrade",($C138)*$E138,D138="Limit",0,D138="Specialty Upgrade",($C138)*$E138,D138="Specialty Limit",0)</f>
        <v>0</v>
      </c>
      <c r="H138" s="30"/>
    </row>
    <row r="139" spans="2:8" s="6" customFormat="1" ht="15" thickBot="1" x14ac:dyDescent="0.4">
      <c r="B139" s="26" t="s">
        <v>165</v>
      </c>
      <c r="C139" s="25"/>
      <c r="F139" s="26" cm="1">
        <f t="array" ref="F139">_xlfn.LET(_xlpm.a,$D$4,
_xlpm.b,_xlpm.a*10,
_xlpm.c,_xlpm.a*20,
_xlpm.d,_xlpm.a*30,
_xlpm.sum, _xlfn.IFS(
SUM(F129:F138)&lt;(_xlpm.b+1),SUM(F129:F138),
SUM(F129:F138)&lt;(_xlpm.c+1),(SUM(F129:F138)-_xlpm.b)/2+_xlpm.b,
SUM(F129:F138)&gt;(_xlpm.c),(SUM(F129:F138)-_xlpm.c)/4+(_xlpm.b*1.5)),
_xlpm.sum
)</f>
        <v>0</v>
      </c>
      <c r="G139" s="26">
        <f>SUM(G129:G138)</f>
        <v>0</v>
      </c>
      <c r="H139" s="40"/>
    </row>
    <row r="141" spans="2:8" x14ac:dyDescent="0.35">
      <c r="B141" s="21" t="s">
        <v>173</v>
      </c>
      <c r="D141" s="18"/>
    </row>
    <row r="142" spans="2:8" x14ac:dyDescent="0.35">
      <c r="B142" s="21" t="s">
        <v>106</v>
      </c>
      <c r="D142" s="18"/>
    </row>
    <row r="143" spans="2:8" s="20" customFormat="1" ht="15" thickBot="1" x14ac:dyDescent="0.4">
      <c r="B143" s="20" t="s">
        <v>174</v>
      </c>
      <c r="C143" s="20" t="s">
        <v>180</v>
      </c>
      <c r="D143" s="20" t="s">
        <v>176</v>
      </c>
      <c r="E143" s="20" t="s">
        <v>177</v>
      </c>
      <c r="F143" s="20" t="s">
        <v>181</v>
      </c>
      <c r="G143" s="20" t="s">
        <v>134</v>
      </c>
      <c r="H143" s="39" t="s">
        <v>136</v>
      </c>
    </row>
    <row r="144" spans="2:8" x14ac:dyDescent="0.35">
      <c r="B144" t="s">
        <v>179</v>
      </c>
      <c r="C144" s="9" cm="1">
        <f t="array" ref="C144">_xlfn.IFNA(_xlfn.IFS($D$24="One Trick",$D$4*20,$D$24="Paragon",$D$4*10,$D$24="Dual-Natured",$D$4*15),0)</f>
        <v>0</v>
      </c>
      <c r="D144" t="s">
        <v>70</v>
      </c>
      <c r="E144" s="7" cm="1">
        <f t="array" ref="E144">_xlfn.IFS(D144="",0,D144="Upgrade",1,AND(D144="Limit",$D$24="Specialist"),$D$4/3,AND(D144="Limit",$D$24="Straightforward"),$D$4/2,AND(D144="Limit",$D$24="Normal"),$D$4/6,D144="Limit",1,D144="Specialty Upgrade",0.5)</f>
        <v>1</v>
      </c>
      <c r="F144" s="7" cm="1">
        <f t="array" ref="F144">_xlfn.IFS(D144="",0,D144="Upgrade",0,D144="Limit",($C144)*$E144,D144="Specialty Upgrade",0,D144="Specialty Limit",($C144)*$E144)</f>
        <v>0</v>
      </c>
      <c r="G144" s="7" cm="1">
        <f t="array" ref="G144">_xlfn.IFS(D144="",0,D144="Upgrade",($C144)*$E144,D144="Limit",0,D144="Specialty Upgrade",($C144)*$E144,D144="Specialty Limit",0)</f>
        <v>0</v>
      </c>
      <c r="H144" s="30"/>
    </row>
    <row r="145" spans="2:8" x14ac:dyDescent="0.35">
      <c r="B145" s="18"/>
      <c r="C145" s="8"/>
      <c r="D145" s="11"/>
      <c r="E145" s="7" cm="1">
        <f t="array" ref="E145">_xlfn.IFS(D145="",0,D145="Upgrade",1,AND(D145="Limit",$D$24="Specialist"),$D$4/3,AND(D145="Limit",$D$24="Straightforward"),$D$4/2,AND(D145="Limit",$D$24="Normal"),$D$4/6,D145="Limit",1,D145="Specialty Upgrade",0.5)</f>
        <v>0</v>
      </c>
      <c r="F145" s="7" cm="1">
        <f t="array" ref="F145">_xlfn.IFS(D145="",0,D145="Upgrade",0,D145="Limit",($C145)*$E145,D145="Specialty Upgrade",0,D145="Specialty Limit",($C145)*$E145)</f>
        <v>0</v>
      </c>
      <c r="G145" s="7" cm="1">
        <f t="array" ref="G145">_xlfn.IFS(D145="",0,D145="Upgrade",($C145)*$E145,D145="Limit",0,D145="Specialty Upgrade",($C145)*$E145,D145="Specialty Limit",0)</f>
        <v>0</v>
      </c>
      <c r="H145" s="30"/>
    </row>
    <row r="146" spans="2:8" x14ac:dyDescent="0.35">
      <c r="B146" s="18"/>
      <c r="C146" s="8"/>
      <c r="D146" s="11"/>
      <c r="E146" s="7" cm="1">
        <f t="array" ref="E146">_xlfn.IFS(D146="",0,D146="Upgrade",1,AND(D146="Limit",$D$24="Specialist"),$D$4/3,AND(D146="Limit",$D$24="Straightforward"),$D$4/2,AND(D146="Limit",$D$24="Normal"),$D$4/6,D146="Limit",1,D146="Specialty Upgrade",0.5)</f>
        <v>0</v>
      </c>
      <c r="F146" s="7" cm="1">
        <f t="array" ref="F146">_xlfn.IFS(D146="",0,D146="Upgrade",0,D146="Limit",($C146)*$E146,D146="Specialty Upgrade",0,D146="Specialty Limit",($C146)*$E146)</f>
        <v>0</v>
      </c>
      <c r="G146" s="7" cm="1">
        <f t="array" ref="G146">_xlfn.IFS(D146="",0,D146="Upgrade",($C146)*$E146,D146="Limit",0,D146="Specialty Upgrade",($C146)*$E146,D146="Specialty Limit",0)</f>
        <v>0</v>
      </c>
      <c r="H146" s="30"/>
    </row>
    <row r="147" spans="2:8" x14ac:dyDescent="0.35">
      <c r="B147" s="18"/>
      <c r="C147" s="8"/>
      <c r="D147" s="11"/>
      <c r="E147" s="7" cm="1">
        <f t="array" ref="E147">_xlfn.IFS(D147="",0,D147="Upgrade",1,AND(D147="Limit",$D$24="Specialist"),$D$4/3,AND(D147="Limit",$D$24="Straightforward"),$D$4/2,AND(D147="Limit",$D$24="Normal"),$D$4/6,D147="Limit",1,D147="Specialty Upgrade",0.5)</f>
        <v>0</v>
      </c>
      <c r="F147" s="7" cm="1">
        <f t="array" ref="F147">_xlfn.IFS(D147="",0,D147="Upgrade",0,D147="Limit",($C147)*$E147,D147="Specialty Upgrade",0,D147="Specialty Limit",($C147)*$E147)</f>
        <v>0</v>
      </c>
      <c r="G147" s="7" cm="1">
        <f t="array" ref="G147">_xlfn.IFS(D147="",0,D147="Upgrade",($C147)*$E147,D147="Limit",0,D147="Specialty Upgrade",($C147)*$E147,D147="Specialty Limit",0)</f>
        <v>0</v>
      </c>
      <c r="H147" s="30"/>
    </row>
    <row r="148" spans="2:8" x14ac:dyDescent="0.35">
      <c r="B148" s="18"/>
      <c r="C148" s="8"/>
      <c r="D148" s="11"/>
      <c r="E148" s="7" cm="1">
        <f t="array" ref="E148">_xlfn.IFS(D148="",0,D148="Upgrade",1,AND(D148="Limit",$D$24="Specialist"),$D$4/3,AND(D148="Limit",$D$24="Straightforward"),$D$4/2,AND(D148="Limit",$D$24="Normal"),$D$4/6,D148="Limit",1,D148="Specialty Upgrade",0.5)</f>
        <v>0</v>
      </c>
      <c r="F148" s="7" cm="1">
        <f t="array" ref="F148">_xlfn.IFS(D148="",0,D148="Upgrade",0,D148="Limit",($C148)*$E148,D148="Specialty Upgrade",0,D148="Specialty Limit",($C148)*$E148)</f>
        <v>0</v>
      </c>
      <c r="G148" s="7" cm="1">
        <f t="array" ref="G148">_xlfn.IFS(D148="",0,D148="Upgrade",($C148)*$E148,D148="Limit",0,D148="Specialty Upgrade",($C148)*$E148,D148="Specialty Limit",0)</f>
        <v>0</v>
      </c>
      <c r="H148" s="30"/>
    </row>
    <row r="149" spans="2:8" x14ac:dyDescent="0.35">
      <c r="B149" s="18"/>
      <c r="C149" s="8"/>
      <c r="D149" s="11"/>
      <c r="E149" s="7" cm="1">
        <f t="array" ref="E149">_xlfn.IFS(D149="",0,D149="Upgrade",1,AND(D149="Limit",$D$24="Specialist"),$D$4/3,AND(D149="Limit",$D$24="Straightforward"),$D$4/2,AND(D149="Limit",$D$24="Normal"),$D$4/6,D149="Limit",1,D149="Specialty Upgrade",0.5)</f>
        <v>0</v>
      </c>
      <c r="F149" s="7" cm="1">
        <f t="array" ref="F149">_xlfn.IFS(D149="",0,D149="Upgrade",0,D149="Limit",($C149)*$E149,D149="Specialty Upgrade",0,D149="Specialty Limit",($C149)*$E149)</f>
        <v>0</v>
      </c>
      <c r="G149" s="7" cm="1">
        <f t="array" ref="G149">_xlfn.IFS(D149="",0,D149="Upgrade",($C149)*$E149,D149="Limit",0,D149="Specialty Upgrade",($C149)*$E149,D149="Specialty Limit",0)</f>
        <v>0</v>
      </c>
      <c r="H149" s="30"/>
    </row>
    <row r="150" spans="2:8" x14ac:dyDescent="0.35">
      <c r="B150" s="18"/>
      <c r="C150" s="8"/>
      <c r="D150" s="11"/>
      <c r="E150" s="7" cm="1">
        <f t="array" ref="E150">_xlfn.IFS(D150="",0,D150="Upgrade",1,AND(D150="Limit",$D$24="Specialist"),$D$4/3,AND(D150="Limit",$D$24="Straightforward"),$D$4/2,AND(D150="Limit",$D$24="Normal"),$D$4/6,D150="Limit",1,D150="Specialty Upgrade",0.5)</f>
        <v>0</v>
      </c>
      <c r="F150" s="7" cm="1">
        <f t="array" ref="F150">_xlfn.IFS(D150="",0,D150="Upgrade",0,D150="Limit",($C150)*$E150,D150="Specialty Upgrade",0,D150="Specialty Limit",($C150)*$E150)</f>
        <v>0</v>
      </c>
      <c r="G150" s="7" cm="1">
        <f t="array" ref="G150">_xlfn.IFS(D150="",0,D150="Upgrade",($C150)*$E150,D150="Limit",0,D150="Specialty Upgrade",($C150)*$E150,D150="Specialty Limit",0)</f>
        <v>0</v>
      </c>
      <c r="H150" s="30"/>
    </row>
    <row r="151" spans="2:8" x14ac:dyDescent="0.35">
      <c r="B151" s="18"/>
      <c r="C151" s="8"/>
      <c r="D151" s="11"/>
      <c r="E151" s="7" cm="1">
        <f t="array" ref="E151">_xlfn.IFS(D151="",0,D151="Upgrade",1,AND(D151="Limit",$D$24="Specialist"),$D$4/3,AND(D151="Limit",$D$24="Straightforward"),$D$4/2,AND(D151="Limit",$D$24="Normal"),$D$4/6,D151="Limit",1,D151="Specialty Upgrade",0.5)</f>
        <v>0</v>
      </c>
      <c r="F151" s="7" cm="1">
        <f t="array" ref="F151">_xlfn.IFS(D151="",0,D151="Upgrade",0,D151="Limit",($C151)*$E151,D151="Specialty Upgrade",0,D151="Specialty Limit",($C151)*$E151)</f>
        <v>0</v>
      </c>
      <c r="G151" s="7" cm="1">
        <f t="array" ref="G151">_xlfn.IFS(D151="",0,D151="Upgrade",($C151)*$E151,D151="Limit",0,D151="Specialty Upgrade",($C151)*$E151,D151="Specialty Limit",0)</f>
        <v>0</v>
      </c>
      <c r="H151" s="30"/>
    </row>
    <row r="152" spans="2:8" x14ac:dyDescent="0.35">
      <c r="B152" s="18"/>
      <c r="C152" s="8"/>
      <c r="D152" s="11"/>
      <c r="E152" s="7" cm="1">
        <f t="array" ref="E152">_xlfn.IFS(D152="",0,D152="Upgrade",1,AND(D152="Limit",$D$24="Specialist"),$D$4/3,AND(D152="Limit",$D$24="Straightforward"),$D$4/2,AND(D152="Limit",$D$24="Normal"),$D$4/6,D152="Limit",1,D152="Specialty Upgrade",0.5)</f>
        <v>0</v>
      </c>
      <c r="F152" s="7" cm="1">
        <f t="array" ref="F152">_xlfn.IFS(D152="",0,D152="Upgrade",0,D152="Limit",($C152)*$E152,D152="Specialty Upgrade",0,D152="Specialty Limit",($C152)*$E152)</f>
        <v>0</v>
      </c>
      <c r="G152" s="7" cm="1">
        <f t="array" ref="G152">_xlfn.IFS(D152="",0,D152="Upgrade",($C152)*$E152,D152="Limit",0,D152="Specialty Upgrade",($C152)*$E152,D152="Specialty Limit",0)</f>
        <v>0</v>
      </c>
      <c r="H152" s="30"/>
    </row>
    <row r="153" spans="2:8" ht="15" thickBot="1" x14ac:dyDescent="0.4">
      <c r="B153" s="19"/>
      <c r="C153" s="27"/>
      <c r="D153" s="28"/>
      <c r="E153" s="36" cm="1">
        <f t="array" ref="E153">_xlfn.IFS(D153="",0,D153="Upgrade",1,AND(D153="Limit",$D$24="Specialist"),$D$4/3,AND(D153="Limit",$D$24="Straightforward"),$D$4/2,AND(D153="Limit",$D$24="Normal"),$D$4/6,D153="Limit",1,D153="Specialty Upgrade",0.5)</f>
        <v>0</v>
      </c>
      <c r="F153" s="29" cm="1">
        <f t="array" ref="F153">_xlfn.IFS(D153="",0,D153="Upgrade",0,D153="Limit",($C153)*$E153,D153="Specialty Upgrade",0,D153="Specialty Limit",($C153)*$E153)</f>
        <v>0</v>
      </c>
      <c r="G153" s="29" cm="1">
        <f t="array" ref="G153">_xlfn.IFS(D153="",0,D153="Upgrade",($C153)*$E153,D153="Limit",0,D153="Specialty Upgrade",($C153)*$E153,D153="Specialty Limit",0)</f>
        <v>0</v>
      </c>
      <c r="H153" s="30"/>
    </row>
    <row r="154" spans="2:8" s="6" customFormat="1" ht="15" thickBot="1" x14ac:dyDescent="0.4">
      <c r="B154" s="26" t="s">
        <v>165</v>
      </c>
      <c r="C154" s="25"/>
      <c r="F154" s="26" cm="1">
        <f t="array" ref="F154">_xlfn.LET(_xlpm.a,$D$4,
_xlpm.b,_xlpm.a*10,
_xlpm.c,_xlpm.a*20,
_xlpm.d,_xlpm.a*30,
_xlpm.sum, _xlfn.IFS(
SUM(F144:F153)&lt;(_xlpm.b+1),SUM(F144:F153),
SUM(F144:F153)&lt;(_xlpm.c+1),(SUM(F144:F153)-_xlpm.b)/2+_xlpm.b,
SUM(F144:F153)&gt;(_xlpm.c),(SUM(F144:F153)-_xlpm.c)/4+(_xlpm.b*1.5)),
_xlpm.sum
)</f>
        <v>0</v>
      </c>
      <c r="G154" s="26">
        <f>SUM(G144:G153)</f>
        <v>0</v>
      </c>
      <c r="H154" s="40"/>
    </row>
    <row r="156" spans="2:8" x14ac:dyDescent="0.35">
      <c r="B156" s="21" t="s">
        <v>173</v>
      </c>
      <c r="D156" s="18"/>
    </row>
    <row r="157" spans="2:8" x14ac:dyDescent="0.35">
      <c r="B157" s="21" t="s">
        <v>106</v>
      </c>
      <c r="D157" s="18"/>
    </row>
    <row r="158" spans="2:8" s="20" customFormat="1" ht="15" thickBot="1" x14ac:dyDescent="0.4">
      <c r="B158" s="20" t="s">
        <v>174</v>
      </c>
      <c r="C158" s="20" t="s">
        <v>180</v>
      </c>
      <c r="D158" s="20" t="s">
        <v>176</v>
      </c>
      <c r="E158" s="20" t="s">
        <v>177</v>
      </c>
      <c r="F158" s="20" t="s">
        <v>181</v>
      </c>
      <c r="G158" s="20" t="s">
        <v>134</v>
      </c>
      <c r="H158" s="39" t="s">
        <v>136</v>
      </c>
    </row>
    <row r="159" spans="2:8" x14ac:dyDescent="0.35">
      <c r="B159" t="s">
        <v>179</v>
      </c>
      <c r="C159" s="9" cm="1">
        <f t="array" ref="C159">_xlfn.IFNA(_xlfn.IFS($D$24="One Trick",$D$4*20,$D$24="Paragon",$D$4*10,$D$24="Dual-Natured",$D$4*15),0)</f>
        <v>0</v>
      </c>
      <c r="D159" t="s">
        <v>70</v>
      </c>
      <c r="E159" s="7" cm="1">
        <f t="array" ref="E159">_xlfn.IFS(D159="",0,D159="Upgrade",1,AND(D159="Limit",$D$24="Specialist"),$D$4/3,AND(D159="Limit",$D$24="Straightforward"),$D$4/2,AND(D159="Limit",$D$24="Normal"),$D$4/6,D159="Limit",1,D159="Specialty Upgrade",0.5)</f>
        <v>1</v>
      </c>
      <c r="F159" s="7" cm="1">
        <f t="array" ref="F159">_xlfn.IFS(D159="",0,D159="Upgrade",0,D159="Limit",($C159)*$E159,D159="Specialty Upgrade",0,D159="Specialty Limit",($C159)*$E159)</f>
        <v>0</v>
      </c>
      <c r="G159" s="7" cm="1">
        <f t="array" ref="G159">_xlfn.IFS(D159="",0,D159="Upgrade",($C159)*$E159,D159="Limit",0,D159="Specialty Upgrade",($C159)*$E159,D159="Specialty Limit",0)</f>
        <v>0</v>
      </c>
      <c r="H159" s="30"/>
    </row>
    <row r="160" spans="2:8" x14ac:dyDescent="0.35">
      <c r="B160" s="18"/>
      <c r="C160" s="8"/>
      <c r="D160" s="11"/>
      <c r="E160" s="7" cm="1">
        <f t="array" ref="E160">_xlfn.IFS(D160="",0,D160="Upgrade",1,AND(D160="Limit",$D$24="Specialist"),$D$4/3,AND(D160="Limit",$D$24="Straightforward"),$D$4/2,AND(D160="Limit",$D$24="Normal"),$D$4/6,D160="Limit",1,D160="Specialty Upgrade",0.5)</f>
        <v>0</v>
      </c>
      <c r="F160" s="7" cm="1">
        <f t="array" ref="F160">_xlfn.IFS(D160="",0,D160="Upgrade",0,D160="Limit",($C160)*$E160,D160="Specialty Upgrade",0,D160="Specialty Limit",($C160)*$E160)</f>
        <v>0</v>
      </c>
      <c r="G160" s="7" cm="1">
        <f t="array" ref="G160">_xlfn.IFS(D160="",0,D160="Upgrade",($C160)*$E160,D160="Limit",0,D160="Specialty Upgrade",($C160)*$E160,D160="Specialty Limit",0)</f>
        <v>0</v>
      </c>
      <c r="H160" s="30"/>
    </row>
    <row r="161" spans="2:8" x14ac:dyDescent="0.35">
      <c r="B161" s="18"/>
      <c r="C161" s="8"/>
      <c r="D161" s="11"/>
      <c r="E161" s="7" cm="1">
        <f t="array" ref="E161">_xlfn.IFS(D161="",0,D161="Upgrade",1,AND(D161="Limit",$D$24="Specialist"),$D$4/3,AND(D161="Limit",$D$24="Straightforward"),$D$4/2,AND(D161="Limit",$D$24="Normal"),$D$4/6,D161="Limit",1,D161="Specialty Upgrade",0.5)</f>
        <v>0</v>
      </c>
      <c r="F161" s="7" cm="1">
        <f t="array" ref="F161">_xlfn.IFS(D161="",0,D161="Upgrade",0,D161="Limit",($C161)*$E161,D161="Specialty Upgrade",0,D161="Specialty Limit",($C161)*$E161)</f>
        <v>0</v>
      </c>
      <c r="G161" s="7" cm="1">
        <f t="array" ref="G161">_xlfn.IFS(D161="",0,D161="Upgrade",($C161)*$E161,D161="Limit",0,D161="Specialty Upgrade",($C161)*$E161,D161="Specialty Limit",0)</f>
        <v>0</v>
      </c>
      <c r="H161" s="30"/>
    </row>
    <row r="162" spans="2:8" x14ac:dyDescent="0.35">
      <c r="B162" s="18"/>
      <c r="C162" s="8"/>
      <c r="D162" s="11"/>
      <c r="E162" s="7" cm="1">
        <f t="array" ref="E162">_xlfn.IFS(D162="",0,D162="Upgrade",1,AND(D162="Limit",$D$24="Specialist"),$D$4/3,AND(D162="Limit",$D$24="Straightforward"),$D$4/2,AND(D162="Limit",$D$24="Normal"),$D$4/6,D162="Limit",1,D162="Specialty Upgrade",0.5)</f>
        <v>0</v>
      </c>
      <c r="F162" s="7" cm="1">
        <f t="array" ref="F162">_xlfn.IFS(D162="",0,D162="Upgrade",0,D162="Limit",($C162)*$E162,D162="Specialty Upgrade",0,D162="Specialty Limit",($C162)*$E162)</f>
        <v>0</v>
      </c>
      <c r="G162" s="7" cm="1">
        <f t="array" ref="G162">_xlfn.IFS(D162="",0,D162="Upgrade",($C162)*$E162,D162="Limit",0,D162="Specialty Upgrade",($C162)*$E162,D162="Specialty Limit",0)</f>
        <v>0</v>
      </c>
      <c r="H162" s="30"/>
    </row>
    <row r="163" spans="2:8" x14ac:dyDescent="0.35">
      <c r="B163" s="18"/>
      <c r="C163" s="8"/>
      <c r="D163" s="11"/>
      <c r="E163" s="7" cm="1">
        <f t="array" ref="E163">_xlfn.IFS(D163="",0,D163="Upgrade",1,AND(D163="Limit",$D$24="Specialist"),$D$4/3,AND(D163="Limit",$D$24="Straightforward"),$D$4/2,AND(D163="Limit",$D$24="Normal"),$D$4/6,D163="Limit",1,D163="Specialty Upgrade",0.5)</f>
        <v>0</v>
      </c>
      <c r="F163" s="7" cm="1">
        <f t="array" ref="F163">_xlfn.IFS(D163="",0,D163="Upgrade",0,D163="Limit",($C163)*$E163,D163="Specialty Upgrade",0,D163="Specialty Limit",($C163)*$E163)</f>
        <v>0</v>
      </c>
      <c r="G163" s="7" cm="1">
        <f t="array" ref="G163">_xlfn.IFS(D163="",0,D163="Upgrade",($C163)*$E163,D163="Limit",0,D163="Specialty Upgrade",($C163)*$E163,D163="Specialty Limit",0)</f>
        <v>0</v>
      </c>
      <c r="H163" s="30"/>
    </row>
    <row r="164" spans="2:8" x14ac:dyDescent="0.35">
      <c r="B164" s="18"/>
      <c r="C164" s="8"/>
      <c r="D164" s="11"/>
      <c r="E164" s="7" cm="1">
        <f t="array" ref="E164">_xlfn.IFS(D164="",0,D164="Upgrade",1,AND(D164="Limit",$D$24="Specialist"),$D$4/3,AND(D164="Limit",$D$24="Straightforward"),$D$4/2,AND(D164="Limit",$D$24="Normal"),$D$4/6,D164="Limit",1,D164="Specialty Upgrade",0.5)</f>
        <v>0</v>
      </c>
      <c r="F164" s="7" cm="1">
        <f t="array" ref="F164">_xlfn.IFS(D164="",0,D164="Upgrade",0,D164="Limit",($C164)*$E164,D164="Specialty Upgrade",0,D164="Specialty Limit",($C164)*$E164)</f>
        <v>0</v>
      </c>
      <c r="G164" s="7" cm="1">
        <f t="array" ref="G164">_xlfn.IFS(D164="",0,D164="Upgrade",($C164)*$E164,D164="Limit",0,D164="Specialty Upgrade",($C164)*$E164,D164="Specialty Limit",0)</f>
        <v>0</v>
      </c>
      <c r="H164" s="30"/>
    </row>
    <row r="165" spans="2:8" x14ac:dyDescent="0.35">
      <c r="B165" s="18"/>
      <c r="C165" s="8"/>
      <c r="D165" s="11"/>
      <c r="E165" s="7" cm="1">
        <f t="array" ref="E165">_xlfn.IFS(D165="",0,D165="Upgrade",1,AND(D165="Limit",$D$24="Specialist"),$D$4/3,AND(D165="Limit",$D$24="Straightforward"),$D$4/2,AND(D165="Limit",$D$24="Normal"),$D$4/6,D165="Limit",1,D165="Specialty Upgrade",0.5)</f>
        <v>0</v>
      </c>
      <c r="F165" s="7" cm="1">
        <f t="array" ref="F165">_xlfn.IFS(D165="",0,D165="Upgrade",0,D165="Limit",($C165)*$E165,D165="Specialty Upgrade",0,D165="Specialty Limit",($C165)*$E165)</f>
        <v>0</v>
      </c>
      <c r="G165" s="7" cm="1">
        <f t="array" ref="G165">_xlfn.IFS(D165="",0,D165="Upgrade",($C165)*$E165,D165="Limit",0,D165="Specialty Upgrade",($C165)*$E165,D165="Specialty Limit",0)</f>
        <v>0</v>
      </c>
      <c r="H165" s="30"/>
    </row>
    <row r="166" spans="2:8" x14ac:dyDescent="0.35">
      <c r="B166" s="18"/>
      <c r="C166" s="8"/>
      <c r="D166" s="11"/>
      <c r="E166" s="7" cm="1">
        <f t="array" ref="E166">_xlfn.IFS(D166="",0,D166="Upgrade",1,AND(D166="Limit",$D$24="Specialist"),$D$4/3,AND(D166="Limit",$D$24="Straightforward"),$D$4/2,AND(D166="Limit",$D$24="Normal"),$D$4/6,D166="Limit",1,D166="Specialty Upgrade",0.5)</f>
        <v>0</v>
      </c>
      <c r="F166" s="7" cm="1">
        <f t="array" ref="F166">_xlfn.IFS(D166="",0,D166="Upgrade",0,D166="Limit",($C166)*$E166,D166="Specialty Upgrade",0,D166="Specialty Limit",($C166)*$E166)</f>
        <v>0</v>
      </c>
      <c r="G166" s="7" cm="1">
        <f t="array" ref="G166">_xlfn.IFS(D166="",0,D166="Upgrade",($C166)*$E166,D166="Limit",0,D166="Specialty Upgrade",($C166)*$E166,D166="Specialty Limit",0)</f>
        <v>0</v>
      </c>
      <c r="H166" s="30"/>
    </row>
    <row r="167" spans="2:8" x14ac:dyDescent="0.35">
      <c r="B167" s="18"/>
      <c r="C167" s="8"/>
      <c r="D167" s="11"/>
      <c r="E167" s="7" cm="1">
        <f t="array" ref="E167">_xlfn.IFS(D167="",0,D167="Upgrade",1,AND(D167="Limit",$D$24="Specialist"),$D$4/3,AND(D167="Limit",$D$24="Straightforward"),$D$4/2,AND(D167="Limit",$D$24="Normal"),$D$4/6,D167="Limit",1,D167="Specialty Upgrade",0.5)</f>
        <v>0</v>
      </c>
      <c r="F167" s="7" cm="1">
        <f t="array" ref="F167">_xlfn.IFS(D167="",0,D167="Upgrade",0,D167="Limit",($C167)*$E167,D167="Specialty Upgrade",0,D167="Specialty Limit",($C167)*$E167)</f>
        <v>0</v>
      </c>
      <c r="G167" s="7" cm="1">
        <f t="array" ref="G167">_xlfn.IFS(D167="",0,D167="Upgrade",($C167)*$E167,D167="Limit",0,D167="Specialty Upgrade",($C167)*$E167,D167="Specialty Limit",0)</f>
        <v>0</v>
      </c>
      <c r="H167" s="30"/>
    </row>
    <row r="168" spans="2:8" ht="15" thickBot="1" x14ac:dyDescent="0.4">
      <c r="B168" s="19"/>
      <c r="C168" s="27"/>
      <c r="D168" s="28"/>
      <c r="E168" s="36" cm="1">
        <f t="array" ref="E168">_xlfn.IFS(D168="",0,D168="Upgrade",1,AND(D168="Limit",$D$24="Specialist"),$D$4/3,AND(D168="Limit",$D$24="Straightforward"),$D$4/2,AND(D168="Limit",$D$24="Normal"),$D$4/6,D168="Limit",1,D168="Specialty Upgrade",0.5)</f>
        <v>0</v>
      </c>
      <c r="F168" s="29" cm="1">
        <f t="array" ref="F168">_xlfn.IFS(D168="",0,D168="Upgrade",0,D168="Limit",($C168)*$E168,D168="Specialty Upgrade",0,D168="Specialty Limit",($C168)*$E168)</f>
        <v>0</v>
      </c>
      <c r="G168" s="29" cm="1">
        <f t="array" ref="G168">_xlfn.IFS(D168="",0,D168="Upgrade",($C168)*$E168,D168="Limit",0,D168="Specialty Upgrade",($C168)*$E168,D168="Specialty Limit",0)</f>
        <v>0</v>
      </c>
      <c r="H168" s="30"/>
    </row>
    <row r="169" spans="2:8" s="6" customFormat="1" ht="15" thickBot="1" x14ac:dyDescent="0.4">
      <c r="B169" s="26" t="s">
        <v>165</v>
      </c>
      <c r="C169" s="25"/>
      <c r="F169" s="26" cm="1">
        <f t="array" ref="F169">_xlfn.LET(_xlpm.a,$D$4,
_xlpm.b,_xlpm.a*10,
_xlpm.c,_xlpm.a*20,
_xlpm.d,_xlpm.a*30,
_xlpm.sum, _xlfn.IFS(
SUM(F159:F168)&lt;(_xlpm.b+1),SUM(F159:F168),
SUM(F159:F168)&lt;(_xlpm.c+1),(SUM(F159:F168)-_xlpm.b)/2+_xlpm.b,
SUM(F159:F168)&gt;(_xlpm.c),(SUM(F159:F168)-_xlpm.c)/4+(_xlpm.b*1.5)),
_xlpm.sum
)</f>
        <v>0</v>
      </c>
      <c r="G169" s="26">
        <f>SUM(G159:G168)</f>
        <v>0</v>
      </c>
      <c r="H169" s="40"/>
    </row>
    <row r="171" spans="2:8" x14ac:dyDescent="0.35">
      <c r="B171" s="21" t="s">
        <v>173</v>
      </c>
      <c r="D171" s="18"/>
    </row>
    <row r="172" spans="2:8" x14ac:dyDescent="0.35">
      <c r="B172" s="21" t="s">
        <v>106</v>
      </c>
      <c r="D172" s="18"/>
    </row>
    <row r="173" spans="2:8" s="20" customFormat="1" ht="15" thickBot="1" x14ac:dyDescent="0.4">
      <c r="B173" s="20" t="s">
        <v>174</v>
      </c>
      <c r="C173" s="20" t="s">
        <v>180</v>
      </c>
      <c r="D173" s="20" t="s">
        <v>176</v>
      </c>
      <c r="E173" s="20" t="s">
        <v>177</v>
      </c>
      <c r="F173" s="20" t="s">
        <v>181</v>
      </c>
      <c r="G173" s="20" t="s">
        <v>134</v>
      </c>
      <c r="H173" s="39" t="s">
        <v>136</v>
      </c>
    </row>
    <row r="174" spans="2:8" x14ac:dyDescent="0.35">
      <c r="B174" t="s">
        <v>179</v>
      </c>
      <c r="C174" s="9" cm="1">
        <f t="array" ref="C174">_xlfn.IFNA(_xlfn.IFS($D$24="One Trick",$D$4*20,$D$24="Paragon",$D$4*10,$D$24="Dual-Natured",$D$4*15),0)</f>
        <v>0</v>
      </c>
      <c r="D174" t="s">
        <v>70</v>
      </c>
      <c r="E174" s="7" cm="1">
        <f t="array" ref="E174">_xlfn.IFS(D174="",0,D174="Upgrade",1,AND(D174="Limit",$D$24="Specialist"),$D$4/3,AND(D174="Limit",$D$24="Straightforward"),$D$4/2,AND(D174="Limit",$D$24="Normal"),$D$4/6,D174="Limit",1,D174="Specialty Upgrade",0.5)</f>
        <v>1</v>
      </c>
      <c r="F174" s="7" cm="1">
        <f t="array" ref="F174">_xlfn.IFS(D174="",0,D174="Upgrade",0,D174="Limit",($C174)*$E174,D174="Specialty Upgrade",0,D174="Specialty Limit",($C174)*$E174)</f>
        <v>0</v>
      </c>
      <c r="G174" s="7" cm="1">
        <f t="array" ref="G174">_xlfn.IFS(D174="",0,D174="Upgrade",($C174)*$E174,D174="Limit",0,D174="Specialty Upgrade",($C174)*$E174,D174="Specialty Limit",0)</f>
        <v>0</v>
      </c>
      <c r="H174" s="30"/>
    </row>
    <row r="175" spans="2:8" x14ac:dyDescent="0.35">
      <c r="B175" s="18"/>
      <c r="C175" s="8"/>
      <c r="D175" s="11"/>
      <c r="E175" s="7" cm="1">
        <f t="array" ref="E175">_xlfn.IFS(D175="",0,D175="Upgrade",1,AND(D175="Limit",$D$24="Specialist"),$D$4/3,AND(D175="Limit",$D$24="Straightforward"),$D$4/2,AND(D175="Limit",$D$24="Normal"),$D$4/6,D175="Limit",1,D175="Specialty Upgrade",0.5)</f>
        <v>0</v>
      </c>
      <c r="F175" s="7" cm="1">
        <f t="array" ref="F175">_xlfn.IFS(D175="",0,D175="Upgrade",0,D175="Limit",($C175)*$E175,D175="Specialty Upgrade",0,D175="Specialty Limit",($C175)*$E175)</f>
        <v>0</v>
      </c>
      <c r="G175" s="7" cm="1">
        <f t="array" ref="G175">_xlfn.IFS(D175="",0,D175="Upgrade",($C175)*$E175,D175="Limit",0,D175="Specialty Upgrade",($C175)*$E175,D175="Specialty Limit",0)</f>
        <v>0</v>
      </c>
      <c r="H175" s="30"/>
    </row>
    <row r="176" spans="2:8" x14ac:dyDescent="0.35">
      <c r="B176" s="18"/>
      <c r="C176" s="8"/>
      <c r="D176" s="11"/>
      <c r="E176" s="7" cm="1">
        <f t="array" ref="E176">_xlfn.IFS(D176="",0,D176="Upgrade",1,AND(D176="Limit",$D$24="Specialist"),$D$4/3,AND(D176="Limit",$D$24="Straightforward"),$D$4/2,AND(D176="Limit",$D$24="Normal"),$D$4/6,D176="Limit",1,D176="Specialty Upgrade",0.5)</f>
        <v>0</v>
      </c>
      <c r="F176" s="7" cm="1">
        <f t="array" ref="F176">_xlfn.IFS(D176="",0,D176="Upgrade",0,D176="Limit",($C176)*$E176,D176="Specialty Upgrade",0,D176="Specialty Limit",($C176)*$E176)</f>
        <v>0</v>
      </c>
      <c r="G176" s="7" cm="1">
        <f t="array" ref="G176">_xlfn.IFS(D176="",0,D176="Upgrade",($C176)*$E176,D176="Limit",0,D176="Specialty Upgrade",($C176)*$E176,D176="Specialty Limit",0)</f>
        <v>0</v>
      </c>
      <c r="H176" s="30"/>
    </row>
    <row r="177" spans="2:8" x14ac:dyDescent="0.35">
      <c r="B177" s="18"/>
      <c r="C177" s="8"/>
      <c r="D177" s="11"/>
      <c r="E177" s="7" cm="1">
        <f t="array" ref="E177">_xlfn.IFS(D177="",0,D177="Upgrade",1,AND(D177="Limit",$D$24="Specialist"),$D$4/3,AND(D177="Limit",$D$24="Straightforward"),$D$4/2,AND(D177="Limit",$D$24="Normal"),$D$4/6,D177="Limit",1,D177="Specialty Upgrade",0.5)</f>
        <v>0</v>
      </c>
      <c r="F177" s="7" cm="1">
        <f t="array" ref="F177">_xlfn.IFS(D177="",0,D177="Upgrade",0,D177="Limit",($C177)*$E177,D177="Specialty Upgrade",0,D177="Specialty Limit",($C177)*$E177)</f>
        <v>0</v>
      </c>
      <c r="G177" s="7" cm="1">
        <f t="array" ref="G177">_xlfn.IFS(D177="",0,D177="Upgrade",($C177)*$E177,D177="Limit",0,D177="Specialty Upgrade",($C177)*$E177,D177="Specialty Limit",0)</f>
        <v>0</v>
      </c>
      <c r="H177" s="30"/>
    </row>
    <row r="178" spans="2:8" x14ac:dyDescent="0.35">
      <c r="B178" s="18"/>
      <c r="C178" s="8"/>
      <c r="D178" s="11"/>
      <c r="E178" s="7" cm="1">
        <f t="array" ref="E178">_xlfn.IFS(D178="",0,D178="Upgrade",1,AND(D178="Limit",$D$24="Specialist"),$D$4/3,AND(D178="Limit",$D$24="Straightforward"),$D$4/2,AND(D178="Limit",$D$24="Normal"),$D$4/6,D178="Limit",1,D178="Specialty Upgrade",0.5)</f>
        <v>0</v>
      </c>
      <c r="F178" s="7" cm="1">
        <f t="array" ref="F178">_xlfn.IFS(D178="",0,D178="Upgrade",0,D178="Limit",($C178)*$E178,D178="Specialty Upgrade",0,D178="Specialty Limit",($C178)*$E178)</f>
        <v>0</v>
      </c>
      <c r="G178" s="7" cm="1">
        <f t="array" ref="G178">_xlfn.IFS(D178="",0,D178="Upgrade",($C178)*$E178,D178="Limit",0,D178="Specialty Upgrade",($C178)*$E178,D178="Specialty Limit",0)</f>
        <v>0</v>
      </c>
      <c r="H178" s="30"/>
    </row>
    <row r="179" spans="2:8" x14ac:dyDescent="0.35">
      <c r="B179" s="18"/>
      <c r="C179" s="8"/>
      <c r="D179" s="11"/>
      <c r="E179" s="7" cm="1">
        <f t="array" ref="E179">_xlfn.IFS(D179="",0,D179="Upgrade",1,AND(D179="Limit",$D$24="Specialist"),$D$4/3,AND(D179="Limit",$D$24="Straightforward"),$D$4/2,AND(D179="Limit",$D$24="Normal"),$D$4/6,D179="Limit",1,D179="Specialty Upgrade",0.5)</f>
        <v>0</v>
      </c>
      <c r="F179" s="7" cm="1">
        <f t="array" ref="F179">_xlfn.IFS(D179="",0,D179="Upgrade",0,D179="Limit",($C179)*$E179,D179="Specialty Upgrade",0,D179="Specialty Limit",($C179)*$E179)</f>
        <v>0</v>
      </c>
      <c r="G179" s="7" cm="1">
        <f t="array" ref="G179">_xlfn.IFS(D179="",0,D179="Upgrade",($C179)*$E179,D179="Limit",0,D179="Specialty Upgrade",($C179)*$E179,D179="Specialty Limit",0)</f>
        <v>0</v>
      </c>
      <c r="H179" s="30"/>
    </row>
    <row r="180" spans="2:8" x14ac:dyDescent="0.35">
      <c r="B180" s="18"/>
      <c r="C180" s="8"/>
      <c r="D180" s="11"/>
      <c r="E180" s="7" cm="1">
        <f t="array" ref="E180">_xlfn.IFS(D180="",0,D180="Upgrade",1,AND(D180="Limit",$D$24="Specialist"),$D$4/3,AND(D180="Limit",$D$24="Straightforward"),$D$4/2,AND(D180="Limit",$D$24="Normal"),$D$4/6,D180="Limit",1,D180="Specialty Upgrade",0.5)</f>
        <v>0</v>
      </c>
      <c r="F180" s="7" cm="1">
        <f t="array" ref="F180">_xlfn.IFS(D180="",0,D180="Upgrade",0,D180="Limit",($C180)*$E180,D180="Specialty Upgrade",0,D180="Specialty Limit",($C180)*$E180)</f>
        <v>0</v>
      </c>
      <c r="G180" s="7" cm="1">
        <f t="array" ref="G180">_xlfn.IFS(D180="",0,D180="Upgrade",($C180)*$E180,D180="Limit",0,D180="Specialty Upgrade",($C180)*$E180,D180="Specialty Limit",0)</f>
        <v>0</v>
      </c>
      <c r="H180" s="30"/>
    </row>
    <row r="181" spans="2:8" x14ac:dyDescent="0.35">
      <c r="B181" s="18"/>
      <c r="C181" s="8"/>
      <c r="D181" s="11"/>
      <c r="E181" s="7" cm="1">
        <f t="array" ref="E181">_xlfn.IFS(D181="",0,D181="Upgrade",1,AND(D181="Limit",$D$24="Specialist"),$D$4/3,AND(D181="Limit",$D$24="Straightforward"),$D$4/2,AND(D181="Limit",$D$24="Normal"),$D$4/6,D181="Limit",1,D181="Specialty Upgrade",0.5)</f>
        <v>0</v>
      </c>
      <c r="F181" s="7" cm="1">
        <f t="array" ref="F181">_xlfn.IFS(D181="",0,D181="Upgrade",0,D181="Limit",($C181)*$E181,D181="Specialty Upgrade",0,D181="Specialty Limit",($C181)*$E181)</f>
        <v>0</v>
      </c>
      <c r="G181" s="7" cm="1">
        <f t="array" ref="G181">_xlfn.IFS(D181="",0,D181="Upgrade",($C181)*$E181,D181="Limit",0,D181="Specialty Upgrade",($C181)*$E181,D181="Specialty Limit",0)</f>
        <v>0</v>
      </c>
      <c r="H181" s="30"/>
    </row>
    <row r="182" spans="2:8" x14ac:dyDescent="0.35">
      <c r="B182" s="18"/>
      <c r="C182" s="8"/>
      <c r="D182" s="11"/>
      <c r="E182" s="7" cm="1">
        <f t="array" ref="E182">_xlfn.IFS(D182="",0,D182="Upgrade",1,AND(D182="Limit",$D$24="Specialist"),$D$4/3,AND(D182="Limit",$D$24="Straightforward"),$D$4/2,AND(D182="Limit",$D$24="Normal"),$D$4/6,D182="Limit",1,D182="Specialty Upgrade",0.5)</f>
        <v>0</v>
      </c>
      <c r="F182" s="7" cm="1">
        <f t="array" ref="F182">_xlfn.IFS(D182="",0,D182="Upgrade",0,D182="Limit",($C182)*$E182,D182="Specialty Upgrade",0,D182="Specialty Limit",($C182)*$E182)</f>
        <v>0</v>
      </c>
      <c r="G182" s="7" cm="1">
        <f t="array" ref="G182">_xlfn.IFS(D182="",0,D182="Upgrade",($C182)*$E182,D182="Limit",0,D182="Specialty Upgrade",($C182)*$E182,D182="Specialty Limit",0)</f>
        <v>0</v>
      </c>
      <c r="H182" s="30"/>
    </row>
    <row r="183" spans="2:8" ht="15" thickBot="1" x14ac:dyDescent="0.4">
      <c r="B183" s="19"/>
      <c r="C183" s="27"/>
      <c r="D183" s="28"/>
      <c r="E183" s="36" cm="1">
        <f t="array" ref="E183">_xlfn.IFS(D183="",0,D183="Upgrade",1,AND(D183="Limit",$D$24="Specialist"),$D$4/3,AND(D183="Limit",$D$24="Straightforward"),$D$4/2,AND(D183="Limit",$D$24="Normal"),$D$4/6,D183="Limit",1,D183="Specialty Upgrade",0.5)</f>
        <v>0</v>
      </c>
      <c r="F183" s="29" cm="1">
        <f t="array" ref="F183">_xlfn.IFS(D183="",0,D183="Upgrade",0,D183="Limit",($C183)*$E183,D183="Specialty Upgrade",0,D183="Specialty Limit",($C183)*$E183)</f>
        <v>0</v>
      </c>
      <c r="G183" s="29" cm="1">
        <f t="array" ref="G183">_xlfn.IFS(D183="",0,D183="Upgrade",($C183)*$E183,D183="Limit",0,D183="Specialty Upgrade",($C183)*$E183,D183="Specialty Limit",0)</f>
        <v>0</v>
      </c>
      <c r="H183" s="30"/>
    </row>
    <row r="184" spans="2:8" s="6" customFormat="1" ht="15" thickBot="1" x14ac:dyDescent="0.4">
      <c r="B184" s="26" t="s">
        <v>165</v>
      </c>
      <c r="C184" s="25"/>
      <c r="F184" s="26" cm="1">
        <f t="array" ref="F184">_xlfn.LET(_xlpm.a,$D$4,
_xlpm.b,_xlpm.a*10,
_xlpm.c,_xlpm.a*20,
_xlpm.d,_xlpm.a*30,
_xlpm.sum, _xlfn.IFS(
SUM(F174:F183)&lt;(_xlpm.b+1),SUM(F174:F183),
SUM(F174:F183)&lt;(_xlpm.c+1),(SUM(F174:F183)-_xlpm.b)/2+_xlpm.b,
SUM(F174:F183)&gt;(_xlpm.c),(SUM(F174:F183)-_xlpm.c)/4+(_xlpm.b*1.5)),
_xlpm.sum
)</f>
        <v>0</v>
      </c>
      <c r="G184" s="26">
        <f>SUM(G174:G183)</f>
        <v>0</v>
      </c>
      <c r="H184" s="40"/>
    </row>
    <row r="186" spans="2:8" x14ac:dyDescent="0.35">
      <c r="B186" s="21" t="s">
        <v>173</v>
      </c>
      <c r="D186" s="18"/>
    </row>
    <row r="187" spans="2:8" x14ac:dyDescent="0.35">
      <c r="B187" s="21" t="s">
        <v>106</v>
      </c>
      <c r="D187" s="18"/>
    </row>
    <row r="188" spans="2:8" s="20" customFormat="1" ht="15" thickBot="1" x14ac:dyDescent="0.4">
      <c r="B188" s="20" t="s">
        <v>174</v>
      </c>
      <c r="C188" s="20" t="s">
        <v>180</v>
      </c>
      <c r="D188" s="20" t="s">
        <v>176</v>
      </c>
      <c r="E188" s="20" t="s">
        <v>177</v>
      </c>
      <c r="F188" s="20" t="s">
        <v>181</v>
      </c>
      <c r="G188" s="20" t="s">
        <v>134</v>
      </c>
      <c r="H188" s="39" t="s">
        <v>136</v>
      </c>
    </row>
    <row r="189" spans="2:8" x14ac:dyDescent="0.35">
      <c r="B189" t="s">
        <v>179</v>
      </c>
      <c r="C189" s="9" cm="1">
        <f t="array" ref="C189">_xlfn.IFNA(_xlfn.IFS($D$24="One Trick",$D$4*20,$D$24="Paragon",$D$4*10,$D$24="Dual-Natured",$D$4*15),0)</f>
        <v>0</v>
      </c>
      <c r="D189" t="s">
        <v>70</v>
      </c>
      <c r="E189" s="7" cm="1">
        <f t="array" ref="E189">_xlfn.IFS(D189="",0,D189="Upgrade",1,AND(D189="Limit",$D$24="Specialist"),$D$4/3,AND(D189="Limit",$D$24="Straightforward"),$D$4/2,AND(D189="Limit",$D$24="Normal"),$D$4/6,D189="Limit",1,D189="Specialty Upgrade",0.5)</f>
        <v>1</v>
      </c>
      <c r="F189" s="7" cm="1">
        <f t="array" ref="F189">_xlfn.IFS(D189="",0,D189="Upgrade",0,D189="Limit",($C189)*$E189,D189="Specialty Upgrade",0,D189="Specialty Limit",($C189)*$E189)</f>
        <v>0</v>
      </c>
      <c r="G189" s="7" cm="1">
        <f t="array" ref="G189">_xlfn.IFS(D189="",0,D189="Upgrade",($C189)*$E189,D189="Limit",0,D189="Specialty Upgrade",($C189)*$E189,D189="Specialty Limit",0)</f>
        <v>0</v>
      </c>
      <c r="H189" s="30"/>
    </row>
    <row r="190" spans="2:8" x14ac:dyDescent="0.35">
      <c r="B190" s="18"/>
      <c r="C190" s="8"/>
      <c r="D190" s="11"/>
      <c r="E190" s="7" cm="1">
        <f t="array" ref="E190">_xlfn.IFS(D190="",0,D190="Upgrade",1,AND(D190="Limit",$D$24="Specialist"),$D$4/3,AND(D190="Limit",$D$24="Straightforward"),$D$4/2,AND(D190="Limit",$D$24="Normal"),$D$4/6,D190="Limit",1,D190="Specialty Upgrade",0.5)</f>
        <v>0</v>
      </c>
      <c r="F190" s="7" cm="1">
        <f t="array" ref="F190">_xlfn.IFS(D190="",0,D190="Upgrade",0,D190="Limit",($C190)*$E190,D190="Specialty Upgrade",0,D190="Specialty Limit",($C190)*$E190)</f>
        <v>0</v>
      </c>
      <c r="G190" s="7" cm="1">
        <f t="array" ref="G190">_xlfn.IFS(D190="",0,D190="Upgrade",($C190)*$E190,D190="Limit",0,D190="Specialty Upgrade",($C190)*$E190,D190="Specialty Limit",0)</f>
        <v>0</v>
      </c>
      <c r="H190" s="30"/>
    </row>
    <row r="191" spans="2:8" x14ac:dyDescent="0.35">
      <c r="B191" s="18"/>
      <c r="C191" s="8"/>
      <c r="D191" s="11"/>
      <c r="E191" s="7" cm="1">
        <f t="array" ref="E191">_xlfn.IFS(D191="",0,D191="Upgrade",1,AND(D191="Limit",$D$24="Specialist"),$D$4/3,AND(D191="Limit",$D$24="Straightforward"),$D$4/2,AND(D191="Limit",$D$24="Normal"),$D$4/6,D191="Limit",1,D191="Specialty Upgrade",0.5)</f>
        <v>0</v>
      </c>
      <c r="F191" s="7" cm="1">
        <f t="array" ref="F191">_xlfn.IFS(D191="",0,D191="Upgrade",0,D191="Limit",($C191)*$E191,D191="Specialty Upgrade",0,D191="Specialty Limit",($C191)*$E191)</f>
        <v>0</v>
      </c>
      <c r="G191" s="7" cm="1">
        <f t="array" ref="G191">_xlfn.IFS(D191="",0,D191="Upgrade",($C191)*$E191,D191="Limit",0,D191="Specialty Upgrade",($C191)*$E191,D191="Specialty Limit",0)</f>
        <v>0</v>
      </c>
      <c r="H191" s="30"/>
    </row>
    <row r="192" spans="2:8" x14ac:dyDescent="0.35">
      <c r="B192" s="18"/>
      <c r="C192" s="8"/>
      <c r="D192" s="11"/>
      <c r="E192" s="7" cm="1">
        <f t="array" ref="E192">_xlfn.IFS(D192="",0,D192="Upgrade",1,AND(D192="Limit",$D$24="Specialist"),$D$4/3,AND(D192="Limit",$D$24="Straightforward"),$D$4/2,AND(D192="Limit",$D$24="Normal"),$D$4/6,D192="Limit",1,D192="Specialty Upgrade",0.5)</f>
        <v>0</v>
      </c>
      <c r="F192" s="7" cm="1">
        <f t="array" ref="F192">_xlfn.IFS(D192="",0,D192="Upgrade",0,D192="Limit",($C192)*$E192,D192="Specialty Upgrade",0,D192="Specialty Limit",($C192)*$E192)</f>
        <v>0</v>
      </c>
      <c r="G192" s="7" cm="1">
        <f t="array" ref="G192">_xlfn.IFS(D192="",0,D192="Upgrade",($C192)*$E192,D192="Limit",0,D192="Specialty Upgrade",($C192)*$E192,D192="Specialty Limit",0)</f>
        <v>0</v>
      </c>
      <c r="H192" s="30"/>
    </row>
    <row r="193" spans="2:8" x14ac:dyDescent="0.35">
      <c r="B193" s="18"/>
      <c r="C193" s="8"/>
      <c r="D193" s="11"/>
      <c r="E193" s="7" cm="1">
        <f t="array" ref="E193">_xlfn.IFS(D193="",0,D193="Upgrade",1,AND(D193="Limit",$D$24="Specialist"),$D$4/3,AND(D193="Limit",$D$24="Straightforward"),$D$4/2,AND(D193="Limit",$D$24="Normal"),$D$4/6,D193="Limit",1,D193="Specialty Upgrade",0.5)</f>
        <v>0</v>
      </c>
      <c r="F193" s="7" cm="1">
        <f t="array" ref="F193">_xlfn.IFS(D193="",0,D193="Upgrade",0,D193="Limit",($C193)*$E193,D193="Specialty Upgrade",0,D193="Specialty Limit",($C193)*$E193)</f>
        <v>0</v>
      </c>
      <c r="G193" s="7" cm="1">
        <f t="array" ref="G193">_xlfn.IFS(D193="",0,D193="Upgrade",($C193)*$E193,D193="Limit",0,D193="Specialty Upgrade",($C193)*$E193,D193="Specialty Limit",0)</f>
        <v>0</v>
      </c>
      <c r="H193" s="30"/>
    </row>
    <row r="194" spans="2:8" x14ac:dyDescent="0.35">
      <c r="B194" s="18"/>
      <c r="C194" s="8"/>
      <c r="D194" s="11"/>
      <c r="E194" s="7" cm="1">
        <f t="array" ref="E194">_xlfn.IFS(D194="",0,D194="Upgrade",1,AND(D194="Limit",$D$24="Specialist"),$D$4/3,AND(D194="Limit",$D$24="Straightforward"),$D$4/2,AND(D194="Limit",$D$24="Normal"),$D$4/6,D194="Limit",1,D194="Specialty Upgrade",0.5)</f>
        <v>0</v>
      </c>
      <c r="F194" s="7" cm="1">
        <f t="array" ref="F194">_xlfn.IFS(D194="",0,D194="Upgrade",0,D194="Limit",($C194)*$E194,D194="Specialty Upgrade",0,D194="Specialty Limit",($C194)*$E194)</f>
        <v>0</v>
      </c>
      <c r="G194" s="7" cm="1">
        <f t="array" ref="G194">_xlfn.IFS(D194="",0,D194="Upgrade",($C194)*$E194,D194="Limit",0,D194="Specialty Upgrade",($C194)*$E194,D194="Specialty Limit",0)</f>
        <v>0</v>
      </c>
      <c r="H194" s="30"/>
    </row>
    <row r="195" spans="2:8" x14ac:dyDescent="0.35">
      <c r="B195" s="18"/>
      <c r="C195" s="8"/>
      <c r="D195" s="11"/>
      <c r="E195" s="7" cm="1">
        <f t="array" ref="E195">_xlfn.IFS(D195="",0,D195="Upgrade",1,AND(D195="Limit",$D$24="Specialist"),$D$4/3,AND(D195="Limit",$D$24="Straightforward"),$D$4/2,AND(D195="Limit",$D$24="Normal"),$D$4/6,D195="Limit",1,D195="Specialty Upgrade",0.5)</f>
        <v>0</v>
      </c>
      <c r="F195" s="7" cm="1">
        <f t="array" ref="F195">_xlfn.IFS(D195="",0,D195="Upgrade",0,D195="Limit",($C195)*$E195,D195="Specialty Upgrade",0,D195="Specialty Limit",($C195)*$E195)</f>
        <v>0</v>
      </c>
      <c r="G195" s="7" cm="1">
        <f t="array" ref="G195">_xlfn.IFS(D195="",0,D195="Upgrade",($C195)*$E195,D195="Limit",0,D195="Specialty Upgrade",($C195)*$E195,D195="Specialty Limit",0)</f>
        <v>0</v>
      </c>
      <c r="H195" s="30"/>
    </row>
    <row r="196" spans="2:8" x14ac:dyDescent="0.35">
      <c r="B196" s="18"/>
      <c r="C196" s="8"/>
      <c r="D196" s="11"/>
      <c r="E196" s="7" cm="1">
        <f t="array" ref="E196">_xlfn.IFS(D196="",0,D196="Upgrade",1,AND(D196="Limit",$D$24="Specialist"),$D$4/3,AND(D196="Limit",$D$24="Straightforward"),$D$4/2,AND(D196="Limit",$D$24="Normal"),$D$4/6,D196="Limit",1,D196="Specialty Upgrade",0.5)</f>
        <v>0</v>
      </c>
      <c r="F196" s="7" cm="1">
        <f t="array" ref="F196">_xlfn.IFS(D196="",0,D196="Upgrade",0,D196="Limit",($C196)*$E196,D196="Specialty Upgrade",0,D196="Specialty Limit",($C196)*$E196)</f>
        <v>0</v>
      </c>
      <c r="G196" s="7" cm="1">
        <f t="array" ref="G196">_xlfn.IFS(D196="",0,D196="Upgrade",($C196)*$E196,D196="Limit",0,D196="Specialty Upgrade",($C196)*$E196,D196="Specialty Limit",0)</f>
        <v>0</v>
      </c>
      <c r="H196" s="30"/>
    </row>
    <row r="197" spans="2:8" x14ac:dyDescent="0.35">
      <c r="B197" s="18"/>
      <c r="C197" s="8"/>
      <c r="D197" s="11"/>
      <c r="E197" s="7" cm="1">
        <f t="array" ref="E197">_xlfn.IFS(D197="",0,D197="Upgrade",1,AND(D197="Limit",$D$24="Specialist"),$D$4/3,AND(D197="Limit",$D$24="Straightforward"),$D$4/2,AND(D197="Limit",$D$24="Normal"),$D$4/6,D197="Limit",1,D197="Specialty Upgrade",0.5)</f>
        <v>0</v>
      </c>
      <c r="F197" s="7" cm="1">
        <f t="array" ref="F197">_xlfn.IFS(D197="",0,D197="Upgrade",0,D197="Limit",($C197)*$E197,D197="Specialty Upgrade",0,D197="Specialty Limit",($C197)*$E197)</f>
        <v>0</v>
      </c>
      <c r="G197" s="7" cm="1">
        <f t="array" ref="G197">_xlfn.IFS(D197="",0,D197="Upgrade",($C197)*$E197,D197="Limit",0,D197="Specialty Upgrade",($C197)*$E197,D197="Specialty Limit",0)</f>
        <v>0</v>
      </c>
      <c r="H197" s="30"/>
    </row>
    <row r="198" spans="2:8" ht="15" thickBot="1" x14ac:dyDescent="0.4">
      <c r="B198" s="19"/>
      <c r="C198" s="27"/>
      <c r="D198" s="28"/>
      <c r="E198" s="36" cm="1">
        <f t="array" ref="E198">_xlfn.IFS(D198="",0,D198="Upgrade",1,AND(D198="Limit",$D$24="Specialist"),$D$4/3,AND(D198="Limit",$D$24="Straightforward"),$D$4/2,AND(D198="Limit",$D$24="Normal"),$D$4/6,D198="Limit",1,D198="Specialty Upgrade",0.5)</f>
        <v>0</v>
      </c>
      <c r="F198" s="29" cm="1">
        <f t="array" ref="F198">_xlfn.IFS(D198="",0,D198="Upgrade",0,D198="Limit",($C198)*$E198,D198="Specialty Upgrade",0,D198="Specialty Limit",($C198)*$E198)</f>
        <v>0</v>
      </c>
      <c r="G198" s="29" cm="1">
        <f t="array" ref="G198">_xlfn.IFS(D198="",0,D198="Upgrade",($C198)*$E198,D198="Limit",0,D198="Specialty Upgrade",($C198)*$E198,D198="Specialty Limit",0)</f>
        <v>0</v>
      </c>
      <c r="H198" s="30"/>
    </row>
    <row r="199" spans="2:8" s="6" customFormat="1" ht="15" thickBot="1" x14ac:dyDescent="0.4">
      <c r="B199" s="26" t="s">
        <v>165</v>
      </c>
      <c r="C199" s="25"/>
      <c r="F199" s="26" cm="1">
        <f t="array" ref="F199">_xlfn.LET(_xlpm.a,$D$4,
_xlpm.b,_xlpm.a*10,
_xlpm.c,_xlpm.a*20,
_xlpm.d,_xlpm.a*30,
_xlpm.sum, _xlfn.IFS(
SUM(F189:F198)&lt;(_xlpm.b+1),SUM(F189:F198),
SUM(F189:F198)&lt;(_xlpm.c+1),(SUM(F189:F198)-_xlpm.b)/2+_xlpm.b,
SUM(F189:F198)&gt;(_xlpm.c),(SUM(F189:F198)-_xlpm.c)/4+(_xlpm.b*1.5)),
_xlpm.sum
)</f>
        <v>0</v>
      </c>
      <c r="G199" s="26">
        <f>SUM(G189:G198)</f>
        <v>0</v>
      </c>
      <c r="H199" s="40"/>
    </row>
    <row r="201" spans="2:8" x14ac:dyDescent="0.35">
      <c r="B201" s="21" t="s">
        <v>173</v>
      </c>
      <c r="D201" s="18"/>
    </row>
    <row r="202" spans="2:8" x14ac:dyDescent="0.35">
      <c r="B202" s="21" t="s">
        <v>106</v>
      </c>
      <c r="D202" s="18"/>
    </row>
    <row r="203" spans="2:8" s="20" customFormat="1" ht="15" thickBot="1" x14ac:dyDescent="0.4">
      <c r="B203" s="20" t="s">
        <v>174</v>
      </c>
      <c r="C203" s="20" t="s">
        <v>180</v>
      </c>
      <c r="D203" s="20" t="s">
        <v>176</v>
      </c>
      <c r="E203" s="20" t="s">
        <v>177</v>
      </c>
      <c r="F203" s="20" t="s">
        <v>181</v>
      </c>
      <c r="G203" s="20" t="s">
        <v>134</v>
      </c>
      <c r="H203" s="39" t="s">
        <v>136</v>
      </c>
    </row>
    <row r="204" spans="2:8" x14ac:dyDescent="0.35">
      <c r="B204" t="s">
        <v>179</v>
      </c>
      <c r="C204" s="9" cm="1">
        <f t="array" ref="C204">_xlfn.IFNA(_xlfn.IFS($D$24="One Trick",$D$4*20,$D$24="Paragon",$D$4*10,$D$24="Dual-Natured",$D$4*15),0)</f>
        <v>0</v>
      </c>
      <c r="D204" t="s">
        <v>70</v>
      </c>
      <c r="E204" s="7" cm="1">
        <f t="array" ref="E204">_xlfn.IFS(D204="",0,D204="Upgrade",1,AND(D204="Limit",$D$24="Specialist"),$D$4/3,AND(D204="Limit",$D$24="Straightforward"),$D$4/2,AND(D204="Limit",$D$24="Normal"),$D$4/6,D204="Limit",1,D204="Specialty Upgrade",0.5)</f>
        <v>1</v>
      </c>
      <c r="F204" s="7" cm="1">
        <f t="array" ref="F204">_xlfn.IFS(D204="",0,D204="Upgrade",0,D204="Limit",($C204)*$E204,D204="Specialty Upgrade",0,D204="Specialty Limit",($C204)*$E204)</f>
        <v>0</v>
      </c>
      <c r="G204" s="7" cm="1">
        <f t="array" ref="G204">_xlfn.IFS(D204="",0,D204="Upgrade",($C204)*$E204,D204="Limit",0,D204="Specialty Upgrade",($C204)*$E204,D204="Specialty Limit",0)</f>
        <v>0</v>
      </c>
      <c r="H204" s="30"/>
    </row>
    <row r="205" spans="2:8" x14ac:dyDescent="0.35">
      <c r="B205" s="18"/>
      <c r="C205" s="8"/>
      <c r="D205" s="11"/>
      <c r="E205" s="7" cm="1">
        <f t="array" ref="E205">_xlfn.IFS(D205="",0,D205="Upgrade",1,AND(D205="Limit",$D$24="Specialist"),$D$4/3,AND(D205="Limit",$D$24="Straightforward"),$D$4/2,AND(D205="Limit",$D$24="Normal"),$D$4/6,D205="Limit",1,D205="Specialty Upgrade",0.5)</f>
        <v>0</v>
      </c>
      <c r="F205" s="7" cm="1">
        <f t="array" ref="F205">_xlfn.IFS(D205="",0,D205="Upgrade",0,D205="Limit",($C205)*$E205,D205="Specialty Upgrade",0,D205="Specialty Limit",($C205)*$E205)</f>
        <v>0</v>
      </c>
      <c r="G205" s="7" cm="1">
        <f t="array" ref="G205">_xlfn.IFS(D205="",0,D205="Upgrade",($C205)*$E205,D205="Limit",0,D205="Specialty Upgrade",($C205)*$E205,D205="Specialty Limit",0)</f>
        <v>0</v>
      </c>
      <c r="H205" s="30"/>
    </row>
    <row r="206" spans="2:8" x14ac:dyDescent="0.35">
      <c r="B206" s="18"/>
      <c r="C206" s="8"/>
      <c r="D206" s="11"/>
      <c r="E206" s="7" cm="1">
        <f t="array" ref="E206">_xlfn.IFS(D206="",0,D206="Upgrade",1,AND(D206="Limit",$D$24="Specialist"),$D$4/3,AND(D206="Limit",$D$24="Straightforward"),$D$4/2,AND(D206="Limit",$D$24="Normal"),$D$4/6,D206="Limit",1,D206="Specialty Upgrade",0.5)</f>
        <v>0</v>
      </c>
      <c r="F206" s="7" cm="1">
        <f t="array" ref="F206">_xlfn.IFS(D206="",0,D206="Upgrade",0,D206="Limit",($C206)*$E206,D206="Specialty Upgrade",0,D206="Specialty Limit",($C206)*$E206)</f>
        <v>0</v>
      </c>
      <c r="G206" s="7" cm="1">
        <f t="array" ref="G206">_xlfn.IFS(D206="",0,D206="Upgrade",($C206)*$E206,D206="Limit",0,D206="Specialty Upgrade",($C206)*$E206,D206="Specialty Limit",0)</f>
        <v>0</v>
      </c>
      <c r="H206" s="30"/>
    </row>
    <row r="207" spans="2:8" x14ac:dyDescent="0.35">
      <c r="B207" s="18"/>
      <c r="C207" s="8"/>
      <c r="D207" s="11"/>
      <c r="E207" s="7" cm="1">
        <f t="array" ref="E207">_xlfn.IFS(D207="",0,D207="Upgrade",1,AND(D207="Limit",$D$24="Specialist"),$D$4/3,AND(D207="Limit",$D$24="Straightforward"),$D$4/2,AND(D207="Limit",$D$24="Normal"),$D$4/6,D207="Limit",1,D207="Specialty Upgrade",0.5)</f>
        <v>0</v>
      </c>
      <c r="F207" s="7" cm="1">
        <f t="array" ref="F207">_xlfn.IFS(D207="",0,D207="Upgrade",0,D207="Limit",($C207)*$E207,D207="Specialty Upgrade",0,D207="Specialty Limit",($C207)*$E207)</f>
        <v>0</v>
      </c>
      <c r="G207" s="7" cm="1">
        <f t="array" ref="G207">_xlfn.IFS(D207="",0,D207="Upgrade",($C207)*$E207,D207="Limit",0,D207="Specialty Upgrade",($C207)*$E207,D207="Specialty Limit",0)</f>
        <v>0</v>
      </c>
      <c r="H207" s="30"/>
    </row>
    <row r="208" spans="2:8" x14ac:dyDescent="0.35">
      <c r="B208" s="18"/>
      <c r="C208" s="8"/>
      <c r="D208" s="11"/>
      <c r="E208" s="7" cm="1">
        <f t="array" ref="E208">_xlfn.IFS(D208="",0,D208="Upgrade",1,AND(D208="Limit",$D$24="Specialist"),$D$4/3,AND(D208="Limit",$D$24="Straightforward"),$D$4/2,AND(D208="Limit",$D$24="Normal"),$D$4/6,D208="Limit",1,D208="Specialty Upgrade",0.5)</f>
        <v>0</v>
      </c>
      <c r="F208" s="7" cm="1">
        <f t="array" ref="F208">_xlfn.IFS(D208="",0,D208="Upgrade",0,D208="Limit",($C208)*$E208,D208="Specialty Upgrade",0,D208="Specialty Limit",($C208)*$E208)</f>
        <v>0</v>
      </c>
      <c r="G208" s="7" cm="1">
        <f t="array" ref="G208">_xlfn.IFS(D208="",0,D208="Upgrade",($C208)*$E208,D208="Limit",0,D208="Specialty Upgrade",($C208)*$E208,D208="Specialty Limit",0)</f>
        <v>0</v>
      </c>
      <c r="H208" s="30"/>
    </row>
    <row r="209" spans="2:8" x14ac:dyDescent="0.35">
      <c r="B209" s="18"/>
      <c r="C209" s="8"/>
      <c r="D209" s="11"/>
      <c r="E209" s="7" cm="1">
        <f t="array" ref="E209">_xlfn.IFS(D209="",0,D209="Upgrade",1,AND(D209="Limit",$D$24="Specialist"),$D$4/3,AND(D209="Limit",$D$24="Straightforward"),$D$4/2,AND(D209="Limit",$D$24="Normal"),$D$4/6,D209="Limit",1,D209="Specialty Upgrade",0.5)</f>
        <v>0</v>
      </c>
      <c r="F209" s="7" cm="1">
        <f t="array" ref="F209">_xlfn.IFS(D209="",0,D209="Upgrade",0,D209="Limit",($C209)*$E209,D209="Specialty Upgrade",0,D209="Specialty Limit",($C209)*$E209)</f>
        <v>0</v>
      </c>
      <c r="G209" s="7" cm="1">
        <f t="array" ref="G209">_xlfn.IFS(D209="",0,D209="Upgrade",($C209)*$E209,D209="Limit",0,D209="Specialty Upgrade",($C209)*$E209,D209="Specialty Limit",0)</f>
        <v>0</v>
      </c>
      <c r="H209" s="30"/>
    </row>
    <row r="210" spans="2:8" x14ac:dyDescent="0.35">
      <c r="B210" s="18"/>
      <c r="C210" s="8"/>
      <c r="D210" s="11"/>
      <c r="E210" s="7" cm="1">
        <f t="array" ref="E210">_xlfn.IFS(D210="",0,D210="Upgrade",1,AND(D210="Limit",$D$24="Specialist"),$D$4/3,AND(D210="Limit",$D$24="Straightforward"),$D$4/2,AND(D210="Limit",$D$24="Normal"),$D$4/6,D210="Limit",1,D210="Specialty Upgrade",0.5)</f>
        <v>0</v>
      </c>
      <c r="F210" s="7" cm="1">
        <f t="array" ref="F210">_xlfn.IFS(D210="",0,D210="Upgrade",0,D210="Limit",($C210)*$E210,D210="Specialty Upgrade",0,D210="Specialty Limit",($C210)*$E210)</f>
        <v>0</v>
      </c>
      <c r="G210" s="7" cm="1">
        <f t="array" ref="G210">_xlfn.IFS(D210="",0,D210="Upgrade",($C210)*$E210,D210="Limit",0,D210="Specialty Upgrade",($C210)*$E210,D210="Specialty Limit",0)</f>
        <v>0</v>
      </c>
      <c r="H210" s="30"/>
    </row>
    <row r="211" spans="2:8" x14ac:dyDescent="0.35">
      <c r="B211" s="18"/>
      <c r="C211" s="8"/>
      <c r="D211" s="11"/>
      <c r="E211" s="7" cm="1">
        <f t="array" ref="E211">_xlfn.IFS(D211="",0,D211="Upgrade",1,AND(D211="Limit",$D$24="Specialist"),$D$4/3,AND(D211="Limit",$D$24="Straightforward"),$D$4/2,AND(D211="Limit",$D$24="Normal"),$D$4/6,D211="Limit",1,D211="Specialty Upgrade",0.5)</f>
        <v>0</v>
      </c>
      <c r="F211" s="7" cm="1">
        <f t="array" ref="F211">_xlfn.IFS(D211="",0,D211="Upgrade",0,D211="Limit",($C211)*$E211,D211="Specialty Upgrade",0,D211="Specialty Limit",($C211)*$E211)</f>
        <v>0</v>
      </c>
      <c r="G211" s="7" cm="1">
        <f t="array" ref="G211">_xlfn.IFS(D211="",0,D211="Upgrade",($C211)*$E211,D211="Limit",0,D211="Specialty Upgrade",($C211)*$E211,D211="Specialty Limit",0)</f>
        <v>0</v>
      </c>
      <c r="H211" s="30"/>
    </row>
    <row r="212" spans="2:8" x14ac:dyDescent="0.35">
      <c r="B212" s="18"/>
      <c r="C212" s="8"/>
      <c r="D212" s="11"/>
      <c r="E212" s="7" cm="1">
        <f t="array" ref="E212">_xlfn.IFS(D212="",0,D212="Upgrade",1,AND(D212="Limit",$D$24="Specialist"),$D$4/3,AND(D212="Limit",$D$24="Straightforward"),$D$4/2,AND(D212="Limit",$D$24="Normal"),$D$4/6,D212="Limit",1,D212="Specialty Upgrade",0.5)</f>
        <v>0</v>
      </c>
      <c r="F212" s="7" cm="1">
        <f t="array" ref="F212">_xlfn.IFS(D212="",0,D212="Upgrade",0,D212="Limit",($C212)*$E212,D212="Specialty Upgrade",0,D212="Specialty Limit",($C212)*$E212)</f>
        <v>0</v>
      </c>
      <c r="G212" s="7" cm="1">
        <f t="array" ref="G212">_xlfn.IFS(D212="",0,D212="Upgrade",($C212)*$E212,D212="Limit",0,D212="Specialty Upgrade",($C212)*$E212,D212="Specialty Limit",0)</f>
        <v>0</v>
      </c>
      <c r="H212" s="30"/>
    </row>
    <row r="213" spans="2:8" ht="15" thickBot="1" x14ac:dyDescent="0.4">
      <c r="B213" s="19"/>
      <c r="C213" s="27"/>
      <c r="D213" s="28"/>
      <c r="E213" s="36" cm="1">
        <f t="array" ref="E213">_xlfn.IFS(D213="",0,D213="Upgrade",1,AND(D213="Limit",$D$24="Specialist"),$D$4/3,AND(D213="Limit",$D$24="Straightforward"),$D$4/2,AND(D213="Limit",$D$24="Normal"),$D$4/6,D213="Limit",1,D213="Specialty Upgrade",0.5)</f>
        <v>0</v>
      </c>
      <c r="F213" s="29" cm="1">
        <f t="array" ref="F213">_xlfn.IFS(D213="",0,D213="Upgrade",0,D213="Limit",($C213)*$E213,D213="Specialty Upgrade",0,D213="Specialty Limit",($C213)*$E213)</f>
        <v>0</v>
      </c>
      <c r="G213" s="29" cm="1">
        <f t="array" ref="G213">_xlfn.IFS(D213="",0,D213="Upgrade",($C213)*$E213,D213="Limit",0,D213="Specialty Upgrade",($C213)*$E213,D213="Specialty Limit",0)</f>
        <v>0</v>
      </c>
      <c r="H213" s="30"/>
    </row>
    <row r="214" spans="2:8" s="6" customFormat="1" ht="15" thickBot="1" x14ac:dyDescent="0.4">
      <c r="B214" s="26" t="s">
        <v>165</v>
      </c>
      <c r="C214" s="25"/>
      <c r="F214" s="26" cm="1">
        <f t="array" ref="F214">_xlfn.LET(_xlpm.a,$D$4,
_xlpm.b,_xlpm.a*10,
_xlpm.c,_xlpm.a*20,
_xlpm.d,_xlpm.a*30,
_xlpm.sum, _xlfn.IFS(
SUM(F204:F213)&lt;(_xlpm.b+1),SUM(F204:F213),
SUM(F204:F213)&lt;(_xlpm.c+1),(SUM(F204:F213)-_xlpm.b)/2+_xlpm.b,
SUM(F204:F213)&gt;(_xlpm.c),(SUM(F204:F213)-_xlpm.c)/4+(_xlpm.b*1.5)),
_xlpm.sum
)</f>
        <v>0</v>
      </c>
      <c r="G214" s="26">
        <f>SUM(G204:G213)</f>
        <v>0</v>
      </c>
      <c r="H214" s="40"/>
    </row>
    <row r="218" spans="2:8" s="15" customFormat="1" ht="17.5" thickBot="1" x14ac:dyDescent="0.45">
      <c r="B218" s="15" t="s">
        <v>182</v>
      </c>
      <c r="C218" s="15" t="s">
        <v>134</v>
      </c>
      <c r="D218" s="15" t="s">
        <v>183</v>
      </c>
      <c r="E218" s="15" t="s">
        <v>170</v>
      </c>
      <c r="H218" s="38" t="s">
        <v>136</v>
      </c>
    </row>
    <row r="219" spans="2:8" ht="15" thickTop="1" x14ac:dyDescent="0.35">
      <c r="B219" s="18"/>
      <c r="C219" s="8"/>
      <c r="D219" s="11"/>
      <c r="E219" s="11"/>
      <c r="H219" s="30"/>
    </row>
    <row r="220" spans="2:8" x14ac:dyDescent="0.35">
      <c r="B220" s="18"/>
      <c r="C220" s="8"/>
      <c r="D220" s="11"/>
      <c r="E220" s="11"/>
      <c r="H220" s="30"/>
    </row>
    <row r="221" spans="2:8" x14ac:dyDescent="0.35">
      <c r="B221" s="18"/>
      <c r="C221" s="8"/>
      <c r="D221" s="11"/>
      <c r="E221" s="11"/>
      <c r="H221" s="30"/>
    </row>
    <row r="222" spans="2:8" x14ac:dyDescent="0.35">
      <c r="B222" s="18"/>
      <c r="C222" s="8"/>
      <c r="D222" s="11"/>
      <c r="E222" s="11"/>
      <c r="H222" s="30"/>
    </row>
    <row r="223" spans="2:8" x14ac:dyDescent="0.35">
      <c r="B223" s="18"/>
      <c r="C223" s="8"/>
      <c r="D223" s="11"/>
      <c r="E223" s="11"/>
      <c r="H223" s="30"/>
    </row>
    <row r="224" spans="2:8" x14ac:dyDescent="0.35">
      <c r="B224" s="18"/>
      <c r="C224" s="8"/>
      <c r="D224" s="11"/>
      <c r="E224" s="11"/>
      <c r="H224" s="30"/>
    </row>
    <row r="225" spans="2:8" x14ac:dyDescent="0.35">
      <c r="B225" s="18"/>
      <c r="C225" s="8"/>
      <c r="D225" s="11"/>
      <c r="E225" s="11"/>
      <c r="H225" s="30"/>
    </row>
    <row r="226" spans="2:8" x14ac:dyDescent="0.35">
      <c r="B226" s="18"/>
      <c r="C226" s="8"/>
      <c r="D226" s="11"/>
      <c r="E226" s="11"/>
      <c r="H226" s="30"/>
    </row>
    <row r="227" spans="2:8" x14ac:dyDescent="0.35">
      <c r="B227" s="18"/>
      <c r="C227" s="8"/>
      <c r="D227" s="11"/>
      <c r="E227" s="11"/>
      <c r="H227" s="30"/>
    </row>
    <row r="228" spans="2:8" x14ac:dyDescent="0.35">
      <c r="B228" s="18"/>
      <c r="C228" s="8"/>
      <c r="D228" s="11"/>
      <c r="E228" s="11"/>
      <c r="H228" s="30"/>
    </row>
    <row r="229" spans="2:8" x14ac:dyDescent="0.35">
      <c r="B229" s="18"/>
      <c r="C229" s="8"/>
      <c r="D229" s="11"/>
      <c r="E229" s="11"/>
      <c r="H229" s="30"/>
    </row>
    <row r="230" spans="2:8" x14ac:dyDescent="0.35">
      <c r="B230" s="18"/>
      <c r="C230" s="8"/>
      <c r="D230" s="11"/>
      <c r="E230" s="11"/>
      <c r="H230" s="30"/>
    </row>
    <row r="231" spans="2:8" x14ac:dyDescent="0.35">
      <c r="B231" s="18"/>
      <c r="C231" s="8"/>
      <c r="D231" s="11"/>
      <c r="E231" s="11"/>
      <c r="H231" s="30"/>
    </row>
    <row r="232" spans="2:8" x14ac:dyDescent="0.35">
      <c r="B232" s="18"/>
      <c r="C232" s="8"/>
      <c r="D232" s="11"/>
      <c r="E232" s="11"/>
      <c r="H232" s="30"/>
    </row>
    <row r="233" spans="2:8" x14ac:dyDescent="0.35">
      <c r="B233" s="18"/>
      <c r="C233" s="8"/>
      <c r="D233" s="11"/>
      <c r="E233" s="11"/>
      <c r="H233" s="30"/>
    </row>
    <row r="234" spans="2:8" x14ac:dyDescent="0.35">
      <c r="B234" s="18"/>
      <c r="C234" s="8"/>
      <c r="D234" s="11"/>
      <c r="E234" s="11"/>
      <c r="H234" s="30"/>
    </row>
    <row r="235" spans="2:8" x14ac:dyDescent="0.35">
      <c r="B235" s="41"/>
      <c r="C235" s="8"/>
      <c r="D235" s="11"/>
      <c r="E235" s="11"/>
      <c r="H235" s="42"/>
    </row>
    <row r="236" spans="2:8" x14ac:dyDescent="0.35">
      <c r="B236" s="9" t="s">
        <v>184</v>
      </c>
      <c r="C236" s="9">
        <f>SUMIF($D$219:$D$235,_xlfn.TEXTBEFORE(B236,"s ",),$C$219:$C$235)</f>
        <v>0</v>
      </c>
      <c r="D236" s="9" cm="1">
        <f t="array" ref="D236">_xlfn.IFNA(_xlfn.IFS($D$25="Specialist", 1,$D$25="Jack of All Trades", 1, $D$25="Practical", 1),1)</f>
        <v>1</v>
      </c>
    </row>
    <row r="237" spans="2:8" x14ac:dyDescent="0.35">
      <c r="B237" s="9" t="s">
        <v>185</v>
      </c>
      <c r="C237" s="9">
        <f>SUMIF($D$219:$D$235,_xlfn.TEXTBEFORE(B237,"s ",),$C$219:$C$235)</f>
        <v>0</v>
      </c>
      <c r="D237" s="9" cm="1">
        <f t="array" ref="D237">_xlfn.IFNA(_xlfn.IFS($D$25="Specialist", 1,$D$25="Jack of All Trades", 1, $D$25="Practical", 1),1)</f>
        <v>1</v>
      </c>
    </row>
    <row r="238" spans="2:8" x14ac:dyDescent="0.35">
      <c r="B238" s="9" t="s">
        <v>186</v>
      </c>
      <c r="C238" s="9">
        <f>SUMIF($D$219:$D$235,_xlfn.TEXTBEFORE(B238,"s ",),$C$219:$C$235)</f>
        <v>0</v>
      </c>
      <c r="D238" s="9" cm="1">
        <f t="array" ref="D238">_xlfn.IFNA(_xlfn.IFS($D$25="Specialist", 1,$D$25="Jack of All Trades", 1, $D$25="Practical", 1),1)</f>
        <v>1</v>
      </c>
    </row>
    <row r="239" spans="2:8" x14ac:dyDescent="0.35">
      <c r="B239" s="9" t="s">
        <v>187</v>
      </c>
      <c r="C239" s="9">
        <f>SUMIF($D$219:$D$235,_xlfn.TEXTBEFORE(B239,"s ",),$C$219:$C$235)</f>
        <v>0</v>
      </c>
      <c r="D239" s="9" cm="1">
        <f t="array" ref="D239">_xlfn.IFNA(_xlfn.IFS($D$25="Specialist", 1,$D$25="Jack of All Trades", 1, $D$25="Practical", 1),1)</f>
        <v>1</v>
      </c>
    </row>
    <row r="240" spans="2:8" x14ac:dyDescent="0.35">
      <c r="B240" s="9" t="s">
        <v>188</v>
      </c>
      <c r="C240" s="9" t="str" cm="1">
        <f t="array" ref="C240">C236*D236+C237*D237+C238*D238+C239*D239&amp;" / "&amp;$D$4*5-5+_xlfn.IFNA(_xlfn.IFS($D$25="Specialized", -5,$D$25="Jack of All Trades", -5, $D$25="Practical", 0),0)</f>
        <v>0 / 15</v>
      </c>
    </row>
  </sheetData>
  <mergeCells count="1">
    <mergeCell ref="C109:D109"/>
  </mergeCells>
  <dataValidations count="8">
    <dataValidation type="list" allowBlank="1" showInputMessage="1" showErrorMessage="1" sqref="D39" xr:uid="{219616F8-28D5-4D06-9478-641097365112}">
      <formula1>"Resolve,Stability,Vitality"</formula1>
    </dataValidation>
    <dataValidation type="list" allowBlank="1" showInputMessage="1" showErrorMessage="1" sqref="D20" xr:uid="{DE68033B-3604-441F-A63D-FA2D384D34C0}">
      <formula1>ArcAT</formula1>
    </dataValidation>
    <dataValidation type="list" allowBlank="1" showInputMessage="1" showErrorMessage="1" sqref="D21" xr:uid="{AF9DC243-49A1-4BA9-A5AB-0C813C980883}">
      <formula1>ArcET</formula1>
    </dataValidation>
    <dataValidation type="list" allowBlank="1" showInputMessage="1" showErrorMessage="1" sqref="D22" xr:uid="{B820F624-4118-4D2B-96DB-DD1C3451CA16}">
      <formula1>ArcM</formula1>
    </dataValidation>
    <dataValidation type="list" allowBlank="1" showInputMessage="1" showErrorMessage="1" sqref="D23" xr:uid="{AB8FCDB7-D755-4CA5-9ABB-CCFE8CE9AEAA}">
      <formula1>ArcUA</formula1>
    </dataValidation>
    <dataValidation type="list" allowBlank="1" showInputMessage="1" showErrorMessage="1" sqref="D24" xr:uid="{E243E8A7-4010-47F5-820E-17D9F06BD43A}">
      <formula1>ArcSA</formula1>
    </dataValidation>
    <dataValidation type="list" allowBlank="1" showInputMessage="1" showErrorMessage="1" sqref="D25" xr:uid="{3E370F78-E4C7-4CBE-BF78-175666FB5B6A}">
      <formula1>ArcU</formula1>
    </dataValidation>
    <dataValidation type="list" allowBlank="1" showInputMessage="1" showErrorMessage="1" sqref="F55:F68" xr:uid="{807B4442-871E-49AC-8F2B-5A93157C56DC}">
      <formula1>YesBlank</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7832CCB6-1B93-4931-91B8-42D93D886F96}">
          <x14:formula1>
            <xm:f>DataValidation!$D$2:$D$11</xm:f>
          </x14:formula1>
          <xm:sqref>D100:D105</xm:sqref>
        </x14:dataValidation>
        <x14:dataValidation type="list" allowBlank="1" showInputMessage="1" showErrorMessage="1" xr:uid="{788D16DC-4731-457F-BA7B-8FAAEE8479C6}">
          <x14:formula1>
            <xm:f>DataValidation!$F$2:$F$5</xm:f>
          </x14:formula1>
          <xm:sqref>D159:D168 D114:D123 D189:D198 D129:D138 D144:D153 D174:D183 D204:D213</xm:sqref>
        </x14:dataValidation>
        <x14:dataValidation type="list" allowBlank="1" showInputMessage="1" showErrorMessage="1" xr:uid="{AD72A2F2-BAAE-4620-848D-0DD8E5343256}">
          <x14:formula1>
            <xm:f>DataValidation!$J$2:$J$7</xm:f>
          </x14:formula1>
          <xm:sqref>D219:D235</xm:sqref>
        </x14:dataValidation>
        <x14:dataValidation type="list" allowBlank="1" showInputMessage="1" showErrorMessage="1" xr:uid="{D7B285A8-426C-4176-B8CB-0FA6ED8DAD67}">
          <x14:formula1>
            <xm:f>DataValidation!$Z$2:$Z$8</xm:f>
          </x14:formula1>
          <xm:sqref>E219:E235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9B67-2B84-4A44-9060-09CD04B66DF9}">
  <dimension ref="A2:H240"/>
  <sheetViews>
    <sheetView workbookViewId="0">
      <selection activeCell="D50" sqref="D50"/>
    </sheetView>
  </sheetViews>
  <sheetFormatPr defaultRowHeight="14.5" x14ac:dyDescent="0.35"/>
  <cols>
    <col min="1" max="1" width="5" customWidth="1"/>
    <col min="2" max="2" width="32" customWidth="1"/>
    <col min="3" max="3" width="15.1796875" bestFit="1" customWidth="1"/>
    <col min="4" max="4" width="35.26953125" customWidth="1"/>
    <col min="5" max="7" width="13.81640625" customWidth="1"/>
    <col min="8" max="8" width="190.7265625" style="1" customWidth="1"/>
    <col min="9" max="12" width="7.54296875" customWidth="1"/>
  </cols>
  <sheetData>
    <row r="2" spans="2:8" x14ac:dyDescent="0.35">
      <c r="B2" s="2" t="s">
        <v>90</v>
      </c>
      <c r="D2" s="17" t="s">
        <v>208</v>
      </c>
      <c r="F2" t="s">
        <v>91</v>
      </c>
      <c r="G2" s="8"/>
    </row>
    <row r="3" spans="2:8" x14ac:dyDescent="0.35">
      <c r="B3" s="2" t="s">
        <v>92</v>
      </c>
      <c r="D3" s="17"/>
      <c r="F3" t="s">
        <v>93</v>
      </c>
      <c r="G3" s="9"/>
    </row>
    <row r="4" spans="2:8" x14ac:dyDescent="0.35">
      <c r="B4" s="2" t="s">
        <v>94</v>
      </c>
      <c r="D4" s="12">
        <v>6</v>
      </c>
      <c r="F4" t="s">
        <v>95</v>
      </c>
      <c r="G4" s="11"/>
    </row>
    <row r="5" spans="2:8" x14ac:dyDescent="0.35">
      <c r="F5" t="s">
        <v>96</v>
      </c>
      <c r="G5" s="12"/>
    </row>
    <row r="6" spans="2:8" x14ac:dyDescent="0.35">
      <c r="B6" s="2"/>
      <c r="F6" t="s">
        <v>97</v>
      </c>
      <c r="G6" s="17"/>
    </row>
    <row r="7" spans="2:8" x14ac:dyDescent="0.35">
      <c r="C7" s="3"/>
      <c r="F7" t="s">
        <v>93</v>
      </c>
      <c r="G7" s="14"/>
    </row>
    <row r="8" spans="2:8" x14ac:dyDescent="0.35">
      <c r="D8" s="5" t="str">
        <f>"AP: "&amp; SUM($D$9:$D$12)&amp;" / "&amp;$D$4*2</f>
        <v>AP: 12 / 12</v>
      </c>
    </row>
    <row r="9" spans="2:8" x14ac:dyDescent="0.35">
      <c r="B9" s="2" t="s">
        <v>68</v>
      </c>
      <c r="D9" s="13">
        <v>0</v>
      </c>
      <c r="H9" s="1" t="s">
        <v>98</v>
      </c>
    </row>
    <row r="10" spans="2:8" x14ac:dyDescent="0.35">
      <c r="B10" s="2" t="s">
        <v>74</v>
      </c>
      <c r="D10" s="13">
        <v>6</v>
      </c>
      <c r="H10" s="1" t="s">
        <v>99</v>
      </c>
    </row>
    <row r="11" spans="2:8" x14ac:dyDescent="0.35">
      <c r="B11" s="2" t="s">
        <v>79</v>
      </c>
      <c r="D11" s="13">
        <v>6</v>
      </c>
      <c r="H11" s="1" t="s">
        <v>100</v>
      </c>
    </row>
    <row r="12" spans="2:8" x14ac:dyDescent="0.35">
      <c r="B12" s="2" t="s">
        <v>82</v>
      </c>
      <c r="D12" s="13">
        <v>0</v>
      </c>
      <c r="H12" s="1" t="s">
        <v>101</v>
      </c>
    </row>
    <row r="14" spans="2:8" x14ac:dyDescent="0.35">
      <c r="B14" s="2"/>
      <c r="D14" s="5" t="str">
        <f>"AP: "&amp;SUM($D$15:$D$17)&amp;" / "&amp;$D$4</f>
        <v>AP: 6 / 6</v>
      </c>
    </row>
    <row r="15" spans="2:8" x14ac:dyDescent="0.35">
      <c r="B15" s="2" t="s">
        <v>85</v>
      </c>
      <c r="D15" s="13">
        <v>2</v>
      </c>
      <c r="H15" s="1" t="s">
        <v>102</v>
      </c>
    </row>
    <row r="16" spans="2:8" x14ac:dyDescent="0.35">
      <c r="B16" s="2" t="s">
        <v>87</v>
      </c>
      <c r="D16" s="13">
        <v>2</v>
      </c>
      <c r="H16" s="1" t="s">
        <v>103</v>
      </c>
    </row>
    <row r="17" spans="2:8" x14ac:dyDescent="0.35">
      <c r="B17" s="2" t="s">
        <v>89</v>
      </c>
      <c r="D17" s="13">
        <v>2</v>
      </c>
      <c r="H17" s="1" t="s">
        <v>104</v>
      </c>
    </row>
    <row r="18" spans="2:8" x14ac:dyDescent="0.35">
      <c r="B18" s="2"/>
      <c r="D18" s="3"/>
    </row>
    <row r="19" spans="2:8" x14ac:dyDescent="0.35">
      <c r="B19" s="2"/>
      <c r="D19" s="5" t="s">
        <v>105</v>
      </c>
    </row>
    <row r="20" spans="2:8" x14ac:dyDescent="0.35">
      <c r="B20" s="2" t="s">
        <v>106</v>
      </c>
      <c r="D20" s="31" t="s">
        <v>28</v>
      </c>
      <c r="H20" s="1" t="str">
        <f t="shared" ref="H20:H25" si="0">_xlfn.IFNA(VLOOKUP(D20,VL,2,FALSE),"")</f>
        <v>You gain both Melee and Ranged Attack Types for 0p. </v>
      </c>
    </row>
    <row r="21" spans="2:8" x14ac:dyDescent="0.35">
      <c r="B21" s="2" t="s">
        <v>107</v>
      </c>
      <c r="D21" s="31" t="s">
        <v>30</v>
      </c>
      <c r="H21" s="1" t="str">
        <f t="shared" si="0"/>
        <v>Your primary effect type is damage. Also, you can still access Basic Conditions as separate attacks.</v>
      </c>
    </row>
    <row r="22" spans="2:8" x14ac:dyDescent="0.35">
      <c r="B22" s="2" t="s">
        <v>108</v>
      </c>
      <c r="D22" s="31" t="s">
        <v>12</v>
      </c>
      <c r="H22" s="1" t="str">
        <f t="shared" si="0"/>
        <v>You don’t provoke attacks of opportunity.</v>
      </c>
    </row>
    <row r="23" spans="2:8" x14ac:dyDescent="0.35">
      <c r="B23" s="2" t="s">
        <v>109</v>
      </c>
      <c r="D23" s="31" t="s">
        <v>38</v>
      </c>
      <c r="H23" s="1" t="str">
        <f t="shared" si="0"/>
        <v>Increase the following stats by 1: Accuracy, Damage, Conditions, Avoidance, Durability, Resistances, Initiative, Movement. If you are Tier 5-7, instead increase by 2, if you are Tier 8+, increase by 3.</v>
      </c>
    </row>
    <row r="24" spans="2:8" ht="33.75" customHeight="1" x14ac:dyDescent="0.35">
      <c r="B24" s="2" t="s">
        <v>110</v>
      </c>
      <c r="D24" s="31" t="s">
        <v>48</v>
      </c>
      <c r="H24" s="1" t="str">
        <f>_xlfn.IFNA(VLOOKUP(D24,VL,2,FALSE),"")</f>
        <v>Focuses on creating powerful attacks at the cost of versatility. You can only use 1 specific Limit chosen when you take this archetype, that limit must be on all attacks. That limit returns its normal Points x (Tier/2).</v>
      </c>
    </row>
    <row r="25" spans="2:8" x14ac:dyDescent="0.35">
      <c r="B25" s="2" t="s">
        <v>111</v>
      </c>
      <c r="D25" s="31" t="s">
        <v>44</v>
      </c>
      <c r="H25" s="1" t="str">
        <f t="shared" si="0"/>
        <v>Add your Tier bonus once to all Skill Checks. You cannot purchase Expertise. You get less points in your Utility point pool.</v>
      </c>
    </row>
    <row r="26" spans="2:8" x14ac:dyDescent="0.35">
      <c r="B26" s="2"/>
      <c r="D26" s="3"/>
    </row>
    <row r="27" spans="2:8" x14ac:dyDescent="0.35">
      <c r="B27" s="2"/>
      <c r="D27" s="3"/>
    </row>
    <row r="28" spans="2:8" x14ac:dyDescent="0.35">
      <c r="B28" s="2"/>
      <c r="D28" s="3"/>
    </row>
    <row r="29" spans="2:8" x14ac:dyDescent="0.35">
      <c r="B29" s="2"/>
      <c r="D29" s="3"/>
    </row>
    <row r="30" spans="2:8" x14ac:dyDescent="0.35">
      <c r="B30" s="2"/>
      <c r="D30" s="3"/>
    </row>
    <row r="31" spans="2:8" x14ac:dyDescent="0.35">
      <c r="B31" s="2"/>
      <c r="C31" s="5" t="s">
        <v>112</v>
      </c>
      <c r="D31" s="5" t="s">
        <v>113</v>
      </c>
      <c r="E31" s="5" t="s">
        <v>114</v>
      </c>
      <c r="F31" s="5" t="s">
        <v>115</v>
      </c>
      <c r="G31" s="5" t="s">
        <v>116</v>
      </c>
    </row>
    <row r="32" spans="2:8" x14ac:dyDescent="0.35">
      <c r="B32" s="2" t="s">
        <v>65</v>
      </c>
      <c r="C32" s="7" t="s">
        <v>117</v>
      </c>
      <c r="D32" s="7">
        <f>$D$9+$D$4</f>
        <v>6</v>
      </c>
      <c r="E32" s="23"/>
      <c r="F32" s="12"/>
      <c r="G32" s="7" cm="1">
        <f t="array" ref="G32">10.5+D32+F32+SUMIF($D$100:$D$105,B32,$E$100:$E$105)+SUMIF($F$100:$F$105,B32,$G$100:$G$105)+IF($D$23="Cut Above",_xlfn.IFS($D$4&lt;5,1,$D$4&lt;8,2,D4&gt;7,3),0)</f>
        <v>24.5</v>
      </c>
      <c r="H32" s="1" t="s">
        <v>118</v>
      </c>
    </row>
    <row r="33" spans="2:8" x14ac:dyDescent="0.35">
      <c r="B33" s="2" t="s">
        <v>30</v>
      </c>
      <c r="C33" s="7" t="s">
        <v>119</v>
      </c>
      <c r="D33" s="7">
        <f>ROUNDUP($D$11*1.5,0)+$D$4</f>
        <v>15</v>
      </c>
      <c r="E33" s="23"/>
      <c r="F33" s="12"/>
      <c r="G33" s="7" cm="1">
        <f t="array" ref="G33">10.5+D33+F33+SUMIF($D$100:$D$105,B33,$E$100:$E$105)+SUMIF($F$100:$F$105,B33,$G$100:$G$105)+IF($D$23="Cut Above",_xlfn.IFS($D$4&lt;5,1,$D$4&lt;8,2,D4&gt;7,3),0)</f>
        <v>27.5</v>
      </c>
      <c r="H33" s="1" t="s">
        <v>120</v>
      </c>
    </row>
    <row r="34" spans="2:8" x14ac:dyDescent="0.35">
      <c r="B34" s="2" t="s">
        <v>86</v>
      </c>
      <c r="C34" s="7" t="s">
        <v>117</v>
      </c>
      <c r="D34" s="7">
        <f>$D$4*2</f>
        <v>12</v>
      </c>
      <c r="E34" s="23"/>
      <c r="F34" s="12"/>
      <c r="G34" s="7" cm="1">
        <f t="array" ref="G34">10.5+D34+F34+SUMIF($D$100:$D$105,B34,$E$100:$E$105)+SUMIF($F$100:$F$105,B34,$G$100:$G$105)+IF($D$23="Cut Above",_xlfn.IFS($D$4&lt;5,1,$D$4&lt;8,2,D4&gt;7,3),0)</f>
        <v>24.5</v>
      </c>
      <c r="H34" s="1" t="s">
        <v>121</v>
      </c>
    </row>
    <row r="35" spans="2:8" x14ac:dyDescent="0.35">
      <c r="B35" s="2"/>
      <c r="C35" s="3"/>
      <c r="D35" s="3"/>
      <c r="E35" s="3"/>
      <c r="F35" s="3"/>
      <c r="G35" s="3"/>
    </row>
    <row r="36" spans="2:8" x14ac:dyDescent="0.35">
      <c r="B36" s="2" t="s">
        <v>76</v>
      </c>
      <c r="C36" s="7">
        <f>10</f>
        <v>10</v>
      </c>
      <c r="D36" s="7">
        <f>$D$10+$D$4</f>
        <v>12</v>
      </c>
      <c r="E36" s="23"/>
      <c r="F36" s="12"/>
      <c r="G36" s="7" cm="1">
        <f t="array" ref="G36">C36+D36+F36+SUMIF($D$100:$D$105,B36,$E$100:$E$105)+SUMIF($F$100:$F$105,B36,$G$100:$G$105)+IF($D$23="Cut Above",_xlfn.IFS($D$4&lt;5,1,$D$4&lt;8,2,D4&gt;7,3),0)</f>
        <v>30</v>
      </c>
      <c r="H36" s="1" t="s">
        <v>122</v>
      </c>
    </row>
    <row r="37" spans="2:8" x14ac:dyDescent="0.35">
      <c r="B37" s="2" t="s">
        <v>80</v>
      </c>
      <c r="C37" s="7">
        <v>0</v>
      </c>
      <c r="D37" s="7">
        <f>ROUNDUP($D$12*1.5,0)+$D$4</f>
        <v>6</v>
      </c>
      <c r="E37" s="23"/>
      <c r="F37" s="12"/>
      <c r="G37" s="7" cm="1">
        <f t="array" ref="G37">C37+D37+F37+SUMIF($D$100:$D$105,B37,$E$100:$E$105)+SUMIF($F$100:$F$105,B37,$G$100:$G$105)+IF($D$23="Cut Above",_xlfn.IFS($D$4&lt;5,1,$D$4&lt;8,2,D4&gt;7,3),0)</f>
        <v>8</v>
      </c>
      <c r="H37" s="1" t="s">
        <v>123</v>
      </c>
    </row>
    <row r="38" spans="2:8" x14ac:dyDescent="0.35">
      <c r="B38" s="2"/>
      <c r="D38" s="3"/>
      <c r="E38" s="3"/>
      <c r="F38" s="3"/>
    </row>
    <row r="39" spans="2:8" x14ac:dyDescent="0.35">
      <c r="B39" s="2" t="s">
        <v>124</v>
      </c>
      <c r="D39" s="10" t="s">
        <v>64</v>
      </c>
      <c r="E39" s="3"/>
      <c r="F39" s="3"/>
    </row>
    <row r="40" spans="2:8" x14ac:dyDescent="0.35">
      <c r="B40" s="2" t="s">
        <v>125</v>
      </c>
      <c r="C40" s="7">
        <f>10</f>
        <v>10</v>
      </c>
      <c r="D40" s="7">
        <f>$D$9+IF($D$39="Resolve",2*$D$4,$D$4)</f>
        <v>12</v>
      </c>
      <c r="E40" s="23"/>
      <c r="F40" s="12"/>
      <c r="G40" s="7" cm="1">
        <f t="array" ref="G40">C40+D40+F40+SUMIF($D$100:$D$105,B40,$E$100:$E$105)+SUMIF($F$100:$F$105,B40,$G$100:$G$105)+IF($D$23="Cut Above",_xlfn.IFS($D$4&lt;5,1,$D$4&lt;8,2,D4&gt;7,3),0)</f>
        <v>24</v>
      </c>
      <c r="H40" s="1" t="s">
        <v>126</v>
      </c>
    </row>
    <row r="41" spans="2:8" x14ac:dyDescent="0.35">
      <c r="B41" s="2" t="s">
        <v>127</v>
      </c>
      <c r="C41" s="7">
        <f>10</f>
        <v>10</v>
      </c>
      <c r="D41" s="7">
        <f>$D$11+IF(D39="Stability",2*$D$4,$D$4)</f>
        <v>12</v>
      </c>
      <c r="E41" s="23"/>
      <c r="F41" s="12"/>
      <c r="G41" s="7" cm="1">
        <f t="array" ref="G41">C41+D41+F41+SUMIF($D$100:$D$105,B41,$E$100:$E$105)+SUMIF($F$100:$F$105,B41,$G$100:$G$105)+IF($D$23="Cut Above",_xlfn.IFS($D$4&lt;5,1,$D$4&lt;8,2,D4&gt;7,3),0)</f>
        <v>24</v>
      </c>
      <c r="H41" s="1" t="s">
        <v>126</v>
      </c>
    </row>
    <row r="42" spans="2:8" x14ac:dyDescent="0.35">
      <c r="B42" s="2" t="s">
        <v>128</v>
      </c>
      <c r="C42" s="7">
        <f>10</f>
        <v>10</v>
      </c>
      <c r="D42" s="7">
        <f>$D$12+IF(D39="Vitality",2*$D$4,$D$4)</f>
        <v>6</v>
      </c>
      <c r="E42" s="23"/>
      <c r="F42" s="12"/>
      <c r="G42" s="7" cm="1">
        <f t="array" ref="G42">C42+D42+F42+SUMIF($D$100:$D$105,B42,$E$100:$E$105)+SUMIF($F$100:$F$105,B42,$G$100:$G$105)+IF($D$23="Cut Above",_xlfn.IFS($D$4&lt;5,1,$D$4&lt;8,2,D4&gt;7,3),0)</f>
        <v>18</v>
      </c>
      <c r="H42" s="1" t="s">
        <v>126</v>
      </c>
    </row>
    <row r="43" spans="2:8" x14ac:dyDescent="0.35">
      <c r="B43" s="2"/>
      <c r="D43" s="3"/>
    </row>
    <row r="44" spans="2:8" x14ac:dyDescent="0.35">
      <c r="B44" s="2" t="s">
        <v>129</v>
      </c>
      <c r="D44" s="7" cm="1">
        <f t="array" ref="D44">$D$10+$D$9+$D$15+$D$4+IF($D$23="Cut Above",_xlfn.IFS($D$4&lt;5,1,$D$4&lt;8,2,D4&gt;7,3),0)</f>
        <v>16</v>
      </c>
    </row>
    <row r="45" spans="2:8" x14ac:dyDescent="0.35">
      <c r="B45" s="2" t="s">
        <v>130</v>
      </c>
      <c r="D45" s="7" cm="1">
        <f t="array" ref="D45">_xlfn.LET(
_xlpm.movAndTier, $D$4+$D$10,
_xlpm.movBase,  6+$D$10,
_xlpm.movStart,IF(_xlpm.movAndTier&gt;_xlpm.movBase,_xlpm.movAndTier,_xlpm.movBase),
_xlpm.CutAbove, IF($D$23="Cut Above",_xlfn.IFS($D$4&lt;5,1,$D$4&lt;8,2,D4&gt;7,3),0),
_xlpm.mType, _xlfn.IFS(
AND($D$22="Swift",$D$4&lt;5),2,
AND($D$22="Swift",$D$4&lt;7),3,
AND($D$22="Swift",$D$4&lt;9),4,
AND($D$22="Swift",$D$4&lt;11),5,
$D$22="Vanguard", $D$12,
$D$22="Alternative Locomotion: Swinging",1,
$D$22="Alternative Locomotion: Super Jump",1,
$D$22="Alternative Locomotion: Teleportation",-2,
$D$22&lt;&gt;"Swift",0),
_xlpm.movTotal, _xlpm.movStart+_xlpm.mType+_xlpm.CutAbove,
_xlpm.movTotal
)</f>
        <v>14</v>
      </c>
    </row>
    <row r="46" spans="2:8" x14ac:dyDescent="0.35">
      <c r="B46" s="2" t="s">
        <v>131</v>
      </c>
      <c r="D46" s="7" t="str">
        <f>SUM($E$69:$G$69,$C$87,$C$78,$C$96,$C$106)&amp;" / "&amp;$D$4*15-30+IF(D23="Extraordinary",$D$4*15-30,0)</f>
        <v>60 / 60</v>
      </c>
    </row>
    <row r="47" spans="2:8" x14ac:dyDescent="0.35">
      <c r="B47" s="2"/>
      <c r="C47" s="3"/>
    </row>
    <row r="52" spans="1:8" x14ac:dyDescent="0.35">
      <c r="B52" s="2"/>
      <c r="D52" s="3"/>
    </row>
    <row r="54" spans="1:8" s="15" customFormat="1" ht="17.5" thickBot="1" x14ac:dyDescent="0.45">
      <c r="B54" s="15" t="s">
        <v>132</v>
      </c>
      <c r="D54" s="15" t="s">
        <v>133</v>
      </c>
      <c r="E54" s="15" t="s">
        <v>134</v>
      </c>
      <c r="F54" s="15" t="s">
        <v>135</v>
      </c>
      <c r="G54" s="16" t="s">
        <v>134</v>
      </c>
      <c r="H54" s="38" t="s">
        <v>136</v>
      </c>
    </row>
    <row r="55" spans="1:8" s="15" customFormat="1" ht="16.5" customHeight="1" thickTop="1" thickBot="1" x14ac:dyDescent="0.45">
      <c r="A55"/>
      <c r="B55" s="2" t="s">
        <v>137</v>
      </c>
      <c r="C55"/>
      <c r="D55" s="18"/>
      <c r="E55" s="8"/>
      <c r="F55" s="37"/>
      <c r="G55" s="9" t="str" cm="1">
        <f t="array" ref="G55">_xlfn.IFS(AND(F55="Yes",$D$23="Versatile Master"),10,F55="Yes",30,F55="","")</f>
        <v/>
      </c>
      <c r="H55" s="43" t="s">
        <v>138</v>
      </c>
    </row>
    <row r="56" spans="1:8" ht="15.75" customHeight="1" thickTop="1" x14ac:dyDescent="0.35">
      <c r="B56" s="2" t="s">
        <v>139</v>
      </c>
      <c r="D56" s="18"/>
      <c r="E56" s="8"/>
      <c r="F56" s="37"/>
      <c r="G56" s="9" t="str" cm="1">
        <f t="array" ref="G56">_xlfn.IFS(AND(F56="Yes",$D$23="Versatile Master"),10,F56="Yes",30,F56="","")</f>
        <v/>
      </c>
      <c r="H56" s="1" t="s">
        <v>140</v>
      </c>
    </row>
    <row r="57" spans="1:8" ht="15.75" customHeight="1" x14ac:dyDescent="0.35">
      <c r="B57" s="2" t="s">
        <v>141</v>
      </c>
      <c r="D57" s="18"/>
      <c r="E57" s="8"/>
      <c r="F57" s="37"/>
      <c r="G57" s="9" t="str" cm="1">
        <f t="array" ref="G57">_xlfn.IFS(AND(F57="Yes",$D$23="Versatile Master"),10,F57="Yes",30,F57="","")</f>
        <v/>
      </c>
      <c r="H57" s="1" t="s">
        <v>142</v>
      </c>
    </row>
    <row r="58" spans="1:8" ht="15.75" customHeight="1" x14ac:dyDescent="0.35">
      <c r="B58" s="2" t="s">
        <v>143</v>
      </c>
      <c r="D58" s="18"/>
      <c r="E58" s="8"/>
      <c r="F58" s="37"/>
      <c r="G58" s="9" t="str" cm="1">
        <f t="array" ref="G58">_xlfn.IFS(AND(F58="Yes",$D$23="Versatile Master"),10,F58="Yes",30,F58="","")</f>
        <v/>
      </c>
      <c r="H58" s="1" t="s">
        <v>144</v>
      </c>
    </row>
    <row r="59" spans="1:8" ht="15.75" customHeight="1" x14ac:dyDescent="0.35">
      <c r="B59" s="2" t="s">
        <v>145</v>
      </c>
      <c r="D59" s="18"/>
      <c r="E59" s="8"/>
      <c r="F59" s="37"/>
      <c r="G59" s="9" t="str" cm="1">
        <f t="array" ref="G59">_xlfn.IFS(AND(F59="Yes",$D$23="Versatile Master"),10,F59="Yes",30,F59="","")</f>
        <v/>
      </c>
      <c r="H59" s="1" t="s">
        <v>146</v>
      </c>
    </row>
    <row r="60" spans="1:8" ht="15.75" customHeight="1" x14ac:dyDescent="0.35">
      <c r="B60" s="2" t="s">
        <v>147</v>
      </c>
      <c r="D60" s="18"/>
      <c r="E60" s="8"/>
      <c r="F60" s="37"/>
      <c r="G60" s="9" t="str" cm="1">
        <f t="array" ref="G60">_xlfn.IFS(AND(F60="Yes",$D$23="Versatile Master"),10,F60="Yes",30,F60="","")</f>
        <v/>
      </c>
      <c r="H60" s="1" t="s">
        <v>148</v>
      </c>
    </row>
    <row r="61" spans="1:8" ht="15.75" customHeight="1" x14ac:dyDescent="0.35">
      <c r="B61" s="2" t="s">
        <v>149</v>
      </c>
      <c r="D61" s="18"/>
      <c r="E61" s="8"/>
      <c r="F61" s="37"/>
      <c r="G61" s="9" t="str" cm="1">
        <f t="array" ref="G61">_xlfn.IFS(AND(F61="Yes",$D$23="Versatile Master"),10,F61="Yes",30,F61="","")</f>
        <v/>
      </c>
      <c r="H61" s="1" t="s">
        <v>150</v>
      </c>
    </row>
    <row r="62" spans="1:8" ht="15.75" customHeight="1" x14ac:dyDescent="0.35">
      <c r="B62" s="2" t="s">
        <v>151</v>
      </c>
      <c r="D62" s="18"/>
      <c r="E62" s="8"/>
      <c r="F62" s="37"/>
      <c r="G62" s="9" t="str" cm="1">
        <f t="array" ref="G62">_xlfn.IFS(AND(F62="Yes",$D$23="Versatile Master"),10,F62="Yes",30,F62="","")</f>
        <v/>
      </c>
      <c r="H62" s="1" t="s">
        <v>152</v>
      </c>
    </row>
    <row r="63" spans="1:8" ht="15.75" customHeight="1" x14ac:dyDescent="0.35">
      <c r="B63" s="2" t="s">
        <v>153</v>
      </c>
      <c r="D63" s="18"/>
      <c r="E63" s="8"/>
      <c r="F63" s="37"/>
      <c r="G63" s="9" t="str" cm="1">
        <f t="array" ref="G63">_xlfn.IFS(AND(F63="Yes",$D$23="Versatile Master"),10,F63="Yes",30,F63="","")</f>
        <v/>
      </c>
      <c r="H63" s="1" t="s">
        <v>154</v>
      </c>
    </row>
    <row r="64" spans="1:8" ht="15.75" customHeight="1" x14ac:dyDescent="0.35">
      <c r="B64" s="2" t="s">
        <v>155</v>
      </c>
      <c r="D64" s="18"/>
      <c r="E64" s="8"/>
      <c r="F64" s="37"/>
      <c r="G64" s="9" t="str" cm="1">
        <f t="array" ref="G64">_xlfn.IFS(AND(F64="Yes",$D$23="Versatile Master"),10,F64="Yes",30,F64="","")</f>
        <v/>
      </c>
      <c r="H64" s="1" t="s">
        <v>156</v>
      </c>
    </row>
    <row r="65" spans="2:8" ht="15.75" customHeight="1" x14ac:dyDescent="0.35">
      <c r="B65" s="2" t="s">
        <v>157</v>
      </c>
      <c r="D65" s="18"/>
      <c r="E65" s="8"/>
      <c r="F65" s="37"/>
      <c r="G65" s="9" t="str" cm="1">
        <f t="array" ref="G65">_xlfn.IFS(AND(F65="Yes",$D$23="Versatile Master"),10,F65="Yes",30,F65="","")</f>
        <v/>
      </c>
      <c r="H65" s="1" t="s">
        <v>158</v>
      </c>
    </row>
    <row r="66" spans="2:8" ht="15.75" customHeight="1" x14ac:dyDescent="0.35">
      <c r="B66" s="2" t="s">
        <v>159</v>
      </c>
      <c r="D66" s="18"/>
      <c r="E66" s="8"/>
      <c r="F66" s="37"/>
      <c r="G66" s="9" t="str" cm="1">
        <f t="array" ref="G66">_xlfn.IFS(AND(F66="Yes",$D$23="Versatile Master"),10,F66="Yes",30,F66="","")</f>
        <v/>
      </c>
      <c r="H66" s="1" t="s">
        <v>160</v>
      </c>
    </row>
    <row r="67" spans="2:8" ht="43.5" x14ac:dyDescent="0.35">
      <c r="B67" s="2" t="s">
        <v>161</v>
      </c>
      <c r="D67" s="18"/>
      <c r="E67" s="8"/>
      <c r="F67" s="37"/>
      <c r="G67" s="9" t="str" cm="1">
        <f t="array" ref="G67">_xlfn.IFS(AND(F67="Yes",$D$23="Versatile Master"),10,F67="Yes",30,F67="","")</f>
        <v/>
      </c>
      <c r="H67" s="4" t="s">
        <v>162</v>
      </c>
    </row>
    <row r="68" spans="2:8" ht="15.75" customHeight="1" x14ac:dyDescent="0.35">
      <c r="B68" s="2" t="s">
        <v>163</v>
      </c>
      <c r="D68" s="18"/>
      <c r="E68" s="8"/>
      <c r="F68" s="37"/>
      <c r="G68" s="9" t="str" cm="1">
        <f t="array" ref="G68">_xlfn.IFS(AND(F68="Yes",$D$23="Versatile Master"),10,F68="Yes",30,F68="","")</f>
        <v/>
      </c>
      <c r="H68" s="1" t="s">
        <v>164</v>
      </c>
    </row>
    <row r="69" spans="2:8" ht="15.75" customHeight="1" x14ac:dyDescent="0.35">
      <c r="B69" s="9" t="s">
        <v>165</v>
      </c>
      <c r="E69" s="9">
        <f>SUM(E55:E68)</f>
        <v>0</v>
      </c>
      <c r="G69" s="9">
        <f>SUM(G55:G68)</f>
        <v>0</v>
      </c>
    </row>
    <row r="70" spans="2:8" ht="15.75" customHeight="1" x14ac:dyDescent="0.35"/>
    <row r="71" spans="2:8" s="15" customFormat="1" ht="17.5" thickBot="1" x14ac:dyDescent="0.45">
      <c r="B71" s="15" t="s">
        <v>130</v>
      </c>
      <c r="C71" s="15" t="s">
        <v>134</v>
      </c>
      <c r="D71" s="15" t="s">
        <v>166</v>
      </c>
      <c r="E71" s="15" t="s">
        <v>134</v>
      </c>
      <c r="F71"/>
      <c r="G71"/>
      <c r="H71" s="38" t="s">
        <v>136</v>
      </c>
    </row>
    <row r="72" spans="2:8" ht="15" thickTop="1" x14ac:dyDescent="0.35">
      <c r="B72" s="18"/>
      <c r="C72" s="8"/>
      <c r="D72" s="18"/>
      <c r="E72" s="8"/>
      <c r="H72" s="30"/>
    </row>
    <row r="73" spans="2:8" x14ac:dyDescent="0.35">
      <c r="B73" s="18"/>
      <c r="C73" s="8"/>
      <c r="D73" s="18"/>
      <c r="E73" s="8"/>
      <c r="H73" s="30"/>
    </row>
    <row r="74" spans="2:8" x14ac:dyDescent="0.35">
      <c r="B74" s="18"/>
      <c r="C74" s="8"/>
      <c r="D74" s="18"/>
      <c r="E74" s="8"/>
      <c r="H74" s="30"/>
    </row>
    <row r="75" spans="2:8" x14ac:dyDescent="0.35">
      <c r="B75" s="18"/>
      <c r="C75" s="8"/>
      <c r="D75" s="18"/>
      <c r="E75" s="8"/>
      <c r="H75" s="30"/>
    </row>
    <row r="76" spans="2:8" x14ac:dyDescent="0.35">
      <c r="B76" s="18"/>
      <c r="C76" s="8"/>
      <c r="D76" s="18"/>
      <c r="E76" s="8"/>
      <c r="H76" s="30"/>
    </row>
    <row r="77" spans="2:8" x14ac:dyDescent="0.35">
      <c r="B77" s="18"/>
      <c r="C77" s="8"/>
      <c r="D77" s="18"/>
      <c r="E77" s="8"/>
      <c r="H77" s="30"/>
    </row>
    <row r="78" spans="2:8" x14ac:dyDescent="0.35">
      <c r="B78" s="9" t="s">
        <v>165</v>
      </c>
      <c r="C78" s="9">
        <f>SUM(C72:C77,E72:E77)</f>
        <v>0</v>
      </c>
    </row>
    <row r="79" spans="2:8" x14ac:dyDescent="0.35">
      <c r="H79"/>
    </row>
    <row r="80" spans="2:8" s="15" customFormat="1" ht="17.5" thickBot="1" x14ac:dyDescent="0.45">
      <c r="B80" s="15" t="s">
        <v>167</v>
      </c>
      <c r="C80" s="15" t="s">
        <v>134</v>
      </c>
      <c r="D80" s="15" t="s">
        <v>166</v>
      </c>
      <c r="E80" s="15" t="s">
        <v>134</v>
      </c>
      <c r="F80"/>
      <c r="G80"/>
      <c r="H80" s="38" t="s">
        <v>136</v>
      </c>
    </row>
    <row r="81" spans="2:8" ht="15" thickTop="1" x14ac:dyDescent="0.35">
      <c r="B81" s="18"/>
      <c r="C81" s="8"/>
      <c r="D81" s="18"/>
      <c r="E81" s="8"/>
      <c r="H81" s="30"/>
    </row>
    <row r="82" spans="2:8" x14ac:dyDescent="0.35">
      <c r="B82" s="18"/>
      <c r="C82" s="8"/>
      <c r="D82" s="18"/>
      <c r="E82" s="8"/>
      <c r="H82" s="30"/>
    </row>
    <row r="83" spans="2:8" x14ac:dyDescent="0.35">
      <c r="B83" s="18"/>
      <c r="C83" s="8"/>
      <c r="D83" s="18"/>
      <c r="E83" s="8"/>
      <c r="H83" s="30"/>
    </row>
    <row r="84" spans="2:8" x14ac:dyDescent="0.35">
      <c r="B84" s="18"/>
      <c r="C84" s="8"/>
      <c r="D84" s="18"/>
      <c r="E84" s="8"/>
      <c r="H84" s="30"/>
    </row>
    <row r="85" spans="2:8" x14ac:dyDescent="0.35">
      <c r="B85" s="18"/>
      <c r="C85" s="8"/>
      <c r="D85" s="18"/>
      <c r="E85" s="8"/>
      <c r="H85" s="30"/>
    </row>
    <row r="86" spans="2:8" x14ac:dyDescent="0.35">
      <c r="B86" s="18"/>
      <c r="C86" s="8"/>
      <c r="D86" s="18"/>
      <c r="E86" s="8"/>
      <c r="H86" s="30"/>
    </row>
    <row r="87" spans="2:8" x14ac:dyDescent="0.35">
      <c r="B87" s="9" t="s">
        <v>165</v>
      </c>
      <c r="C87" s="9">
        <f>SUM(C81:C86,E81:E86)</f>
        <v>0</v>
      </c>
    </row>
    <row r="89" spans="2:8" s="15" customFormat="1" ht="17.5" thickBot="1" x14ac:dyDescent="0.45">
      <c r="B89" s="15" t="s">
        <v>168</v>
      </c>
      <c r="C89" s="15" t="s">
        <v>134</v>
      </c>
      <c r="D89" s="15" t="s">
        <v>166</v>
      </c>
      <c r="E89" s="15" t="s">
        <v>134</v>
      </c>
      <c r="F89"/>
      <c r="G89"/>
      <c r="H89" s="38" t="s">
        <v>136</v>
      </c>
    </row>
    <row r="90" spans="2:8" ht="15" thickTop="1" x14ac:dyDescent="0.35">
      <c r="B90" s="18"/>
      <c r="C90" s="8"/>
      <c r="D90" s="18"/>
      <c r="E90" s="8"/>
      <c r="H90" s="30"/>
    </row>
    <row r="91" spans="2:8" x14ac:dyDescent="0.35">
      <c r="B91" s="18"/>
      <c r="C91" s="8"/>
      <c r="D91" s="18"/>
      <c r="E91" s="8"/>
      <c r="H91" s="30"/>
    </row>
    <row r="92" spans="2:8" x14ac:dyDescent="0.35">
      <c r="B92" s="18"/>
      <c r="C92" s="8"/>
      <c r="D92" s="18"/>
      <c r="E92" s="8"/>
      <c r="H92" s="30"/>
    </row>
    <row r="93" spans="2:8" x14ac:dyDescent="0.35">
      <c r="B93" s="18"/>
      <c r="C93" s="8"/>
      <c r="D93" s="18"/>
      <c r="E93" s="8"/>
      <c r="H93" s="30"/>
    </row>
    <row r="94" spans="2:8" x14ac:dyDescent="0.35">
      <c r="B94" s="18"/>
      <c r="C94" s="8"/>
      <c r="D94" s="18"/>
      <c r="E94" s="8"/>
      <c r="H94" s="30"/>
    </row>
    <row r="95" spans="2:8" x14ac:dyDescent="0.35">
      <c r="B95" s="18"/>
      <c r="C95" s="8"/>
      <c r="D95" s="18"/>
      <c r="E95" s="8"/>
      <c r="H95" s="30"/>
    </row>
    <row r="96" spans="2:8" x14ac:dyDescent="0.35">
      <c r="B96" s="9" t="s">
        <v>165</v>
      </c>
      <c r="C96" s="9">
        <f>SUM(C90:C95,E90:E95)</f>
        <v>0</v>
      </c>
    </row>
    <row r="99" spans="2:8" s="15" customFormat="1" ht="17.5" thickBot="1" x14ac:dyDescent="0.45">
      <c r="B99" s="15" t="s">
        <v>169</v>
      </c>
      <c r="C99" s="15" t="s">
        <v>134</v>
      </c>
      <c r="D99" s="15" t="s">
        <v>170</v>
      </c>
      <c r="E99" s="15" t="s">
        <v>171</v>
      </c>
      <c r="F99"/>
      <c r="G99"/>
      <c r="H99" s="38" t="s">
        <v>136</v>
      </c>
    </row>
    <row r="100" spans="2:8" ht="15" thickTop="1" x14ac:dyDescent="0.35">
      <c r="B100" s="18"/>
      <c r="C100" s="8"/>
      <c r="D100" s="24"/>
      <c r="E100" s="13"/>
      <c r="H100" s="30"/>
    </row>
    <row r="101" spans="2:8" x14ac:dyDescent="0.35">
      <c r="B101" s="18" t="s">
        <v>189</v>
      </c>
      <c r="C101" s="8">
        <v>30</v>
      </c>
      <c r="D101" s="24" t="s">
        <v>76</v>
      </c>
      <c r="E101" s="13">
        <v>6</v>
      </c>
      <c r="H101" s="30"/>
    </row>
    <row r="102" spans="2:8" x14ac:dyDescent="0.35">
      <c r="B102" s="18"/>
      <c r="C102" s="8"/>
      <c r="D102" s="24"/>
      <c r="E102" s="13"/>
      <c r="H102" s="30"/>
    </row>
    <row r="103" spans="2:8" x14ac:dyDescent="0.35">
      <c r="B103" s="18"/>
      <c r="C103" s="8"/>
      <c r="D103" s="24"/>
      <c r="E103" s="13"/>
      <c r="H103" s="30"/>
    </row>
    <row r="104" spans="2:8" x14ac:dyDescent="0.35">
      <c r="B104" s="18" t="s">
        <v>190</v>
      </c>
      <c r="C104" s="8">
        <v>30</v>
      </c>
      <c r="D104" s="24" t="s">
        <v>65</v>
      </c>
      <c r="E104" s="13">
        <v>6</v>
      </c>
      <c r="H104" s="30"/>
    </row>
    <row r="105" spans="2:8" x14ac:dyDescent="0.35">
      <c r="B105" s="18"/>
      <c r="C105" s="8"/>
      <c r="D105" s="24"/>
      <c r="E105" s="13"/>
      <c r="H105" s="30"/>
    </row>
    <row r="106" spans="2:8" x14ac:dyDescent="0.35">
      <c r="B106" s="9" t="s">
        <v>165</v>
      </c>
      <c r="C106" s="9">
        <f>SUM(C100:C105)</f>
        <v>60</v>
      </c>
    </row>
    <row r="109" spans="2:8" ht="17.5" thickBot="1" x14ac:dyDescent="0.45">
      <c r="B109" s="15" t="s">
        <v>172</v>
      </c>
      <c r="C109" s="47" t="str">
        <f>COUNTA(D111,D126,D141,D156,D171,D186,D201)&amp;" / "&amp;$D$4&amp;" Special Attacks"</f>
        <v>0 / 6 Special Attacks</v>
      </c>
      <c r="D109" s="48"/>
    </row>
    <row r="110" spans="2:8" ht="15" thickTop="1" x14ac:dyDescent="0.35"/>
    <row r="111" spans="2:8" x14ac:dyDescent="0.35">
      <c r="B111" s="21" t="s">
        <v>173</v>
      </c>
      <c r="D111" s="18"/>
    </row>
    <row r="112" spans="2:8" x14ac:dyDescent="0.35">
      <c r="B112" s="21" t="s">
        <v>106</v>
      </c>
      <c r="D112" s="17" t="s">
        <v>191</v>
      </c>
    </row>
    <row r="113" spans="2:8" s="20" customFormat="1" ht="15" thickBot="1" x14ac:dyDescent="0.4">
      <c r="B113" s="20" t="s">
        <v>174</v>
      </c>
      <c r="C113" s="20" t="s">
        <v>175</v>
      </c>
      <c r="D113" s="20" t="s">
        <v>176</v>
      </c>
      <c r="E113" s="20" t="s">
        <v>177</v>
      </c>
      <c r="F113" s="20" t="s">
        <v>178</v>
      </c>
      <c r="G113" s="20" t="s">
        <v>134</v>
      </c>
      <c r="H113" s="39" t="s">
        <v>136</v>
      </c>
    </row>
    <row r="114" spans="2:8" x14ac:dyDescent="0.35">
      <c r="B114" t="s">
        <v>179</v>
      </c>
      <c r="C114" s="9" cm="1">
        <f t="array" ref="C114">_xlfn.IFNA(_xlfn.IFS($D$24="One Trick",$D$4*20,$D$24="Paragon",$D$4*10,$D$24="Dual-Natured",$D$4*15),0)</f>
        <v>0</v>
      </c>
      <c r="D114" t="s">
        <v>70</v>
      </c>
      <c r="E114" s="7" cm="1">
        <f t="array" ref="E114">_xlfn.IFS(D114="",0,D114="Upgrade",1,AND(D114="Limit",$D$24="Specialist"),$D$4/3,AND(D114="Limit",$D$24="Straightforward"),$D$4/2,AND(D114="Limit",$D$24="Normal"),$D$4/6,D114="Limit",1,D114="Specialty Upgrade",0.5)</f>
        <v>3</v>
      </c>
      <c r="F114" s="7" cm="1">
        <f t="array" ref="F114">_xlfn.IFS(D114="",0,D114="Upgrade",0,D114="Limit",($C114)*$E114,D114="Specialty Upgrade",0,D114="Specialty Limit",($C114)*$E114)</f>
        <v>0</v>
      </c>
      <c r="G114" s="7" cm="1">
        <f t="array" ref="G114">_xlfn.IFS(D114="",0,D114="Upgrade",($C114)*$E114,D114="Limit",0,D114="Specialty Upgrade",($C114)*$E114,D114="Specialty Limit",0)</f>
        <v>0</v>
      </c>
      <c r="H114" s="30"/>
    </row>
    <row r="115" spans="2:8" x14ac:dyDescent="0.35">
      <c r="B115" s="18" t="s">
        <v>192</v>
      </c>
      <c r="C115" s="8">
        <v>60</v>
      </c>
      <c r="D115" s="11" t="s">
        <v>77</v>
      </c>
      <c r="E115" s="7" cm="1">
        <f t="array" ref="E115">_xlfn.IFS(D115="",0,D115="Upgrade",1,AND(D115="Limit",$D$24="Specialist"),$D$4/3,AND(D115="Limit",$D$24="Straightforward"),$D$4/2,AND(D115="Limit",$D$24="Normal"),$D$4/6,D115="Limit",1,D115="Specialty Upgrade",0.5)</f>
        <v>0.5</v>
      </c>
      <c r="F115" s="7" cm="1">
        <f t="array" ref="F115">_xlfn.IFS(D115="",0,D115="Upgrade",0,D115="Limit",($C115)*$E115,D115="Specialty Upgrade",0,D115="Specialty Limit",($C115)*$E115)</f>
        <v>0</v>
      </c>
      <c r="G115" s="7" cm="1">
        <f t="array" ref="G115">_xlfn.IFS(D115="",0,D115="Upgrade",($C115)*$E115,D115="Limit",0,D115="Specialty Upgrade",($C115)*$E115,D115="Specialty Limit",0)</f>
        <v>30</v>
      </c>
      <c r="H115" s="30"/>
    </row>
    <row r="116" spans="2:8" x14ac:dyDescent="0.35">
      <c r="B116" s="18" t="s">
        <v>193</v>
      </c>
      <c r="C116" s="8">
        <v>40</v>
      </c>
      <c r="D116" s="11" t="s">
        <v>70</v>
      </c>
      <c r="E116" s="7" cm="1">
        <f t="array" ref="E116">_xlfn.IFS(D116="",0,D116="Upgrade",1,AND(D116="Limit",$D$24="Specialist"),$D$4/3,AND(D116="Limit",$D$24="Straightforward"),$D$4/2,AND(D116="Limit",$D$24="Normal"),$D$4/6,D116="Limit",1,D116="Specialty Upgrade",0.5)</f>
        <v>3</v>
      </c>
      <c r="F116" s="7" cm="1">
        <f t="array" ref="F116">_xlfn.IFS(D116="",0,D116="Upgrade",0,D116="Limit",($C116)*$E116,D116="Specialty Upgrade",0,D116="Specialty Limit",($C116)*$E116)</f>
        <v>120</v>
      </c>
      <c r="G116" s="7" cm="1">
        <f t="array" ref="G116">_xlfn.IFS(D116="",0,D116="Upgrade",($C116)*$E116,D116="Limit",0,D116="Specialty Upgrade",($C116)*$E116,D116="Specialty Limit",0)</f>
        <v>0</v>
      </c>
      <c r="H116" s="30"/>
    </row>
    <row r="117" spans="2:8" x14ac:dyDescent="0.35">
      <c r="B117" s="18"/>
      <c r="C117" s="8"/>
      <c r="D117" s="11"/>
      <c r="E117" s="7" cm="1">
        <f t="array" ref="E117">_xlfn.IFS(D117="",0,D117="Upgrade",1,AND(D117="Limit",$D$24="Specialist"),$D$4/3,AND(D117="Limit",$D$24="Straightforward"),$D$4/2,AND(D117="Limit",$D$24="Normal"),$D$4/6,D117="Limit",1,D117="Specialty Upgrade",0.5)</f>
        <v>0</v>
      </c>
      <c r="F117" s="7" cm="1">
        <f t="array" ref="F117">_xlfn.IFS(D117="",0,D117="Upgrade",0,D117="Limit",($C117)*$E117,D117="Specialty Upgrade",0,D117="Specialty Limit",($C117)*$E117)</f>
        <v>0</v>
      </c>
      <c r="G117" s="7" cm="1">
        <f t="array" ref="G117">_xlfn.IFS(D117="",0,D117="Upgrade",($C117)*$E117,D117="Limit",0,D117="Specialty Upgrade",($C117)*$E117,D117="Specialty Limit",0)</f>
        <v>0</v>
      </c>
      <c r="H117" s="30"/>
    </row>
    <row r="118" spans="2:8" x14ac:dyDescent="0.35">
      <c r="B118" s="18" t="s">
        <v>194</v>
      </c>
      <c r="C118" s="8">
        <v>20</v>
      </c>
      <c r="D118" s="11" t="s">
        <v>66</v>
      </c>
      <c r="E118" s="7" cm="1">
        <f t="array" ref="E118">_xlfn.IFS(D118="",0,D118="Upgrade",1,AND(D118="Limit",$D$24="Specialist"),$D$4/3,AND(D118="Limit",$D$24="Straightforward"),$D$4/2,AND(D118="Limit",$D$24="Normal"),$D$4/6,D118="Limit",1,D118="Specialty Upgrade",0.5)</f>
        <v>1</v>
      </c>
      <c r="F118" s="7" cm="1">
        <f t="array" ref="F118">_xlfn.IFS(D118="",0,D118="Upgrade",0,D118="Limit",($C118)*$E118,D118="Specialty Upgrade",0,D118="Specialty Limit",($C118)*$E118)</f>
        <v>0</v>
      </c>
      <c r="G118" s="7" cm="1">
        <f t="array" ref="G118">_xlfn.IFS(D118="",0,D118="Upgrade",($C118)*$E118,D118="Limit",0,D118="Specialty Upgrade",($C118)*$E118,D118="Specialty Limit",0)</f>
        <v>20</v>
      </c>
      <c r="H118" s="30"/>
    </row>
    <row r="119" spans="2:8" x14ac:dyDescent="0.35">
      <c r="B119" s="18" t="s">
        <v>195</v>
      </c>
      <c r="C119" s="8">
        <v>30</v>
      </c>
      <c r="D119" s="11" t="s">
        <v>66</v>
      </c>
      <c r="E119" s="7" cm="1">
        <f t="array" ref="E119">_xlfn.IFS(D119="",0,D119="Upgrade",1,AND(D119="Limit",$D$24="Specialist"),$D$4/3,AND(D119="Limit",$D$24="Straightforward"),$D$4/2,AND(D119="Limit",$D$24="Normal"),$D$4/6,D119="Limit",1,D119="Specialty Upgrade",0.5)</f>
        <v>1</v>
      </c>
      <c r="F119" s="7" cm="1">
        <f t="array" ref="F119">_xlfn.IFS(D119="",0,D119="Upgrade",0,D119="Limit",($C119)*$E119,D119="Specialty Upgrade",0,D119="Specialty Limit",($C119)*$E119)</f>
        <v>0</v>
      </c>
      <c r="G119" s="7" cm="1">
        <f t="array" ref="G119">_xlfn.IFS(D119="",0,D119="Upgrade",($C119)*$E119,D119="Limit",0,D119="Specialty Upgrade",($C119)*$E119,D119="Specialty Limit",0)</f>
        <v>30</v>
      </c>
      <c r="H119" s="30"/>
    </row>
    <row r="120" spans="2:8" x14ac:dyDescent="0.35">
      <c r="B120" s="18" t="s">
        <v>196</v>
      </c>
      <c r="C120" s="8">
        <v>10</v>
      </c>
      <c r="D120" s="11" t="s">
        <v>66</v>
      </c>
      <c r="E120" s="7" cm="1">
        <f t="array" ref="E120">_xlfn.IFS(D120="",0,D120="Upgrade",1,AND(D120="Limit",$D$24="Specialist"),$D$4/3,AND(D120="Limit",$D$24="Straightforward"),$D$4/2,AND(D120="Limit",$D$24="Normal"),$D$4/6,D120="Limit",1,D120="Specialty Upgrade",0.5)</f>
        <v>1</v>
      </c>
      <c r="F120" s="7" cm="1">
        <f t="array" ref="F120">_xlfn.IFS(D120="",0,D120="Upgrade",0,D120="Limit",($C120)*$E120,D120="Specialty Upgrade",0,D120="Specialty Limit",($C120)*$E120)</f>
        <v>0</v>
      </c>
      <c r="G120" s="7" cm="1">
        <f t="array" ref="G120">_xlfn.IFS(D120="",0,D120="Upgrade",($C120)*$E120,D120="Limit",0,D120="Specialty Upgrade",($C120)*$E120,D120="Specialty Limit",0)</f>
        <v>10</v>
      </c>
      <c r="H120" s="30"/>
    </row>
    <row r="121" spans="2:8" x14ac:dyDescent="0.35">
      <c r="B121" s="18"/>
      <c r="C121" s="8"/>
      <c r="D121" s="11"/>
      <c r="E121" s="7" cm="1">
        <f t="array" ref="E121">_xlfn.IFS(D121="",0,D121="Upgrade",1,AND(D121="Limit",$D$24="Specialist"),$D$4/3,AND(D121="Limit",$D$24="Straightforward"),$D$4/2,AND(D121="Limit",$D$24="Normal"),$D$4/6,D121="Limit",1,D121="Specialty Upgrade",0.5)</f>
        <v>0</v>
      </c>
      <c r="F121" s="7" cm="1">
        <f t="array" ref="F121">_xlfn.IFS(D121="",0,D121="Upgrade",0,D121="Limit",($C121)*$E121,D121="Specialty Upgrade",0,D121="Specialty Limit",($C121)*$E121)</f>
        <v>0</v>
      </c>
      <c r="G121" s="7" cm="1">
        <f t="array" ref="G121">_xlfn.IFS(D121="",0,D121="Upgrade",($C121)*$E121,D121="Limit",0,D121="Specialty Upgrade",($C121)*$E121,D121="Specialty Limit",0)</f>
        <v>0</v>
      </c>
      <c r="H121" s="30"/>
    </row>
    <row r="122" spans="2:8" x14ac:dyDescent="0.35">
      <c r="B122" s="18"/>
      <c r="C122" s="8"/>
      <c r="D122" s="11"/>
      <c r="E122" s="7" cm="1">
        <f t="array" ref="E122">_xlfn.IFS(D122="",0,D122="Upgrade",1,AND(D122="Limit",$D$24="Specialist"),$D$4/3,AND(D122="Limit",$D$24="Straightforward"),$D$4/2,AND(D122="Limit",$D$24="Normal"),$D$4/6,D122="Limit",1,D122="Specialty Upgrade",0.5)</f>
        <v>0</v>
      </c>
      <c r="F122" s="7" cm="1">
        <f t="array" ref="F122">_xlfn.IFS(D122="",0,D122="Upgrade",0,D122="Limit",($C122)*$E122,D122="Specialty Upgrade",0,D122="Specialty Limit",($C122)*$E122)</f>
        <v>0</v>
      </c>
      <c r="G122" s="7" cm="1">
        <f t="array" ref="G122">_xlfn.IFS(D122="",0,D122="Upgrade",($C122)*$E122,D122="Limit",0,D122="Specialty Upgrade",($C122)*$E122,D122="Specialty Limit",0)</f>
        <v>0</v>
      </c>
      <c r="H122" s="30"/>
    </row>
    <row r="123" spans="2:8" ht="15" thickBot="1" x14ac:dyDescent="0.4">
      <c r="B123" s="19"/>
      <c r="C123" s="27"/>
      <c r="D123" s="28"/>
      <c r="E123" s="36" cm="1">
        <f t="array" ref="E123">_xlfn.IFS(D123="",0,D123="Upgrade",1,AND(D123="Limit",$D$24="Specialist"),$D$4/3,AND(D123="Limit",$D$24="Straightforward"),$D$4/2,AND(D123="Limit",$D$24="Normal"),$D$4/6,D123="Limit",1,D123="Specialty Upgrade",0.5)</f>
        <v>0</v>
      </c>
      <c r="F123" s="29" cm="1">
        <f t="array" ref="F123">_xlfn.IFS(D123="",0,D123="Upgrade",0,D123="Limit",($C123)*$E123,D123="Specialty Upgrade",0,D123="Specialty Limit",($C123)*$E123)</f>
        <v>0</v>
      </c>
      <c r="G123" s="29" cm="1">
        <f t="array" ref="G123">_xlfn.IFS(D123="",0,D123="Upgrade",($C123)*$E123,D123="Limit",0,D123="Specialty Upgrade",($C123)*$E123,D123="Specialty Limit",0)</f>
        <v>0</v>
      </c>
      <c r="H123" s="30"/>
    </row>
    <row r="124" spans="2:8" s="6" customFormat="1" ht="15" thickBot="1" x14ac:dyDescent="0.4">
      <c r="B124" s="26" t="s">
        <v>165</v>
      </c>
      <c r="C124" s="25"/>
      <c r="F124" s="26" cm="1">
        <f t="array" ref="F124">_xlfn.LET(_xlpm.a,$D$4,
_xlpm.b,_xlpm.a*10,
_xlpm.c,_xlpm.a*20,
_xlpm.d,_xlpm.a*30,
_xlpm.sum, _xlfn.IFS(
SUM(F114:F123)&lt;(_xlpm.b+1),SUM(F114:F123),
SUM(F114:F123)&lt;(_xlpm.c+1),(SUM(F114:F123)-_xlpm.b)/2+_xlpm.b,
SUM(F114:F123)&gt;(_xlpm.c),(SUM(F114:F123)-_xlpm.c)/4+(_xlpm.b*1.5)),
_xlpm.sum
)</f>
        <v>90</v>
      </c>
      <c r="G124" s="26">
        <f>SUM(G114:G123)</f>
        <v>90</v>
      </c>
      <c r="H124" s="40"/>
    </row>
    <row r="126" spans="2:8" x14ac:dyDescent="0.35">
      <c r="B126" s="21" t="s">
        <v>173</v>
      </c>
      <c r="D126" s="18"/>
    </row>
    <row r="127" spans="2:8" x14ac:dyDescent="0.35">
      <c r="B127" s="21" t="s">
        <v>106</v>
      </c>
      <c r="D127" s="17" t="s">
        <v>191</v>
      </c>
    </row>
    <row r="128" spans="2:8" s="20" customFormat="1" ht="15" thickBot="1" x14ac:dyDescent="0.4">
      <c r="B128" s="20" t="s">
        <v>174</v>
      </c>
      <c r="C128" s="20" t="s">
        <v>180</v>
      </c>
      <c r="D128" s="20" t="s">
        <v>176</v>
      </c>
      <c r="E128" s="20" t="s">
        <v>177</v>
      </c>
      <c r="F128" s="20" t="s">
        <v>181</v>
      </c>
      <c r="G128" s="20" t="s">
        <v>134</v>
      </c>
      <c r="H128" s="39" t="s">
        <v>136</v>
      </c>
    </row>
    <row r="129" spans="2:8" x14ac:dyDescent="0.35">
      <c r="B129" t="s">
        <v>179</v>
      </c>
      <c r="C129" s="9" cm="1">
        <f t="array" ref="C129">_xlfn.IFNA(_xlfn.IFS($D$24="One Trick",$D$4*20,$D$24="Paragon",$D$4*10,$D$24="Dual-Natured",$D$4*15),0)</f>
        <v>0</v>
      </c>
      <c r="D129" t="s">
        <v>70</v>
      </c>
      <c r="E129" s="7" cm="1">
        <f t="array" ref="E129">_xlfn.IFS(D129="",0,D129="Upgrade",1,AND(D129="Limit",$D$24="Specialist"),$D$4/3,AND(D129="Limit",$D$24="Straightforward"),$D$4/2,AND(D129="Limit",$D$24="Normal"),$D$4/6,D129="Limit",1,D129="Specialty Upgrade",0.5)</f>
        <v>3</v>
      </c>
      <c r="F129" s="7" cm="1">
        <f t="array" ref="F129">_xlfn.IFS(D129="",0,D129="Upgrade",0,D129="Limit",($C129)*$E129,D129="Specialty Upgrade",0,D129="Specialty Limit",($C129)*$E129)</f>
        <v>0</v>
      </c>
      <c r="G129" s="7" cm="1">
        <f t="array" ref="G129">_xlfn.IFS(D129="",0,D129="Upgrade",($C129)*$E129,D129="Limit",0,D129="Specialty Upgrade",($C129)*$E129,D129="Specialty Limit",0)</f>
        <v>0</v>
      </c>
      <c r="H129" s="30"/>
    </row>
    <row r="130" spans="2:8" x14ac:dyDescent="0.35">
      <c r="B130" s="18" t="s">
        <v>192</v>
      </c>
      <c r="C130" s="8">
        <v>60</v>
      </c>
      <c r="D130" s="11" t="s">
        <v>77</v>
      </c>
      <c r="E130" s="7" cm="1">
        <f t="array" ref="E130">_xlfn.IFS(D130="",0,D130="Upgrade",1,AND(D130="Limit",$D$24="Specialist"),$D$4/3,AND(D130="Limit",$D$24="Straightforward"),$D$4/2,AND(D130="Limit",$D$24="Normal"),$D$4/6,D130="Limit",1,D130="Specialty Upgrade",0.5)</f>
        <v>0.5</v>
      </c>
      <c r="F130" s="7" cm="1">
        <f t="array" ref="F130">_xlfn.IFS(D130="",0,D130="Upgrade",0,D130="Limit",($C130)*$E130,D130="Specialty Upgrade",0,D130="Specialty Limit",($C130)*$E130)</f>
        <v>0</v>
      </c>
      <c r="G130" s="7" cm="1">
        <f t="array" ref="G130">_xlfn.IFS(D130="",0,D130="Upgrade",($C130)*$E130,D130="Limit",0,D130="Specialty Upgrade",($C130)*$E130,D130="Specialty Limit",0)</f>
        <v>30</v>
      </c>
      <c r="H130" s="30"/>
    </row>
    <row r="131" spans="2:8" x14ac:dyDescent="0.35">
      <c r="B131" s="18" t="s">
        <v>193</v>
      </c>
      <c r="C131" s="8">
        <v>40</v>
      </c>
      <c r="D131" s="11" t="s">
        <v>70</v>
      </c>
      <c r="E131" s="7" cm="1">
        <f t="array" ref="E131">_xlfn.IFS(D131="",0,D131="Upgrade",1,AND(D131="Limit",$D$24="Specialist"),$D$4/3,AND(D131="Limit",$D$24="Straightforward"),$D$4/2,AND(D131="Limit",$D$24="Normal"),$D$4/6,D131="Limit",1,D131="Specialty Upgrade",0.5)</f>
        <v>3</v>
      </c>
      <c r="F131" s="7" cm="1">
        <f t="array" ref="F131">_xlfn.IFS(D131="",0,D131="Upgrade",0,D131="Limit",($C131)*$E131,D131="Specialty Upgrade",0,D131="Specialty Limit",($C131)*$E131)</f>
        <v>120</v>
      </c>
      <c r="G131" s="7" cm="1">
        <f t="array" ref="G131">_xlfn.IFS(D131="",0,D131="Upgrade",($C131)*$E131,D131="Limit",0,D131="Specialty Upgrade",($C131)*$E131,D131="Specialty Limit",0)</f>
        <v>0</v>
      </c>
      <c r="H131" s="30"/>
    </row>
    <row r="132" spans="2:8" x14ac:dyDescent="0.35">
      <c r="B132" s="18"/>
      <c r="C132" s="8"/>
      <c r="D132" s="11"/>
      <c r="E132" s="7" cm="1">
        <f t="array" ref="E132">_xlfn.IFS(D132="",0,D132="Upgrade",1,AND(D132="Limit",$D$24="Specialist"),$D$4/3,AND(D132="Limit",$D$24="Straightforward"),$D$4/2,AND(D132="Limit",$D$24="Normal"),$D$4/6,D132="Limit",1,D132="Specialty Upgrade",0.5)</f>
        <v>0</v>
      </c>
      <c r="F132" s="7" cm="1">
        <f t="array" ref="F132">_xlfn.IFS(D132="",0,D132="Upgrade",0,D132="Limit",($C132)*$E132,D132="Specialty Upgrade",0,D132="Specialty Limit",($C132)*$E132)</f>
        <v>0</v>
      </c>
      <c r="G132" s="7" cm="1">
        <f t="array" ref="G132">_xlfn.IFS(D132="",0,D132="Upgrade",($C132)*$E132,D132="Limit",0,D132="Specialty Upgrade",($C132)*$E132,D132="Specialty Limit",0)</f>
        <v>0</v>
      </c>
      <c r="H132" s="30"/>
    </row>
    <row r="133" spans="2:8" x14ac:dyDescent="0.35">
      <c r="B133" s="18" t="s">
        <v>197</v>
      </c>
      <c r="C133" s="8">
        <v>20</v>
      </c>
      <c r="D133" s="11" t="s">
        <v>66</v>
      </c>
      <c r="E133" s="7" cm="1">
        <f t="array" ref="E133">_xlfn.IFS(D133="",0,D133="Upgrade",1,AND(D133="Limit",$D$24="Specialist"),$D$4/3,AND(D133="Limit",$D$24="Straightforward"),$D$4/2,AND(D133="Limit",$D$24="Normal"),$D$4/6,D133="Limit",1,D133="Specialty Upgrade",0.5)</f>
        <v>1</v>
      </c>
      <c r="F133" s="7" cm="1">
        <f t="array" ref="F133">_xlfn.IFS(D133="",0,D133="Upgrade",0,D133="Limit",($C133)*$E133,D133="Specialty Upgrade",0,D133="Specialty Limit",($C133)*$E133)</f>
        <v>0</v>
      </c>
      <c r="G133" s="7" cm="1">
        <f t="array" ref="G133">_xlfn.IFS(D133="",0,D133="Upgrade",($C133)*$E133,D133="Limit",0,D133="Specialty Upgrade",($C133)*$E133,D133="Specialty Limit",0)</f>
        <v>20</v>
      </c>
      <c r="H133" s="30"/>
    </row>
    <row r="134" spans="2:8" x14ac:dyDescent="0.35">
      <c r="B134" s="18" t="s">
        <v>198</v>
      </c>
      <c r="C134" s="8">
        <v>20</v>
      </c>
      <c r="D134" s="11" t="s">
        <v>66</v>
      </c>
      <c r="E134" s="7" cm="1">
        <f t="array" ref="E134">_xlfn.IFS(D134="",0,D134="Upgrade",1,AND(D134="Limit",$D$24="Specialist"),$D$4/3,AND(D134="Limit",$D$24="Straightforward"),$D$4/2,AND(D134="Limit",$D$24="Normal"),$D$4/6,D134="Limit",1,D134="Specialty Upgrade",0.5)</f>
        <v>1</v>
      </c>
      <c r="F134" s="7" cm="1">
        <f t="array" ref="F134">_xlfn.IFS(D134="",0,D134="Upgrade",0,D134="Limit",($C134)*$E134,D134="Specialty Upgrade",0,D134="Specialty Limit",($C134)*$E134)</f>
        <v>0</v>
      </c>
      <c r="G134" s="7" cm="1">
        <f t="array" ref="G134">_xlfn.IFS(D134="",0,D134="Upgrade",($C134)*$E134,D134="Limit",0,D134="Specialty Upgrade",($C134)*$E134,D134="Specialty Limit",0)</f>
        <v>20</v>
      </c>
      <c r="H134" s="30"/>
    </row>
    <row r="135" spans="2:8" x14ac:dyDescent="0.35">
      <c r="B135" s="18" t="s">
        <v>199</v>
      </c>
      <c r="C135" s="8">
        <v>20</v>
      </c>
      <c r="D135" s="11" t="s">
        <v>66</v>
      </c>
      <c r="E135" s="7" cm="1">
        <f t="array" ref="E135">_xlfn.IFS(D135="",0,D135="Upgrade",1,AND(D135="Limit",$D$24="Specialist"),$D$4/3,AND(D135="Limit",$D$24="Straightforward"),$D$4/2,AND(D135="Limit",$D$24="Normal"),$D$4/6,D135="Limit",1,D135="Specialty Upgrade",0.5)</f>
        <v>1</v>
      </c>
      <c r="F135" s="7" cm="1">
        <f t="array" ref="F135">_xlfn.IFS(D135="",0,D135="Upgrade",0,D135="Limit",($C135)*$E135,D135="Specialty Upgrade",0,D135="Specialty Limit",($C135)*$E135)</f>
        <v>0</v>
      </c>
      <c r="G135" s="7" cm="1">
        <f t="array" ref="G135">_xlfn.IFS(D135="",0,D135="Upgrade",($C135)*$E135,D135="Limit",0,D135="Specialty Upgrade",($C135)*$E135,D135="Specialty Limit",0)</f>
        <v>20</v>
      </c>
      <c r="H135" s="30"/>
    </row>
    <row r="136" spans="2:8" x14ac:dyDescent="0.35">
      <c r="B136" s="18"/>
      <c r="C136" s="8"/>
      <c r="D136" s="11"/>
      <c r="E136" s="7" cm="1">
        <f t="array" ref="E136">_xlfn.IFS(D136="",0,D136="Upgrade",1,AND(D136="Limit",$D$24="Specialist"),$D$4/3,AND(D136="Limit",$D$24="Straightforward"),$D$4/2,AND(D136="Limit",$D$24="Normal"),$D$4/6,D136="Limit",1,D136="Specialty Upgrade",0.5)</f>
        <v>0</v>
      </c>
      <c r="F136" s="7" cm="1">
        <f t="array" ref="F136">_xlfn.IFS(D136="",0,D136="Upgrade",0,D136="Limit",($C136)*$E136,D136="Specialty Upgrade",0,D136="Specialty Limit",($C136)*$E136)</f>
        <v>0</v>
      </c>
      <c r="G136" s="7" cm="1">
        <f t="array" ref="G136">_xlfn.IFS(D136="",0,D136="Upgrade",($C136)*$E136,D136="Limit",0,D136="Specialty Upgrade",($C136)*$E136,D136="Specialty Limit",0)</f>
        <v>0</v>
      </c>
      <c r="H136" s="30"/>
    </row>
    <row r="137" spans="2:8" x14ac:dyDescent="0.35">
      <c r="B137" s="18"/>
      <c r="C137" s="8"/>
      <c r="D137" s="11"/>
      <c r="E137" s="7" cm="1">
        <f t="array" ref="E137">_xlfn.IFS(D137="",0,D137="Upgrade",1,AND(D137="Limit",$D$24="Specialist"),$D$4/3,AND(D137="Limit",$D$24="Straightforward"),$D$4/2,AND(D137="Limit",$D$24="Normal"),$D$4/6,D137="Limit",1,D137="Specialty Upgrade",0.5)</f>
        <v>0</v>
      </c>
      <c r="F137" s="7" cm="1">
        <f t="array" ref="F137">_xlfn.IFS(D137="",0,D137="Upgrade",0,D137="Limit",($C137)*$E137,D137="Specialty Upgrade",0,D137="Specialty Limit",($C137)*$E137)</f>
        <v>0</v>
      </c>
      <c r="G137" s="7" cm="1">
        <f t="array" ref="G137">_xlfn.IFS(D137="",0,D137="Upgrade",($C137)*$E137,D137="Limit",0,D137="Specialty Upgrade",($C137)*$E137,D137="Specialty Limit",0)</f>
        <v>0</v>
      </c>
      <c r="H137" s="30"/>
    </row>
    <row r="138" spans="2:8" ht="15" thickBot="1" x14ac:dyDescent="0.4">
      <c r="B138" s="19"/>
      <c r="C138" s="27"/>
      <c r="D138" s="28"/>
      <c r="E138" s="36" cm="1">
        <f t="array" ref="E138">_xlfn.IFS(D138="",0,D138="Upgrade",1,AND(D138="Limit",$D$24="Specialist"),$D$4/3,AND(D138="Limit",$D$24="Straightforward"),$D$4/2,AND(D138="Limit",$D$24="Normal"),$D$4/6,D138="Limit",1,D138="Specialty Upgrade",0.5)</f>
        <v>0</v>
      </c>
      <c r="F138" s="29" cm="1">
        <f t="array" ref="F138">_xlfn.IFS(D138="",0,D138="Upgrade",0,D138="Limit",($C138)*$E138,D138="Specialty Upgrade",0,D138="Specialty Limit",($C138)*$E138)</f>
        <v>0</v>
      </c>
      <c r="G138" s="29" cm="1">
        <f t="array" ref="G138">_xlfn.IFS(D138="",0,D138="Upgrade",($C138)*$E138,D138="Limit",0,D138="Specialty Upgrade",($C138)*$E138,D138="Specialty Limit",0)</f>
        <v>0</v>
      </c>
      <c r="H138" s="30"/>
    </row>
    <row r="139" spans="2:8" s="6" customFormat="1" ht="15" thickBot="1" x14ac:dyDescent="0.4">
      <c r="B139" s="26" t="s">
        <v>165</v>
      </c>
      <c r="C139" s="25"/>
      <c r="F139" s="26" cm="1">
        <f t="array" ref="F139">_xlfn.LET(_xlpm.a,$D$4,
_xlpm.b,_xlpm.a*10,
_xlpm.c,_xlpm.a*20,
_xlpm.d,_xlpm.a*30,
_xlpm.sum, _xlfn.IFS(
SUM(F129:F138)&lt;(_xlpm.b+1),SUM(F129:F138),
SUM(F129:F138)&lt;(_xlpm.c+1),(SUM(F129:F138)-_xlpm.b)/2+_xlpm.b,
SUM(F129:F138)&gt;(_xlpm.c),(SUM(F129:F138)-_xlpm.c)/4+(_xlpm.b*1.5)),
_xlpm.sum
)</f>
        <v>90</v>
      </c>
      <c r="G139" s="26">
        <f>SUM(G129:G138)</f>
        <v>90</v>
      </c>
      <c r="H139" s="40"/>
    </row>
    <row r="141" spans="2:8" x14ac:dyDescent="0.35">
      <c r="B141" s="21" t="s">
        <v>173</v>
      </c>
      <c r="D141" s="18"/>
    </row>
    <row r="142" spans="2:8" x14ac:dyDescent="0.35">
      <c r="B142" s="21" t="s">
        <v>106</v>
      </c>
      <c r="D142" s="17" t="s">
        <v>191</v>
      </c>
    </row>
    <row r="143" spans="2:8" s="20" customFormat="1" ht="15" thickBot="1" x14ac:dyDescent="0.4">
      <c r="B143" s="20" t="s">
        <v>174</v>
      </c>
      <c r="C143" s="20" t="s">
        <v>180</v>
      </c>
      <c r="D143" s="20" t="s">
        <v>176</v>
      </c>
      <c r="E143" s="20" t="s">
        <v>177</v>
      </c>
      <c r="F143" s="20" t="s">
        <v>181</v>
      </c>
      <c r="G143" s="20" t="s">
        <v>134</v>
      </c>
      <c r="H143" s="39" t="s">
        <v>136</v>
      </c>
    </row>
    <row r="144" spans="2:8" x14ac:dyDescent="0.35">
      <c r="B144" t="s">
        <v>179</v>
      </c>
      <c r="C144" s="9" cm="1">
        <f t="array" ref="C144">_xlfn.IFNA(_xlfn.IFS($D$24="One Trick",$D$4*20,$D$24="Paragon",$D$4*10,$D$24="Dual-Natured",$D$4*15),0)</f>
        <v>0</v>
      </c>
      <c r="D144" t="s">
        <v>70</v>
      </c>
      <c r="E144" s="7" cm="1">
        <f t="array" ref="E144">_xlfn.IFS(D144="",0,D144="Upgrade",1,AND(D144="Limit",$D$24="Specialist"),$D$4/3,AND(D144="Limit",$D$24="Straightforward"),$D$4/2,AND(D144="Limit",$D$24="Normal"),$D$4/6,D144="Limit",1,D144="Specialty Upgrade",0.5)</f>
        <v>3</v>
      </c>
      <c r="F144" s="7" cm="1">
        <f t="array" ref="F144">_xlfn.IFS(D144="",0,D144="Upgrade",0,D144="Limit",($C144)*$E144,D144="Specialty Upgrade",0,D144="Specialty Limit",($C144)*$E144)</f>
        <v>0</v>
      </c>
      <c r="G144" s="7" cm="1">
        <f t="array" ref="G144">_xlfn.IFS(D144="",0,D144="Upgrade",($C144)*$E144,D144="Limit",0,D144="Specialty Upgrade",($C144)*$E144,D144="Specialty Limit",0)</f>
        <v>0</v>
      </c>
      <c r="H144" s="30"/>
    </row>
    <row r="145" spans="2:8" x14ac:dyDescent="0.35">
      <c r="B145" s="18" t="s">
        <v>192</v>
      </c>
      <c r="C145" s="8">
        <v>60</v>
      </c>
      <c r="D145" s="11" t="s">
        <v>77</v>
      </c>
      <c r="E145" s="7" cm="1">
        <f t="array" ref="E145">_xlfn.IFS(D145="",0,D145="Upgrade",1,AND(D145="Limit",$D$24="Specialist"),$D$4/3,AND(D145="Limit",$D$24="Straightforward"),$D$4/2,AND(D145="Limit",$D$24="Normal"),$D$4/6,D145="Limit",1,D145="Specialty Upgrade",0.5)</f>
        <v>0.5</v>
      </c>
      <c r="F145" s="7" cm="1">
        <f t="array" ref="F145">_xlfn.IFS(D145="",0,D145="Upgrade",0,D145="Limit",($C145)*$E145,D145="Specialty Upgrade",0,D145="Specialty Limit",($C145)*$E145)</f>
        <v>0</v>
      </c>
      <c r="G145" s="7" cm="1">
        <f t="array" ref="G145">_xlfn.IFS(D145="",0,D145="Upgrade",($C145)*$E145,D145="Limit",0,D145="Specialty Upgrade",($C145)*$E145,D145="Specialty Limit",0)</f>
        <v>30</v>
      </c>
      <c r="H145" s="30"/>
    </row>
    <row r="146" spans="2:8" x14ac:dyDescent="0.35">
      <c r="B146" s="18" t="s">
        <v>193</v>
      </c>
      <c r="C146" s="8">
        <v>40</v>
      </c>
      <c r="D146" s="11" t="s">
        <v>70</v>
      </c>
      <c r="E146" s="7" cm="1">
        <f t="array" ref="E146">_xlfn.IFS(D146="",0,D146="Upgrade",1,AND(D146="Limit",$D$24="Specialist"),$D$4/3,AND(D146="Limit",$D$24="Straightforward"),$D$4/2,AND(D146="Limit",$D$24="Normal"),$D$4/6,D146="Limit",1,D146="Specialty Upgrade",0.5)</f>
        <v>3</v>
      </c>
      <c r="F146" s="7" cm="1">
        <f t="array" ref="F146">_xlfn.IFS(D146="",0,D146="Upgrade",0,D146="Limit",($C146)*$E146,D146="Specialty Upgrade",0,D146="Specialty Limit",($C146)*$E146)</f>
        <v>120</v>
      </c>
      <c r="G146" s="7" cm="1">
        <f t="array" ref="G146">_xlfn.IFS(D146="",0,D146="Upgrade",($C146)*$E146,D146="Limit",0,D146="Specialty Upgrade",($C146)*$E146,D146="Specialty Limit",0)</f>
        <v>0</v>
      </c>
      <c r="H146" s="30"/>
    </row>
    <row r="147" spans="2:8" x14ac:dyDescent="0.35">
      <c r="B147" s="18"/>
      <c r="C147" s="8"/>
      <c r="D147" s="11"/>
      <c r="E147" s="7" cm="1">
        <f t="array" ref="E147">_xlfn.IFS(D147="",0,D147="Upgrade",1,AND(D147="Limit",$D$24="Specialist"),$D$4/3,AND(D147="Limit",$D$24="Straightforward"),$D$4/2,AND(D147="Limit",$D$24="Normal"),$D$4/6,D147="Limit",1,D147="Specialty Upgrade",0.5)</f>
        <v>0</v>
      </c>
      <c r="F147" s="7" cm="1">
        <f t="array" ref="F147">_xlfn.IFS(D147="",0,D147="Upgrade",0,D147="Limit",($C147)*$E147,D147="Specialty Upgrade",0,D147="Specialty Limit",($C147)*$E147)</f>
        <v>0</v>
      </c>
      <c r="G147" s="7" cm="1">
        <f t="array" ref="G147">_xlfn.IFS(D147="",0,D147="Upgrade",($C147)*$E147,D147="Limit",0,D147="Specialty Upgrade",($C147)*$E147,D147="Specialty Limit",0)</f>
        <v>0</v>
      </c>
      <c r="H147" s="30"/>
    </row>
    <row r="148" spans="2:8" x14ac:dyDescent="0.35">
      <c r="B148" s="18" t="s">
        <v>200</v>
      </c>
      <c r="C148" s="8">
        <v>40</v>
      </c>
      <c r="D148" s="11" t="s">
        <v>66</v>
      </c>
      <c r="E148" s="7" cm="1">
        <f t="array" ref="E148">_xlfn.IFS(D148="",0,D148="Upgrade",1,AND(D148="Limit",$D$24="Specialist"),$D$4/3,AND(D148="Limit",$D$24="Straightforward"),$D$4/2,AND(D148="Limit",$D$24="Normal"),$D$4/6,D148="Limit",1,D148="Specialty Upgrade",0.5)</f>
        <v>1</v>
      </c>
      <c r="F148" s="7" cm="1">
        <f t="array" ref="F148">_xlfn.IFS(D148="",0,D148="Upgrade",0,D148="Limit",($C148)*$E148,D148="Specialty Upgrade",0,D148="Specialty Limit",($C148)*$E148)</f>
        <v>0</v>
      </c>
      <c r="G148" s="7" cm="1">
        <f t="array" ref="G148">_xlfn.IFS(D148="",0,D148="Upgrade",($C148)*$E148,D148="Limit",0,D148="Specialty Upgrade",($C148)*$E148,D148="Specialty Limit",0)</f>
        <v>40</v>
      </c>
      <c r="H148" s="30"/>
    </row>
    <row r="149" spans="2:8" x14ac:dyDescent="0.35">
      <c r="B149" s="18" t="s">
        <v>198</v>
      </c>
      <c r="C149" s="8">
        <v>20</v>
      </c>
      <c r="D149" s="11" t="s">
        <v>66</v>
      </c>
      <c r="E149" s="7" cm="1">
        <f t="array" ref="E149">_xlfn.IFS(D149="",0,D149="Upgrade",1,AND(D149="Limit",$D$24="Specialist"),$D$4/3,AND(D149="Limit",$D$24="Straightforward"),$D$4/2,AND(D149="Limit",$D$24="Normal"),$D$4/6,D149="Limit",1,D149="Specialty Upgrade",0.5)</f>
        <v>1</v>
      </c>
      <c r="F149" s="7" cm="1">
        <f t="array" ref="F149">_xlfn.IFS(D149="",0,D149="Upgrade",0,D149="Limit",($C149)*$E149,D149="Specialty Upgrade",0,D149="Specialty Limit",($C149)*$E149)</f>
        <v>0</v>
      </c>
      <c r="G149" s="7" cm="1">
        <f t="array" ref="G149">_xlfn.IFS(D149="",0,D149="Upgrade",($C149)*$E149,D149="Limit",0,D149="Specialty Upgrade",($C149)*$E149,D149="Specialty Limit",0)</f>
        <v>20</v>
      </c>
      <c r="H149" s="30"/>
    </row>
    <row r="150" spans="2:8" x14ac:dyDescent="0.35">
      <c r="B150" s="18"/>
      <c r="C150" s="8"/>
      <c r="D150" s="11"/>
      <c r="E150" s="7" cm="1">
        <f t="array" ref="E150">_xlfn.IFS(D150="",0,D150="Upgrade",1,AND(D150="Limit",$D$24="Specialist"),$D$4/3,AND(D150="Limit",$D$24="Straightforward"),$D$4/2,AND(D150="Limit",$D$24="Normal"),$D$4/6,D150="Limit",1,D150="Specialty Upgrade",0.5)</f>
        <v>0</v>
      </c>
      <c r="F150" s="7" cm="1">
        <f t="array" ref="F150">_xlfn.IFS(D150="",0,D150="Upgrade",0,D150="Limit",($C150)*$E150,D150="Specialty Upgrade",0,D150="Specialty Limit",($C150)*$E150)</f>
        <v>0</v>
      </c>
      <c r="G150" s="7" cm="1">
        <f t="array" ref="G150">_xlfn.IFS(D150="",0,D150="Upgrade",($C150)*$E150,D150="Limit",0,D150="Specialty Upgrade",($C150)*$E150,D150="Specialty Limit",0)</f>
        <v>0</v>
      </c>
      <c r="H150" s="30"/>
    </row>
    <row r="151" spans="2:8" x14ac:dyDescent="0.35">
      <c r="B151" s="18"/>
      <c r="C151" s="8"/>
      <c r="D151" s="11"/>
      <c r="E151" s="7" cm="1">
        <f t="array" ref="E151">_xlfn.IFS(D151="",0,D151="Upgrade",1,AND(D151="Limit",$D$24="Specialist"),$D$4/3,AND(D151="Limit",$D$24="Straightforward"),$D$4/2,AND(D151="Limit",$D$24="Normal"),$D$4/6,D151="Limit",1,D151="Specialty Upgrade",0.5)</f>
        <v>0</v>
      </c>
      <c r="F151" s="7" cm="1">
        <f t="array" ref="F151">_xlfn.IFS(D151="",0,D151="Upgrade",0,D151="Limit",($C151)*$E151,D151="Specialty Upgrade",0,D151="Specialty Limit",($C151)*$E151)</f>
        <v>0</v>
      </c>
      <c r="G151" s="7" cm="1">
        <f t="array" ref="G151">_xlfn.IFS(D151="",0,D151="Upgrade",($C151)*$E151,D151="Limit",0,D151="Specialty Upgrade",($C151)*$E151,D151="Specialty Limit",0)</f>
        <v>0</v>
      </c>
      <c r="H151" s="30"/>
    </row>
    <row r="152" spans="2:8" x14ac:dyDescent="0.35">
      <c r="B152" s="18"/>
      <c r="C152" s="8"/>
      <c r="D152" s="11"/>
      <c r="E152" s="7" cm="1">
        <f t="array" ref="E152">_xlfn.IFS(D152="",0,D152="Upgrade",1,AND(D152="Limit",$D$24="Specialist"),$D$4/3,AND(D152="Limit",$D$24="Straightforward"),$D$4/2,AND(D152="Limit",$D$24="Normal"),$D$4/6,D152="Limit",1,D152="Specialty Upgrade",0.5)</f>
        <v>0</v>
      </c>
      <c r="F152" s="7" cm="1">
        <f t="array" ref="F152">_xlfn.IFS(D152="",0,D152="Upgrade",0,D152="Limit",($C152)*$E152,D152="Specialty Upgrade",0,D152="Specialty Limit",($C152)*$E152)</f>
        <v>0</v>
      </c>
      <c r="G152" s="7" cm="1">
        <f t="array" ref="G152">_xlfn.IFS(D152="",0,D152="Upgrade",($C152)*$E152,D152="Limit",0,D152="Specialty Upgrade",($C152)*$E152,D152="Specialty Limit",0)</f>
        <v>0</v>
      </c>
      <c r="H152" s="30"/>
    </row>
    <row r="153" spans="2:8" ht="15" thickBot="1" x14ac:dyDescent="0.4">
      <c r="B153" s="19"/>
      <c r="C153" s="27"/>
      <c r="D153" s="28"/>
      <c r="E153" s="36" cm="1">
        <f t="array" ref="E153">_xlfn.IFS(D153="",0,D153="Upgrade",1,AND(D153="Limit",$D$24="Specialist"),$D$4/3,AND(D153="Limit",$D$24="Straightforward"),$D$4/2,AND(D153="Limit",$D$24="Normal"),$D$4/6,D153="Limit",1,D153="Specialty Upgrade",0.5)</f>
        <v>0</v>
      </c>
      <c r="F153" s="29" cm="1">
        <f t="array" ref="F153">_xlfn.IFS(D153="",0,D153="Upgrade",0,D153="Limit",($C153)*$E153,D153="Specialty Upgrade",0,D153="Specialty Limit",($C153)*$E153)</f>
        <v>0</v>
      </c>
      <c r="G153" s="29" cm="1">
        <f t="array" ref="G153">_xlfn.IFS(D153="",0,D153="Upgrade",($C153)*$E153,D153="Limit",0,D153="Specialty Upgrade",($C153)*$E153,D153="Specialty Limit",0)</f>
        <v>0</v>
      </c>
      <c r="H153" s="30"/>
    </row>
    <row r="154" spans="2:8" s="6" customFormat="1" ht="15" thickBot="1" x14ac:dyDescent="0.4">
      <c r="B154" s="26" t="s">
        <v>165</v>
      </c>
      <c r="C154" s="25"/>
      <c r="F154" s="26" cm="1">
        <f t="array" ref="F154">_xlfn.LET(_xlpm.a,$D$4,
_xlpm.b,_xlpm.a*10,
_xlpm.c,_xlpm.a*20,
_xlpm.d,_xlpm.a*30,
_xlpm.sum, _xlfn.IFS(
SUM(F144:F153)&lt;(_xlpm.b+1),SUM(F144:F153),
SUM(F144:F153)&lt;(_xlpm.c+1),(SUM(F144:F153)-_xlpm.b)/2+_xlpm.b,
SUM(F144:F153)&gt;(_xlpm.c),(SUM(F144:F153)-_xlpm.c)/4+(_xlpm.b*1.5)),
_xlpm.sum
)</f>
        <v>90</v>
      </c>
      <c r="G154" s="26">
        <f>SUM(G144:G153)</f>
        <v>90</v>
      </c>
      <c r="H154" s="40"/>
    </row>
    <row r="156" spans="2:8" x14ac:dyDescent="0.35">
      <c r="B156" s="21" t="s">
        <v>173</v>
      </c>
      <c r="D156" s="18"/>
    </row>
    <row r="157" spans="2:8" x14ac:dyDescent="0.35">
      <c r="B157" s="21" t="s">
        <v>106</v>
      </c>
      <c r="D157" s="18"/>
    </row>
    <row r="158" spans="2:8" s="20" customFormat="1" ht="15" thickBot="1" x14ac:dyDescent="0.4">
      <c r="B158" s="20" t="s">
        <v>174</v>
      </c>
      <c r="C158" s="20" t="s">
        <v>180</v>
      </c>
      <c r="D158" s="20" t="s">
        <v>176</v>
      </c>
      <c r="E158" s="20" t="s">
        <v>177</v>
      </c>
      <c r="F158" s="20" t="s">
        <v>181</v>
      </c>
      <c r="G158" s="20" t="s">
        <v>134</v>
      </c>
      <c r="H158" s="39" t="s">
        <v>136</v>
      </c>
    </row>
    <row r="159" spans="2:8" x14ac:dyDescent="0.35">
      <c r="B159" t="s">
        <v>179</v>
      </c>
      <c r="C159" s="9" cm="1">
        <f t="array" ref="C159">_xlfn.IFNA(_xlfn.IFS($D$24="One Trick",$D$4*20,$D$24="Paragon",$D$4*10,$D$24="Dual-Natured",$D$4*15),0)</f>
        <v>0</v>
      </c>
      <c r="D159" t="s">
        <v>70</v>
      </c>
      <c r="E159" s="7" cm="1">
        <f t="array" ref="E159">_xlfn.IFS(D159="",0,D159="Upgrade",1,AND(D159="Limit",$D$24="Specialist"),$D$4/3,AND(D159="Limit",$D$24="Straightforward"),$D$4/2,AND(D159="Limit",$D$24="Normal"),$D$4/6,D159="Limit",1,D159="Specialty Upgrade",0.5)</f>
        <v>3</v>
      </c>
      <c r="F159" s="7" cm="1">
        <f t="array" ref="F159">_xlfn.IFS(D159="",0,D159="Upgrade",0,D159="Limit",($C159)*$E159,D159="Specialty Upgrade",0,D159="Specialty Limit",($C159)*$E159)</f>
        <v>0</v>
      </c>
      <c r="G159" s="7" cm="1">
        <f t="array" ref="G159">_xlfn.IFS(D159="",0,D159="Upgrade",($C159)*$E159,D159="Limit",0,D159="Specialty Upgrade",($C159)*$E159,D159="Specialty Limit",0)</f>
        <v>0</v>
      </c>
      <c r="H159" s="30"/>
    </row>
    <row r="160" spans="2:8" x14ac:dyDescent="0.35">
      <c r="B160" s="18" t="s">
        <v>192</v>
      </c>
      <c r="C160" s="8">
        <v>60</v>
      </c>
      <c r="D160" s="11" t="s">
        <v>77</v>
      </c>
      <c r="E160" s="7" cm="1">
        <f t="array" ref="E160">_xlfn.IFS(D160="",0,D160="Upgrade",1,AND(D160="Limit",$D$24="Specialist"),$D$4/3,AND(D160="Limit",$D$24="Straightforward"),$D$4/2,AND(D160="Limit",$D$24="Normal"),$D$4/6,D160="Limit",1,D160="Specialty Upgrade",0.5)</f>
        <v>0.5</v>
      </c>
      <c r="F160" s="7" cm="1">
        <f t="array" ref="F160">_xlfn.IFS(D160="",0,D160="Upgrade",0,D160="Limit",($C160)*$E160,D160="Specialty Upgrade",0,D160="Specialty Limit",($C160)*$E160)</f>
        <v>0</v>
      </c>
      <c r="G160" s="7" cm="1">
        <f t="array" ref="G160">_xlfn.IFS(D160="",0,D160="Upgrade",($C160)*$E160,D160="Limit",0,D160="Specialty Upgrade",($C160)*$E160,D160="Specialty Limit",0)</f>
        <v>30</v>
      </c>
      <c r="H160" s="30"/>
    </row>
    <row r="161" spans="2:8" x14ac:dyDescent="0.35">
      <c r="B161" s="18" t="s">
        <v>193</v>
      </c>
      <c r="C161" s="8">
        <v>40</v>
      </c>
      <c r="D161" s="11" t="s">
        <v>70</v>
      </c>
      <c r="E161" s="7" cm="1">
        <f t="array" ref="E161">_xlfn.IFS(D161="",0,D161="Upgrade",1,AND(D161="Limit",$D$24="Specialist"),$D$4/3,AND(D161="Limit",$D$24="Straightforward"),$D$4/2,AND(D161="Limit",$D$24="Normal"),$D$4/6,D161="Limit",1,D161="Specialty Upgrade",0.5)</f>
        <v>3</v>
      </c>
      <c r="F161" s="7" cm="1">
        <f t="array" ref="F161">_xlfn.IFS(D161="",0,D161="Upgrade",0,D161="Limit",($C161)*$E161,D161="Specialty Upgrade",0,D161="Specialty Limit",($C161)*$E161)</f>
        <v>120</v>
      </c>
      <c r="G161" s="7" cm="1">
        <f t="array" ref="G161">_xlfn.IFS(D161="",0,D161="Upgrade",($C161)*$E161,D161="Limit",0,D161="Specialty Upgrade",($C161)*$E161,D161="Specialty Limit",0)</f>
        <v>0</v>
      </c>
      <c r="H161" s="30"/>
    </row>
    <row r="162" spans="2:8" x14ac:dyDescent="0.35">
      <c r="B162" s="18"/>
      <c r="C162" s="8"/>
      <c r="D162" s="11"/>
      <c r="E162" s="7" cm="1">
        <f t="array" ref="E162">_xlfn.IFS(D162="",0,D162="Upgrade",1,AND(D162="Limit",$D$24="Specialist"),$D$4/3,AND(D162="Limit",$D$24="Straightforward"),$D$4/2,AND(D162="Limit",$D$24="Normal"),$D$4/6,D162="Limit",1,D162="Specialty Upgrade",0.5)</f>
        <v>0</v>
      </c>
      <c r="F162" s="7" cm="1">
        <f t="array" ref="F162">_xlfn.IFS(D162="",0,D162="Upgrade",0,D162="Limit",($C162)*$E162,D162="Specialty Upgrade",0,D162="Specialty Limit",($C162)*$E162)</f>
        <v>0</v>
      </c>
      <c r="G162" s="7" cm="1">
        <f t="array" ref="G162">_xlfn.IFS(D162="",0,D162="Upgrade",($C162)*$E162,D162="Limit",0,D162="Specialty Upgrade",($C162)*$E162,D162="Specialty Limit",0)</f>
        <v>0</v>
      </c>
      <c r="H162" s="30"/>
    </row>
    <row r="163" spans="2:8" x14ac:dyDescent="0.35">
      <c r="B163" s="18" t="s">
        <v>201</v>
      </c>
      <c r="C163" s="8">
        <v>30</v>
      </c>
      <c r="D163" s="11" t="s">
        <v>66</v>
      </c>
      <c r="E163" s="7" cm="1">
        <f t="array" ref="E163">_xlfn.IFS(D163="",0,D163="Upgrade",1,AND(D163="Limit",$D$24="Specialist"),$D$4/3,AND(D163="Limit",$D$24="Straightforward"),$D$4/2,AND(D163="Limit",$D$24="Normal"),$D$4/6,D163="Limit",1,D163="Specialty Upgrade",0.5)</f>
        <v>1</v>
      </c>
      <c r="F163" s="7" cm="1">
        <f t="array" ref="F163">_xlfn.IFS(D163="",0,D163="Upgrade",0,D163="Limit",($C163)*$E163,D163="Specialty Upgrade",0,D163="Specialty Limit",($C163)*$E163)</f>
        <v>0</v>
      </c>
      <c r="G163" s="7" cm="1">
        <f t="array" ref="G163">_xlfn.IFS(D163="",0,D163="Upgrade",($C163)*$E163,D163="Limit",0,D163="Specialty Upgrade",($C163)*$E163,D163="Specialty Limit",0)</f>
        <v>30</v>
      </c>
      <c r="H163" s="30"/>
    </row>
    <row r="164" spans="2:8" x14ac:dyDescent="0.35">
      <c r="B164" s="18" t="s">
        <v>198</v>
      </c>
      <c r="C164" s="8">
        <v>20</v>
      </c>
      <c r="D164" s="11" t="s">
        <v>66</v>
      </c>
      <c r="E164" s="7" cm="1">
        <f t="array" ref="E164">_xlfn.IFS(D164="",0,D164="Upgrade",1,AND(D164="Limit",$D$24="Specialist"),$D$4/3,AND(D164="Limit",$D$24="Straightforward"),$D$4/2,AND(D164="Limit",$D$24="Normal"),$D$4/6,D164="Limit",1,D164="Specialty Upgrade",0.5)</f>
        <v>1</v>
      </c>
      <c r="F164" s="7" cm="1">
        <f t="array" ref="F164">_xlfn.IFS(D164="",0,D164="Upgrade",0,D164="Limit",($C164)*$E164,D164="Specialty Upgrade",0,D164="Specialty Limit",($C164)*$E164)</f>
        <v>0</v>
      </c>
      <c r="G164" s="7" cm="1">
        <f t="array" ref="G164">_xlfn.IFS(D164="",0,D164="Upgrade",($C164)*$E164,D164="Limit",0,D164="Specialty Upgrade",($C164)*$E164,D164="Specialty Limit",0)</f>
        <v>20</v>
      </c>
      <c r="H164" s="30"/>
    </row>
    <row r="165" spans="2:8" x14ac:dyDescent="0.35">
      <c r="B165" s="18" t="s">
        <v>202</v>
      </c>
      <c r="C165" s="8">
        <v>10</v>
      </c>
      <c r="D165" s="11" t="s">
        <v>66</v>
      </c>
      <c r="E165" s="7" cm="1">
        <f t="array" ref="E165">_xlfn.IFS(D165="",0,D165="Upgrade",1,AND(D165="Limit",$D$24="Specialist"),$D$4/3,AND(D165="Limit",$D$24="Straightforward"),$D$4/2,AND(D165="Limit",$D$24="Normal"),$D$4/6,D165="Limit",1,D165="Specialty Upgrade",0.5)</f>
        <v>1</v>
      </c>
      <c r="F165" s="7" cm="1">
        <f t="array" ref="F165">_xlfn.IFS(D165="",0,D165="Upgrade",0,D165="Limit",($C165)*$E165,D165="Specialty Upgrade",0,D165="Specialty Limit",($C165)*$E165)</f>
        <v>0</v>
      </c>
      <c r="G165" s="7" cm="1">
        <f t="array" ref="G165">_xlfn.IFS(D165="",0,D165="Upgrade",($C165)*$E165,D165="Limit",0,D165="Specialty Upgrade",($C165)*$E165,D165="Specialty Limit",0)</f>
        <v>10</v>
      </c>
      <c r="H165" s="30"/>
    </row>
    <row r="166" spans="2:8" x14ac:dyDescent="0.35">
      <c r="B166" s="18"/>
      <c r="C166" s="8"/>
      <c r="D166" s="11"/>
      <c r="E166" s="7" cm="1">
        <f t="array" ref="E166">_xlfn.IFS(D166="",0,D166="Upgrade",1,AND(D166="Limit",$D$24="Specialist"),$D$4/3,AND(D166="Limit",$D$24="Straightforward"),$D$4/2,AND(D166="Limit",$D$24="Normal"),$D$4/6,D166="Limit",1,D166="Specialty Upgrade",0.5)</f>
        <v>0</v>
      </c>
      <c r="F166" s="7" cm="1">
        <f t="array" ref="F166">_xlfn.IFS(D166="",0,D166="Upgrade",0,D166="Limit",($C166)*$E166,D166="Specialty Upgrade",0,D166="Specialty Limit",($C166)*$E166)</f>
        <v>0</v>
      </c>
      <c r="G166" s="7" cm="1">
        <f t="array" ref="G166">_xlfn.IFS(D166="",0,D166="Upgrade",($C166)*$E166,D166="Limit",0,D166="Specialty Upgrade",($C166)*$E166,D166="Specialty Limit",0)</f>
        <v>0</v>
      </c>
      <c r="H166" s="30"/>
    </row>
    <row r="167" spans="2:8" x14ac:dyDescent="0.35">
      <c r="B167" s="18"/>
      <c r="C167" s="8"/>
      <c r="D167" s="11"/>
      <c r="E167" s="7" cm="1">
        <f t="array" ref="E167">_xlfn.IFS(D167="",0,D167="Upgrade",1,AND(D167="Limit",$D$24="Specialist"),$D$4/3,AND(D167="Limit",$D$24="Straightforward"),$D$4/2,AND(D167="Limit",$D$24="Normal"),$D$4/6,D167="Limit",1,D167="Specialty Upgrade",0.5)</f>
        <v>0</v>
      </c>
      <c r="F167" s="7" cm="1">
        <f t="array" ref="F167">_xlfn.IFS(D167="",0,D167="Upgrade",0,D167="Limit",($C167)*$E167,D167="Specialty Upgrade",0,D167="Specialty Limit",($C167)*$E167)</f>
        <v>0</v>
      </c>
      <c r="G167" s="7" cm="1">
        <f t="array" ref="G167">_xlfn.IFS(D167="",0,D167="Upgrade",($C167)*$E167,D167="Limit",0,D167="Specialty Upgrade",($C167)*$E167,D167="Specialty Limit",0)</f>
        <v>0</v>
      </c>
      <c r="H167" s="30"/>
    </row>
    <row r="168" spans="2:8" ht="15" thickBot="1" x14ac:dyDescent="0.4">
      <c r="B168" s="19"/>
      <c r="C168" s="27"/>
      <c r="D168" s="28"/>
      <c r="E168" s="36" cm="1">
        <f t="array" ref="E168">_xlfn.IFS(D168="",0,D168="Upgrade",1,AND(D168="Limit",$D$24="Specialist"),$D$4/3,AND(D168="Limit",$D$24="Straightforward"),$D$4/2,AND(D168="Limit",$D$24="Normal"),$D$4/6,D168="Limit",1,D168="Specialty Upgrade",0.5)</f>
        <v>0</v>
      </c>
      <c r="F168" s="29" cm="1">
        <f t="array" ref="F168">_xlfn.IFS(D168="",0,D168="Upgrade",0,D168="Limit",($C168)*$E168,D168="Specialty Upgrade",0,D168="Specialty Limit",($C168)*$E168)</f>
        <v>0</v>
      </c>
      <c r="G168" s="29" cm="1">
        <f t="array" ref="G168">_xlfn.IFS(D168="",0,D168="Upgrade",($C168)*$E168,D168="Limit",0,D168="Specialty Upgrade",($C168)*$E168,D168="Specialty Limit",0)</f>
        <v>0</v>
      </c>
      <c r="H168" s="30"/>
    </row>
    <row r="169" spans="2:8" s="6" customFormat="1" ht="15" thickBot="1" x14ac:dyDescent="0.4">
      <c r="B169" s="26" t="s">
        <v>165</v>
      </c>
      <c r="C169" s="25"/>
      <c r="F169" s="26" cm="1">
        <f t="array" ref="F169">_xlfn.LET(_xlpm.a,$D$4,
_xlpm.b,_xlpm.a*10,
_xlpm.c,_xlpm.a*20,
_xlpm.d,_xlpm.a*30,
_xlpm.sum, _xlfn.IFS(
SUM(F159:F168)&lt;(_xlpm.b+1),SUM(F159:F168),
SUM(F159:F168)&lt;(_xlpm.c+1),(SUM(F159:F168)-_xlpm.b)/2+_xlpm.b,
SUM(F159:F168)&gt;(_xlpm.c),(SUM(F159:F168)-_xlpm.c)/4+(_xlpm.b*1.5)),
_xlpm.sum
)</f>
        <v>90</v>
      </c>
      <c r="G169" s="26">
        <f>SUM(G159:G168)</f>
        <v>90</v>
      </c>
      <c r="H169" s="40"/>
    </row>
    <row r="171" spans="2:8" x14ac:dyDescent="0.35">
      <c r="B171" s="21" t="s">
        <v>173</v>
      </c>
      <c r="D171" s="18"/>
    </row>
    <row r="172" spans="2:8" x14ac:dyDescent="0.35">
      <c r="B172" s="21" t="s">
        <v>106</v>
      </c>
      <c r="D172" s="18" t="s">
        <v>203</v>
      </c>
    </row>
    <row r="173" spans="2:8" s="20" customFormat="1" ht="15" thickBot="1" x14ac:dyDescent="0.4">
      <c r="B173" s="20" t="s">
        <v>174</v>
      </c>
      <c r="C173" s="20" t="s">
        <v>180</v>
      </c>
      <c r="D173" s="20" t="s">
        <v>176</v>
      </c>
      <c r="E173" s="20" t="s">
        <v>177</v>
      </c>
      <c r="F173" s="20" t="s">
        <v>181</v>
      </c>
      <c r="G173" s="20" t="s">
        <v>134</v>
      </c>
      <c r="H173" s="39" t="s">
        <v>136</v>
      </c>
    </row>
    <row r="174" spans="2:8" x14ac:dyDescent="0.35">
      <c r="B174" t="s">
        <v>179</v>
      </c>
      <c r="C174" s="9" cm="1">
        <f t="array" ref="C174">_xlfn.IFNA(_xlfn.IFS($D$24="One Trick",$D$4*20,$D$24="Paragon",$D$4*10,$D$24="Dual-Natured",$D$4*15),0)</f>
        <v>0</v>
      </c>
      <c r="D174" t="s">
        <v>70</v>
      </c>
      <c r="E174" s="7" cm="1">
        <f t="array" ref="E174">_xlfn.IFS(D174="",0,D174="Upgrade",1,AND(D174="Limit",$D$24="Specialist"),$D$4/3,AND(D174="Limit",$D$24="Straightforward"),$D$4/2,AND(D174="Limit",$D$24="Normal"),$D$4/6,D174="Limit",1,D174="Specialty Upgrade",0.5)</f>
        <v>3</v>
      </c>
      <c r="F174" s="7" cm="1">
        <f t="array" ref="F174">_xlfn.IFS(D174="",0,D174="Upgrade",0,D174="Limit",($C174)*$E174,D174="Specialty Upgrade",0,D174="Specialty Limit",($C174)*$E174)</f>
        <v>0</v>
      </c>
      <c r="G174" s="7" cm="1">
        <f t="array" ref="G174">_xlfn.IFS(D174="",0,D174="Upgrade",($C174)*$E174,D174="Limit",0,D174="Specialty Upgrade",($C174)*$E174,D174="Specialty Limit",0)</f>
        <v>0</v>
      </c>
      <c r="H174" s="30"/>
    </row>
    <row r="175" spans="2:8" x14ac:dyDescent="0.35">
      <c r="B175" s="18" t="s">
        <v>204</v>
      </c>
      <c r="C175" s="8">
        <v>30</v>
      </c>
      <c r="D175" s="11" t="s">
        <v>66</v>
      </c>
      <c r="E175" s="7" cm="1">
        <f t="array" ref="E175">_xlfn.IFS(D175="",0,D175="Upgrade",1,AND(D175="Limit",$D$24="Specialist"),$D$4/3,AND(D175="Limit",$D$24="Straightforward"),$D$4/2,AND(D175="Limit",$D$24="Normal"),$D$4/6,D175="Limit",1,D175="Specialty Upgrade",0.5)</f>
        <v>1</v>
      </c>
      <c r="F175" s="7" cm="1">
        <f t="array" ref="F175">_xlfn.IFS(D175="",0,D175="Upgrade",0,D175="Limit",($C175)*$E175,D175="Specialty Upgrade",0,D175="Specialty Limit",($C175)*$E175)</f>
        <v>0</v>
      </c>
      <c r="G175" s="7" cm="1">
        <f t="array" ref="G175">_xlfn.IFS(D175="",0,D175="Upgrade",($C175)*$E175,D175="Limit",0,D175="Specialty Upgrade",($C175)*$E175,D175="Specialty Limit",0)</f>
        <v>30</v>
      </c>
      <c r="H175" s="30"/>
    </row>
    <row r="176" spans="2:8" x14ac:dyDescent="0.35">
      <c r="B176" s="18" t="s">
        <v>193</v>
      </c>
      <c r="C176" s="8">
        <v>40</v>
      </c>
      <c r="D176" s="11" t="s">
        <v>70</v>
      </c>
      <c r="E176" s="7" cm="1">
        <f t="array" ref="E176">_xlfn.IFS(D176="",0,D176="Upgrade",1,AND(D176="Limit",$D$24="Specialist"),$D$4/3,AND(D176="Limit",$D$24="Straightforward"),$D$4/2,AND(D176="Limit",$D$24="Normal"),$D$4/6,D176="Limit",1,D176="Specialty Upgrade",0.5)</f>
        <v>3</v>
      </c>
      <c r="F176" s="7" cm="1">
        <f t="array" ref="F176">_xlfn.IFS(D176="",0,D176="Upgrade",0,D176="Limit",($C176)*$E176,D176="Specialty Upgrade",0,D176="Specialty Limit",($C176)*$E176)</f>
        <v>120</v>
      </c>
      <c r="G176" s="7" cm="1">
        <f t="array" ref="G176">_xlfn.IFS(D176="",0,D176="Upgrade",($C176)*$E176,D176="Limit",0,D176="Specialty Upgrade",($C176)*$E176,D176="Specialty Limit",0)</f>
        <v>0</v>
      </c>
      <c r="H176" s="30"/>
    </row>
    <row r="177" spans="2:8" x14ac:dyDescent="0.35">
      <c r="B177" s="18"/>
      <c r="C177" s="8"/>
      <c r="D177" s="11"/>
      <c r="E177" s="7" cm="1">
        <f t="array" ref="E177">_xlfn.IFS(D177="",0,D177="Upgrade",1,AND(D177="Limit",$D$24="Specialist"),$D$4/3,AND(D177="Limit",$D$24="Straightforward"),$D$4/2,AND(D177="Limit",$D$24="Normal"),$D$4/6,D177="Limit",1,D177="Specialty Upgrade",0.5)</f>
        <v>0</v>
      </c>
      <c r="F177" s="7" cm="1">
        <f t="array" ref="F177">_xlfn.IFS(D177="",0,D177="Upgrade",0,D177="Limit",($C177)*$E177,D177="Specialty Upgrade",0,D177="Specialty Limit",($C177)*$E177)</f>
        <v>0</v>
      </c>
      <c r="G177" s="7" cm="1">
        <f t="array" ref="G177">_xlfn.IFS(D177="",0,D177="Upgrade",($C177)*$E177,D177="Limit",0,D177="Specialty Upgrade",($C177)*$E177,D177="Specialty Limit",0)</f>
        <v>0</v>
      </c>
      <c r="H177" s="30"/>
    </row>
    <row r="178" spans="2:8" x14ac:dyDescent="0.35">
      <c r="B178" s="18" t="s">
        <v>201</v>
      </c>
      <c r="C178" s="8">
        <v>30</v>
      </c>
      <c r="D178" s="11" t="s">
        <v>66</v>
      </c>
      <c r="E178" s="7" cm="1">
        <f t="array" ref="E178">_xlfn.IFS(D178="",0,D178="Upgrade",1,AND(D178="Limit",$D$24="Specialist"),$D$4/3,AND(D178="Limit",$D$24="Straightforward"),$D$4/2,AND(D178="Limit",$D$24="Normal"),$D$4/6,D178="Limit",1,D178="Specialty Upgrade",0.5)</f>
        <v>1</v>
      </c>
      <c r="F178" s="7" cm="1">
        <f t="array" ref="F178">_xlfn.IFS(D178="",0,D178="Upgrade",0,D178="Limit",($C178)*$E178,D178="Specialty Upgrade",0,D178="Specialty Limit",($C178)*$E178)</f>
        <v>0</v>
      </c>
      <c r="G178" s="7" cm="1">
        <f t="array" ref="G178">_xlfn.IFS(D178="",0,D178="Upgrade",($C178)*$E178,D178="Limit",0,D178="Specialty Upgrade",($C178)*$E178,D178="Specialty Limit",0)</f>
        <v>30</v>
      </c>
      <c r="H178" s="30"/>
    </row>
    <row r="179" spans="2:8" x14ac:dyDescent="0.35">
      <c r="B179" s="18" t="s">
        <v>195</v>
      </c>
      <c r="C179" s="8">
        <v>30</v>
      </c>
      <c r="D179" s="11" t="s">
        <v>66</v>
      </c>
      <c r="E179" s="7" cm="1">
        <f t="array" ref="E179">_xlfn.IFS(D179="",0,D179="Upgrade",1,AND(D179="Limit",$D$24="Specialist"),$D$4/3,AND(D179="Limit",$D$24="Straightforward"),$D$4/2,AND(D179="Limit",$D$24="Normal"),$D$4/6,D179="Limit",1,D179="Specialty Upgrade",0.5)</f>
        <v>1</v>
      </c>
      <c r="F179" s="7" cm="1">
        <f t="array" ref="F179">_xlfn.IFS(D179="",0,D179="Upgrade",0,D179="Limit",($C179)*$E179,D179="Specialty Upgrade",0,D179="Specialty Limit",($C179)*$E179)</f>
        <v>0</v>
      </c>
      <c r="G179" s="7" cm="1">
        <f t="array" ref="G179">_xlfn.IFS(D179="",0,D179="Upgrade",($C179)*$E179,D179="Limit",0,D179="Specialty Upgrade",($C179)*$E179,D179="Specialty Limit",0)</f>
        <v>30</v>
      </c>
      <c r="H179" s="30"/>
    </row>
    <row r="180" spans="2:8" x14ac:dyDescent="0.35">
      <c r="B180" s="18"/>
      <c r="C180" s="8"/>
      <c r="D180" s="11"/>
      <c r="E180" s="7" cm="1">
        <f t="array" ref="E180">_xlfn.IFS(D180="",0,D180="Upgrade",1,AND(D180="Limit",$D$24="Specialist"),$D$4/3,AND(D180="Limit",$D$24="Straightforward"),$D$4/2,AND(D180="Limit",$D$24="Normal"),$D$4/6,D180="Limit",1,D180="Specialty Upgrade",0.5)</f>
        <v>0</v>
      </c>
      <c r="F180" s="7" cm="1">
        <f t="array" ref="F180">_xlfn.IFS(D180="",0,D180="Upgrade",0,D180="Limit",($C180)*$E180,D180="Specialty Upgrade",0,D180="Specialty Limit",($C180)*$E180)</f>
        <v>0</v>
      </c>
      <c r="G180" s="7" cm="1">
        <f t="array" ref="G180">_xlfn.IFS(D180="",0,D180="Upgrade",($C180)*$E180,D180="Limit",0,D180="Specialty Upgrade",($C180)*$E180,D180="Specialty Limit",0)</f>
        <v>0</v>
      </c>
      <c r="H180" s="30"/>
    </row>
    <row r="181" spans="2:8" x14ac:dyDescent="0.35">
      <c r="B181" s="18"/>
      <c r="C181" s="8"/>
      <c r="D181" s="11"/>
      <c r="E181" s="7" cm="1">
        <f t="array" ref="E181">_xlfn.IFS(D181="",0,D181="Upgrade",1,AND(D181="Limit",$D$24="Specialist"),$D$4/3,AND(D181="Limit",$D$24="Straightforward"),$D$4/2,AND(D181="Limit",$D$24="Normal"),$D$4/6,D181="Limit",1,D181="Specialty Upgrade",0.5)</f>
        <v>0</v>
      </c>
      <c r="F181" s="7" cm="1">
        <f t="array" ref="F181">_xlfn.IFS(D181="",0,D181="Upgrade",0,D181="Limit",($C181)*$E181,D181="Specialty Upgrade",0,D181="Specialty Limit",($C181)*$E181)</f>
        <v>0</v>
      </c>
      <c r="G181" s="7" cm="1">
        <f t="array" ref="G181">_xlfn.IFS(D181="",0,D181="Upgrade",($C181)*$E181,D181="Limit",0,D181="Specialty Upgrade",($C181)*$E181,D181="Specialty Limit",0)</f>
        <v>0</v>
      </c>
      <c r="H181" s="30"/>
    </row>
    <row r="182" spans="2:8" x14ac:dyDescent="0.35">
      <c r="B182" s="18"/>
      <c r="C182" s="8"/>
      <c r="D182" s="11"/>
      <c r="E182" s="7" cm="1">
        <f t="array" ref="E182">_xlfn.IFS(D182="",0,D182="Upgrade",1,AND(D182="Limit",$D$24="Specialist"),$D$4/3,AND(D182="Limit",$D$24="Straightforward"),$D$4/2,AND(D182="Limit",$D$24="Normal"),$D$4/6,D182="Limit",1,D182="Specialty Upgrade",0.5)</f>
        <v>0</v>
      </c>
      <c r="F182" s="7" cm="1">
        <f t="array" ref="F182">_xlfn.IFS(D182="",0,D182="Upgrade",0,D182="Limit",($C182)*$E182,D182="Specialty Upgrade",0,D182="Specialty Limit",($C182)*$E182)</f>
        <v>0</v>
      </c>
      <c r="G182" s="7" cm="1">
        <f t="array" ref="G182">_xlfn.IFS(D182="",0,D182="Upgrade",($C182)*$E182,D182="Limit",0,D182="Specialty Upgrade",($C182)*$E182,D182="Specialty Limit",0)</f>
        <v>0</v>
      </c>
      <c r="H182" s="30"/>
    </row>
    <row r="183" spans="2:8" ht="15" thickBot="1" x14ac:dyDescent="0.4">
      <c r="B183" s="19"/>
      <c r="C183" s="27"/>
      <c r="D183" s="28"/>
      <c r="E183" s="36" cm="1">
        <f t="array" ref="E183">_xlfn.IFS(D183="",0,D183="Upgrade",1,AND(D183="Limit",$D$24="Specialist"),$D$4/3,AND(D183="Limit",$D$24="Straightforward"),$D$4/2,AND(D183="Limit",$D$24="Normal"),$D$4/6,D183="Limit",1,D183="Specialty Upgrade",0.5)</f>
        <v>0</v>
      </c>
      <c r="F183" s="29" cm="1">
        <f t="array" ref="F183">_xlfn.IFS(D183="",0,D183="Upgrade",0,D183="Limit",($C183)*$E183,D183="Specialty Upgrade",0,D183="Specialty Limit",($C183)*$E183)</f>
        <v>0</v>
      </c>
      <c r="G183" s="29" cm="1">
        <f t="array" ref="G183">_xlfn.IFS(D183="",0,D183="Upgrade",($C183)*$E183,D183="Limit",0,D183="Specialty Upgrade",($C183)*$E183,D183="Specialty Limit",0)</f>
        <v>0</v>
      </c>
      <c r="H183" s="30"/>
    </row>
    <row r="184" spans="2:8" s="6" customFormat="1" ht="15" thickBot="1" x14ac:dyDescent="0.4">
      <c r="B184" s="26" t="s">
        <v>165</v>
      </c>
      <c r="C184" s="25"/>
      <c r="F184" s="26" cm="1">
        <f t="array" ref="F184">_xlfn.LET(_xlpm.a,$D$4,
_xlpm.b,_xlpm.a*10,
_xlpm.c,_xlpm.a*20,
_xlpm.d,_xlpm.a*30,
_xlpm.sum, _xlfn.IFS(
SUM(F174:F183)&lt;(_xlpm.b+1),SUM(F174:F183),
SUM(F174:F183)&lt;(_xlpm.c+1),(SUM(F174:F183)-_xlpm.b)/2+_xlpm.b,
SUM(F174:F183)&gt;(_xlpm.c),(SUM(F174:F183)-_xlpm.c)/4+(_xlpm.b*1.5)),
_xlpm.sum
)</f>
        <v>90</v>
      </c>
      <c r="G184" s="26">
        <f>SUM(G174:G183)</f>
        <v>90</v>
      </c>
      <c r="H184" s="40"/>
    </row>
    <row r="186" spans="2:8" x14ac:dyDescent="0.35">
      <c r="B186" s="21" t="s">
        <v>173</v>
      </c>
      <c r="D186" s="18"/>
    </row>
    <row r="187" spans="2:8" x14ac:dyDescent="0.35">
      <c r="B187" s="21" t="s">
        <v>106</v>
      </c>
      <c r="D187" s="18" t="s">
        <v>205</v>
      </c>
    </row>
    <row r="188" spans="2:8" s="20" customFormat="1" ht="15" thickBot="1" x14ac:dyDescent="0.4">
      <c r="B188" s="20" t="s">
        <v>174</v>
      </c>
      <c r="C188" s="20" t="s">
        <v>180</v>
      </c>
      <c r="D188" s="20" t="s">
        <v>176</v>
      </c>
      <c r="E188" s="20" t="s">
        <v>177</v>
      </c>
      <c r="F188" s="20" t="s">
        <v>181</v>
      </c>
      <c r="G188" s="20" t="s">
        <v>134</v>
      </c>
      <c r="H188" s="39" t="s">
        <v>136</v>
      </c>
    </row>
    <row r="189" spans="2:8" x14ac:dyDescent="0.35">
      <c r="B189" t="s">
        <v>179</v>
      </c>
      <c r="C189" s="9" cm="1">
        <f t="array" ref="C189">_xlfn.IFNA(_xlfn.IFS($D$24="One Trick",$D$4*20,$D$24="Paragon",$D$4*10,$D$24="Dual-Natured",$D$4*15),0)</f>
        <v>0</v>
      </c>
      <c r="D189" t="s">
        <v>70</v>
      </c>
      <c r="E189" s="7" cm="1">
        <f t="array" ref="E189">_xlfn.IFS(D189="",0,D189="Upgrade",1,AND(D189="Limit",$D$24="Specialist"),$D$4/3,AND(D189="Limit",$D$24="Straightforward"),$D$4/2,AND(D189="Limit",$D$24="Normal"),$D$4/6,D189="Limit",1,D189="Specialty Upgrade",0.5)</f>
        <v>3</v>
      </c>
      <c r="F189" s="7" cm="1">
        <f t="array" ref="F189">_xlfn.IFS(D189="",0,D189="Upgrade",0,D189="Limit",($C189)*$E189,D189="Specialty Upgrade",0,D189="Specialty Limit",($C189)*$E189)</f>
        <v>0</v>
      </c>
      <c r="G189" s="7" cm="1">
        <f t="array" ref="G189">_xlfn.IFS(D189="",0,D189="Upgrade",($C189)*$E189,D189="Limit",0,D189="Specialty Upgrade",($C189)*$E189,D189="Specialty Limit",0)</f>
        <v>0</v>
      </c>
      <c r="H189" s="30"/>
    </row>
    <row r="190" spans="2:8" x14ac:dyDescent="0.35">
      <c r="B190" s="18" t="s">
        <v>206</v>
      </c>
      <c r="C190" s="8">
        <v>30</v>
      </c>
      <c r="D190" s="11" t="s">
        <v>66</v>
      </c>
      <c r="E190" s="7" cm="1">
        <f t="array" ref="E190">_xlfn.IFS(D190="",0,D190="Upgrade",1,AND(D190="Limit",$D$24="Specialist"),$D$4/3,AND(D190="Limit",$D$24="Straightforward"),$D$4/2,AND(D190="Limit",$D$24="Normal"),$D$4/6,D190="Limit",1,D190="Specialty Upgrade",0.5)</f>
        <v>1</v>
      </c>
      <c r="F190" s="7" cm="1">
        <f t="array" ref="F190">_xlfn.IFS(D190="",0,D190="Upgrade",0,D190="Limit",($C190)*$E190,D190="Specialty Upgrade",0,D190="Specialty Limit",($C190)*$E190)</f>
        <v>0</v>
      </c>
      <c r="G190" s="7" cm="1">
        <f t="array" ref="G190">_xlfn.IFS(D190="",0,D190="Upgrade",($C190)*$E190,D190="Limit",0,D190="Specialty Upgrade",($C190)*$E190,D190="Specialty Limit",0)</f>
        <v>30</v>
      </c>
      <c r="H190" s="30"/>
    </row>
    <row r="191" spans="2:8" x14ac:dyDescent="0.35">
      <c r="B191" s="18" t="s">
        <v>193</v>
      </c>
      <c r="C191" s="8">
        <v>40</v>
      </c>
      <c r="D191" s="11" t="s">
        <v>70</v>
      </c>
      <c r="E191" s="7" cm="1">
        <f t="array" ref="E191">_xlfn.IFS(D191="",0,D191="Upgrade",1,AND(D191="Limit",$D$24="Specialist"),$D$4/3,AND(D191="Limit",$D$24="Straightforward"),$D$4/2,AND(D191="Limit",$D$24="Normal"),$D$4/6,D191="Limit",1,D191="Specialty Upgrade",0.5)</f>
        <v>3</v>
      </c>
      <c r="F191" s="7" cm="1">
        <f t="array" ref="F191">_xlfn.IFS(D191="",0,D191="Upgrade",0,D191="Limit",($C191)*$E191,D191="Specialty Upgrade",0,D191="Specialty Limit",($C191)*$E191)</f>
        <v>120</v>
      </c>
      <c r="G191" s="7" cm="1">
        <f t="array" ref="G191">_xlfn.IFS(D191="",0,D191="Upgrade",($C191)*$E191,D191="Limit",0,D191="Specialty Upgrade",($C191)*$E191,D191="Specialty Limit",0)</f>
        <v>0</v>
      </c>
      <c r="H191" s="30"/>
    </row>
    <row r="192" spans="2:8" x14ac:dyDescent="0.35">
      <c r="B192" s="18"/>
      <c r="C192" s="8"/>
      <c r="D192" s="11"/>
      <c r="E192" s="7" cm="1">
        <f t="array" ref="E192">_xlfn.IFS(D192="",0,D192="Upgrade",1,AND(D192="Limit",$D$24="Specialist"),$D$4/3,AND(D192="Limit",$D$24="Straightforward"),$D$4/2,AND(D192="Limit",$D$24="Normal"),$D$4/6,D192="Limit",1,D192="Specialty Upgrade",0.5)</f>
        <v>0</v>
      </c>
      <c r="F192" s="7" cm="1">
        <f t="array" ref="F192">_xlfn.IFS(D192="",0,D192="Upgrade",0,D192="Limit",($C192)*$E192,D192="Specialty Upgrade",0,D192="Specialty Limit",($C192)*$E192)</f>
        <v>0</v>
      </c>
      <c r="G192" s="7" cm="1">
        <f t="array" ref="G192">_xlfn.IFS(D192="",0,D192="Upgrade",($C192)*$E192,D192="Limit",0,D192="Specialty Upgrade",($C192)*$E192,D192="Specialty Limit",0)</f>
        <v>0</v>
      </c>
      <c r="H192" s="30"/>
    </row>
    <row r="193" spans="2:8" x14ac:dyDescent="0.35">
      <c r="B193" s="18" t="s">
        <v>195</v>
      </c>
      <c r="C193" s="8">
        <v>30</v>
      </c>
      <c r="D193" s="11" t="s">
        <v>66</v>
      </c>
      <c r="E193" s="7" cm="1">
        <f t="array" ref="E193">_xlfn.IFS(D193="",0,D193="Upgrade",1,AND(D193="Limit",$D$24="Specialist"),$D$4/3,AND(D193="Limit",$D$24="Straightforward"),$D$4/2,AND(D193="Limit",$D$24="Normal"),$D$4/6,D193="Limit",1,D193="Specialty Upgrade",0.5)</f>
        <v>1</v>
      </c>
      <c r="F193" s="7" cm="1">
        <f t="array" ref="F193">_xlfn.IFS(D193="",0,D193="Upgrade",0,D193="Limit",($C193)*$E193,D193="Specialty Upgrade",0,D193="Specialty Limit",($C193)*$E193)</f>
        <v>0</v>
      </c>
      <c r="G193" s="7" cm="1">
        <f t="array" ref="G193">_xlfn.IFS(D193="",0,D193="Upgrade",($C193)*$E193,D193="Limit",0,D193="Specialty Upgrade",($C193)*$E193,D193="Specialty Limit",0)</f>
        <v>30</v>
      </c>
      <c r="H193" s="30"/>
    </row>
    <row r="194" spans="2:8" x14ac:dyDescent="0.35">
      <c r="B194" s="18" t="s">
        <v>207</v>
      </c>
      <c r="C194" s="8">
        <v>20</v>
      </c>
      <c r="D194" s="11" t="s">
        <v>66</v>
      </c>
      <c r="E194" s="7" cm="1">
        <f t="array" ref="E194">_xlfn.IFS(D194="",0,D194="Upgrade",1,AND(D194="Limit",$D$24="Specialist"),$D$4/3,AND(D194="Limit",$D$24="Straightforward"),$D$4/2,AND(D194="Limit",$D$24="Normal"),$D$4/6,D194="Limit",1,D194="Specialty Upgrade",0.5)</f>
        <v>1</v>
      </c>
      <c r="F194" s="7" cm="1">
        <f t="array" ref="F194">_xlfn.IFS(D194="",0,D194="Upgrade",0,D194="Limit",($C194)*$E194,D194="Specialty Upgrade",0,D194="Specialty Limit",($C194)*$E194)</f>
        <v>0</v>
      </c>
      <c r="G194" s="7" cm="1">
        <f t="array" ref="G194">_xlfn.IFS(D194="",0,D194="Upgrade",($C194)*$E194,D194="Limit",0,D194="Specialty Upgrade",($C194)*$E194,D194="Specialty Limit",0)</f>
        <v>20</v>
      </c>
      <c r="H194" s="30"/>
    </row>
    <row r="195" spans="2:8" x14ac:dyDescent="0.35">
      <c r="B195" s="18" t="s">
        <v>65</v>
      </c>
      <c r="C195" s="8">
        <v>10</v>
      </c>
      <c r="D195" s="11" t="s">
        <v>66</v>
      </c>
      <c r="E195" s="7" cm="1">
        <f t="array" ref="E195">_xlfn.IFS(D195="",0,D195="Upgrade",1,AND(D195="Limit",$D$24="Specialist"),$D$4/3,AND(D195="Limit",$D$24="Straightforward"),$D$4/2,AND(D195="Limit",$D$24="Normal"),$D$4/6,D195="Limit",1,D195="Specialty Upgrade",0.5)</f>
        <v>1</v>
      </c>
      <c r="F195" s="7" cm="1">
        <f t="array" ref="F195">_xlfn.IFS(D195="",0,D195="Upgrade",0,D195="Limit",($C195)*$E195,D195="Specialty Upgrade",0,D195="Specialty Limit",($C195)*$E195)</f>
        <v>0</v>
      </c>
      <c r="G195" s="7" cm="1">
        <f t="array" ref="G195">_xlfn.IFS(D195="",0,D195="Upgrade",($C195)*$E195,D195="Limit",0,D195="Specialty Upgrade",($C195)*$E195,D195="Specialty Limit",0)</f>
        <v>10</v>
      </c>
      <c r="H195" s="30"/>
    </row>
    <row r="196" spans="2:8" x14ac:dyDescent="0.35">
      <c r="B196" s="18"/>
      <c r="C196" s="8"/>
      <c r="D196" s="11"/>
      <c r="E196" s="7" cm="1">
        <f t="array" ref="E196">_xlfn.IFS(D196="",0,D196="Upgrade",1,AND(D196="Limit",$D$24="Specialist"),$D$4/3,AND(D196="Limit",$D$24="Straightforward"),$D$4/2,AND(D196="Limit",$D$24="Normal"),$D$4/6,D196="Limit",1,D196="Specialty Upgrade",0.5)</f>
        <v>0</v>
      </c>
      <c r="F196" s="7" cm="1">
        <f t="array" ref="F196">_xlfn.IFS(D196="",0,D196="Upgrade",0,D196="Limit",($C196)*$E196,D196="Specialty Upgrade",0,D196="Specialty Limit",($C196)*$E196)</f>
        <v>0</v>
      </c>
      <c r="G196" s="7" cm="1">
        <f t="array" ref="G196">_xlfn.IFS(D196="",0,D196="Upgrade",($C196)*$E196,D196="Limit",0,D196="Specialty Upgrade",($C196)*$E196,D196="Specialty Limit",0)</f>
        <v>0</v>
      </c>
      <c r="H196" s="30"/>
    </row>
    <row r="197" spans="2:8" x14ac:dyDescent="0.35">
      <c r="B197" s="18"/>
      <c r="C197" s="8"/>
      <c r="D197" s="11"/>
      <c r="E197" s="7" cm="1">
        <f t="array" ref="E197">_xlfn.IFS(D197="",0,D197="Upgrade",1,AND(D197="Limit",$D$24="Specialist"),$D$4/3,AND(D197="Limit",$D$24="Straightforward"),$D$4/2,AND(D197="Limit",$D$24="Normal"),$D$4/6,D197="Limit",1,D197="Specialty Upgrade",0.5)</f>
        <v>0</v>
      </c>
      <c r="F197" s="7" cm="1">
        <f t="array" ref="F197">_xlfn.IFS(D197="",0,D197="Upgrade",0,D197="Limit",($C197)*$E197,D197="Specialty Upgrade",0,D197="Specialty Limit",($C197)*$E197)</f>
        <v>0</v>
      </c>
      <c r="G197" s="7" cm="1">
        <f t="array" ref="G197">_xlfn.IFS(D197="",0,D197="Upgrade",($C197)*$E197,D197="Limit",0,D197="Specialty Upgrade",($C197)*$E197,D197="Specialty Limit",0)</f>
        <v>0</v>
      </c>
      <c r="H197" s="30"/>
    </row>
    <row r="198" spans="2:8" ht="15" thickBot="1" x14ac:dyDescent="0.4">
      <c r="B198" s="19"/>
      <c r="C198" s="27"/>
      <c r="D198" s="28"/>
      <c r="E198" s="36" cm="1">
        <f t="array" ref="E198">_xlfn.IFS(D198="",0,D198="Upgrade",1,AND(D198="Limit",$D$24="Specialist"),$D$4/3,AND(D198="Limit",$D$24="Straightforward"),$D$4/2,AND(D198="Limit",$D$24="Normal"),$D$4/6,D198="Limit",1,D198="Specialty Upgrade",0.5)</f>
        <v>0</v>
      </c>
      <c r="F198" s="29" cm="1">
        <f t="array" ref="F198">_xlfn.IFS(D198="",0,D198="Upgrade",0,D198="Limit",($C198)*$E198,D198="Specialty Upgrade",0,D198="Specialty Limit",($C198)*$E198)</f>
        <v>0</v>
      </c>
      <c r="G198" s="29" cm="1">
        <f t="array" ref="G198">_xlfn.IFS(D198="",0,D198="Upgrade",($C198)*$E198,D198="Limit",0,D198="Specialty Upgrade",($C198)*$E198,D198="Specialty Limit",0)</f>
        <v>0</v>
      </c>
      <c r="H198" s="30"/>
    </row>
    <row r="199" spans="2:8" s="6" customFormat="1" ht="15" thickBot="1" x14ac:dyDescent="0.4">
      <c r="B199" s="26" t="s">
        <v>165</v>
      </c>
      <c r="C199" s="25"/>
      <c r="F199" s="26" cm="1">
        <f t="array" ref="F199">_xlfn.LET(_xlpm.a,$D$4,
_xlpm.b,_xlpm.a*10,
_xlpm.c,_xlpm.a*20,
_xlpm.d,_xlpm.a*30,
_xlpm.sum, _xlfn.IFS(
SUM(F189:F198)&lt;(_xlpm.b+1),SUM(F189:F198),
SUM(F189:F198)&lt;(_xlpm.c+1),(SUM(F189:F198)-_xlpm.b)/2+_xlpm.b,
SUM(F189:F198)&gt;(_xlpm.c),(SUM(F189:F198)-_xlpm.c)/4+(_xlpm.b*1.5)),
_xlpm.sum
)</f>
        <v>90</v>
      </c>
      <c r="G199" s="26">
        <f>SUM(G189:G198)</f>
        <v>90</v>
      </c>
      <c r="H199" s="40"/>
    </row>
    <row r="201" spans="2:8" x14ac:dyDescent="0.35">
      <c r="B201" s="21" t="s">
        <v>173</v>
      </c>
      <c r="D201" s="18"/>
    </row>
    <row r="202" spans="2:8" x14ac:dyDescent="0.35">
      <c r="B202" s="21" t="s">
        <v>106</v>
      </c>
      <c r="D202" s="18"/>
    </row>
    <row r="203" spans="2:8" s="20" customFormat="1" ht="15" thickBot="1" x14ac:dyDescent="0.4">
      <c r="B203" s="20" t="s">
        <v>174</v>
      </c>
      <c r="C203" s="20" t="s">
        <v>180</v>
      </c>
      <c r="D203" s="20" t="s">
        <v>176</v>
      </c>
      <c r="E203" s="20" t="s">
        <v>177</v>
      </c>
      <c r="F203" s="20" t="s">
        <v>181</v>
      </c>
      <c r="G203" s="20" t="s">
        <v>134</v>
      </c>
      <c r="H203" s="39" t="s">
        <v>136</v>
      </c>
    </row>
    <row r="204" spans="2:8" x14ac:dyDescent="0.35">
      <c r="B204" t="s">
        <v>179</v>
      </c>
      <c r="C204" s="9" cm="1">
        <f t="array" ref="C204">_xlfn.IFNA(_xlfn.IFS($D$24="One Trick",$D$4*20,$D$24="Paragon",$D$4*10,$D$24="Dual-Natured",$D$4*15),0)</f>
        <v>0</v>
      </c>
      <c r="D204" t="s">
        <v>70</v>
      </c>
      <c r="E204" s="7" cm="1">
        <f t="array" ref="E204">_xlfn.IFS(D204="",0,D204="Upgrade",1,AND(D204="Limit",$D$24="Specialist"),$D$4/3,AND(D204="Limit",$D$24="Straightforward"),$D$4/2,AND(D204="Limit",$D$24="Normal"),$D$4/6,D204="Limit",1,D204="Specialty Upgrade",0.5)</f>
        <v>3</v>
      </c>
      <c r="F204" s="7" cm="1">
        <f t="array" ref="F204">_xlfn.IFS(D204="",0,D204="Upgrade",0,D204="Limit",($C204)*$E204,D204="Specialty Upgrade",0,D204="Specialty Limit",($C204)*$E204)</f>
        <v>0</v>
      </c>
      <c r="G204" s="7" cm="1">
        <f t="array" ref="G204">_xlfn.IFS(D204="",0,D204="Upgrade",($C204)*$E204,D204="Limit",0,D204="Specialty Upgrade",($C204)*$E204,D204="Specialty Limit",0)</f>
        <v>0</v>
      </c>
      <c r="H204" s="30"/>
    </row>
    <row r="205" spans="2:8" x14ac:dyDescent="0.35">
      <c r="B205" s="18"/>
      <c r="C205" s="8"/>
      <c r="D205" s="11"/>
      <c r="E205" s="7" cm="1">
        <f t="array" ref="E205">_xlfn.IFS(D205="",0,D205="Upgrade",1,AND(D205="Limit",$D$24="Specialist"),$D$4/3,AND(D205="Limit",$D$24="Straightforward"),$D$4/2,AND(D205="Limit",$D$24="Normal"),$D$4/6,D205="Limit",1,D205="Specialty Upgrade",0.5)</f>
        <v>0</v>
      </c>
      <c r="F205" s="7" cm="1">
        <f t="array" ref="F205">_xlfn.IFS(D205="",0,D205="Upgrade",0,D205="Limit",($C205)*$E205,D205="Specialty Upgrade",0,D205="Specialty Limit",($C205)*$E205)</f>
        <v>0</v>
      </c>
      <c r="G205" s="7" cm="1">
        <f t="array" ref="G205">_xlfn.IFS(D205="",0,D205="Upgrade",($C205)*$E205,D205="Limit",0,D205="Specialty Upgrade",($C205)*$E205,D205="Specialty Limit",0)</f>
        <v>0</v>
      </c>
      <c r="H205" s="30"/>
    </row>
    <row r="206" spans="2:8" x14ac:dyDescent="0.35">
      <c r="B206" s="18"/>
      <c r="C206" s="8"/>
      <c r="D206" s="11"/>
      <c r="E206" s="7" cm="1">
        <f t="array" ref="E206">_xlfn.IFS(D206="",0,D206="Upgrade",1,AND(D206="Limit",$D$24="Specialist"),$D$4/3,AND(D206="Limit",$D$24="Straightforward"),$D$4/2,AND(D206="Limit",$D$24="Normal"),$D$4/6,D206="Limit",1,D206="Specialty Upgrade",0.5)</f>
        <v>0</v>
      </c>
      <c r="F206" s="7" cm="1">
        <f t="array" ref="F206">_xlfn.IFS(D206="",0,D206="Upgrade",0,D206="Limit",($C206)*$E206,D206="Specialty Upgrade",0,D206="Specialty Limit",($C206)*$E206)</f>
        <v>0</v>
      </c>
      <c r="G206" s="7" cm="1">
        <f t="array" ref="G206">_xlfn.IFS(D206="",0,D206="Upgrade",($C206)*$E206,D206="Limit",0,D206="Specialty Upgrade",($C206)*$E206,D206="Specialty Limit",0)</f>
        <v>0</v>
      </c>
      <c r="H206" s="30"/>
    </row>
    <row r="207" spans="2:8" x14ac:dyDescent="0.35">
      <c r="B207" s="18"/>
      <c r="C207" s="8"/>
      <c r="D207" s="11"/>
      <c r="E207" s="7" cm="1">
        <f t="array" ref="E207">_xlfn.IFS(D207="",0,D207="Upgrade",1,AND(D207="Limit",$D$24="Specialist"),$D$4/3,AND(D207="Limit",$D$24="Straightforward"),$D$4/2,AND(D207="Limit",$D$24="Normal"),$D$4/6,D207="Limit",1,D207="Specialty Upgrade",0.5)</f>
        <v>0</v>
      </c>
      <c r="F207" s="7" cm="1">
        <f t="array" ref="F207">_xlfn.IFS(D207="",0,D207="Upgrade",0,D207="Limit",($C207)*$E207,D207="Specialty Upgrade",0,D207="Specialty Limit",($C207)*$E207)</f>
        <v>0</v>
      </c>
      <c r="G207" s="7" cm="1">
        <f t="array" ref="G207">_xlfn.IFS(D207="",0,D207="Upgrade",($C207)*$E207,D207="Limit",0,D207="Specialty Upgrade",($C207)*$E207,D207="Specialty Limit",0)</f>
        <v>0</v>
      </c>
      <c r="H207" s="30"/>
    </row>
    <row r="208" spans="2:8" x14ac:dyDescent="0.35">
      <c r="B208" s="18"/>
      <c r="C208" s="8"/>
      <c r="D208" s="11"/>
      <c r="E208" s="7" cm="1">
        <f t="array" ref="E208">_xlfn.IFS(D208="",0,D208="Upgrade",1,AND(D208="Limit",$D$24="Specialist"),$D$4/3,AND(D208="Limit",$D$24="Straightforward"),$D$4/2,AND(D208="Limit",$D$24="Normal"),$D$4/6,D208="Limit",1,D208="Specialty Upgrade",0.5)</f>
        <v>0</v>
      </c>
      <c r="F208" s="7" cm="1">
        <f t="array" ref="F208">_xlfn.IFS(D208="",0,D208="Upgrade",0,D208="Limit",($C208)*$E208,D208="Specialty Upgrade",0,D208="Specialty Limit",($C208)*$E208)</f>
        <v>0</v>
      </c>
      <c r="G208" s="7" cm="1">
        <f t="array" ref="G208">_xlfn.IFS(D208="",0,D208="Upgrade",($C208)*$E208,D208="Limit",0,D208="Specialty Upgrade",($C208)*$E208,D208="Specialty Limit",0)</f>
        <v>0</v>
      </c>
      <c r="H208" s="30"/>
    </row>
    <row r="209" spans="2:8" x14ac:dyDescent="0.35">
      <c r="B209" s="18"/>
      <c r="C209" s="8"/>
      <c r="D209" s="11"/>
      <c r="E209" s="7" cm="1">
        <f t="array" ref="E209">_xlfn.IFS(D209="",0,D209="Upgrade",1,AND(D209="Limit",$D$24="Specialist"),$D$4/3,AND(D209="Limit",$D$24="Straightforward"),$D$4/2,AND(D209="Limit",$D$24="Normal"),$D$4/6,D209="Limit",1,D209="Specialty Upgrade",0.5)</f>
        <v>0</v>
      </c>
      <c r="F209" s="7" cm="1">
        <f t="array" ref="F209">_xlfn.IFS(D209="",0,D209="Upgrade",0,D209="Limit",($C209)*$E209,D209="Specialty Upgrade",0,D209="Specialty Limit",($C209)*$E209)</f>
        <v>0</v>
      </c>
      <c r="G209" s="7" cm="1">
        <f t="array" ref="G209">_xlfn.IFS(D209="",0,D209="Upgrade",($C209)*$E209,D209="Limit",0,D209="Specialty Upgrade",($C209)*$E209,D209="Specialty Limit",0)</f>
        <v>0</v>
      </c>
      <c r="H209" s="30"/>
    </row>
    <row r="210" spans="2:8" x14ac:dyDescent="0.35">
      <c r="B210" s="18"/>
      <c r="C210" s="8"/>
      <c r="D210" s="11"/>
      <c r="E210" s="7" cm="1">
        <f t="array" ref="E210">_xlfn.IFS(D210="",0,D210="Upgrade",1,AND(D210="Limit",$D$24="Specialist"),$D$4/3,AND(D210="Limit",$D$24="Straightforward"),$D$4/2,AND(D210="Limit",$D$24="Normal"),$D$4/6,D210="Limit",1,D210="Specialty Upgrade",0.5)</f>
        <v>0</v>
      </c>
      <c r="F210" s="7" cm="1">
        <f t="array" ref="F210">_xlfn.IFS(D210="",0,D210="Upgrade",0,D210="Limit",($C210)*$E210,D210="Specialty Upgrade",0,D210="Specialty Limit",($C210)*$E210)</f>
        <v>0</v>
      </c>
      <c r="G210" s="7" cm="1">
        <f t="array" ref="G210">_xlfn.IFS(D210="",0,D210="Upgrade",($C210)*$E210,D210="Limit",0,D210="Specialty Upgrade",($C210)*$E210,D210="Specialty Limit",0)</f>
        <v>0</v>
      </c>
      <c r="H210" s="30"/>
    </row>
    <row r="211" spans="2:8" x14ac:dyDescent="0.35">
      <c r="B211" s="18"/>
      <c r="C211" s="8"/>
      <c r="D211" s="11"/>
      <c r="E211" s="7" cm="1">
        <f t="array" ref="E211">_xlfn.IFS(D211="",0,D211="Upgrade",1,AND(D211="Limit",$D$24="Specialist"),$D$4/3,AND(D211="Limit",$D$24="Straightforward"),$D$4/2,AND(D211="Limit",$D$24="Normal"),$D$4/6,D211="Limit",1,D211="Specialty Upgrade",0.5)</f>
        <v>0</v>
      </c>
      <c r="F211" s="7" cm="1">
        <f t="array" ref="F211">_xlfn.IFS(D211="",0,D211="Upgrade",0,D211="Limit",($C211)*$E211,D211="Specialty Upgrade",0,D211="Specialty Limit",($C211)*$E211)</f>
        <v>0</v>
      </c>
      <c r="G211" s="7" cm="1">
        <f t="array" ref="G211">_xlfn.IFS(D211="",0,D211="Upgrade",($C211)*$E211,D211="Limit",0,D211="Specialty Upgrade",($C211)*$E211,D211="Specialty Limit",0)</f>
        <v>0</v>
      </c>
      <c r="H211" s="30"/>
    </row>
    <row r="212" spans="2:8" x14ac:dyDescent="0.35">
      <c r="B212" s="18"/>
      <c r="C212" s="8"/>
      <c r="D212" s="11"/>
      <c r="E212" s="7" cm="1">
        <f t="array" ref="E212">_xlfn.IFS(D212="",0,D212="Upgrade",1,AND(D212="Limit",$D$24="Specialist"),$D$4/3,AND(D212="Limit",$D$24="Straightforward"),$D$4/2,AND(D212="Limit",$D$24="Normal"),$D$4/6,D212="Limit",1,D212="Specialty Upgrade",0.5)</f>
        <v>0</v>
      </c>
      <c r="F212" s="7" cm="1">
        <f t="array" ref="F212">_xlfn.IFS(D212="",0,D212="Upgrade",0,D212="Limit",($C212)*$E212,D212="Specialty Upgrade",0,D212="Specialty Limit",($C212)*$E212)</f>
        <v>0</v>
      </c>
      <c r="G212" s="7" cm="1">
        <f t="array" ref="G212">_xlfn.IFS(D212="",0,D212="Upgrade",($C212)*$E212,D212="Limit",0,D212="Specialty Upgrade",($C212)*$E212,D212="Specialty Limit",0)</f>
        <v>0</v>
      </c>
      <c r="H212" s="30"/>
    </row>
    <row r="213" spans="2:8" ht="15" thickBot="1" x14ac:dyDescent="0.4">
      <c r="B213" s="19"/>
      <c r="C213" s="27"/>
      <c r="D213" s="28"/>
      <c r="E213" s="36" cm="1">
        <f t="array" ref="E213">_xlfn.IFS(D213="",0,D213="Upgrade",1,AND(D213="Limit",$D$24="Specialist"),$D$4/3,AND(D213="Limit",$D$24="Straightforward"),$D$4/2,AND(D213="Limit",$D$24="Normal"),$D$4/6,D213="Limit",1,D213="Specialty Upgrade",0.5)</f>
        <v>0</v>
      </c>
      <c r="F213" s="29" cm="1">
        <f t="array" ref="F213">_xlfn.IFS(D213="",0,D213="Upgrade",0,D213="Limit",($C213)*$E213,D213="Specialty Upgrade",0,D213="Specialty Limit",($C213)*$E213)</f>
        <v>0</v>
      </c>
      <c r="G213" s="29" cm="1">
        <f t="array" ref="G213">_xlfn.IFS(D213="",0,D213="Upgrade",($C213)*$E213,D213="Limit",0,D213="Specialty Upgrade",($C213)*$E213,D213="Specialty Limit",0)</f>
        <v>0</v>
      </c>
      <c r="H213" s="30"/>
    </row>
    <row r="214" spans="2:8" s="6" customFormat="1" ht="15" thickBot="1" x14ac:dyDescent="0.4">
      <c r="B214" s="26" t="s">
        <v>165</v>
      </c>
      <c r="C214" s="25"/>
      <c r="F214" s="26" cm="1">
        <f t="array" ref="F214">_xlfn.LET(_xlpm.a,$D$4,
_xlpm.b,_xlpm.a*10,
_xlpm.c,_xlpm.a*20,
_xlpm.d,_xlpm.a*30,
_xlpm.sum, _xlfn.IFS(
SUM(F204:F213)&lt;(_xlpm.b+1),SUM(F204:F213),
SUM(F204:F213)&lt;(_xlpm.c+1),(SUM(F204:F213)-_xlpm.b)/2+_xlpm.b,
SUM(F204:F213)&gt;(_xlpm.c),(SUM(F204:F213)-_xlpm.c)/4+(_xlpm.b*1.5)),
_xlpm.sum
)</f>
        <v>0</v>
      </c>
      <c r="G214" s="26">
        <f>SUM(G204:G213)</f>
        <v>0</v>
      </c>
      <c r="H214" s="40"/>
    </row>
    <row r="218" spans="2:8" s="15" customFormat="1" ht="17.5" thickBot="1" x14ac:dyDescent="0.45">
      <c r="B218" s="15" t="s">
        <v>182</v>
      </c>
      <c r="C218" s="15" t="s">
        <v>134</v>
      </c>
      <c r="D218" s="15" t="s">
        <v>183</v>
      </c>
      <c r="E218" s="15" t="s">
        <v>170</v>
      </c>
      <c r="H218" s="38" t="s">
        <v>136</v>
      </c>
    </row>
    <row r="219" spans="2:8" ht="15" thickTop="1" x14ac:dyDescent="0.35">
      <c r="B219" s="18"/>
      <c r="C219" s="8"/>
      <c r="D219" s="11"/>
      <c r="E219" s="11"/>
      <c r="H219" s="30"/>
    </row>
    <row r="220" spans="2:8" x14ac:dyDescent="0.35">
      <c r="B220" s="18"/>
      <c r="C220" s="8"/>
      <c r="D220" s="11"/>
      <c r="E220" s="11"/>
      <c r="H220" s="30"/>
    </row>
    <row r="221" spans="2:8" x14ac:dyDescent="0.35">
      <c r="B221" s="18"/>
      <c r="C221" s="8"/>
      <c r="D221" s="11"/>
      <c r="E221" s="11"/>
      <c r="H221" s="30"/>
    </row>
    <row r="222" spans="2:8" x14ac:dyDescent="0.35">
      <c r="B222" s="18"/>
      <c r="C222" s="8"/>
      <c r="D222" s="11"/>
      <c r="E222" s="11"/>
      <c r="H222" s="30"/>
    </row>
    <row r="223" spans="2:8" x14ac:dyDescent="0.35">
      <c r="B223" s="18"/>
      <c r="C223" s="8"/>
      <c r="D223" s="11"/>
      <c r="E223" s="11"/>
      <c r="H223" s="30"/>
    </row>
    <row r="224" spans="2:8" x14ac:dyDescent="0.35">
      <c r="B224" s="18"/>
      <c r="C224" s="8"/>
      <c r="D224" s="11"/>
      <c r="E224" s="11"/>
      <c r="H224" s="30"/>
    </row>
    <row r="225" spans="2:8" x14ac:dyDescent="0.35">
      <c r="B225" s="18"/>
      <c r="C225" s="8"/>
      <c r="D225" s="11"/>
      <c r="E225" s="11"/>
      <c r="H225" s="30"/>
    </row>
    <row r="226" spans="2:8" x14ac:dyDescent="0.35">
      <c r="B226" s="18"/>
      <c r="C226" s="8"/>
      <c r="D226" s="11"/>
      <c r="E226" s="11"/>
      <c r="H226" s="30"/>
    </row>
    <row r="227" spans="2:8" x14ac:dyDescent="0.35">
      <c r="B227" s="18"/>
      <c r="C227" s="8"/>
      <c r="D227" s="11"/>
      <c r="E227" s="11"/>
      <c r="H227" s="30"/>
    </row>
    <row r="228" spans="2:8" x14ac:dyDescent="0.35">
      <c r="B228" s="18"/>
      <c r="C228" s="8"/>
      <c r="D228" s="11"/>
      <c r="E228" s="11"/>
      <c r="H228" s="30"/>
    </row>
    <row r="229" spans="2:8" x14ac:dyDescent="0.35">
      <c r="B229" s="18"/>
      <c r="C229" s="8"/>
      <c r="D229" s="11"/>
      <c r="E229" s="11"/>
      <c r="H229" s="30"/>
    </row>
    <row r="230" spans="2:8" x14ac:dyDescent="0.35">
      <c r="B230" s="18"/>
      <c r="C230" s="8"/>
      <c r="D230" s="11"/>
      <c r="E230" s="11"/>
      <c r="H230" s="30"/>
    </row>
    <row r="231" spans="2:8" x14ac:dyDescent="0.35">
      <c r="B231" s="18"/>
      <c r="C231" s="8"/>
      <c r="D231" s="11"/>
      <c r="E231" s="11"/>
      <c r="H231" s="30"/>
    </row>
    <row r="232" spans="2:8" x14ac:dyDescent="0.35">
      <c r="B232" s="18"/>
      <c r="C232" s="8"/>
      <c r="D232" s="11"/>
      <c r="E232" s="11"/>
      <c r="H232" s="30"/>
    </row>
    <row r="233" spans="2:8" x14ac:dyDescent="0.35">
      <c r="B233" s="18"/>
      <c r="C233" s="8"/>
      <c r="D233" s="11"/>
      <c r="E233" s="11"/>
      <c r="H233" s="30"/>
    </row>
    <row r="234" spans="2:8" x14ac:dyDescent="0.35">
      <c r="B234" s="18"/>
      <c r="C234" s="8"/>
      <c r="D234" s="11"/>
      <c r="E234" s="11"/>
      <c r="H234" s="30"/>
    </row>
    <row r="235" spans="2:8" x14ac:dyDescent="0.35">
      <c r="B235" s="41"/>
      <c r="C235" s="8"/>
      <c r="D235" s="11"/>
      <c r="E235" s="11"/>
      <c r="H235" s="42"/>
    </row>
    <row r="236" spans="2:8" x14ac:dyDescent="0.35">
      <c r="B236" s="9" t="s">
        <v>184</v>
      </c>
      <c r="C236" s="9">
        <f>SUMIF($D$219:$D$235,_xlfn.TEXTBEFORE(B236,"s ",),$C$219:$C$235)</f>
        <v>0</v>
      </c>
      <c r="D236" s="9" cm="1">
        <f t="array" ref="D236">_xlfn.IFNA(_xlfn.IFS($D$25="Specialist", 1,$D$25="Jack of All Trades", 1, $D$25="Practical", 1),1)</f>
        <v>1</v>
      </c>
    </row>
    <row r="237" spans="2:8" x14ac:dyDescent="0.35">
      <c r="B237" s="9" t="s">
        <v>185</v>
      </c>
      <c r="C237" s="9">
        <f>SUMIF($D$219:$D$235,_xlfn.TEXTBEFORE(B237,"s ",),$C$219:$C$235)</f>
        <v>0</v>
      </c>
      <c r="D237" s="9" cm="1">
        <f t="array" ref="D237">_xlfn.IFNA(_xlfn.IFS($D$25="Specialist", 1,$D$25="Jack of All Trades", 1, $D$25="Practical", 1),1)</f>
        <v>1</v>
      </c>
    </row>
    <row r="238" spans="2:8" x14ac:dyDescent="0.35">
      <c r="B238" s="9" t="s">
        <v>186</v>
      </c>
      <c r="C238" s="9">
        <f>SUMIF($D$219:$D$235,_xlfn.TEXTBEFORE(B238,"s ",),$C$219:$C$235)</f>
        <v>0</v>
      </c>
      <c r="D238" s="9" cm="1">
        <f t="array" ref="D238">_xlfn.IFNA(_xlfn.IFS($D$25="Specialist", 1,$D$25="Jack of All Trades", 1, $D$25="Practical", 1),1)</f>
        <v>1</v>
      </c>
    </row>
    <row r="239" spans="2:8" x14ac:dyDescent="0.35">
      <c r="B239" s="9" t="s">
        <v>187</v>
      </c>
      <c r="C239" s="9">
        <f>SUMIF($D$219:$D$235,_xlfn.TEXTBEFORE(B239,"s ",),$C$219:$C$235)</f>
        <v>0</v>
      </c>
      <c r="D239" s="9" cm="1">
        <f t="array" ref="D239">_xlfn.IFNA(_xlfn.IFS($D$25="Specialist", 1,$D$25="Jack of All Trades", 1, $D$25="Practical", 1),1)</f>
        <v>1</v>
      </c>
    </row>
    <row r="240" spans="2:8" x14ac:dyDescent="0.35">
      <c r="B240" s="9" t="s">
        <v>188</v>
      </c>
      <c r="C240" s="9" t="str" cm="1">
        <f t="array" ref="C240">C236*D236+C237*D237+C238*D238+C239*D239&amp;" / "&amp;$D$4*5-5+_xlfn.IFNA(_xlfn.IFS($D$25="Specialized", -5,$D$25="Jack of All Trades", -5, $D$25="Practical", 0),0)</f>
        <v>0 / 20</v>
      </c>
    </row>
  </sheetData>
  <mergeCells count="1">
    <mergeCell ref="C109:D109"/>
  </mergeCells>
  <dataValidations count="8">
    <dataValidation type="list" allowBlank="1" showInputMessage="1" showErrorMessage="1" sqref="D39" xr:uid="{305CF31B-CEC3-4944-B3BC-FDD9162738DC}">
      <formula1>"Resolve,Stability,Vitality"</formula1>
    </dataValidation>
    <dataValidation type="list" allowBlank="1" showInputMessage="1" showErrorMessage="1" sqref="D20" xr:uid="{7FFD475A-57D2-4CE0-BF58-07D82E1C17B4}">
      <formula1>ArcAT</formula1>
    </dataValidation>
    <dataValidation type="list" allowBlank="1" showInputMessage="1" showErrorMessage="1" sqref="D21" xr:uid="{7D4D0018-F4D6-4CA3-BE19-241FDE2A8E24}">
      <formula1>ArcET</formula1>
    </dataValidation>
    <dataValidation type="list" allowBlank="1" showInputMessage="1" showErrorMessage="1" sqref="D22" xr:uid="{8075FB0E-2539-4957-BBEC-D25B46E1C4B2}">
      <formula1>ArcM</formula1>
    </dataValidation>
    <dataValidation type="list" allowBlank="1" showInputMessage="1" showErrorMessage="1" sqref="D23" xr:uid="{014816CC-6E09-429B-986F-FEE8DD4C6C8B}">
      <formula1>ArcUA</formula1>
    </dataValidation>
    <dataValidation type="list" allowBlank="1" showInputMessage="1" showErrorMessage="1" sqref="D24" xr:uid="{A7B63C12-A25C-434A-A1EC-844A16B046A5}">
      <formula1>ArcSA</formula1>
    </dataValidation>
    <dataValidation type="list" allowBlank="1" showInputMessage="1" showErrorMessage="1" sqref="D25" xr:uid="{E5EB140A-C78D-41D2-A055-085D161897A8}">
      <formula1>ArcU</formula1>
    </dataValidation>
    <dataValidation type="list" allowBlank="1" showInputMessage="1" showErrorMessage="1" sqref="F55:F68" xr:uid="{21DBF4AF-B378-4C80-B51F-D6722260FD5C}">
      <formula1>YesBlank</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4EF3C-8CB4-4275-AD5B-5C6FE8F39FCB}">
  <dimension ref="A1:D189"/>
  <sheetViews>
    <sheetView topLeftCell="A178" workbookViewId="0">
      <selection activeCell="B187" sqref="B187"/>
    </sheetView>
  </sheetViews>
  <sheetFormatPr defaultRowHeight="43" customHeight="1" x14ac:dyDescent="0.35"/>
  <cols>
    <col min="1" max="1" width="20" style="4" customWidth="1"/>
    <col min="2" max="2" width="28.453125" style="4" customWidth="1"/>
    <col min="3" max="3" width="95.1796875" style="4" customWidth="1"/>
    <col min="4" max="4" width="8.7265625" style="4"/>
    <col min="5" max="16384" width="8.7265625" style="49"/>
  </cols>
  <sheetData>
    <row r="1" spans="1:4" ht="43" customHeight="1" x14ac:dyDescent="0.35">
      <c r="A1" s="4" t="s">
        <v>220</v>
      </c>
      <c r="B1" s="4" t="s">
        <v>209</v>
      </c>
      <c r="C1" s="4" t="s">
        <v>221</v>
      </c>
      <c r="D1" s="4" t="s">
        <v>134</v>
      </c>
    </row>
    <row r="2" spans="1:4" ht="43" customHeight="1" x14ac:dyDescent="0.35">
      <c r="A2" s="4" t="s">
        <v>222</v>
      </c>
      <c r="B2" s="4" t="s">
        <v>24</v>
      </c>
      <c r="C2" s="4" t="s">
        <v>223</v>
      </c>
      <c r="D2" s="4" t="s">
        <v>417</v>
      </c>
    </row>
    <row r="3" spans="1:4" ht="43" customHeight="1" x14ac:dyDescent="0.35">
      <c r="A3" s="4" t="s">
        <v>222</v>
      </c>
      <c r="B3" s="4" t="s">
        <v>26</v>
      </c>
      <c r="C3" s="4" t="s">
        <v>224</v>
      </c>
      <c r="D3" s="4" t="s">
        <v>417</v>
      </c>
    </row>
    <row r="4" spans="1:4" ht="43" customHeight="1" x14ac:dyDescent="0.35">
      <c r="A4" s="4" t="s">
        <v>222</v>
      </c>
      <c r="B4" s="4" t="s">
        <v>28</v>
      </c>
      <c r="C4" s="4" t="s">
        <v>225</v>
      </c>
      <c r="D4" s="4" t="s">
        <v>417</v>
      </c>
    </row>
    <row r="5" spans="1:4" ht="43" customHeight="1" x14ac:dyDescent="0.35">
      <c r="A5" s="4" t="s">
        <v>226</v>
      </c>
      <c r="B5" s="4" t="s">
        <v>30</v>
      </c>
      <c r="C5" s="4" t="s">
        <v>227</v>
      </c>
      <c r="D5" s="4" t="s">
        <v>417</v>
      </c>
    </row>
    <row r="6" spans="1:4" ht="43" customHeight="1" x14ac:dyDescent="0.35">
      <c r="A6" s="4" t="s">
        <v>226</v>
      </c>
      <c r="B6" s="4" t="s">
        <v>32</v>
      </c>
      <c r="C6" s="4" t="s">
        <v>228</v>
      </c>
      <c r="D6" s="4" t="s">
        <v>417</v>
      </c>
    </row>
    <row r="7" spans="1:4" ht="43" customHeight="1" x14ac:dyDescent="0.35">
      <c r="A7" s="4" t="s">
        <v>226</v>
      </c>
      <c r="B7" s="4" t="s">
        <v>34</v>
      </c>
      <c r="C7" s="4" t="s">
        <v>229</v>
      </c>
      <c r="D7" s="4" t="s">
        <v>417</v>
      </c>
    </row>
    <row r="8" spans="1:4" ht="43" customHeight="1" x14ac:dyDescent="0.35">
      <c r="A8" s="4" t="s">
        <v>230</v>
      </c>
      <c r="B8" s="4" t="s">
        <v>0</v>
      </c>
      <c r="C8" s="4" t="s">
        <v>231</v>
      </c>
      <c r="D8" s="4" t="s">
        <v>417</v>
      </c>
    </row>
    <row r="9" spans="1:4" ht="43" customHeight="1" x14ac:dyDescent="0.35">
      <c r="A9" s="4" t="s">
        <v>230</v>
      </c>
      <c r="B9" s="4" t="s">
        <v>2</v>
      </c>
      <c r="C9" s="4" t="s">
        <v>232</v>
      </c>
      <c r="D9" s="4" t="s">
        <v>417</v>
      </c>
    </row>
    <row r="10" spans="1:4" ht="43" customHeight="1" x14ac:dyDescent="0.35">
      <c r="A10" s="4" t="s">
        <v>230</v>
      </c>
      <c r="B10" s="4" t="s">
        <v>4</v>
      </c>
      <c r="C10" s="4" t="s">
        <v>233</v>
      </c>
      <c r="D10" s="4" t="s">
        <v>417</v>
      </c>
    </row>
    <row r="11" spans="1:4" ht="43" customHeight="1" x14ac:dyDescent="0.35">
      <c r="A11" s="4" t="s">
        <v>230</v>
      </c>
      <c r="B11" s="4" t="s">
        <v>6</v>
      </c>
      <c r="C11" s="4" t="s">
        <v>234</v>
      </c>
      <c r="D11" s="4" t="s">
        <v>417</v>
      </c>
    </row>
    <row r="12" spans="1:4" ht="43" customHeight="1" x14ac:dyDescent="0.35">
      <c r="A12" s="4" t="s">
        <v>230</v>
      </c>
      <c r="B12" s="4" t="s">
        <v>8</v>
      </c>
      <c r="C12" s="4" t="s">
        <v>235</v>
      </c>
      <c r="D12" s="4" t="s">
        <v>417</v>
      </c>
    </row>
    <row r="13" spans="1:4" ht="43" customHeight="1" x14ac:dyDescent="0.35">
      <c r="A13" s="4" t="s">
        <v>230</v>
      </c>
      <c r="B13" s="4" t="s">
        <v>10</v>
      </c>
      <c r="C13" s="4" t="s">
        <v>236</v>
      </c>
      <c r="D13" s="4" t="s">
        <v>417</v>
      </c>
    </row>
    <row r="14" spans="1:4" ht="43" customHeight="1" x14ac:dyDescent="0.35">
      <c r="A14" s="4" t="s">
        <v>230</v>
      </c>
      <c r="B14" s="4" t="s">
        <v>12</v>
      </c>
      <c r="C14" s="4" t="s">
        <v>237</v>
      </c>
      <c r="D14" s="4" t="s">
        <v>417</v>
      </c>
    </row>
    <row r="15" spans="1:4" ht="43" customHeight="1" x14ac:dyDescent="0.35">
      <c r="A15" s="4" t="s">
        <v>230</v>
      </c>
      <c r="B15" s="4" t="s">
        <v>14</v>
      </c>
      <c r="C15" s="4" t="s">
        <v>238</v>
      </c>
      <c r="D15" s="4" t="s">
        <v>417</v>
      </c>
    </row>
    <row r="16" spans="1:4" ht="43" customHeight="1" x14ac:dyDescent="0.35">
      <c r="A16" s="4" t="s">
        <v>230</v>
      </c>
      <c r="B16" s="4" t="s">
        <v>16</v>
      </c>
      <c r="C16" s="4" t="s">
        <v>239</v>
      </c>
      <c r="D16" s="4" t="s">
        <v>417</v>
      </c>
    </row>
    <row r="17" spans="1:4" ht="43" customHeight="1" x14ac:dyDescent="0.35">
      <c r="A17" s="4" t="s">
        <v>230</v>
      </c>
      <c r="B17" s="4" t="s">
        <v>18</v>
      </c>
      <c r="C17" s="4" t="s">
        <v>240</v>
      </c>
      <c r="D17" s="4" t="s">
        <v>417</v>
      </c>
    </row>
    <row r="18" spans="1:4" ht="43" customHeight="1" x14ac:dyDescent="0.35">
      <c r="A18" s="4" t="s">
        <v>230</v>
      </c>
      <c r="B18" s="4" t="s">
        <v>20</v>
      </c>
      <c r="C18" s="4" t="s">
        <v>241</v>
      </c>
      <c r="D18" s="4" t="s">
        <v>417</v>
      </c>
    </row>
    <row r="19" spans="1:4" ht="43" customHeight="1" x14ac:dyDescent="0.35">
      <c r="A19" s="4" t="s">
        <v>230</v>
      </c>
      <c r="B19" s="4" t="s">
        <v>22</v>
      </c>
      <c r="C19" s="4" t="s">
        <v>242</v>
      </c>
      <c r="D19" s="4" t="s">
        <v>417</v>
      </c>
    </row>
    <row r="20" spans="1:4" ht="43" customHeight="1" x14ac:dyDescent="0.35">
      <c r="A20" s="4" t="s">
        <v>243</v>
      </c>
      <c r="B20" s="4" t="s">
        <v>36</v>
      </c>
      <c r="C20" s="4" t="s">
        <v>244</v>
      </c>
      <c r="D20" s="4" t="s">
        <v>417</v>
      </c>
    </row>
    <row r="21" spans="1:4" ht="43" customHeight="1" x14ac:dyDescent="0.35">
      <c r="A21" s="4" t="s">
        <v>243</v>
      </c>
      <c r="B21" s="4" t="s">
        <v>38</v>
      </c>
      <c r="C21" s="4" t="s">
        <v>245</v>
      </c>
      <c r="D21" s="4" t="s">
        <v>417</v>
      </c>
    </row>
    <row r="22" spans="1:4" ht="43" customHeight="1" x14ac:dyDescent="0.35">
      <c r="A22" s="4" t="s">
        <v>243</v>
      </c>
      <c r="B22" s="4" t="s">
        <v>40</v>
      </c>
      <c r="C22" s="4" t="s">
        <v>246</v>
      </c>
      <c r="D22" s="4" t="s">
        <v>417</v>
      </c>
    </row>
    <row r="23" spans="1:4" ht="43" customHeight="1" x14ac:dyDescent="0.35">
      <c r="A23" s="4" t="s">
        <v>247</v>
      </c>
      <c r="B23" s="4" t="s">
        <v>58</v>
      </c>
      <c r="C23" s="4" t="s">
        <v>248</v>
      </c>
      <c r="D23" s="4" t="s">
        <v>417</v>
      </c>
    </row>
    <row r="24" spans="1:4" ht="43" customHeight="1" x14ac:dyDescent="0.35">
      <c r="A24" s="4" t="s">
        <v>247</v>
      </c>
      <c r="B24" s="4" t="s">
        <v>54</v>
      </c>
      <c r="C24" s="4" t="s">
        <v>249</v>
      </c>
      <c r="D24" s="4" t="s">
        <v>417</v>
      </c>
    </row>
    <row r="25" spans="1:4" ht="43" customHeight="1" x14ac:dyDescent="0.35">
      <c r="A25" s="4" t="s">
        <v>247</v>
      </c>
      <c r="B25" s="4" t="s">
        <v>50</v>
      </c>
      <c r="C25" s="4" t="s">
        <v>250</v>
      </c>
      <c r="D25" s="4" t="s">
        <v>417</v>
      </c>
    </row>
    <row r="26" spans="1:4" ht="43" customHeight="1" x14ac:dyDescent="0.35">
      <c r="A26" s="4" t="s">
        <v>247</v>
      </c>
      <c r="B26" s="4" t="s">
        <v>52</v>
      </c>
      <c r="C26" s="4" t="s">
        <v>251</v>
      </c>
      <c r="D26" s="4" t="s">
        <v>417</v>
      </c>
    </row>
    <row r="27" spans="1:4" ht="43" customHeight="1" x14ac:dyDescent="0.35">
      <c r="A27" s="4" t="s">
        <v>247</v>
      </c>
      <c r="B27" s="4" t="s">
        <v>48</v>
      </c>
      <c r="C27" s="4" t="s">
        <v>252</v>
      </c>
      <c r="D27" s="4" t="s">
        <v>417</v>
      </c>
    </row>
    <row r="28" spans="1:4" ht="43" customHeight="1" x14ac:dyDescent="0.35">
      <c r="A28" s="4" t="s">
        <v>247</v>
      </c>
      <c r="B28" s="4" t="s">
        <v>56</v>
      </c>
      <c r="C28" s="4" t="s">
        <v>253</v>
      </c>
      <c r="D28" s="4" t="s">
        <v>417</v>
      </c>
    </row>
    <row r="29" spans="1:4" ht="43" customHeight="1" x14ac:dyDescent="0.35">
      <c r="A29" s="4" t="s">
        <v>247</v>
      </c>
      <c r="B29" s="4" t="s">
        <v>60</v>
      </c>
      <c r="C29" s="4" t="s">
        <v>254</v>
      </c>
      <c r="D29" s="4" t="s">
        <v>417</v>
      </c>
    </row>
    <row r="30" spans="1:4" ht="43" customHeight="1" x14ac:dyDescent="0.35">
      <c r="A30" s="4" t="s">
        <v>247</v>
      </c>
      <c r="B30" s="4" t="s">
        <v>62</v>
      </c>
      <c r="C30" s="4" t="s">
        <v>255</v>
      </c>
      <c r="D30" s="4" t="s">
        <v>417</v>
      </c>
    </row>
    <row r="31" spans="1:4" ht="43" customHeight="1" x14ac:dyDescent="0.35">
      <c r="A31" s="4" t="s">
        <v>256</v>
      </c>
      <c r="B31" s="4" t="s">
        <v>42</v>
      </c>
      <c r="C31" s="4" t="s">
        <v>257</v>
      </c>
      <c r="D31" s="4" t="s">
        <v>417</v>
      </c>
    </row>
    <row r="32" spans="1:4" ht="43" customHeight="1" x14ac:dyDescent="0.35">
      <c r="A32" s="4" t="s">
        <v>256</v>
      </c>
      <c r="B32" s="4" t="s">
        <v>44</v>
      </c>
      <c r="C32" s="4" t="s">
        <v>258</v>
      </c>
      <c r="D32" s="4" t="s">
        <v>417</v>
      </c>
    </row>
    <row r="33" spans="1:4" ht="43" customHeight="1" x14ac:dyDescent="0.35">
      <c r="A33" s="4" t="s">
        <v>256</v>
      </c>
      <c r="B33" s="4" t="s">
        <v>46</v>
      </c>
      <c r="C33" s="4" t="s">
        <v>259</v>
      </c>
      <c r="D33" s="4" t="s">
        <v>417</v>
      </c>
    </row>
    <row r="34" spans="1:4" ht="43" customHeight="1" x14ac:dyDescent="0.35">
      <c r="A34" s="4" t="s">
        <v>260</v>
      </c>
      <c r="B34" s="4" t="s">
        <v>64</v>
      </c>
      <c r="C34" s="4" t="s">
        <v>261</v>
      </c>
      <c r="D34" s="4" t="s">
        <v>417</v>
      </c>
    </row>
    <row r="35" spans="1:4" ht="43" customHeight="1" x14ac:dyDescent="0.35">
      <c r="A35" s="4" t="s">
        <v>260</v>
      </c>
      <c r="B35" s="4" t="s">
        <v>69</v>
      </c>
      <c r="C35" s="4" t="s">
        <v>418</v>
      </c>
      <c r="D35" s="4" t="s">
        <v>417</v>
      </c>
    </row>
    <row r="36" spans="1:4" ht="43" customHeight="1" x14ac:dyDescent="0.35">
      <c r="A36" s="4" t="s">
        <v>260</v>
      </c>
      <c r="B36" s="4" t="s">
        <v>75</v>
      </c>
      <c r="C36" s="4" t="s">
        <v>262</v>
      </c>
      <c r="D36" s="4" t="s">
        <v>417</v>
      </c>
    </row>
    <row r="37" spans="1:4" ht="43" customHeight="1" x14ac:dyDescent="0.35">
      <c r="A37" s="4" t="s">
        <v>263</v>
      </c>
      <c r="B37" s="4" t="s">
        <v>264</v>
      </c>
      <c r="C37" s="4" t="s">
        <v>265</v>
      </c>
      <c r="D37" s="4" t="s">
        <v>417</v>
      </c>
    </row>
    <row r="38" spans="1:4" ht="43" customHeight="1" x14ac:dyDescent="0.35">
      <c r="A38" s="4" t="s">
        <v>263</v>
      </c>
      <c r="B38" s="4" t="s">
        <v>266</v>
      </c>
      <c r="C38" s="4" t="s">
        <v>267</v>
      </c>
      <c r="D38" s="4" t="s">
        <v>417</v>
      </c>
    </row>
    <row r="39" spans="1:4" ht="43" customHeight="1" x14ac:dyDescent="0.35">
      <c r="A39" s="4" t="s">
        <v>263</v>
      </c>
      <c r="B39" s="4" t="s">
        <v>268</v>
      </c>
      <c r="C39" s="4" t="s">
        <v>269</v>
      </c>
      <c r="D39" s="4" t="s">
        <v>417</v>
      </c>
    </row>
    <row r="40" spans="1:4" ht="43" customHeight="1" x14ac:dyDescent="0.35">
      <c r="A40" s="4" t="s">
        <v>263</v>
      </c>
      <c r="B40" s="4" t="s">
        <v>270</v>
      </c>
      <c r="C40" s="4" t="s">
        <v>271</v>
      </c>
      <c r="D40" s="4" t="s">
        <v>417</v>
      </c>
    </row>
    <row r="41" spans="1:4" ht="43" customHeight="1" x14ac:dyDescent="0.35">
      <c r="A41" s="4" t="s">
        <v>263</v>
      </c>
      <c r="B41" s="4" t="s">
        <v>272</v>
      </c>
      <c r="C41" s="4" t="s">
        <v>273</v>
      </c>
      <c r="D41" s="4" t="s">
        <v>417</v>
      </c>
    </row>
    <row r="42" spans="1:4" ht="43" customHeight="1" x14ac:dyDescent="0.35">
      <c r="A42" s="4" t="s">
        <v>263</v>
      </c>
      <c r="B42" s="4" t="s">
        <v>274</v>
      </c>
      <c r="C42" s="4" t="s">
        <v>275</v>
      </c>
      <c r="D42" s="4" t="s">
        <v>417</v>
      </c>
    </row>
    <row r="43" spans="1:4" ht="43" customHeight="1" x14ac:dyDescent="0.35">
      <c r="A43" s="4" t="s">
        <v>276</v>
      </c>
      <c r="B43" s="4" t="s">
        <v>277</v>
      </c>
      <c r="C43" s="4" t="s">
        <v>278</v>
      </c>
      <c r="D43" s="4" t="s">
        <v>417</v>
      </c>
    </row>
    <row r="44" spans="1:4" ht="43" customHeight="1" x14ac:dyDescent="0.35">
      <c r="A44" s="4" t="s">
        <v>276</v>
      </c>
      <c r="B44" s="4" t="s">
        <v>279</v>
      </c>
      <c r="C44" s="4" t="s">
        <v>280</v>
      </c>
      <c r="D44" s="4" t="s">
        <v>417</v>
      </c>
    </row>
    <row r="45" spans="1:4" ht="43" customHeight="1" x14ac:dyDescent="0.35">
      <c r="A45" s="4" t="s">
        <v>276</v>
      </c>
      <c r="B45" s="4" t="s">
        <v>281</v>
      </c>
      <c r="C45" s="4" t="s">
        <v>282</v>
      </c>
      <c r="D45" s="4" t="s">
        <v>417</v>
      </c>
    </row>
    <row r="46" spans="1:4" ht="43" customHeight="1" x14ac:dyDescent="0.35">
      <c r="A46" s="4" t="s">
        <v>276</v>
      </c>
      <c r="B46" s="4" t="s">
        <v>283</v>
      </c>
      <c r="C46" s="4" t="s">
        <v>284</v>
      </c>
      <c r="D46" s="4" t="s">
        <v>417</v>
      </c>
    </row>
    <row r="47" spans="1:4" ht="43" customHeight="1" x14ac:dyDescent="0.35">
      <c r="A47" s="4" t="s">
        <v>276</v>
      </c>
      <c r="B47" s="4" t="s">
        <v>285</v>
      </c>
      <c r="C47" s="4" t="s">
        <v>286</v>
      </c>
      <c r="D47" s="4" t="s">
        <v>417</v>
      </c>
    </row>
    <row r="48" spans="1:4" ht="43" customHeight="1" x14ac:dyDescent="0.35">
      <c r="A48" s="4" t="s">
        <v>276</v>
      </c>
      <c r="B48" s="4" t="s">
        <v>287</v>
      </c>
      <c r="C48" s="4" t="s">
        <v>288</v>
      </c>
      <c r="D48" s="4" t="s">
        <v>417</v>
      </c>
    </row>
    <row r="49" spans="1:4" ht="43" customHeight="1" x14ac:dyDescent="0.35">
      <c r="A49" s="4" t="s">
        <v>276</v>
      </c>
      <c r="B49" s="4" t="s">
        <v>289</v>
      </c>
      <c r="C49" s="4" t="s">
        <v>290</v>
      </c>
      <c r="D49" s="4" t="s">
        <v>417</v>
      </c>
    </row>
    <row r="50" spans="1:4" ht="43" customHeight="1" x14ac:dyDescent="0.35">
      <c r="A50" s="4" t="s">
        <v>276</v>
      </c>
      <c r="B50" s="4" t="s">
        <v>291</v>
      </c>
      <c r="C50" s="4" t="s">
        <v>292</v>
      </c>
      <c r="D50" s="4" t="s">
        <v>417</v>
      </c>
    </row>
    <row r="51" spans="1:4" ht="43" customHeight="1" x14ac:dyDescent="0.35">
      <c r="A51" s="4" t="s">
        <v>276</v>
      </c>
      <c r="B51" s="4" t="s">
        <v>293</v>
      </c>
      <c r="C51" s="4" t="s">
        <v>294</v>
      </c>
      <c r="D51" s="4" t="s">
        <v>417</v>
      </c>
    </row>
    <row r="52" spans="1:4" ht="43" customHeight="1" x14ac:dyDescent="0.35">
      <c r="A52" s="4" t="s">
        <v>276</v>
      </c>
      <c r="B52" s="4" t="s">
        <v>206</v>
      </c>
      <c r="C52" s="4" t="s">
        <v>295</v>
      </c>
      <c r="D52" s="4" t="s">
        <v>417</v>
      </c>
    </row>
    <row r="53" spans="1:4" ht="43" customHeight="1" x14ac:dyDescent="0.35">
      <c r="A53" s="4" t="s">
        <v>276</v>
      </c>
      <c r="B53" s="4" t="s">
        <v>204</v>
      </c>
      <c r="C53" s="4" t="s">
        <v>296</v>
      </c>
      <c r="D53" s="4" t="s">
        <v>417</v>
      </c>
    </row>
    <row r="54" spans="1:4" ht="43" customHeight="1" x14ac:dyDescent="0.35">
      <c r="A54" s="4" t="s">
        <v>276</v>
      </c>
      <c r="B54" s="4" t="s">
        <v>297</v>
      </c>
      <c r="C54" s="4" t="s">
        <v>298</v>
      </c>
      <c r="D54" s="4" t="s">
        <v>417</v>
      </c>
    </row>
    <row r="55" spans="1:4" ht="43" customHeight="1" x14ac:dyDescent="0.35">
      <c r="A55" s="4" t="s">
        <v>299</v>
      </c>
      <c r="B55" s="4" t="s">
        <v>300</v>
      </c>
      <c r="C55" s="4" t="s">
        <v>419</v>
      </c>
      <c r="D55" s="4" t="s">
        <v>211</v>
      </c>
    </row>
    <row r="56" spans="1:4" ht="43" customHeight="1" x14ac:dyDescent="0.35">
      <c r="A56" s="4" t="s">
        <v>299</v>
      </c>
      <c r="B56" s="4" t="s">
        <v>301</v>
      </c>
      <c r="C56" s="4" t="s">
        <v>420</v>
      </c>
      <c r="D56" s="4" t="s">
        <v>212</v>
      </c>
    </row>
    <row r="57" spans="1:4" ht="43" customHeight="1" x14ac:dyDescent="0.35">
      <c r="A57" s="4" t="s">
        <v>299</v>
      </c>
      <c r="B57" s="4" t="s">
        <v>195</v>
      </c>
      <c r="C57" s="4" t="s">
        <v>421</v>
      </c>
      <c r="D57" s="4" t="s">
        <v>213</v>
      </c>
    </row>
    <row r="58" spans="1:4" ht="43" customHeight="1" x14ac:dyDescent="0.35">
      <c r="A58" s="4" t="s">
        <v>299</v>
      </c>
      <c r="B58" s="4" t="s">
        <v>302</v>
      </c>
      <c r="C58" s="4" t="s">
        <v>422</v>
      </c>
      <c r="D58" s="4" t="s">
        <v>213</v>
      </c>
    </row>
    <row r="59" spans="1:4" ht="43" customHeight="1" x14ac:dyDescent="0.35">
      <c r="A59" s="4" t="s">
        <v>299</v>
      </c>
      <c r="B59" s="4" t="s">
        <v>194</v>
      </c>
      <c r="C59" s="4" t="s">
        <v>423</v>
      </c>
      <c r="D59" s="4" t="s">
        <v>212</v>
      </c>
    </row>
    <row r="60" spans="1:4" ht="43" customHeight="1" x14ac:dyDescent="0.35">
      <c r="A60" s="4" t="s">
        <v>299</v>
      </c>
      <c r="B60" s="4" t="s">
        <v>303</v>
      </c>
      <c r="C60" s="4" t="s">
        <v>424</v>
      </c>
      <c r="D60" s="4" t="s">
        <v>214</v>
      </c>
    </row>
    <row r="61" spans="1:4" ht="43" customHeight="1" x14ac:dyDescent="0.35">
      <c r="A61" s="4" t="s">
        <v>299</v>
      </c>
      <c r="B61" s="4" t="s">
        <v>304</v>
      </c>
      <c r="C61" s="4" t="s">
        <v>425</v>
      </c>
      <c r="D61" s="4" t="s">
        <v>212</v>
      </c>
    </row>
    <row r="62" spans="1:4" ht="43" customHeight="1" x14ac:dyDescent="0.35">
      <c r="A62" s="4" t="s">
        <v>299</v>
      </c>
      <c r="B62" s="4" t="s">
        <v>305</v>
      </c>
      <c r="C62" s="4" t="s">
        <v>426</v>
      </c>
      <c r="D62" s="4" t="s">
        <v>213</v>
      </c>
    </row>
    <row r="63" spans="1:4" ht="43" customHeight="1" x14ac:dyDescent="0.35">
      <c r="A63" s="4" t="s">
        <v>299</v>
      </c>
      <c r="B63" s="4" t="s">
        <v>306</v>
      </c>
      <c r="C63" s="4" t="s">
        <v>427</v>
      </c>
      <c r="D63" s="4" t="s">
        <v>215</v>
      </c>
    </row>
    <row r="64" spans="1:4" ht="43" customHeight="1" x14ac:dyDescent="0.35">
      <c r="A64" s="4" t="s">
        <v>299</v>
      </c>
      <c r="B64" s="4" t="s">
        <v>307</v>
      </c>
      <c r="C64" s="4" t="s">
        <v>428</v>
      </c>
      <c r="D64" s="4" t="s">
        <v>212</v>
      </c>
    </row>
    <row r="65" spans="1:4" ht="43" customHeight="1" x14ac:dyDescent="0.35">
      <c r="A65" s="4" t="s">
        <v>308</v>
      </c>
      <c r="B65" s="4" t="s">
        <v>196</v>
      </c>
      <c r="C65" s="4" t="s">
        <v>429</v>
      </c>
      <c r="D65" s="4" t="s">
        <v>211</v>
      </c>
    </row>
    <row r="66" spans="1:4" ht="43" customHeight="1" x14ac:dyDescent="0.35">
      <c r="A66" s="4" t="s">
        <v>308</v>
      </c>
      <c r="B66" s="4" t="s">
        <v>198</v>
      </c>
      <c r="C66" s="4" t="s">
        <v>430</v>
      </c>
      <c r="D66" s="4" t="s">
        <v>212</v>
      </c>
    </row>
    <row r="67" spans="1:4" ht="43" customHeight="1" x14ac:dyDescent="0.35">
      <c r="A67" s="4" t="s">
        <v>308</v>
      </c>
      <c r="B67" s="4" t="s">
        <v>309</v>
      </c>
      <c r="C67" s="4" t="s">
        <v>431</v>
      </c>
      <c r="D67" s="4" t="s">
        <v>214</v>
      </c>
    </row>
    <row r="68" spans="1:4" ht="43" customHeight="1" x14ac:dyDescent="0.35">
      <c r="A68" s="4" t="s">
        <v>308</v>
      </c>
      <c r="B68" s="4" t="s">
        <v>310</v>
      </c>
      <c r="C68" s="4" t="s">
        <v>432</v>
      </c>
      <c r="D68" s="4" t="s">
        <v>211</v>
      </c>
    </row>
    <row r="69" spans="1:4" ht="43" customHeight="1" x14ac:dyDescent="0.35">
      <c r="A69" s="4" t="s">
        <v>308</v>
      </c>
      <c r="B69" s="4" t="s">
        <v>311</v>
      </c>
      <c r="C69" s="4" t="s">
        <v>433</v>
      </c>
      <c r="D69" s="4" t="s">
        <v>216</v>
      </c>
    </row>
    <row r="70" spans="1:4" ht="43" customHeight="1" x14ac:dyDescent="0.35">
      <c r="A70" s="4" t="s">
        <v>308</v>
      </c>
      <c r="B70" s="4" t="s">
        <v>312</v>
      </c>
      <c r="C70" s="4" t="s">
        <v>434</v>
      </c>
      <c r="D70" s="4" t="s">
        <v>212</v>
      </c>
    </row>
    <row r="71" spans="1:4" ht="43" customHeight="1" x14ac:dyDescent="0.35">
      <c r="A71" s="4" t="s">
        <v>308</v>
      </c>
      <c r="B71" s="4" t="s">
        <v>313</v>
      </c>
      <c r="C71" s="4" t="s">
        <v>435</v>
      </c>
      <c r="D71" s="4" t="s">
        <v>213</v>
      </c>
    </row>
    <row r="72" spans="1:4" ht="43" customHeight="1" x14ac:dyDescent="0.35">
      <c r="A72" s="4" t="s">
        <v>308</v>
      </c>
      <c r="B72" s="4" t="s">
        <v>314</v>
      </c>
      <c r="C72" s="4" t="s">
        <v>436</v>
      </c>
      <c r="D72" s="4" t="s">
        <v>215</v>
      </c>
    </row>
    <row r="73" spans="1:4" ht="43" customHeight="1" x14ac:dyDescent="0.35">
      <c r="A73" s="4" t="s">
        <v>308</v>
      </c>
      <c r="B73" s="4" t="s">
        <v>315</v>
      </c>
      <c r="C73" s="4" t="s">
        <v>437</v>
      </c>
      <c r="D73" s="4" t="s">
        <v>212</v>
      </c>
    </row>
    <row r="74" spans="1:4" ht="43" customHeight="1" x14ac:dyDescent="0.35">
      <c r="A74" s="4" t="s">
        <v>308</v>
      </c>
      <c r="B74" s="4" t="s">
        <v>192</v>
      </c>
      <c r="C74" s="4" t="s">
        <v>438</v>
      </c>
      <c r="D74" s="4" t="s">
        <v>214</v>
      </c>
    </row>
    <row r="75" spans="1:4" ht="43" customHeight="1" x14ac:dyDescent="0.35">
      <c r="A75" s="4" t="s">
        <v>308</v>
      </c>
      <c r="B75" s="4" t="s">
        <v>316</v>
      </c>
      <c r="C75" s="4" t="s">
        <v>439</v>
      </c>
      <c r="D75" s="4" t="s">
        <v>212</v>
      </c>
    </row>
    <row r="76" spans="1:4" ht="43" customHeight="1" x14ac:dyDescent="0.35">
      <c r="A76" s="4" t="s">
        <v>308</v>
      </c>
      <c r="B76" s="4" t="s">
        <v>317</v>
      </c>
      <c r="C76" s="4" t="s">
        <v>440</v>
      </c>
      <c r="D76" s="4" t="s">
        <v>214</v>
      </c>
    </row>
    <row r="77" spans="1:4" ht="43" customHeight="1" x14ac:dyDescent="0.35">
      <c r="A77" s="4" t="s">
        <v>308</v>
      </c>
      <c r="B77" s="4" t="s">
        <v>441</v>
      </c>
      <c r="C77" s="4" t="s">
        <v>442</v>
      </c>
      <c r="D77" s="4" t="s">
        <v>212</v>
      </c>
    </row>
    <row r="78" spans="1:4" ht="43" customHeight="1" x14ac:dyDescent="0.35">
      <c r="A78" s="4" t="s">
        <v>308</v>
      </c>
      <c r="B78" s="4" t="s">
        <v>443</v>
      </c>
      <c r="C78" s="4" t="s">
        <v>444</v>
      </c>
      <c r="D78" s="4" t="s">
        <v>215</v>
      </c>
    </row>
    <row r="79" spans="1:4" ht="43" customHeight="1" x14ac:dyDescent="0.35">
      <c r="A79" s="4" t="s">
        <v>308</v>
      </c>
      <c r="B79" s="4" t="s">
        <v>445</v>
      </c>
      <c r="C79" s="4" t="s">
        <v>446</v>
      </c>
      <c r="D79" s="4" t="s">
        <v>216</v>
      </c>
    </row>
    <row r="80" spans="1:4" ht="43" customHeight="1" x14ac:dyDescent="0.35">
      <c r="A80" s="4" t="s">
        <v>308</v>
      </c>
      <c r="B80" s="4" t="s">
        <v>318</v>
      </c>
      <c r="C80" s="4" t="s">
        <v>447</v>
      </c>
      <c r="D80" s="4" t="s">
        <v>212</v>
      </c>
    </row>
    <row r="81" spans="1:4" ht="43" customHeight="1" x14ac:dyDescent="0.35">
      <c r="A81" s="4" t="s">
        <v>308</v>
      </c>
      <c r="B81" s="4" t="s">
        <v>319</v>
      </c>
      <c r="C81" s="4" t="s">
        <v>448</v>
      </c>
      <c r="D81" s="4" t="s">
        <v>217</v>
      </c>
    </row>
    <row r="82" spans="1:4" ht="43" customHeight="1" x14ac:dyDescent="0.35">
      <c r="A82" s="4" t="s">
        <v>320</v>
      </c>
      <c r="B82" s="4" t="s">
        <v>321</v>
      </c>
      <c r="C82" s="4" t="s">
        <v>449</v>
      </c>
      <c r="D82" s="4" t="s">
        <v>213</v>
      </c>
    </row>
    <row r="83" spans="1:4" ht="43" customHeight="1" x14ac:dyDescent="0.35">
      <c r="A83" s="4" t="s">
        <v>320</v>
      </c>
      <c r="B83" s="4" t="s">
        <v>207</v>
      </c>
      <c r="C83" s="4" t="s">
        <v>450</v>
      </c>
      <c r="D83" s="4" t="s">
        <v>212</v>
      </c>
    </row>
    <row r="84" spans="1:4" ht="43" customHeight="1" x14ac:dyDescent="0.35">
      <c r="A84" s="4" t="s">
        <v>320</v>
      </c>
      <c r="B84" s="4" t="s">
        <v>322</v>
      </c>
      <c r="C84" s="4" t="s">
        <v>451</v>
      </c>
      <c r="D84" s="4" t="s">
        <v>216</v>
      </c>
    </row>
    <row r="85" spans="1:4" ht="43" customHeight="1" x14ac:dyDescent="0.35">
      <c r="A85" s="4" t="s">
        <v>320</v>
      </c>
      <c r="B85" s="4" t="s">
        <v>323</v>
      </c>
      <c r="C85" s="4" t="s">
        <v>452</v>
      </c>
      <c r="D85" s="4" t="s">
        <v>216</v>
      </c>
    </row>
    <row r="86" spans="1:4" ht="43" customHeight="1" x14ac:dyDescent="0.35">
      <c r="A86" s="4" t="s">
        <v>320</v>
      </c>
      <c r="B86" s="4" t="s">
        <v>324</v>
      </c>
      <c r="C86" s="4" t="s">
        <v>453</v>
      </c>
      <c r="D86" s="4" t="s">
        <v>215</v>
      </c>
    </row>
    <row r="87" spans="1:4" ht="43" customHeight="1" x14ac:dyDescent="0.35">
      <c r="A87" s="4" t="s">
        <v>320</v>
      </c>
      <c r="B87" s="4" t="s">
        <v>325</v>
      </c>
      <c r="C87" s="4" t="s">
        <v>454</v>
      </c>
      <c r="D87" s="4" t="s">
        <v>213</v>
      </c>
    </row>
    <row r="88" spans="1:4" ht="43" customHeight="1" x14ac:dyDescent="0.35">
      <c r="A88" s="4" t="s">
        <v>320</v>
      </c>
      <c r="B88" s="4" t="s">
        <v>326</v>
      </c>
      <c r="C88" s="4" t="s">
        <v>455</v>
      </c>
      <c r="D88" s="4" t="s">
        <v>215</v>
      </c>
    </row>
    <row r="89" spans="1:4" ht="43" customHeight="1" x14ac:dyDescent="0.35">
      <c r="A89" s="4" t="s">
        <v>320</v>
      </c>
      <c r="B89" s="4" t="s">
        <v>327</v>
      </c>
      <c r="C89" s="4" t="s">
        <v>456</v>
      </c>
      <c r="D89" s="4" t="s">
        <v>219</v>
      </c>
    </row>
    <row r="90" spans="1:4" ht="43" customHeight="1" x14ac:dyDescent="0.35">
      <c r="A90" s="4" t="s">
        <v>328</v>
      </c>
      <c r="B90" s="4" t="s">
        <v>200</v>
      </c>
      <c r="C90" s="4" t="s">
        <v>457</v>
      </c>
      <c r="D90" s="4" t="s">
        <v>215</v>
      </c>
    </row>
    <row r="91" spans="1:4" ht="43" customHeight="1" x14ac:dyDescent="0.35">
      <c r="A91" s="4" t="s">
        <v>328</v>
      </c>
      <c r="B91" s="4" t="s">
        <v>329</v>
      </c>
      <c r="C91" s="4" t="s">
        <v>458</v>
      </c>
      <c r="D91" s="4" t="s">
        <v>215</v>
      </c>
    </row>
    <row r="92" spans="1:4" ht="43" customHeight="1" x14ac:dyDescent="0.35">
      <c r="A92" s="4" t="s">
        <v>328</v>
      </c>
      <c r="B92" s="4" t="s">
        <v>330</v>
      </c>
      <c r="C92" s="4" t="s">
        <v>459</v>
      </c>
      <c r="D92" s="4" t="s">
        <v>213</v>
      </c>
    </row>
    <row r="93" spans="1:4" ht="43" customHeight="1" x14ac:dyDescent="0.35">
      <c r="A93" s="4" t="s">
        <v>328</v>
      </c>
      <c r="B93" s="4" t="s">
        <v>201</v>
      </c>
      <c r="C93" s="4" t="s">
        <v>459</v>
      </c>
      <c r="D93" s="4" t="s">
        <v>213</v>
      </c>
    </row>
    <row r="94" spans="1:4" ht="43" customHeight="1" x14ac:dyDescent="0.35">
      <c r="A94" s="4" t="s">
        <v>328</v>
      </c>
      <c r="B94" s="4" t="s">
        <v>331</v>
      </c>
      <c r="C94" s="4" t="s">
        <v>457</v>
      </c>
      <c r="D94" s="4" t="s">
        <v>216</v>
      </c>
    </row>
    <row r="95" spans="1:4" ht="43" customHeight="1" x14ac:dyDescent="0.35">
      <c r="A95" s="4" t="s">
        <v>328</v>
      </c>
      <c r="B95" s="4" t="s">
        <v>332</v>
      </c>
      <c r="C95" s="4" t="s">
        <v>458</v>
      </c>
      <c r="D95" s="4" t="s">
        <v>216</v>
      </c>
    </row>
    <row r="96" spans="1:4" ht="43" customHeight="1" x14ac:dyDescent="0.35">
      <c r="A96" s="4" t="s">
        <v>328</v>
      </c>
      <c r="B96" s="4" t="s">
        <v>333</v>
      </c>
      <c r="C96" s="4" t="s">
        <v>459</v>
      </c>
      <c r="D96" s="4" t="s">
        <v>216</v>
      </c>
    </row>
    <row r="97" spans="1:4" ht="43" customHeight="1" x14ac:dyDescent="0.35">
      <c r="A97" s="4" t="s">
        <v>328</v>
      </c>
      <c r="B97" s="4" t="s">
        <v>334</v>
      </c>
      <c r="C97" s="4" t="s">
        <v>460</v>
      </c>
      <c r="D97" s="4" t="s">
        <v>215</v>
      </c>
    </row>
    <row r="98" spans="1:4" ht="43" customHeight="1" x14ac:dyDescent="0.35">
      <c r="A98" s="4" t="s">
        <v>328</v>
      </c>
      <c r="B98" s="4" t="s">
        <v>335</v>
      </c>
      <c r="C98" s="4" t="s">
        <v>461</v>
      </c>
      <c r="D98" s="4" t="s">
        <v>212</v>
      </c>
    </row>
    <row r="99" spans="1:4" ht="43" customHeight="1" x14ac:dyDescent="0.35">
      <c r="A99" s="4" t="s">
        <v>328</v>
      </c>
      <c r="B99" s="4" t="s">
        <v>336</v>
      </c>
      <c r="C99" s="4" t="s">
        <v>462</v>
      </c>
      <c r="D99" s="4" t="s">
        <v>215</v>
      </c>
    </row>
    <row r="100" spans="1:4" ht="43" customHeight="1" x14ac:dyDescent="0.35">
      <c r="A100" s="4" t="s">
        <v>328</v>
      </c>
      <c r="B100" s="4" t="s">
        <v>337</v>
      </c>
      <c r="C100" s="4" t="s">
        <v>463</v>
      </c>
      <c r="D100" s="4" t="s">
        <v>213</v>
      </c>
    </row>
    <row r="101" spans="1:4" ht="43" customHeight="1" x14ac:dyDescent="0.35">
      <c r="A101" s="4" t="s">
        <v>328</v>
      </c>
      <c r="B101" s="4" t="s">
        <v>338</v>
      </c>
      <c r="C101" s="4" t="s">
        <v>464</v>
      </c>
      <c r="D101" s="4" t="s">
        <v>213</v>
      </c>
    </row>
    <row r="102" spans="1:4" ht="43" customHeight="1" x14ac:dyDescent="0.35">
      <c r="A102" s="4" t="s">
        <v>328</v>
      </c>
      <c r="B102" s="4" t="s">
        <v>339</v>
      </c>
      <c r="C102" s="4" t="s">
        <v>465</v>
      </c>
      <c r="D102" s="4" t="s">
        <v>213</v>
      </c>
    </row>
    <row r="103" spans="1:4" ht="43" customHeight="1" x14ac:dyDescent="0.35">
      <c r="A103" s="4" t="s">
        <v>328</v>
      </c>
      <c r="B103" s="4" t="s">
        <v>340</v>
      </c>
      <c r="C103" s="4" t="s">
        <v>466</v>
      </c>
      <c r="D103" s="4" t="s">
        <v>215</v>
      </c>
    </row>
    <row r="104" spans="1:4" ht="43" customHeight="1" x14ac:dyDescent="0.35">
      <c r="A104" s="4" t="s">
        <v>328</v>
      </c>
      <c r="B104" s="4" t="s">
        <v>341</v>
      </c>
      <c r="C104" s="4" t="s">
        <v>467</v>
      </c>
      <c r="D104" s="4" t="s">
        <v>212</v>
      </c>
    </row>
    <row r="105" spans="1:4" ht="43" customHeight="1" x14ac:dyDescent="0.35">
      <c r="A105" s="4" t="s">
        <v>328</v>
      </c>
      <c r="B105" s="4" t="s">
        <v>342</v>
      </c>
      <c r="C105" s="4" t="s">
        <v>468</v>
      </c>
      <c r="D105" s="4" t="s">
        <v>212</v>
      </c>
    </row>
    <row r="106" spans="1:4" ht="43" customHeight="1" x14ac:dyDescent="0.35">
      <c r="A106" s="4" t="s">
        <v>328</v>
      </c>
      <c r="B106" s="4" t="s">
        <v>343</v>
      </c>
      <c r="C106" s="4" t="s">
        <v>469</v>
      </c>
      <c r="D106" s="4" t="s">
        <v>215</v>
      </c>
    </row>
    <row r="107" spans="1:4" ht="43" customHeight="1" x14ac:dyDescent="0.35">
      <c r="A107" s="4" t="s">
        <v>328</v>
      </c>
      <c r="B107" s="4" t="s">
        <v>344</v>
      </c>
      <c r="C107" s="4" t="s">
        <v>470</v>
      </c>
      <c r="D107" s="4" t="s">
        <v>211</v>
      </c>
    </row>
    <row r="108" spans="1:4" ht="43" customHeight="1" x14ac:dyDescent="0.35">
      <c r="A108" s="4" t="s">
        <v>328</v>
      </c>
      <c r="B108" s="4" t="s">
        <v>345</v>
      </c>
      <c r="C108" s="4" t="s">
        <v>471</v>
      </c>
      <c r="D108" s="4" t="s">
        <v>212</v>
      </c>
    </row>
    <row r="109" spans="1:4" ht="43" customHeight="1" x14ac:dyDescent="0.35">
      <c r="A109" s="4" t="s">
        <v>328</v>
      </c>
      <c r="B109" s="4" t="s">
        <v>346</v>
      </c>
      <c r="C109" s="4" t="s">
        <v>472</v>
      </c>
      <c r="D109" s="4" t="s">
        <v>213</v>
      </c>
    </row>
    <row r="110" spans="1:4" ht="43" customHeight="1" x14ac:dyDescent="0.35">
      <c r="A110" s="4" t="s">
        <v>347</v>
      </c>
      <c r="B110" s="4" t="s">
        <v>348</v>
      </c>
      <c r="C110" s="4" t="s">
        <v>473</v>
      </c>
      <c r="D110" s="4" t="s">
        <v>212</v>
      </c>
    </row>
    <row r="111" spans="1:4" ht="43" customHeight="1" x14ac:dyDescent="0.35">
      <c r="A111" s="4" t="s">
        <v>347</v>
      </c>
      <c r="B111" s="4" t="s">
        <v>349</v>
      </c>
      <c r="C111" s="4" t="s">
        <v>474</v>
      </c>
      <c r="D111" s="4" t="s">
        <v>212</v>
      </c>
    </row>
    <row r="112" spans="1:4" ht="43" customHeight="1" x14ac:dyDescent="0.35">
      <c r="A112" s="4" t="s">
        <v>347</v>
      </c>
      <c r="B112" s="4" t="s">
        <v>350</v>
      </c>
      <c r="C112" s="4" t="s">
        <v>475</v>
      </c>
      <c r="D112" s="4" t="s">
        <v>212</v>
      </c>
    </row>
    <row r="113" spans="1:4" ht="43" customHeight="1" x14ac:dyDescent="0.35">
      <c r="A113" s="4" t="s">
        <v>347</v>
      </c>
      <c r="B113" s="4" t="s">
        <v>197</v>
      </c>
      <c r="C113" s="4" t="s">
        <v>476</v>
      </c>
      <c r="D113" s="4" t="s">
        <v>212</v>
      </c>
    </row>
    <row r="114" spans="1:4" ht="43" customHeight="1" x14ac:dyDescent="0.35">
      <c r="A114" s="4" t="s">
        <v>347</v>
      </c>
      <c r="B114" s="4" t="s">
        <v>351</v>
      </c>
      <c r="C114" s="4" t="s">
        <v>477</v>
      </c>
      <c r="D114" s="4" t="s">
        <v>212</v>
      </c>
    </row>
    <row r="115" spans="1:4" ht="43" customHeight="1" x14ac:dyDescent="0.35">
      <c r="A115" s="4" t="s">
        <v>347</v>
      </c>
      <c r="B115" s="4" t="s">
        <v>352</v>
      </c>
      <c r="C115" s="4" t="s">
        <v>478</v>
      </c>
      <c r="D115" s="4" t="s">
        <v>212</v>
      </c>
    </row>
    <row r="116" spans="1:4" ht="43" customHeight="1" x14ac:dyDescent="0.35">
      <c r="A116" s="4" t="s">
        <v>347</v>
      </c>
      <c r="B116" s="4" t="s">
        <v>353</v>
      </c>
      <c r="C116" s="4" t="s">
        <v>479</v>
      </c>
      <c r="D116" s="4" t="s">
        <v>213</v>
      </c>
    </row>
    <row r="117" spans="1:4" ht="43" customHeight="1" x14ac:dyDescent="0.35">
      <c r="A117" s="4" t="s">
        <v>347</v>
      </c>
      <c r="B117" s="4" t="s">
        <v>354</v>
      </c>
      <c r="C117" s="4" t="s">
        <v>480</v>
      </c>
      <c r="D117" s="4" t="s">
        <v>213</v>
      </c>
    </row>
    <row r="118" spans="1:4" ht="43" customHeight="1" x14ac:dyDescent="0.35">
      <c r="A118" s="4" t="s">
        <v>347</v>
      </c>
      <c r="B118" s="4" t="s">
        <v>355</v>
      </c>
      <c r="C118" s="4" t="s">
        <v>481</v>
      </c>
      <c r="D118" s="4" t="s">
        <v>215</v>
      </c>
    </row>
    <row r="119" spans="1:4" ht="43" customHeight="1" x14ac:dyDescent="0.35">
      <c r="A119" s="4" t="s">
        <v>347</v>
      </c>
      <c r="B119" s="4" t="s">
        <v>356</v>
      </c>
      <c r="C119" s="4" t="s">
        <v>482</v>
      </c>
      <c r="D119" s="4" t="s">
        <v>212</v>
      </c>
    </row>
    <row r="120" spans="1:4" ht="43" customHeight="1" x14ac:dyDescent="0.35">
      <c r="A120" s="4" t="s">
        <v>347</v>
      </c>
      <c r="B120" s="4" t="s">
        <v>357</v>
      </c>
      <c r="C120" s="4" t="s">
        <v>483</v>
      </c>
      <c r="D120" s="4" t="s">
        <v>216</v>
      </c>
    </row>
    <row r="121" spans="1:4" ht="43" customHeight="1" x14ac:dyDescent="0.35">
      <c r="A121" s="4" t="s">
        <v>358</v>
      </c>
      <c r="B121" s="4" t="s">
        <v>293</v>
      </c>
      <c r="C121" s="4" t="s">
        <v>484</v>
      </c>
      <c r="D121" s="4" t="s">
        <v>215</v>
      </c>
    </row>
    <row r="122" spans="1:4" ht="43" customHeight="1" x14ac:dyDescent="0.35">
      <c r="A122" s="4" t="s">
        <v>358</v>
      </c>
      <c r="B122" s="4" t="s">
        <v>359</v>
      </c>
      <c r="C122" s="4" t="s">
        <v>485</v>
      </c>
      <c r="D122" s="4" t="s">
        <v>218</v>
      </c>
    </row>
    <row r="123" spans="1:4" ht="43" customHeight="1" x14ac:dyDescent="0.35">
      <c r="A123" s="4" t="s">
        <v>358</v>
      </c>
      <c r="B123" s="4" t="s">
        <v>204</v>
      </c>
      <c r="C123" s="4" t="s">
        <v>486</v>
      </c>
      <c r="D123" s="4" t="s">
        <v>219</v>
      </c>
    </row>
    <row r="124" spans="1:4" ht="43" customHeight="1" x14ac:dyDescent="0.35">
      <c r="A124" s="4" t="s">
        <v>358</v>
      </c>
      <c r="B124" s="4" t="s">
        <v>206</v>
      </c>
      <c r="C124" s="4" t="s">
        <v>487</v>
      </c>
      <c r="D124" s="4" t="s">
        <v>213</v>
      </c>
    </row>
    <row r="125" spans="1:4" ht="43" customHeight="1" x14ac:dyDescent="0.35">
      <c r="A125" s="4" t="s">
        <v>358</v>
      </c>
      <c r="B125" s="4" t="s">
        <v>297</v>
      </c>
      <c r="C125" s="4" t="s">
        <v>488</v>
      </c>
      <c r="D125" s="4" t="s">
        <v>219</v>
      </c>
    </row>
    <row r="126" spans="1:4" ht="43" customHeight="1" x14ac:dyDescent="0.35">
      <c r="A126" s="4" t="s">
        <v>358</v>
      </c>
      <c r="B126" s="4" t="s">
        <v>360</v>
      </c>
      <c r="C126" s="4" t="s">
        <v>489</v>
      </c>
      <c r="D126" s="4" t="s">
        <v>219</v>
      </c>
    </row>
    <row r="127" spans="1:4" ht="43" customHeight="1" x14ac:dyDescent="0.35">
      <c r="A127" s="4" t="s">
        <v>358</v>
      </c>
      <c r="B127" s="4" t="s">
        <v>361</v>
      </c>
      <c r="C127" s="4" t="s">
        <v>490</v>
      </c>
      <c r="D127" s="4" t="s">
        <v>219</v>
      </c>
    </row>
    <row r="128" spans="1:4" ht="43" customHeight="1" x14ac:dyDescent="0.35">
      <c r="A128" s="4" t="s">
        <v>358</v>
      </c>
      <c r="B128" s="4" t="s">
        <v>362</v>
      </c>
      <c r="C128" s="4" t="s">
        <v>491</v>
      </c>
      <c r="D128" s="4" t="s">
        <v>219</v>
      </c>
    </row>
    <row r="129" spans="1:4" ht="43" customHeight="1" x14ac:dyDescent="0.35">
      <c r="A129" s="4" t="s">
        <v>358</v>
      </c>
      <c r="B129" s="4" t="s">
        <v>363</v>
      </c>
      <c r="C129" s="4" t="s">
        <v>492</v>
      </c>
      <c r="D129" s="4" t="s">
        <v>219</v>
      </c>
    </row>
    <row r="130" spans="1:4" ht="43" customHeight="1" x14ac:dyDescent="0.35">
      <c r="A130" s="4" t="s">
        <v>364</v>
      </c>
      <c r="B130" s="4" t="s">
        <v>365</v>
      </c>
      <c r="C130" s="4" t="s">
        <v>493</v>
      </c>
      <c r="D130" s="4" t="s">
        <v>494</v>
      </c>
    </row>
    <row r="131" spans="1:4" ht="43" customHeight="1" x14ac:dyDescent="0.35">
      <c r="A131" s="4" t="s">
        <v>364</v>
      </c>
      <c r="B131" s="4" t="s">
        <v>366</v>
      </c>
      <c r="C131" s="4" t="s">
        <v>495</v>
      </c>
      <c r="D131" s="4" t="s">
        <v>496</v>
      </c>
    </row>
    <row r="132" spans="1:4" ht="43" customHeight="1" x14ac:dyDescent="0.35">
      <c r="A132" s="4" t="s">
        <v>364</v>
      </c>
      <c r="B132" s="4" t="s">
        <v>367</v>
      </c>
      <c r="C132" s="4" t="s">
        <v>497</v>
      </c>
      <c r="D132" s="4" t="s">
        <v>498</v>
      </c>
    </row>
    <row r="133" spans="1:4" ht="43" customHeight="1" x14ac:dyDescent="0.35">
      <c r="A133" s="4" t="s">
        <v>364</v>
      </c>
      <c r="B133" s="4" t="s">
        <v>368</v>
      </c>
      <c r="C133" s="4" t="s">
        <v>499</v>
      </c>
      <c r="D133" s="4" t="s">
        <v>494</v>
      </c>
    </row>
    <row r="134" spans="1:4" ht="43" customHeight="1" x14ac:dyDescent="0.35">
      <c r="A134" s="4" t="s">
        <v>364</v>
      </c>
      <c r="B134" s="4" t="s">
        <v>369</v>
      </c>
      <c r="C134" s="4" t="s">
        <v>500</v>
      </c>
      <c r="D134" s="4" t="s">
        <v>494</v>
      </c>
    </row>
    <row r="135" spans="1:4" ht="43" customHeight="1" x14ac:dyDescent="0.35">
      <c r="A135" s="4" t="s">
        <v>364</v>
      </c>
      <c r="B135" s="4" t="s">
        <v>370</v>
      </c>
      <c r="C135" s="4" t="s">
        <v>501</v>
      </c>
      <c r="D135" s="4" t="s">
        <v>502</v>
      </c>
    </row>
    <row r="136" spans="1:4" ht="43" customHeight="1" x14ac:dyDescent="0.35">
      <c r="A136" s="4" t="s">
        <v>364</v>
      </c>
      <c r="B136" s="4" t="s">
        <v>371</v>
      </c>
      <c r="C136" s="4" t="s">
        <v>503</v>
      </c>
      <c r="D136" s="4" t="s">
        <v>496</v>
      </c>
    </row>
    <row r="137" spans="1:4" ht="43" customHeight="1" x14ac:dyDescent="0.35">
      <c r="A137" s="4" t="s">
        <v>364</v>
      </c>
      <c r="B137" s="4" t="s">
        <v>372</v>
      </c>
      <c r="C137" s="4" t="s">
        <v>504</v>
      </c>
      <c r="D137" s="4" t="s">
        <v>494</v>
      </c>
    </row>
    <row r="138" spans="1:4" ht="43" customHeight="1" x14ac:dyDescent="0.35">
      <c r="A138" s="4" t="s">
        <v>364</v>
      </c>
      <c r="B138" s="4" t="s">
        <v>373</v>
      </c>
      <c r="C138" s="4" t="s">
        <v>505</v>
      </c>
      <c r="D138" s="4" t="s">
        <v>498</v>
      </c>
    </row>
    <row r="139" spans="1:4" ht="43" customHeight="1" x14ac:dyDescent="0.35">
      <c r="A139" s="4" t="s">
        <v>364</v>
      </c>
      <c r="B139" s="4" t="s">
        <v>374</v>
      </c>
      <c r="C139" s="4" t="s">
        <v>506</v>
      </c>
      <c r="D139" s="4" t="s">
        <v>498</v>
      </c>
    </row>
    <row r="140" spans="1:4" ht="43" customHeight="1" x14ac:dyDescent="0.35">
      <c r="A140" s="4" t="s">
        <v>364</v>
      </c>
      <c r="B140" s="4" t="s">
        <v>375</v>
      </c>
      <c r="C140" s="4" t="s">
        <v>507</v>
      </c>
      <c r="D140" s="4" t="s">
        <v>498</v>
      </c>
    </row>
    <row r="141" spans="1:4" ht="43" customHeight="1" x14ac:dyDescent="0.35">
      <c r="A141" s="4" t="s">
        <v>364</v>
      </c>
      <c r="B141" s="4" t="s">
        <v>376</v>
      </c>
      <c r="C141" s="4" t="s">
        <v>508</v>
      </c>
      <c r="D141" s="4" t="s">
        <v>502</v>
      </c>
    </row>
    <row r="142" spans="1:4" ht="43" customHeight="1" x14ac:dyDescent="0.35">
      <c r="A142" s="4" t="s">
        <v>364</v>
      </c>
      <c r="B142" s="4" t="s">
        <v>377</v>
      </c>
      <c r="C142" s="4" t="s">
        <v>509</v>
      </c>
      <c r="D142" s="4" t="s">
        <v>502</v>
      </c>
    </row>
    <row r="143" spans="1:4" ht="43" customHeight="1" x14ac:dyDescent="0.35">
      <c r="A143" s="4" t="s">
        <v>364</v>
      </c>
      <c r="B143" s="4" t="s">
        <v>378</v>
      </c>
      <c r="C143" s="4" t="s">
        <v>510</v>
      </c>
      <c r="D143" s="4" t="s">
        <v>494</v>
      </c>
    </row>
    <row r="144" spans="1:4" ht="43" customHeight="1" x14ac:dyDescent="0.35">
      <c r="A144" s="4" t="s">
        <v>364</v>
      </c>
      <c r="B144" s="4" t="s">
        <v>379</v>
      </c>
      <c r="C144" s="4" t="s">
        <v>511</v>
      </c>
      <c r="D144" s="4" t="s">
        <v>512</v>
      </c>
    </row>
    <row r="145" spans="1:4" ht="43" customHeight="1" x14ac:dyDescent="0.35">
      <c r="A145" s="4" t="s">
        <v>364</v>
      </c>
      <c r="B145" s="4" t="s">
        <v>356</v>
      </c>
      <c r="C145" s="4" t="s">
        <v>513</v>
      </c>
      <c r="D145" s="4" t="s">
        <v>502</v>
      </c>
    </row>
    <row r="146" spans="1:4" ht="43" customHeight="1" x14ac:dyDescent="0.35">
      <c r="A146" s="4" t="s">
        <v>364</v>
      </c>
      <c r="B146" s="4" t="s">
        <v>367</v>
      </c>
      <c r="C146" s="4" t="s">
        <v>514</v>
      </c>
      <c r="D146" s="4" t="s">
        <v>494</v>
      </c>
    </row>
    <row r="147" spans="1:4" ht="43" customHeight="1" x14ac:dyDescent="0.35">
      <c r="A147" s="4" t="s">
        <v>364</v>
      </c>
      <c r="B147" s="4" t="s">
        <v>380</v>
      </c>
      <c r="C147" s="4" t="s">
        <v>515</v>
      </c>
      <c r="D147" s="4" t="s">
        <v>494</v>
      </c>
    </row>
    <row r="148" spans="1:4" ht="43" customHeight="1" x14ac:dyDescent="0.35">
      <c r="A148" s="4" t="s">
        <v>364</v>
      </c>
      <c r="B148" s="4" t="s">
        <v>381</v>
      </c>
      <c r="C148" s="4" t="s">
        <v>516</v>
      </c>
      <c r="D148" s="4" t="s">
        <v>496</v>
      </c>
    </row>
    <row r="149" spans="1:4" ht="43" customHeight="1" x14ac:dyDescent="0.35">
      <c r="A149" s="4" t="s">
        <v>364</v>
      </c>
      <c r="B149" s="4" t="s">
        <v>382</v>
      </c>
      <c r="C149" s="4" t="s">
        <v>517</v>
      </c>
      <c r="D149" s="4" t="s">
        <v>518</v>
      </c>
    </row>
    <row r="150" spans="1:4" ht="43" customHeight="1" x14ac:dyDescent="0.35">
      <c r="A150" s="4" t="s">
        <v>364</v>
      </c>
      <c r="B150" s="4" t="s">
        <v>383</v>
      </c>
      <c r="C150" s="4" t="s">
        <v>519</v>
      </c>
      <c r="D150" s="4" t="s">
        <v>520</v>
      </c>
    </row>
    <row r="151" spans="1:4" ht="43" customHeight="1" x14ac:dyDescent="0.35">
      <c r="A151" s="4" t="s">
        <v>364</v>
      </c>
      <c r="B151" s="4" t="s">
        <v>384</v>
      </c>
      <c r="C151" s="4" t="s">
        <v>521</v>
      </c>
      <c r="D151" s="4" t="s">
        <v>522</v>
      </c>
    </row>
    <row r="152" spans="1:4" ht="43" customHeight="1" x14ac:dyDescent="0.35">
      <c r="A152" s="4" t="s">
        <v>385</v>
      </c>
      <c r="B152" s="4" t="s">
        <v>386</v>
      </c>
      <c r="C152" s="4" t="s">
        <v>387</v>
      </c>
      <c r="D152" s="4" t="s">
        <v>417</v>
      </c>
    </row>
    <row r="153" spans="1:4" ht="43" customHeight="1" x14ac:dyDescent="0.35">
      <c r="A153" s="4" t="s">
        <v>385</v>
      </c>
      <c r="B153" s="4" t="s">
        <v>388</v>
      </c>
      <c r="C153" s="4" t="s">
        <v>389</v>
      </c>
      <c r="D153" s="4" t="s">
        <v>417</v>
      </c>
    </row>
    <row r="154" spans="1:4" ht="43" customHeight="1" x14ac:dyDescent="0.35">
      <c r="A154" s="4" t="s">
        <v>385</v>
      </c>
      <c r="B154" s="4" t="s">
        <v>390</v>
      </c>
      <c r="C154" s="4" t="s">
        <v>391</v>
      </c>
      <c r="D154" s="4" t="s">
        <v>417</v>
      </c>
    </row>
    <row r="155" spans="1:4" ht="43" customHeight="1" x14ac:dyDescent="0.35">
      <c r="A155" s="4" t="s">
        <v>385</v>
      </c>
      <c r="B155" s="4" t="s">
        <v>392</v>
      </c>
      <c r="C155" s="4" t="s">
        <v>393</v>
      </c>
      <c r="D155" s="4" t="s">
        <v>417</v>
      </c>
    </row>
    <row r="156" spans="1:4" ht="43" customHeight="1" x14ac:dyDescent="0.35">
      <c r="A156" s="4" t="s">
        <v>394</v>
      </c>
      <c r="B156" s="4" t="s">
        <v>73</v>
      </c>
      <c r="C156" s="4" t="s">
        <v>395</v>
      </c>
      <c r="D156" s="4" t="s">
        <v>417</v>
      </c>
    </row>
    <row r="157" spans="1:4" ht="43" customHeight="1" x14ac:dyDescent="0.35">
      <c r="A157" s="4" t="s">
        <v>394</v>
      </c>
      <c r="B157" s="4" t="s">
        <v>210</v>
      </c>
      <c r="C157" s="4" t="s">
        <v>396</v>
      </c>
      <c r="D157" s="4" t="s">
        <v>417</v>
      </c>
    </row>
    <row r="158" spans="1:4" ht="43" customHeight="1" x14ac:dyDescent="0.35">
      <c r="A158" s="4" t="s">
        <v>397</v>
      </c>
      <c r="B158" s="4" t="s">
        <v>65</v>
      </c>
      <c r="C158" s="4" t="s">
        <v>398</v>
      </c>
      <c r="D158" s="4" t="s">
        <v>417</v>
      </c>
    </row>
    <row r="159" spans="1:4" ht="43" customHeight="1" x14ac:dyDescent="0.35">
      <c r="A159" s="4" t="s">
        <v>397</v>
      </c>
      <c r="B159" s="4" t="s">
        <v>30</v>
      </c>
      <c r="C159" s="4" t="s">
        <v>399</v>
      </c>
      <c r="D159" s="4" t="s">
        <v>417</v>
      </c>
    </row>
    <row r="160" spans="1:4" ht="43" customHeight="1" x14ac:dyDescent="0.35">
      <c r="A160" s="4" t="s">
        <v>397</v>
      </c>
      <c r="B160" s="4" t="s">
        <v>86</v>
      </c>
      <c r="C160" s="4" t="s">
        <v>400</v>
      </c>
      <c r="D160" s="4" t="s">
        <v>417</v>
      </c>
    </row>
    <row r="161" spans="1:4" ht="43" customHeight="1" x14ac:dyDescent="0.35">
      <c r="A161" s="4" t="s">
        <v>397</v>
      </c>
      <c r="B161" s="4" t="s">
        <v>76</v>
      </c>
      <c r="C161" s="4" t="s">
        <v>401</v>
      </c>
      <c r="D161" s="4" t="s">
        <v>417</v>
      </c>
    </row>
    <row r="162" spans="1:4" ht="43" customHeight="1" x14ac:dyDescent="0.35">
      <c r="A162" s="4" t="s">
        <v>397</v>
      </c>
      <c r="B162" s="4" t="s">
        <v>80</v>
      </c>
      <c r="C162" s="4" t="s">
        <v>402</v>
      </c>
      <c r="D162" s="4" t="s">
        <v>417</v>
      </c>
    </row>
    <row r="163" spans="1:4" ht="43" customHeight="1" x14ac:dyDescent="0.35">
      <c r="A163" s="4" t="s">
        <v>397</v>
      </c>
      <c r="B163" s="4" t="s">
        <v>88</v>
      </c>
      <c r="C163" s="4" t="s">
        <v>403</v>
      </c>
      <c r="D163" s="4" t="s">
        <v>417</v>
      </c>
    </row>
    <row r="164" spans="1:4" ht="43" customHeight="1" x14ac:dyDescent="0.35">
      <c r="A164" s="4" t="s">
        <v>404</v>
      </c>
      <c r="B164" s="4" t="s">
        <v>405</v>
      </c>
      <c r="C164" s="4" t="s">
        <v>406</v>
      </c>
      <c r="D164" s="4" t="s">
        <v>417</v>
      </c>
    </row>
    <row r="165" spans="1:4" ht="43" customHeight="1" x14ac:dyDescent="0.35">
      <c r="A165" s="4" t="s">
        <v>404</v>
      </c>
      <c r="B165" s="4" t="s">
        <v>407</v>
      </c>
      <c r="C165" s="4" t="s">
        <v>408</v>
      </c>
      <c r="D165" s="4" t="s">
        <v>417</v>
      </c>
    </row>
    <row r="166" spans="1:4" ht="43" customHeight="1" x14ac:dyDescent="0.35">
      <c r="A166" s="4" t="s">
        <v>404</v>
      </c>
      <c r="B166" s="4" t="s">
        <v>409</v>
      </c>
      <c r="C166" s="4" t="s">
        <v>410</v>
      </c>
      <c r="D166" s="4" t="s">
        <v>417</v>
      </c>
    </row>
    <row r="167" spans="1:4" ht="43" customHeight="1" x14ac:dyDescent="0.35">
      <c r="A167" s="4" t="s">
        <v>411</v>
      </c>
      <c r="B167" s="4" t="s">
        <v>405</v>
      </c>
      <c r="C167" s="4" t="s">
        <v>412</v>
      </c>
      <c r="D167" s="4" t="s">
        <v>417</v>
      </c>
    </row>
    <row r="168" spans="1:4" ht="43" customHeight="1" x14ac:dyDescent="0.35">
      <c r="A168" s="4" t="s">
        <v>411</v>
      </c>
      <c r="B168" s="4" t="s">
        <v>64</v>
      </c>
      <c r="C168" s="4" t="s">
        <v>413</v>
      </c>
      <c r="D168" s="4" t="s">
        <v>523</v>
      </c>
    </row>
    <row r="169" spans="1:4" ht="43" customHeight="1" x14ac:dyDescent="0.35">
      <c r="A169" s="4" t="s">
        <v>411</v>
      </c>
      <c r="B169" s="4" t="s">
        <v>69</v>
      </c>
      <c r="C169" s="4" t="s">
        <v>414</v>
      </c>
      <c r="D169" s="4" t="s">
        <v>417</v>
      </c>
    </row>
    <row r="170" spans="1:4" ht="43" customHeight="1" x14ac:dyDescent="0.35">
      <c r="A170" s="4" t="s">
        <v>411</v>
      </c>
      <c r="B170" s="4" t="s">
        <v>75</v>
      </c>
      <c r="C170" s="4" t="s">
        <v>415</v>
      </c>
      <c r="D170" s="4" t="s">
        <v>417</v>
      </c>
    </row>
    <row r="171" spans="1:4" ht="43" customHeight="1" x14ac:dyDescent="0.35">
      <c r="A171" t="s">
        <v>708</v>
      </c>
      <c r="B171" t="s">
        <v>137</v>
      </c>
      <c r="C171" t="s">
        <v>710</v>
      </c>
      <c r="D171" t="s">
        <v>417</v>
      </c>
    </row>
    <row r="172" spans="1:4" ht="43" customHeight="1" x14ac:dyDescent="0.35">
      <c r="A172" t="s">
        <v>708</v>
      </c>
      <c r="B172" t="s">
        <v>139</v>
      </c>
      <c r="C172" t="s">
        <v>711</v>
      </c>
      <c r="D172" t="s">
        <v>213</v>
      </c>
    </row>
    <row r="173" spans="1:4" ht="43" customHeight="1" x14ac:dyDescent="0.35">
      <c r="A173" t="s">
        <v>708</v>
      </c>
      <c r="B173" t="s">
        <v>141</v>
      </c>
      <c r="C173" t="s">
        <v>712</v>
      </c>
      <c r="D173" t="s">
        <v>213</v>
      </c>
    </row>
    <row r="174" spans="1:4" ht="43" customHeight="1" x14ac:dyDescent="0.35">
      <c r="A174" t="s">
        <v>708</v>
      </c>
      <c r="B174" t="s">
        <v>143</v>
      </c>
      <c r="C174" t="s">
        <v>713</v>
      </c>
      <c r="D174" t="s">
        <v>213</v>
      </c>
    </row>
    <row r="175" spans="1:4" ht="43" customHeight="1" x14ac:dyDescent="0.35">
      <c r="A175" t="s">
        <v>708</v>
      </c>
      <c r="B175" t="s">
        <v>145</v>
      </c>
      <c r="C175" t="s">
        <v>714</v>
      </c>
      <c r="D175" t="s">
        <v>213</v>
      </c>
    </row>
    <row r="176" spans="1:4" ht="43" customHeight="1" x14ac:dyDescent="0.35">
      <c r="A176" t="s">
        <v>708</v>
      </c>
      <c r="B176" t="s">
        <v>147</v>
      </c>
      <c r="C176" t="s">
        <v>715</v>
      </c>
      <c r="D176" t="s">
        <v>213</v>
      </c>
    </row>
    <row r="177" spans="1:4" ht="43" customHeight="1" x14ac:dyDescent="0.35">
      <c r="A177" t="s">
        <v>708</v>
      </c>
      <c r="B177" t="s">
        <v>149</v>
      </c>
      <c r="C177" t="s">
        <v>716</v>
      </c>
      <c r="D177" t="s">
        <v>213</v>
      </c>
    </row>
    <row r="178" spans="1:4" ht="43" customHeight="1" x14ac:dyDescent="0.35">
      <c r="A178" t="s">
        <v>708</v>
      </c>
      <c r="B178" t="s">
        <v>151</v>
      </c>
      <c r="C178" t="s">
        <v>717</v>
      </c>
      <c r="D178" t="s">
        <v>213</v>
      </c>
    </row>
    <row r="179" spans="1:4" ht="43" customHeight="1" x14ac:dyDescent="0.35">
      <c r="A179" t="s">
        <v>708</v>
      </c>
      <c r="B179" t="s">
        <v>153</v>
      </c>
      <c r="C179" t="s">
        <v>718</v>
      </c>
      <c r="D179" t="s">
        <v>213</v>
      </c>
    </row>
    <row r="180" spans="1:4" ht="43" customHeight="1" x14ac:dyDescent="0.35">
      <c r="A180" t="s">
        <v>708</v>
      </c>
      <c r="B180" t="s">
        <v>155</v>
      </c>
      <c r="C180" t="s">
        <v>719</v>
      </c>
      <c r="D180" t="s">
        <v>213</v>
      </c>
    </row>
    <row r="181" spans="1:4" ht="43" customHeight="1" x14ac:dyDescent="0.35">
      <c r="A181" t="s">
        <v>708</v>
      </c>
      <c r="B181" t="s">
        <v>157</v>
      </c>
      <c r="C181" t="s">
        <v>720</v>
      </c>
      <c r="D181" t="s">
        <v>213</v>
      </c>
    </row>
    <row r="182" spans="1:4" ht="43" customHeight="1" x14ac:dyDescent="0.35">
      <c r="A182" t="s">
        <v>708</v>
      </c>
      <c r="B182" t="s">
        <v>159</v>
      </c>
      <c r="C182" t="s">
        <v>721</v>
      </c>
      <c r="D182" t="s">
        <v>213</v>
      </c>
    </row>
    <row r="183" spans="1:4" ht="43" customHeight="1" x14ac:dyDescent="0.35">
      <c r="A183" t="s">
        <v>708</v>
      </c>
      <c r="B183" t="s">
        <v>161</v>
      </c>
      <c r="C183" t="s">
        <v>722</v>
      </c>
      <c r="D183" t="s">
        <v>213</v>
      </c>
    </row>
    <row r="184" spans="1:4" ht="43" customHeight="1" x14ac:dyDescent="0.35">
      <c r="A184" t="s">
        <v>708</v>
      </c>
      <c r="B184" t="s">
        <v>163</v>
      </c>
      <c r="C184" t="s">
        <v>723</v>
      </c>
      <c r="D184" t="s">
        <v>213</v>
      </c>
    </row>
    <row r="185" spans="1:4" ht="43" customHeight="1" x14ac:dyDescent="0.35">
      <c r="A185" t="s">
        <v>709</v>
      </c>
      <c r="B185" t="s">
        <v>725</v>
      </c>
      <c r="C185" t="s">
        <v>726</v>
      </c>
      <c r="D185" t="s">
        <v>417</v>
      </c>
    </row>
    <row r="186" spans="1:4" ht="43" customHeight="1" x14ac:dyDescent="0.35">
      <c r="A186" t="s">
        <v>709</v>
      </c>
      <c r="B186" t="s">
        <v>727</v>
      </c>
      <c r="C186" t="s">
        <v>728</v>
      </c>
      <c r="D186" t="s">
        <v>417</v>
      </c>
    </row>
    <row r="187" spans="1:4" ht="43" customHeight="1" x14ac:dyDescent="0.35">
      <c r="A187" t="s">
        <v>709</v>
      </c>
      <c r="B187" t="s">
        <v>729</v>
      </c>
      <c r="C187" t="s">
        <v>730</v>
      </c>
      <c r="D187" t="s">
        <v>417</v>
      </c>
    </row>
    <row r="188" spans="1:4" ht="43" customHeight="1" x14ac:dyDescent="0.35">
      <c r="A188" t="s">
        <v>709</v>
      </c>
      <c r="B188" t="s">
        <v>731</v>
      </c>
      <c r="C188" t="s">
        <v>732</v>
      </c>
      <c r="D188" t="s">
        <v>417</v>
      </c>
    </row>
    <row r="189" spans="1:4" ht="43" customHeight="1" x14ac:dyDescent="0.35">
      <c r="A189" t="s">
        <v>709</v>
      </c>
      <c r="B189" t="s">
        <v>733</v>
      </c>
      <c r="C189" t="s">
        <v>734</v>
      </c>
      <c r="D189" t="s">
        <v>417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DB1C4-F69D-4D2F-B647-69B95E1E7FBE}">
  <dimension ref="A1:N137"/>
  <sheetViews>
    <sheetView tabSelected="1" topLeftCell="A118" workbookViewId="0">
      <selection activeCell="A138" sqref="A138"/>
    </sheetView>
  </sheetViews>
  <sheetFormatPr defaultRowHeight="14.5" x14ac:dyDescent="0.35"/>
  <cols>
    <col min="1" max="1" width="24.1796875" style="2" customWidth="1"/>
    <col min="2" max="2" width="16.26953125" customWidth="1"/>
    <col min="4" max="4" width="9.54296875" bestFit="1" customWidth="1"/>
    <col min="5" max="5" width="9.54296875" customWidth="1"/>
    <col min="6" max="6" width="31.1796875" bestFit="1" customWidth="1"/>
    <col min="7" max="7" width="13.26953125" customWidth="1"/>
  </cols>
  <sheetData>
    <row r="1" spans="1:14" x14ac:dyDescent="0.35">
      <c r="A1" s="50" t="s">
        <v>529</v>
      </c>
      <c r="B1" t="s">
        <v>530</v>
      </c>
      <c r="C1" t="s">
        <v>531</v>
      </c>
      <c r="D1" t="s">
        <v>532</v>
      </c>
      <c r="E1" t="s">
        <v>533</v>
      </c>
      <c r="F1" t="s">
        <v>534</v>
      </c>
      <c r="G1" t="s">
        <v>535</v>
      </c>
      <c r="H1" t="s">
        <v>536</v>
      </c>
      <c r="I1" t="s">
        <v>537</v>
      </c>
      <c r="N1" t="str">
        <f>_xlfn.LET(
    _xlpm.range, A1:I155,
    _xlpm.rowCount, 30,
    _xlpm.rowNumbers, _xlfn.SEQUENCE(_xlpm.rowCount),
    _xlpm.concatenatedRows, _xlfn.BYROW(_xlpm.range, _xlfn.LAMBDA(_xlpm.r, _xlfn.TEXTJOIN("|", FALSE, _xlpm.r))),
    _xlpm.finalResult, _xlfn.TEXTJOIN(CHAR(10), FALSE, _xlpm.concatenatedRows),
    _xlpm.finalResult
)</f>
        <v>A: Attribute Name | B: Type 1 | C: Value 1 | D: Type 2 | E: Value 2 | G: Point Pool | H: Point Cost | I: Archetype | J: Validation/Lookup
||||||||
SECTION 1: CHARACTER BASICS||||||||
Character Name|text|[value]|||None|0|All|
Character Real Name|text|[value]|||None|0|All|
Character Tier|number|4||0|0|All|1-10|
Character Efforts|number|2|||None|0|All|0-10
Character HP Current|number|100|||None|0|All|0-999
Character HP Max|number|100|||None|0|All|1-999
||||||||
SECTION 2: CORE STATS||||||||
Focus|number|0|||Attribute Point Pool|TIER*5|All|0-10
Mobility|number|0|||Attribute Point Pool|TIER*5|All|0-10
Power|number|0|||Attribute Point Pool|TIER*5|All|0-10
Endurance|number|0|||Attribute Point Pool|TIER*5|All|0-10
Awareness|number|0|||Attribute Point Pool|TIER*5|All|0-10
Communication|number|0|||Attribute Point Pool|TIER*5|All|0-10
Intelligence|number|0|||Attribute Point Pool|TIER*5|All|0-10
||||||||
SECTION 3: ARCHETYPES||||||||
Archetype Attack Type|dropdown|[value]|||None|0|All|Lookup!Archetype_AttackType
Archetype Effect Type|dropdown|[value]|||None|0|All|Lookup!Archetype_EffectType
Archetype Movement|dropdown|[value]|||None|0|All|Lookup!Archetype_Movement
Archetype Unique Abilities|dropdown|[value]|||None|0|All|Lookup!Archetype_UniqueAbilities
Archetype Defensive|dropdown|[value]|||None|0|All|Lookup!Archetype_Defensive
Archetype Special Attacks|dropdown|[value]|||None|0|All|Lookup!Archetype_SpecialAttacks
Archetype Utility|dropdown|[value]|||None|0|All|Lookup!Archetype_Utility
Primary Resistance|dropdown|Resolve|||None|0|All|Lookup!Resistance_Types
||||||||
SECTION 4: MODIFIERS||||||||
Avoidance Modifier|number|0|||None|0|All|-10-10
Durability Modifier|number|0|||None|0|All|-10-10
Resolve Modifier|number|0|||None|0|All|-10-10
Stability Modifier|number|0|||None|0|All|-10-10
Vitality Modifier|number|0|||None|0|All|-10-10
Movement Modifier|number|0|||None|0|All|-10-10
Accuracy Modifier|number|0|||None|0|All|-10-10
Damage Modifier|number|0|||None|0|All|-10-10
Conditions Modifier|number|0|||None|0|All|-10-10
Initiative Modifier|number|0|||None|0|All|-10-10
||||||||
SECTION 5: PRIMARY ACTIONS||||||||
Primary Action 1|dropdown|[value]|text|[value]|Primary Action Pool|LOOKUP|All|Lookup!Primary_Actions
Primary Action 2|dropdown|[value]|text|[value]|Primary Action Pool|LOOKUP|All|Lookup!Primary_Actions
Primary Action 3|dropdown|[value]|text|[value]|Primary Action Pool|LOOKUP|All|Lookup!Primary_Actions
Primary Action 4|dropdown|[value]|text|[value]|Primary Action Pool|LOOKUP|All|Lookup!Primary_Actions
Primary Action 5|dropdown|[value]|text|[value]|Primary Action Pool|LOOKUP|All|Lookup!Primary_Actions
||||||||
||||||||
||||||||
||||||||
||||||||
||||||||
SECTION 5: TRAITS (5 total - compressed to 1 row each)||||||||
Trait 1|dropdown|[value]|||Utility|LOOKUP|All|Lookup!Trait_Names
Trait 2|dropdown|[value]|||Utility|LOOKUP|All|Lookup!Trait_Names
Trait 3|dropdown|[value]|||Utility|LOOKUP|All|Lookup!Trait_Names
Trait 4|dropdown|[value]|||Utility|LOOKUP|All|Lookup!Trait_Names
Trait 5|dropdown|[value]|||Utility|LOOKUP|All|Lookup!Trait_Names
||||||||
SECTION 6: UNIQUE ABILITIES||||||||
Unique Ability 1|dropdown|[value]|||Utility|LOOKUP|All|Lookup!UniqueAbility_Names
Unique Ability 2|dropdown|[value]|||Utility|LOOKUP|All|Lookup!UniqueAbility_Names
Unique Ability 3|dropdown|[value]|||Utility|LOOKUP|All|Lookup!UniqueAbility_Names
Unique Ability 4|dropdown|[value]|||Utility|LOOKUP|All|Lookup!UniqueAbility_Names
Unique Ability 5|dropdown|[value]|||Utility|LOOKUP|All|Lookup!UniqueAbility_Names
||||||||
||||||||
SECTION 7: FEATURES||||||||
Feature 1|dropdown|[value]|||Utility|LOOKUP|All|Lookup!Feature_Names
Feature 2|dropdown|[value]|||Utility|LOOKUP|All|Lookup!Feature_Names
Feature 3|dropdown|[value]|||Utility|LOOKUP|All|Lookup!Feature_Names
Feature 4|dropdown|[value]|||Utility|LOOKUP|All|Lookup!Feature_Names
Feature 5|dropdown|[value]|||Utility|LOOKUP|All|Lookup!Feature_Names
||||||||
SECTION 7: UNIQUE ABILITIES||||||||
Unique Ability 1|dropdown|[value]|||Utility|LOOKUP|All|Lookup!UniqueAbility_Names
Unique Ability 2|dropdown|[value]|||Utility|LOOKUP|All|Lookup!UniqueAbility_Names
Unique Ability 3|dropdown|[value]|||Utility|LOOKUP|All|Lookup!UniqueAbility_Names
Unique Ability 4|dropdown|[value]|||Utility|LOOKUP|All|Lookup!UniqueAbility_Names
Unique Ability 5|dropdown|[value]|||Utility|LOOKUP|All|Lookup!UniqueAbility_Names
||||||||
SECTION 8: EXPERTISES ||||||||
Expertise 1|dropdown|[type]|text|[name]|Utility|TIER|All|Lookup!Expertise_Types
Expertise 2|dropdown|[type]|text|[name]|Utility|TIER|All|Lookup!Expertise_Types
Expertise 3|dropdown|[type]|text|[name]|Utility|TIER|All|Lookup!Expertise_Types
Expertise 4|dropdown|[type]|text|[name]|Utility|TIER|All|Lookup!Expertise_Types
Expertise 5|dropdown|[type]|text|[name]|Utility|TIER|All|Lookup!Expertise_Types
Expertise 6|dropdown|[type]|text|[name]|Utility|TIER|All|Lookup!Expertise_Types
Expertise 7|dropdown|[type]|text|[name]|Utility|TIER|All|Lookup!Expertise_Types
Expertise 8|dropdown|[type]|text|[name]|Utility|TIER|All|Lookup!Expertise_Types
Expertise 9|dropdown|[type]|text|[name]|Utility|TIER|All|Lookup!Expertise_Types
Expertise 10|dropdown|[type]|text|[name]|Utility|TIER|All|Lookup!Expertise_Types
||||||||
SECTION 9: NOTES ||||||||
Note 1|text|[title]|text|[description]|None|0|All|
Note 2|text|[title]|text|[description]|None|0|All|
Note 3|text|[title]|text|[description]|None|0|All|
Note 4|text|[title]|text|[description]|None|0|All|
Note 5|text|[title]|text|[description]|None|0|All|
||||||||
SECTION 10: ATTACKS ||||||||
Attack 1 Name|text|[value]|||None|0|All|
Attack 1 Type|dropdown|[value]|||None|0|All|Lookup!Attack_Types
Attack 1 Effect Type|dropdown|[value]|||None|0|All|Lookup!Effect_Types
Attack 1 Roll CN|dropdown|[value]|||None|0|All|Lookup!Roll_CN_Options
Attack 1 Hybrid|dropdown|[value]|||None|0|All|Lookup!Hybrid_Options
Attack 1 Description|text|[value]|||None|0|All|
Attack 1 Upgrade 1|dropdown|[upgrade]|number|[value]|Attack|LOOKUP|All|Lookup!All_Upgrades
Attack 1 Upgrade 2|dropdown|[upgrade]|number|[value]|Attack|LOOKUP|All|Lookup!All_Upgrades
Attack 1 Upgrade 3|dropdown|[upgrade]|number|[value]|Attack|LOOKUP|All|Lookup!All_Upgrades
Attack 1 Upgrade 4|dropdown|[upgrade]|number|[value]|Attack|LOOKUP|All|Lookup!All_Upgrades
Attack 1 Upgrade 5|dropdown|[upgrade]|number|[value]|Attack|LOOKUP|All|Lookup!All_Upgrades
Attack 1 Upgrade 6|dropdown|[upgrade]|number|[value]|Attack|LOOKUP|All|Lookup!All_Upgrades
Attack 1 Upgrade 7|dropdown|[upgrade]|number|[value]|Attack|LOOKUP|All|Lookup!All_Upgrades
Attack 1 Upgrade 8|dropdown|[upgrade]|number|[value]|Attack|LOOKUP|All|Lookup!All_Upgrades
Attack 1 Upgrade 9|dropdown|[upgrade]|number|[value]|Attack|LOOKUP|All|Lookup!All_Upgrades
Attack 1 Upgrade 10|dropdown|[upgrade]|number|[value]|Attack|LOOKUP|All|Lookup!All_Upgrades
||||||||
||||||||
||||||||
Attack 2 Name|text|[value]|||None|0|All|
Attack 2 Type|dropdown|[value]|||None|0|All|Lookup!Attack_Types
Attack 2 Effect Type|dropdown|[value]|||None|0|All|Lookup!Effect_Types
Attack 2 Roll CN|dropdown|[value]|||None|0|All|Lookup!Roll_CN_Options
Attack 2 Hybrid|dropdown|[value]|||None|0|All|Lookup!Hybrid_Options
Attack 2 Description|text|[value]|||None|0|All|
Attack 2 Upgrade 1|dropdown|[upgrade]|number|[value]|Attack|LOOKUP|All|Lookup!All_Upgrades
Attack 2 Upgrade 2|dropdown|[upgrade]|number|[value]|Attack|LOOKUP|All|Lookup!All_Upgrades
Attack 2 Upgrade 3|dropdown|[upgrade]|number|[value]|Attack|LOOKUP|All|Lookup!All_Upgrades
Attack 2 Upgrade 4|dropdown|[upgrade]|number|[value]|Attack|LOOKUP|All|Lookup!All_Upgrades
Attack 2 Upgrade 5|dropdown|[upgrade]|number|[value]|Attack|LOOKUP|All|Lookup!All_Upgrades
Attack 2 Upgrade 6|dropdown|[upgrade]|number|[value]|Attack|LOOKUP|All|Lookup!All_Upgrades
Attack 2 Upgrade 7|dropdown|[upgrade]|number|[value]|Attack|LOOKUP|All|Lookup!All_Upgrades
Attack 2 Upgrade 8|dropdown|[upgrade]|number|[value]|Attack|LOOKUP|All|Lookup!All_Upgrades
Attack 2 Upgrade 9|dropdown|[upgrade]|number|[value]|Attack|LOOKUP|All|Lookup!All_Upgrades
Attack 2 Upgrade 10|dropdown|[upgrade]|number|[value]|Attack|LOOKUP|All|Lookup!All_Upgrades
||||||||
||||||||
||||||||
||||||||
||||||||
||||||||
||||||||
||||||||
||||||||
||||||||
||||||||
||||||||
||||||||
||||||||
||||||||
||||||||
||||||||
||||||||</v>
      </c>
    </row>
    <row r="3" spans="1:14" x14ac:dyDescent="0.35">
      <c r="A3" s="2" t="s">
        <v>524</v>
      </c>
    </row>
    <row r="4" spans="1:14" x14ac:dyDescent="0.35">
      <c r="A4" s="2" t="s">
        <v>90</v>
      </c>
      <c r="B4" t="s">
        <v>538</v>
      </c>
      <c r="C4" t="s">
        <v>539</v>
      </c>
      <c r="D4" t="s">
        <v>210</v>
      </c>
      <c r="E4" t="s">
        <v>210</v>
      </c>
      <c r="F4" t="s">
        <v>277</v>
      </c>
      <c r="G4" t="s">
        <v>417</v>
      </c>
      <c r="H4" t="s">
        <v>540</v>
      </c>
      <c r="I4" t="s">
        <v>210</v>
      </c>
    </row>
    <row r="5" spans="1:14" x14ac:dyDescent="0.35">
      <c r="A5" s="2" t="s">
        <v>541</v>
      </c>
      <c r="B5" t="s">
        <v>538</v>
      </c>
      <c r="C5" t="s">
        <v>539</v>
      </c>
      <c r="D5" t="s">
        <v>210</v>
      </c>
      <c r="E5" t="s">
        <v>210</v>
      </c>
      <c r="F5" t="s">
        <v>277</v>
      </c>
      <c r="G5" t="s">
        <v>417</v>
      </c>
      <c r="H5" t="s">
        <v>540</v>
      </c>
      <c r="I5" t="s">
        <v>210</v>
      </c>
    </row>
    <row r="6" spans="1:14" x14ac:dyDescent="0.35">
      <c r="A6" s="2" t="s">
        <v>94</v>
      </c>
      <c r="B6" t="s">
        <v>542</v>
      </c>
      <c r="C6" t="s">
        <v>543</v>
      </c>
      <c r="D6" t="s">
        <v>210</v>
      </c>
      <c r="E6" t="s">
        <v>417</v>
      </c>
      <c r="F6" t="s">
        <v>417</v>
      </c>
      <c r="G6" t="s">
        <v>540</v>
      </c>
      <c r="H6" t="s">
        <v>544</v>
      </c>
    </row>
    <row r="7" spans="1:14" x14ac:dyDescent="0.35">
      <c r="A7" s="2" t="s">
        <v>545</v>
      </c>
      <c r="B7" t="s">
        <v>542</v>
      </c>
      <c r="C7" t="s">
        <v>546</v>
      </c>
      <c r="D7" t="s">
        <v>210</v>
      </c>
      <c r="E7" t="s">
        <v>210</v>
      </c>
      <c r="F7" t="s">
        <v>277</v>
      </c>
      <c r="G7" t="s">
        <v>417</v>
      </c>
      <c r="H7" t="s">
        <v>540</v>
      </c>
      <c r="I7" t="s">
        <v>547</v>
      </c>
    </row>
    <row r="8" spans="1:14" x14ac:dyDescent="0.35">
      <c r="A8" s="2" t="s">
        <v>548</v>
      </c>
      <c r="B8" t="s">
        <v>542</v>
      </c>
      <c r="C8" t="s">
        <v>549</v>
      </c>
      <c r="D8" t="s">
        <v>210</v>
      </c>
      <c r="E8" t="s">
        <v>210</v>
      </c>
      <c r="F8" t="s">
        <v>277</v>
      </c>
      <c r="G8" t="s">
        <v>417</v>
      </c>
      <c r="H8" t="s">
        <v>540</v>
      </c>
      <c r="I8" t="s">
        <v>550</v>
      </c>
    </row>
    <row r="9" spans="1:14" x14ac:dyDescent="0.35">
      <c r="A9" s="2" t="s">
        <v>551</v>
      </c>
      <c r="B9" t="s">
        <v>542</v>
      </c>
      <c r="C9" t="s">
        <v>549</v>
      </c>
      <c r="D9" t="s">
        <v>210</v>
      </c>
      <c r="E9" t="s">
        <v>210</v>
      </c>
      <c r="F9" t="s">
        <v>277</v>
      </c>
      <c r="G9" t="s">
        <v>417</v>
      </c>
      <c r="H9" t="s">
        <v>540</v>
      </c>
      <c r="I9" t="s">
        <v>552</v>
      </c>
    </row>
    <row r="11" spans="1:14" x14ac:dyDescent="0.35">
      <c r="A11" s="2" t="s">
        <v>525</v>
      </c>
    </row>
    <row r="12" spans="1:14" x14ac:dyDescent="0.35">
      <c r="A12" s="2" t="s">
        <v>68</v>
      </c>
      <c r="B12" t="s">
        <v>542</v>
      </c>
      <c r="C12" t="s">
        <v>417</v>
      </c>
      <c r="D12" t="s">
        <v>210</v>
      </c>
      <c r="E12" t="s">
        <v>210</v>
      </c>
      <c r="F12" t="s">
        <v>663</v>
      </c>
      <c r="G12" t="s">
        <v>553</v>
      </c>
      <c r="H12" t="s">
        <v>540</v>
      </c>
      <c r="I12" t="s">
        <v>547</v>
      </c>
    </row>
    <row r="13" spans="1:14" x14ac:dyDescent="0.35">
      <c r="A13" s="2" t="s">
        <v>74</v>
      </c>
      <c r="B13" t="s">
        <v>542</v>
      </c>
      <c r="C13" t="s">
        <v>417</v>
      </c>
      <c r="D13" t="s">
        <v>210</v>
      </c>
      <c r="E13" t="s">
        <v>210</v>
      </c>
      <c r="F13" t="s">
        <v>663</v>
      </c>
      <c r="G13" t="s">
        <v>553</v>
      </c>
      <c r="H13" t="s">
        <v>540</v>
      </c>
      <c r="I13" t="s">
        <v>547</v>
      </c>
    </row>
    <row r="14" spans="1:14" x14ac:dyDescent="0.35">
      <c r="A14" s="2" t="s">
        <v>79</v>
      </c>
      <c r="B14" t="s">
        <v>542</v>
      </c>
      <c r="C14" t="s">
        <v>417</v>
      </c>
      <c r="D14" t="s">
        <v>210</v>
      </c>
      <c r="E14" t="s">
        <v>210</v>
      </c>
      <c r="F14" t="s">
        <v>663</v>
      </c>
      <c r="G14" t="s">
        <v>553</v>
      </c>
      <c r="H14" t="s">
        <v>540</v>
      </c>
      <c r="I14" t="s">
        <v>547</v>
      </c>
    </row>
    <row r="15" spans="1:14" x14ac:dyDescent="0.35">
      <c r="A15" s="2" t="s">
        <v>82</v>
      </c>
      <c r="B15" t="s">
        <v>542</v>
      </c>
      <c r="C15" t="s">
        <v>417</v>
      </c>
      <c r="D15" t="s">
        <v>210</v>
      </c>
      <c r="E15" t="s">
        <v>210</v>
      </c>
      <c r="F15" t="s">
        <v>663</v>
      </c>
      <c r="G15" t="s">
        <v>553</v>
      </c>
      <c r="H15" t="s">
        <v>540</v>
      </c>
      <c r="I15" t="s">
        <v>547</v>
      </c>
    </row>
    <row r="16" spans="1:14" x14ac:dyDescent="0.35">
      <c r="A16" s="2" t="s">
        <v>85</v>
      </c>
      <c r="B16" t="s">
        <v>542</v>
      </c>
      <c r="C16" t="s">
        <v>417</v>
      </c>
      <c r="D16" t="s">
        <v>210</v>
      </c>
      <c r="E16" t="s">
        <v>210</v>
      </c>
      <c r="F16" t="s">
        <v>663</v>
      </c>
      <c r="G16" t="s">
        <v>553</v>
      </c>
      <c r="H16" t="s">
        <v>540</v>
      </c>
      <c r="I16" t="s">
        <v>547</v>
      </c>
    </row>
    <row r="17" spans="1:9" x14ac:dyDescent="0.35">
      <c r="A17" s="2" t="s">
        <v>87</v>
      </c>
      <c r="B17" t="s">
        <v>542</v>
      </c>
      <c r="C17" t="s">
        <v>417</v>
      </c>
      <c r="D17" t="s">
        <v>210</v>
      </c>
      <c r="E17" t="s">
        <v>210</v>
      </c>
      <c r="F17" t="s">
        <v>663</v>
      </c>
      <c r="G17" t="s">
        <v>553</v>
      </c>
      <c r="H17" t="s">
        <v>540</v>
      </c>
      <c r="I17" t="s">
        <v>547</v>
      </c>
    </row>
    <row r="18" spans="1:9" x14ac:dyDescent="0.35">
      <c r="A18" s="2" t="s">
        <v>89</v>
      </c>
      <c r="B18" t="s">
        <v>542</v>
      </c>
      <c r="C18" t="s">
        <v>417</v>
      </c>
      <c r="D18" t="s">
        <v>210</v>
      </c>
      <c r="E18" t="s">
        <v>210</v>
      </c>
      <c r="F18" t="s">
        <v>663</v>
      </c>
      <c r="G18" t="s">
        <v>553</v>
      </c>
      <c r="H18" t="s">
        <v>540</v>
      </c>
      <c r="I18" t="s">
        <v>547</v>
      </c>
    </row>
    <row r="20" spans="1:9" x14ac:dyDescent="0.35">
      <c r="A20" s="2" t="s">
        <v>526</v>
      </c>
    </row>
    <row r="21" spans="1:9" x14ac:dyDescent="0.35">
      <c r="A21" s="2" t="s">
        <v>554</v>
      </c>
      <c r="B21" t="s">
        <v>555</v>
      </c>
      <c r="C21" t="s">
        <v>539</v>
      </c>
      <c r="D21" t="s">
        <v>210</v>
      </c>
      <c r="E21" t="s">
        <v>210</v>
      </c>
      <c r="F21" t="s">
        <v>277</v>
      </c>
      <c r="G21" t="s">
        <v>417</v>
      </c>
      <c r="H21" t="s">
        <v>540</v>
      </c>
      <c r="I21" t="s">
        <v>556</v>
      </c>
    </row>
    <row r="22" spans="1:9" x14ac:dyDescent="0.35">
      <c r="A22" s="2" t="s">
        <v>557</v>
      </c>
      <c r="B22" t="s">
        <v>555</v>
      </c>
      <c r="C22" t="s">
        <v>539</v>
      </c>
      <c r="D22" t="s">
        <v>210</v>
      </c>
      <c r="E22" t="s">
        <v>210</v>
      </c>
      <c r="F22" t="s">
        <v>277</v>
      </c>
      <c r="G22" t="s">
        <v>417</v>
      </c>
      <c r="H22" t="s">
        <v>540</v>
      </c>
      <c r="I22" t="s">
        <v>558</v>
      </c>
    </row>
    <row r="23" spans="1:9" x14ac:dyDescent="0.35">
      <c r="A23" s="2" t="s">
        <v>559</v>
      </c>
      <c r="B23" t="s">
        <v>555</v>
      </c>
      <c r="C23" t="s">
        <v>539</v>
      </c>
      <c r="D23" t="s">
        <v>210</v>
      </c>
      <c r="E23" t="s">
        <v>210</v>
      </c>
      <c r="F23" t="s">
        <v>277</v>
      </c>
      <c r="G23" t="s">
        <v>417</v>
      </c>
      <c r="H23" t="s">
        <v>540</v>
      </c>
      <c r="I23" t="s">
        <v>560</v>
      </c>
    </row>
    <row r="24" spans="1:9" x14ac:dyDescent="0.35">
      <c r="A24" s="2" t="s">
        <v>561</v>
      </c>
      <c r="B24" t="s">
        <v>555</v>
      </c>
      <c r="C24" t="s">
        <v>539</v>
      </c>
      <c r="D24" t="s">
        <v>210</v>
      </c>
      <c r="E24" t="s">
        <v>210</v>
      </c>
      <c r="F24" t="s">
        <v>277</v>
      </c>
      <c r="G24" t="s">
        <v>417</v>
      </c>
      <c r="H24" t="s">
        <v>540</v>
      </c>
      <c r="I24" t="s">
        <v>562</v>
      </c>
    </row>
    <row r="25" spans="1:9" x14ac:dyDescent="0.35">
      <c r="A25" s="2" t="s">
        <v>736</v>
      </c>
      <c r="B25" t="s">
        <v>555</v>
      </c>
      <c r="C25" t="s">
        <v>539</v>
      </c>
      <c r="D25" t="s">
        <v>210</v>
      </c>
      <c r="E25" t="s">
        <v>210</v>
      </c>
      <c r="F25" t="s">
        <v>277</v>
      </c>
      <c r="G25" t="s">
        <v>417</v>
      </c>
      <c r="H25" t="s">
        <v>540</v>
      </c>
      <c r="I25" t="s">
        <v>737</v>
      </c>
    </row>
    <row r="26" spans="1:9" x14ac:dyDescent="0.35">
      <c r="A26" s="2" t="s">
        <v>563</v>
      </c>
      <c r="B26" t="s">
        <v>555</v>
      </c>
      <c r="C26" t="s">
        <v>539</v>
      </c>
      <c r="D26" t="s">
        <v>210</v>
      </c>
      <c r="E26" t="s">
        <v>210</v>
      </c>
      <c r="F26" t="s">
        <v>277</v>
      </c>
      <c r="G26" t="s">
        <v>417</v>
      </c>
      <c r="H26" t="s">
        <v>540</v>
      </c>
      <c r="I26" t="s">
        <v>564</v>
      </c>
    </row>
    <row r="27" spans="1:9" x14ac:dyDescent="0.35">
      <c r="A27" s="2" t="s">
        <v>565</v>
      </c>
      <c r="B27" t="s">
        <v>555</v>
      </c>
      <c r="C27" t="s">
        <v>539</v>
      </c>
      <c r="D27" t="s">
        <v>210</v>
      </c>
      <c r="E27" t="s">
        <v>210</v>
      </c>
      <c r="F27" t="s">
        <v>277</v>
      </c>
      <c r="G27" t="s">
        <v>417</v>
      </c>
      <c r="H27" t="s">
        <v>540</v>
      </c>
      <c r="I27" t="s">
        <v>566</v>
      </c>
    </row>
    <row r="28" spans="1:9" x14ac:dyDescent="0.35">
      <c r="A28" s="2" t="s">
        <v>124</v>
      </c>
      <c r="B28" t="s">
        <v>555</v>
      </c>
      <c r="C28" t="s">
        <v>64</v>
      </c>
      <c r="D28" t="s">
        <v>210</v>
      </c>
      <c r="E28" t="s">
        <v>210</v>
      </c>
      <c r="F28" t="s">
        <v>277</v>
      </c>
      <c r="G28" t="s">
        <v>417</v>
      </c>
      <c r="H28" t="s">
        <v>540</v>
      </c>
      <c r="I28" t="s">
        <v>567</v>
      </c>
    </row>
    <row r="30" spans="1:9" x14ac:dyDescent="0.35">
      <c r="A30" s="2" t="s">
        <v>527</v>
      </c>
    </row>
    <row r="31" spans="1:9" x14ac:dyDescent="0.35">
      <c r="A31" s="2" t="s">
        <v>568</v>
      </c>
      <c r="B31" t="s">
        <v>542</v>
      </c>
      <c r="C31" t="s">
        <v>417</v>
      </c>
      <c r="D31" t="s">
        <v>210</v>
      </c>
      <c r="E31" t="s">
        <v>210</v>
      </c>
      <c r="F31" t="s">
        <v>277</v>
      </c>
      <c r="G31" t="s">
        <v>417</v>
      </c>
      <c r="H31" t="s">
        <v>540</v>
      </c>
      <c r="I31" t="s">
        <v>569</v>
      </c>
    </row>
    <row r="32" spans="1:9" x14ac:dyDescent="0.35">
      <c r="A32" s="2" t="s">
        <v>570</v>
      </c>
      <c r="B32" t="s">
        <v>542</v>
      </c>
      <c r="C32" t="s">
        <v>417</v>
      </c>
      <c r="D32" t="s">
        <v>210</v>
      </c>
      <c r="E32" t="s">
        <v>210</v>
      </c>
      <c r="F32" t="s">
        <v>277</v>
      </c>
      <c r="G32" t="s">
        <v>417</v>
      </c>
      <c r="H32" t="s">
        <v>540</v>
      </c>
      <c r="I32" t="s">
        <v>569</v>
      </c>
    </row>
    <row r="33" spans="1:9" x14ac:dyDescent="0.35">
      <c r="A33" s="2" t="s">
        <v>571</v>
      </c>
      <c r="B33" t="s">
        <v>542</v>
      </c>
      <c r="C33" t="s">
        <v>417</v>
      </c>
      <c r="D33" t="s">
        <v>210</v>
      </c>
      <c r="E33" t="s">
        <v>210</v>
      </c>
      <c r="F33" t="s">
        <v>277</v>
      </c>
      <c r="G33" t="s">
        <v>417</v>
      </c>
      <c r="H33" t="s">
        <v>540</v>
      </c>
      <c r="I33" t="s">
        <v>569</v>
      </c>
    </row>
    <row r="34" spans="1:9" x14ac:dyDescent="0.35">
      <c r="A34" s="2" t="s">
        <v>572</v>
      </c>
      <c r="B34" t="s">
        <v>542</v>
      </c>
      <c r="C34" t="s">
        <v>417</v>
      </c>
      <c r="D34" t="s">
        <v>210</v>
      </c>
      <c r="E34" t="s">
        <v>210</v>
      </c>
      <c r="F34" t="s">
        <v>277</v>
      </c>
      <c r="G34" t="s">
        <v>417</v>
      </c>
      <c r="H34" t="s">
        <v>540</v>
      </c>
      <c r="I34" t="s">
        <v>569</v>
      </c>
    </row>
    <row r="35" spans="1:9" x14ac:dyDescent="0.35">
      <c r="A35" s="2" t="s">
        <v>573</v>
      </c>
      <c r="B35" t="s">
        <v>542</v>
      </c>
      <c r="C35" t="s">
        <v>417</v>
      </c>
      <c r="D35" t="s">
        <v>210</v>
      </c>
      <c r="E35" t="s">
        <v>210</v>
      </c>
      <c r="F35" t="s">
        <v>277</v>
      </c>
      <c r="G35" t="s">
        <v>417</v>
      </c>
      <c r="H35" t="s">
        <v>540</v>
      </c>
      <c r="I35" t="s">
        <v>569</v>
      </c>
    </row>
    <row r="36" spans="1:9" x14ac:dyDescent="0.35">
      <c r="A36" s="2" t="s">
        <v>574</v>
      </c>
      <c r="B36" t="s">
        <v>542</v>
      </c>
      <c r="C36" t="s">
        <v>417</v>
      </c>
      <c r="D36" t="s">
        <v>210</v>
      </c>
      <c r="E36" t="s">
        <v>210</v>
      </c>
      <c r="F36" t="s">
        <v>277</v>
      </c>
      <c r="G36" t="s">
        <v>417</v>
      </c>
      <c r="H36" t="s">
        <v>540</v>
      </c>
      <c r="I36" t="s">
        <v>569</v>
      </c>
    </row>
    <row r="37" spans="1:9" x14ac:dyDescent="0.35">
      <c r="A37" s="2" t="s">
        <v>575</v>
      </c>
      <c r="B37" t="s">
        <v>542</v>
      </c>
      <c r="C37" t="s">
        <v>417</v>
      </c>
      <c r="D37" t="s">
        <v>210</v>
      </c>
      <c r="E37" t="s">
        <v>210</v>
      </c>
      <c r="F37" t="s">
        <v>277</v>
      </c>
      <c r="G37" t="s">
        <v>417</v>
      </c>
      <c r="H37" t="s">
        <v>540</v>
      </c>
      <c r="I37" t="s">
        <v>569</v>
      </c>
    </row>
    <row r="38" spans="1:9" x14ac:dyDescent="0.35">
      <c r="A38" s="2" t="s">
        <v>576</v>
      </c>
      <c r="B38" t="s">
        <v>542</v>
      </c>
      <c r="C38" t="s">
        <v>417</v>
      </c>
      <c r="D38" t="s">
        <v>210</v>
      </c>
      <c r="E38" t="s">
        <v>210</v>
      </c>
      <c r="F38" t="s">
        <v>277</v>
      </c>
      <c r="G38" t="s">
        <v>417</v>
      </c>
      <c r="H38" t="s">
        <v>540</v>
      </c>
      <c r="I38" t="s">
        <v>569</v>
      </c>
    </row>
    <row r="39" spans="1:9" x14ac:dyDescent="0.35">
      <c r="A39" s="2" t="s">
        <v>577</v>
      </c>
      <c r="B39" t="s">
        <v>542</v>
      </c>
      <c r="C39" t="s">
        <v>417</v>
      </c>
      <c r="D39" t="s">
        <v>210</v>
      </c>
      <c r="E39" t="s">
        <v>210</v>
      </c>
      <c r="F39" t="s">
        <v>277</v>
      </c>
      <c r="G39" t="s">
        <v>417</v>
      </c>
      <c r="H39" t="s">
        <v>540</v>
      </c>
      <c r="I39" t="s">
        <v>569</v>
      </c>
    </row>
    <row r="40" spans="1:9" x14ac:dyDescent="0.35">
      <c r="A40" s="2" t="s">
        <v>578</v>
      </c>
      <c r="B40" t="s">
        <v>542</v>
      </c>
      <c r="C40" t="s">
        <v>417</v>
      </c>
      <c r="D40" t="s">
        <v>210</v>
      </c>
      <c r="E40" t="s">
        <v>210</v>
      </c>
      <c r="F40" t="s">
        <v>277</v>
      </c>
      <c r="G40" t="s">
        <v>417</v>
      </c>
      <c r="H40" t="s">
        <v>540</v>
      </c>
      <c r="I40" t="s">
        <v>569</v>
      </c>
    </row>
    <row r="42" spans="1:9" x14ac:dyDescent="0.35">
      <c r="A42" s="2" t="s">
        <v>743</v>
      </c>
    </row>
    <row r="43" spans="1:9" x14ac:dyDescent="0.35">
      <c r="A43" s="2" t="s">
        <v>738</v>
      </c>
      <c r="B43" t="s">
        <v>555</v>
      </c>
      <c r="C43" t="s">
        <v>539</v>
      </c>
      <c r="D43" t="s">
        <v>538</v>
      </c>
      <c r="E43" t="s">
        <v>539</v>
      </c>
      <c r="F43" t="s">
        <v>724</v>
      </c>
      <c r="G43" t="s">
        <v>580</v>
      </c>
      <c r="H43" t="s">
        <v>540</v>
      </c>
      <c r="I43" t="s">
        <v>735</v>
      </c>
    </row>
    <row r="44" spans="1:9" x14ac:dyDescent="0.35">
      <c r="A44" s="2" t="s">
        <v>739</v>
      </c>
      <c r="B44" t="s">
        <v>555</v>
      </c>
      <c r="C44" t="s">
        <v>539</v>
      </c>
      <c r="D44" t="s">
        <v>538</v>
      </c>
      <c r="E44" t="s">
        <v>539</v>
      </c>
      <c r="F44" t="s">
        <v>724</v>
      </c>
      <c r="G44" t="s">
        <v>580</v>
      </c>
      <c r="H44" t="s">
        <v>540</v>
      </c>
      <c r="I44" t="s">
        <v>735</v>
      </c>
    </row>
    <row r="45" spans="1:9" x14ac:dyDescent="0.35">
      <c r="A45" s="2" t="s">
        <v>740</v>
      </c>
      <c r="B45" t="s">
        <v>555</v>
      </c>
      <c r="C45" t="s">
        <v>539</v>
      </c>
      <c r="D45" t="s">
        <v>538</v>
      </c>
      <c r="E45" t="s">
        <v>539</v>
      </c>
      <c r="F45" t="s">
        <v>724</v>
      </c>
      <c r="G45" t="s">
        <v>580</v>
      </c>
      <c r="H45" t="s">
        <v>540</v>
      </c>
      <c r="I45" t="s">
        <v>735</v>
      </c>
    </row>
    <row r="46" spans="1:9" x14ac:dyDescent="0.35">
      <c r="A46" s="2" t="s">
        <v>741</v>
      </c>
      <c r="B46" t="s">
        <v>555</v>
      </c>
      <c r="C46" t="s">
        <v>539</v>
      </c>
      <c r="D46" t="s">
        <v>538</v>
      </c>
      <c r="E46" t="s">
        <v>539</v>
      </c>
      <c r="F46" t="s">
        <v>724</v>
      </c>
      <c r="G46" t="s">
        <v>580</v>
      </c>
      <c r="H46" t="s">
        <v>540</v>
      </c>
      <c r="I46" t="s">
        <v>735</v>
      </c>
    </row>
    <row r="47" spans="1:9" x14ac:dyDescent="0.35">
      <c r="A47" s="2" t="s">
        <v>742</v>
      </c>
      <c r="B47" t="s">
        <v>555</v>
      </c>
      <c r="C47" t="s">
        <v>539</v>
      </c>
      <c r="D47" t="s">
        <v>538</v>
      </c>
      <c r="E47" t="s">
        <v>539</v>
      </c>
      <c r="F47" t="s">
        <v>724</v>
      </c>
      <c r="G47" t="s">
        <v>580</v>
      </c>
      <c r="H47" t="s">
        <v>540</v>
      </c>
      <c r="I47" t="s">
        <v>735</v>
      </c>
    </row>
    <row r="54" spans="1:9" x14ac:dyDescent="0.35">
      <c r="A54" s="2" t="s">
        <v>528</v>
      </c>
    </row>
    <row r="55" spans="1:9" x14ac:dyDescent="0.35">
      <c r="A55" s="2" t="s">
        <v>579</v>
      </c>
      <c r="B55" t="s">
        <v>555</v>
      </c>
      <c r="C55" t="s">
        <v>539</v>
      </c>
      <c r="D55" t="s">
        <v>210</v>
      </c>
      <c r="E55" t="s">
        <v>210</v>
      </c>
      <c r="F55" t="s">
        <v>111</v>
      </c>
      <c r="G55" t="s">
        <v>580</v>
      </c>
      <c r="H55" t="s">
        <v>540</v>
      </c>
      <c r="I55" t="s">
        <v>581</v>
      </c>
    </row>
    <row r="56" spans="1:9" x14ac:dyDescent="0.35">
      <c r="A56" s="2" t="s">
        <v>582</v>
      </c>
      <c r="B56" t="s">
        <v>555</v>
      </c>
      <c r="C56" t="s">
        <v>539</v>
      </c>
      <c r="D56" t="s">
        <v>210</v>
      </c>
      <c r="E56" t="s">
        <v>210</v>
      </c>
      <c r="F56" t="s">
        <v>111</v>
      </c>
      <c r="G56" t="s">
        <v>580</v>
      </c>
      <c r="H56" t="s">
        <v>540</v>
      </c>
      <c r="I56" t="s">
        <v>581</v>
      </c>
    </row>
    <row r="57" spans="1:9" x14ac:dyDescent="0.35">
      <c r="A57" s="2" t="s">
        <v>583</v>
      </c>
      <c r="B57" t="s">
        <v>555</v>
      </c>
      <c r="C57" t="s">
        <v>539</v>
      </c>
      <c r="D57" t="s">
        <v>210</v>
      </c>
      <c r="E57" t="s">
        <v>210</v>
      </c>
      <c r="F57" t="s">
        <v>111</v>
      </c>
      <c r="G57" t="s">
        <v>580</v>
      </c>
      <c r="H57" t="s">
        <v>540</v>
      </c>
      <c r="I57" t="s">
        <v>581</v>
      </c>
    </row>
    <row r="58" spans="1:9" x14ac:dyDescent="0.35">
      <c r="A58" s="2" t="s">
        <v>584</v>
      </c>
      <c r="B58" t="s">
        <v>555</v>
      </c>
      <c r="C58" t="s">
        <v>539</v>
      </c>
      <c r="D58" t="s">
        <v>210</v>
      </c>
      <c r="E58" t="s">
        <v>210</v>
      </c>
      <c r="F58" t="s">
        <v>111</v>
      </c>
      <c r="G58" t="s">
        <v>580</v>
      </c>
      <c r="H58" t="s">
        <v>540</v>
      </c>
      <c r="I58" t="s">
        <v>581</v>
      </c>
    </row>
    <row r="59" spans="1:9" x14ac:dyDescent="0.35">
      <c r="A59" s="2" t="s">
        <v>585</v>
      </c>
      <c r="B59" t="s">
        <v>555</v>
      </c>
      <c r="C59" t="s">
        <v>539</v>
      </c>
      <c r="D59" t="s">
        <v>210</v>
      </c>
      <c r="E59" t="s">
        <v>210</v>
      </c>
      <c r="F59" t="s">
        <v>111</v>
      </c>
      <c r="G59" t="s">
        <v>580</v>
      </c>
      <c r="H59" t="s">
        <v>540</v>
      </c>
      <c r="I59" t="s">
        <v>581</v>
      </c>
    </row>
    <row r="61" spans="1:9" x14ac:dyDescent="0.35">
      <c r="A61" s="2" t="s">
        <v>642</v>
      </c>
    </row>
    <row r="62" spans="1:9" x14ac:dyDescent="0.35">
      <c r="A62" s="2" t="s">
        <v>592</v>
      </c>
      <c r="B62" t="s">
        <v>555</v>
      </c>
      <c r="C62" t="s">
        <v>539</v>
      </c>
      <c r="D62" t="s">
        <v>210</v>
      </c>
      <c r="E62" t="s">
        <v>210</v>
      </c>
      <c r="F62" t="s">
        <v>111</v>
      </c>
      <c r="G62" t="s">
        <v>580</v>
      </c>
      <c r="H62" t="s">
        <v>540</v>
      </c>
      <c r="I62" t="s">
        <v>593</v>
      </c>
    </row>
    <row r="63" spans="1:9" x14ac:dyDescent="0.35">
      <c r="A63" s="2" t="s">
        <v>594</v>
      </c>
      <c r="B63" t="s">
        <v>555</v>
      </c>
      <c r="C63" t="s">
        <v>539</v>
      </c>
      <c r="D63" t="s">
        <v>210</v>
      </c>
      <c r="E63" t="s">
        <v>210</v>
      </c>
      <c r="F63" t="s">
        <v>111</v>
      </c>
      <c r="G63" t="s">
        <v>580</v>
      </c>
      <c r="H63" t="s">
        <v>540</v>
      </c>
      <c r="I63" t="s">
        <v>593</v>
      </c>
    </row>
    <row r="64" spans="1:9" x14ac:dyDescent="0.35">
      <c r="A64" s="2" t="s">
        <v>595</v>
      </c>
      <c r="B64" t="s">
        <v>555</v>
      </c>
      <c r="C64" t="s">
        <v>539</v>
      </c>
      <c r="D64" t="s">
        <v>210</v>
      </c>
      <c r="E64" t="s">
        <v>210</v>
      </c>
      <c r="F64" t="s">
        <v>111</v>
      </c>
      <c r="G64" t="s">
        <v>580</v>
      </c>
      <c r="H64" t="s">
        <v>540</v>
      </c>
      <c r="I64" t="s">
        <v>593</v>
      </c>
    </row>
    <row r="65" spans="1:9" x14ac:dyDescent="0.35">
      <c r="A65" s="2" t="s">
        <v>596</v>
      </c>
      <c r="B65" t="s">
        <v>555</v>
      </c>
      <c r="C65" t="s">
        <v>539</v>
      </c>
      <c r="D65" t="s">
        <v>210</v>
      </c>
      <c r="E65" t="s">
        <v>210</v>
      </c>
      <c r="F65" t="s">
        <v>111</v>
      </c>
      <c r="G65" t="s">
        <v>580</v>
      </c>
      <c r="H65" t="s">
        <v>540</v>
      </c>
      <c r="I65" t="s">
        <v>593</v>
      </c>
    </row>
    <row r="66" spans="1:9" x14ac:dyDescent="0.35">
      <c r="A66" s="2" t="s">
        <v>597</v>
      </c>
      <c r="B66" t="s">
        <v>555</v>
      </c>
      <c r="C66" t="s">
        <v>539</v>
      </c>
      <c r="D66" t="s">
        <v>210</v>
      </c>
      <c r="E66" t="s">
        <v>210</v>
      </c>
      <c r="F66" t="s">
        <v>111</v>
      </c>
      <c r="G66" t="s">
        <v>580</v>
      </c>
      <c r="H66" t="s">
        <v>540</v>
      </c>
      <c r="I66" t="s">
        <v>593</v>
      </c>
    </row>
    <row r="69" spans="1:9" x14ac:dyDescent="0.35">
      <c r="A69" s="2" t="s">
        <v>643</v>
      </c>
    </row>
    <row r="70" spans="1:9" x14ac:dyDescent="0.35">
      <c r="A70" s="2" t="s">
        <v>586</v>
      </c>
      <c r="B70" t="s">
        <v>555</v>
      </c>
      <c r="C70" t="s">
        <v>539</v>
      </c>
      <c r="D70" t="s">
        <v>210</v>
      </c>
      <c r="E70" t="s">
        <v>210</v>
      </c>
      <c r="F70" t="s">
        <v>111</v>
      </c>
      <c r="G70" t="s">
        <v>580</v>
      </c>
      <c r="H70" t="s">
        <v>540</v>
      </c>
      <c r="I70" t="s">
        <v>587</v>
      </c>
    </row>
    <row r="71" spans="1:9" x14ac:dyDescent="0.35">
      <c r="A71" s="2" t="s">
        <v>588</v>
      </c>
      <c r="B71" t="s">
        <v>555</v>
      </c>
      <c r="C71" t="s">
        <v>539</v>
      </c>
      <c r="D71" t="s">
        <v>210</v>
      </c>
      <c r="E71" t="s">
        <v>210</v>
      </c>
      <c r="F71" t="s">
        <v>111</v>
      </c>
      <c r="G71" t="s">
        <v>580</v>
      </c>
      <c r="H71" t="s">
        <v>540</v>
      </c>
      <c r="I71" t="s">
        <v>587</v>
      </c>
    </row>
    <row r="72" spans="1:9" x14ac:dyDescent="0.35">
      <c r="A72" s="2" t="s">
        <v>589</v>
      </c>
      <c r="B72" t="s">
        <v>555</v>
      </c>
      <c r="C72" t="s">
        <v>539</v>
      </c>
      <c r="D72" t="s">
        <v>210</v>
      </c>
      <c r="E72" t="s">
        <v>210</v>
      </c>
      <c r="F72" t="s">
        <v>111</v>
      </c>
      <c r="G72" t="s">
        <v>580</v>
      </c>
      <c r="H72" t="s">
        <v>540</v>
      </c>
      <c r="I72" t="s">
        <v>587</v>
      </c>
    </row>
    <row r="73" spans="1:9" x14ac:dyDescent="0.35">
      <c r="A73" s="2" t="s">
        <v>590</v>
      </c>
      <c r="B73" t="s">
        <v>555</v>
      </c>
      <c r="C73" t="s">
        <v>539</v>
      </c>
      <c r="D73" t="s">
        <v>210</v>
      </c>
      <c r="E73" t="s">
        <v>210</v>
      </c>
      <c r="F73" t="s">
        <v>111</v>
      </c>
      <c r="G73" t="s">
        <v>580</v>
      </c>
      <c r="H73" t="s">
        <v>540</v>
      </c>
      <c r="I73" t="s">
        <v>587</v>
      </c>
    </row>
    <row r="74" spans="1:9" x14ac:dyDescent="0.35">
      <c r="A74" s="2" t="s">
        <v>591</v>
      </c>
      <c r="B74" t="s">
        <v>555</v>
      </c>
      <c r="C74" t="s">
        <v>539</v>
      </c>
      <c r="D74" t="s">
        <v>210</v>
      </c>
      <c r="E74" t="s">
        <v>210</v>
      </c>
      <c r="F74" t="s">
        <v>111</v>
      </c>
      <c r="G74" t="s">
        <v>580</v>
      </c>
      <c r="H74" t="s">
        <v>540</v>
      </c>
      <c r="I74" t="s">
        <v>587</v>
      </c>
    </row>
    <row r="76" spans="1:9" x14ac:dyDescent="0.35">
      <c r="A76" s="2" t="s">
        <v>644</v>
      </c>
    </row>
    <row r="77" spans="1:9" x14ac:dyDescent="0.35">
      <c r="A77" s="2" t="s">
        <v>592</v>
      </c>
      <c r="B77" t="s">
        <v>555</v>
      </c>
      <c r="C77" t="s">
        <v>539</v>
      </c>
      <c r="D77" t="s">
        <v>210</v>
      </c>
      <c r="E77" t="s">
        <v>210</v>
      </c>
      <c r="F77" t="s">
        <v>111</v>
      </c>
      <c r="G77" t="s">
        <v>580</v>
      </c>
      <c r="H77" t="s">
        <v>540</v>
      </c>
      <c r="I77" t="s">
        <v>593</v>
      </c>
    </row>
    <row r="78" spans="1:9" x14ac:dyDescent="0.35">
      <c r="A78" s="2" t="s">
        <v>594</v>
      </c>
      <c r="B78" t="s">
        <v>555</v>
      </c>
      <c r="C78" t="s">
        <v>539</v>
      </c>
      <c r="D78" t="s">
        <v>210</v>
      </c>
      <c r="E78" t="s">
        <v>210</v>
      </c>
      <c r="F78" t="s">
        <v>111</v>
      </c>
      <c r="G78" t="s">
        <v>580</v>
      </c>
      <c r="H78" t="s">
        <v>540</v>
      </c>
      <c r="I78" t="s">
        <v>593</v>
      </c>
    </row>
    <row r="79" spans="1:9" x14ac:dyDescent="0.35">
      <c r="A79" s="2" t="s">
        <v>595</v>
      </c>
      <c r="B79" t="s">
        <v>555</v>
      </c>
      <c r="C79" t="s">
        <v>539</v>
      </c>
      <c r="D79" t="s">
        <v>210</v>
      </c>
      <c r="E79" t="s">
        <v>210</v>
      </c>
      <c r="F79" t="s">
        <v>111</v>
      </c>
      <c r="G79" t="s">
        <v>580</v>
      </c>
      <c r="H79" t="s">
        <v>540</v>
      </c>
      <c r="I79" t="s">
        <v>593</v>
      </c>
    </row>
    <row r="80" spans="1:9" x14ac:dyDescent="0.35">
      <c r="A80" s="2" t="s">
        <v>596</v>
      </c>
      <c r="B80" t="s">
        <v>555</v>
      </c>
      <c r="C80" t="s">
        <v>539</v>
      </c>
      <c r="D80" t="s">
        <v>210</v>
      </c>
      <c r="E80" t="s">
        <v>210</v>
      </c>
      <c r="F80" t="s">
        <v>111</v>
      </c>
      <c r="G80" t="s">
        <v>580</v>
      </c>
      <c r="H80" t="s">
        <v>540</v>
      </c>
      <c r="I80" t="s">
        <v>593</v>
      </c>
    </row>
    <row r="81" spans="1:9" x14ac:dyDescent="0.35">
      <c r="A81" s="2" t="s">
        <v>597</v>
      </c>
      <c r="B81" t="s">
        <v>555</v>
      </c>
      <c r="C81" t="s">
        <v>539</v>
      </c>
      <c r="D81" t="s">
        <v>210</v>
      </c>
      <c r="E81" t="s">
        <v>210</v>
      </c>
      <c r="F81" t="s">
        <v>111</v>
      </c>
      <c r="G81" t="s">
        <v>580</v>
      </c>
      <c r="H81" t="s">
        <v>540</v>
      </c>
      <c r="I81" t="s">
        <v>593</v>
      </c>
    </row>
    <row r="83" spans="1:9" x14ac:dyDescent="0.35">
      <c r="A83" s="2" t="s">
        <v>645</v>
      </c>
    </row>
    <row r="84" spans="1:9" x14ac:dyDescent="0.35">
      <c r="A84" s="2" t="s">
        <v>598</v>
      </c>
      <c r="B84" t="s">
        <v>555</v>
      </c>
      <c r="C84" t="s">
        <v>599</v>
      </c>
      <c r="D84" t="s">
        <v>538</v>
      </c>
      <c r="E84" t="s">
        <v>600</v>
      </c>
      <c r="F84" t="s">
        <v>111</v>
      </c>
      <c r="G84" t="s">
        <v>601</v>
      </c>
      <c r="H84" t="s">
        <v>540</v>
      </c>
      <c r="I84" t="s">
        <v>602</v>
      </c>
    </row>
    <row r="85" spans="1:9" x14ac:dyDescent="0.35">
      <c r="A85" s="2" t="s">
        <v>603</v>
      </c>
      <c r="B85" t="s">
        <v>555</v>
      </c>
      <c r="C85" t="s">
        <v>599</v>
      </c>
      <c r="D85" t="s">
        <v>538</v>
      </c>
      <c r="E85" t="s">
        <v>600</v>
      </c>
      <c r="F85" t="s">
        <v>111</v>
      </c>
      <c r="G85" t="s">
        <v>601</v>
      </c>
      <c r="H85" t="s">
        <v>540</v>
      </c>
      <c r="I85" t="s">
        <v>602</v>
      </c>
    </row>
    <row r="86" spans="1:9" x14ac:dyDescent="0.35">
      <c r="A86" s="2" t="s">
        <v>604</v>
      </c>
      <c r="B86" t="s">
        <v>555</v>
      </c>
      <c r="C86" t="s">
        <v>599</v>
      </c>
      <c r="D86" t="s">
        <v>538</v>
      </c>
      <c r="E86" t="s">
        <v>600</v>
      </c>
      <c r="F86" t="s">
        <v>111</v>
      </c>
      <c r="G86" t="s">
        <v>601</v>
      </c>
      <c r="H86" t="s">
        <v>540</v>
      </c>
      <c r="I86" t="s">
        <v>602</v>
      </c>
    </row>
    <row r="87" spans="1:9" x14ac:dyDescent="0.35">
      <c r="A87" s="2" t="s">
        <v>605</v>
      </c>
      <c r="B87" t="s">
        <v>555</v>
      </c>
      <c r="C87" t="s">
        <v>599</v>
      </c>
      <c r="D87" t="s">
        <v>538</v>
      </c>
      <c r="E87" t="s">
        <v>600</v>
      </c>
      <c r="F87" t="s">
        <v>111</v>
      </c>
      <c r="G87" t="s">
        <v>601</v>
      </c>
      <c r="H87" t="s">
        <v>540</v>
      </c>
      <c r="I87" t="s">
        <v>602</v>
      </c>
    </row>
    <row r="88" spans="1:9" x14ac:dyDescent="0.35">
      <c r="A88" s="2" t="s">
        <v>606</v>
      </c>
      <c r="B88" t="s">
        <v>555</v>
      </c>
      <c r="C88" t="s">
        <v>599</v>
      </c>
      <c r="D88" t="s">
        <v>538</v>
      </c>
      <c r="E88" t="s">
        <v>600</v>
      </c>
      <c r="F88" t="s">
        <v>111</v>
      </c>
      <c r="G88" t="s">
        <v>601</v>
      </c>
      <c r="H88" t="s">
        <v>540</v>
      </c>
      <c r="I88" t="s">
        <v>602</v>
      </c>
    </row>
    <row r="89" spans="1:9" x14ac:dyDescent="0.35">
      <c r="A89" s="2" t="s">
        <v>607</v>
      </c>
      <c r="B89" t="s">
        <v>555</v>
      </c>
      <c r="C89" t="s">
        <v>599</v>
      </c>
      <c r="D89" t="s">
        <v>538</v>
      </c>
      <c r="E89" t="s">
        <v>600</v>
      </c>
      <c r="F89" t="s">
        <v>111</v>
      </c>
      <c r="G89" t="s">
        <v>601</v>
      </c>
      <c r="H89" t="s">
        <v>540</v>
      </c>
      <c r="I89" t="s">
        <v>602</v>
      </c>
    </row>
    <row r="90" spans="1:9" x14ac:dyDescent="0.35">
      <c r="A90" s="2" t="s">
        <v>608</v>
      </c>
      <c r="B90" t="s">
        <v>555</v>
      </c>
      <c r="C90" t="s">
        <v>599</v>
      </c>
      <c r="D90" t="s">
        <v>538</v>
      </c>
      <c r="E90" t="s">
        <v>600</v>
      </c>
      <c r="F90" t="s">
        <v>111</v>
      </c>
      <c r="G90" t="s">
        <v>601</v>
      </c>
      <c r="H90" t="s">
        <v>540</v>
      </c>
      <c r="I90" t="s">
        <v>602</v>
      </c>
    </row>
    <row r="91" spans="1:9" x14ac:dyDescent="0.35">
      <c r="A91" s="2" t="s">
        <v>609</v>
      </c>
      <c r="B91" t="s">
        <v>555</v>
      </c>
      <c r="C91" t="s">
        <v>599</v>
      </c>
      <c r="D91" t="s">
        <v>538</v>
      </c>
      <c r="E91" t="s">
        <v>600</v>
      </c>
      <c r="F91" t="s">
        <v>111</v>
      </c>
      <c r="G91" t="s">
        <v>601</v>
      </c>
      <c r="H91" t="s">
        <v>540</v>
      </c>
      <c r="I91" t="s">
        <v>602</v>
      </c>
    </row>
    <row r="92" spans="1:9" x14ac:dyDescent="0.35">
      <c r="A92" s="2" t="s">
        <v>610</v>
      </c>
      <c r="B92" t="s">
        <v>555</v>
      </c>
      <c r="C92" t="s">
        <v>599</v>
      </c>
      <c r="D92" t="s">
        <v>538</v>
      </c>
      <c r="E92" t="s">
        <v>600</v>
      </c>
      <c r="F92" t="s">
        <v>111</v>
      </c>
      <c r="G92" t="s">
        <v>601</v>
      </c>
      <c r="H92" t="s">
        <v>540</v>
      </c>
      <c r="I92" t="s">
        <v>602</v>
      </c>
    </row>
    <row r="93" spans="1:9" x14ac:dyDescent="0.35">
      <c r="A93" s="2" t="s">
        <v>611</v>
      </c>
      <c r="B93" t="s">
        <v>555</v>
      </c>
      <c r="C93" t="s">
        <v>599</v>
      </c>
      <c r="D93" t="s">
        <v>538</v>
      </c>
      <c r="E93" t="s">
        <v>600</v>
      </c>
      <c r="F93" t="s">
        <v>111</v>
      </c>
      <c r="G93" t="s">
        <v>601</v>
      </c>
      <c r="H93" t="s">
        <v>540</v>
      </c>
      <c r="I93" t="s">
        <v>602</v>
      </c>
    </row>
    <row r="95" spans="1:9" x14ac:dyDescent="0.35">
      <c r="A95" s="2" t="s">
        <v>646</v>
      </c>
    </row>
    <row r="96" spans="1:9" x14ac:dyDescent="0.35">
      <c r="A96" s="2" t="s">
        <v>612</v>
      </c>
      <c r="B96" t="s">
        <v>538</v>
      </c>
      <c r="C96" t="s">
        <v>613</v>
      </c>
      <c r="D96" t="s">
        <v>538</v>
      </c>
      <c r="E96" t="s">
        <v>614</v>
      </c>
      <c r="F96" t="s">
        <v>277</v>
      </c>
      <c r="G96" t="s">
        <v>417</v>
      </c>
      <c r="H96" t="s">
        <v>540</v>
      </c>
      <c r="I96" t="s">
        <v>210</v>
      </c>
    </row>
    <row r="97" spans="1:9" x14ac:dyDescent="0.35">
      <c r="A97" s="2" t="s">
        <v>615</v>
      </c>
      <c r="B97" t="s">
        <v>538</v>
      </c>
      <c r="C97" t="s">
        <v>613</v>
      </c>
      <c r="D97" t="s">
        <v>538</v>
      </c>
      <c r="E97" t="s">
        <v>614</v>
      </c>
      <c r="F97" t="s">
        <v>277</v>
      </c>
      <c r="G97" t="s">
        <v>417</v>
      </c>
      <c r="H97" t="s">
        <v>540</v>
      </c>
      <c r="I97" t="s">
        <v>210</v>
      </c>
    </row>
    <row r="98" spans="1:9" x14ac:dyDescent="0.35">
      <c r="A98" s="2" t="s">
        <v>616</v>
      </c>
      <c r="B98" t="s">
        <v>538</v>
      </c>
      <c r="C98" t="s">
        <v>613</v>
      </c>
      <c r="D98" t="s">
        <v>538</v>
      </c>
      <c r="E98" t="s">
        <v>614</v>
      </c>
      <c r="F98" t="s">
        <v>277</v>
      </c>
      <c r="G98" t="s">
        <v>417</v>
      </c>
      <c r="H98" t="s">
        <v>540</v>
      </c>
      <c r="I98" t="s">
        <v>210</v>
      </c>
    </row>
    <row r="99" spans="1:9" x14ac:dyDescent="0.35">
      <c r="A99" s="2" t="s">
        <v>617</v>
      </c>
      <c r="B99" t="s">
        <v>538</v>
      </c>
      <c r="C99" t="s">
        <v>613</v>
      </c>
      <c r="D99" t="s">
        <v>538</v>
      </c>
      <c r="E99" t="s">
        <v>614</v>
      </c>
      <c r="F99" t="s">
        <v>277</v>
      </c>
      <c r="G99" t="s">
        <v>417</v>
      </c>
      <c r="H99" t="s">
        <v>540</v>
      </c>
      <c r="I99" t="s">
        <v>210</v>
      </c>
    </row>
    <row r="100" spans="1:9" x14ac:dyDescent="0.35">
      <c r="A100" s="2" t="s">
        <v>618</v>
      </c>
      <c r="B100" t="s">
        <v>538</v>
      </c>
      <c r="C100" t="s">
        <v>613</v>
      </c>
      <c r="D100" t="s">
        <v>538</v>
      </c>
      <c r="E100" t="s">
        <v>614</v>
      </c>
      <c r="F100" t="s">
        <v>277</v>
      </c>
      <c r="G100" t="s">
        <v>417</v>
      </c>
      <c r="H100" t="s">
        <v>540</v>
      </c>
      <c r="I100" t="s">
        <v>210</v>
      </c>
    </row>
    <row r="102" spans="1:9" x14ac:dyDescent="0.35">
      <c r="A102" s="2" t="s">
        <v>647</v>
      </c>
    </row>
    <row r="103" spans="1:9" x14ac:dyDescent="0.35">
      <c r="A103" s="2" t="s">
        <v>619</v>
      </c>
      <c r="B103" t="s">
        <v>538</v>
      </c>
      <c r="C103" t="s">
        <v>539</v>
      </c>
      <c r="D103" t="s">
        <v>210</v>
      </c>
      <c r="E103" t="s">
        <v>210</v>
      </c>
      <c r="F103" t="s">
        <v>277</v>
      </c>
      <c r="G103" t="s">
        <v>417</v>
      </c>
      <c r="H103" t="s">
        <v>540</v>
      </c>
      <c r="I103" t="s">
        <v>210</v>
      </c>
    </row>
    <row r="104" spans="1:9" x14ac:dyDescent="0.35">
      <c r="A104" s="2" t="s">
        <v>620</v>
      </c>
      <c r="B104" t="s">
        <v>555</v>
      </c>
      <c r="C104" t="s">
        <v>539</v>
      </c>
      <c r="D104" t="s">
        <v>210</v>
      </c>
      <c r="E104" t="s">
        <v>210</v>
      </c>
      <c r="F104" t="s">
        <v>277</v>
      </c>
      <c r="G104" t="s">
        <v>417</v>
      </c>
      <c r="H104" t="s">
        <v>540</v>
      </c>
      <c r="I104" t="s">
        <v>621</v>
      </c>
    </row>
    <row r="105" spans="1:9" x14ac:dyDescent="0.35">
      <c r="A105" s="2" t="s">
        <v>622</v>
      </c>
      <c r="B105" t="s">
        <v>555</v>
      </c>
      <c r="C105" t="s">
        <v>539</v>
      </c>
      <c r="D105" t="s">
        <v>210</v>
      </c>
      <c r="E105" t="s">
        <v>210</v>
      </c>
      <c r="F105" t="s">
        <v>277</v>
      </c>
      <c r="G105" t="s">
        <v>417</v>
      </c>
      <c r="H105" t="s">
        <v>540</v>
      </c>
      <c r="I105" t="s">
        <v>623</v>
      </c>
    </row>
    <row r="106" spans="1:9" x14ac:dyDescent="0.35">
      <c r="A106" s="2" t="s">
        <v>624</v>
      </c>
      <c r="B106" t="s">
        <v>555</v>
      </c>
      <c r="C106" t="s">
        <v>539</v>
      </c>
      <c r="D106" t="s">
        <v>210</v>
      </c>
      <c r="E106" t="s">
        <v>210</v>
      </c>
      <c r="F106" t="s">
        <v>277</v>
      </c>
      <c r="G106" t="s">
        <v>417</v>
      </c>
      <c r="H106" t="s">
        <v>540</v>
      </c>
      <c r="I106" t="s">
        <v>625</v>
      </c>
    </row>
    <row r="107" spans="1:9" x14ac:dyDescent="0.35">
      <c r="A107" s="2" t="s">
        <v>626</v>
      </c>
      <c r="B107" t="s">
        <v>555</v>
      </c>
      <c r="C107" t="s">
        <v>539</v>
      </c>
      <c r="D107" t="s">
        <v>210</v>
      </c>
      <c r="E107" t="s">
        <v>210</v>
      </c>
      <c r="F107" t="s">
        <v>277</v>
      </c>
      <c r="G107" t="s">
        <v>417</v>
      </c>
      <c r="H107" t="s">
        <v>540</v>
      </c>
      <c r="I107" t="s">
        <v>627</v>
      </c>
    </row>
    <row r="108" spans="1:9" x14ac:dyDescent="0.35">
      <c r="A108" s="2" t="s">
        <v>628</v>
      </c>
      <c r="B108" t="s">
        <v>538</v>
      </c>
      <c r="C108" t="s">
        <v>539</v>
      </c>
      <c r="D108" t="s">
        <v>210</v>
      </c>
      <c r="E108" t="s">
        <v>210</v>
      </c>
      <c r="F108" t="s">
        <v>277</v>
      </c>
      <c r="G108" t="s">
        <v>417</v>
      </c>
      <c r="H108" t="s">
        <v>540</v>
      </c>
      <c r="I108" t="s">
        <v>210</v>
      </c>
    </row>
    <row r="109" spans="1:9" x14ac:dyDescent="0.35">
      <c r="A109" s="2" t="s">
        <v>629</v>
      </c>
      <c r="B109" t="s">
        <v>555</v>
      </c>
      <c r="C109" t="s">
        <v>630</v>
      </c>
      <c r="D109" t="s">
        <v>542</v>
      </c>
      <c r="E109" t="s">
        <v>539</v>
      </c>
      <c r="F109" t="s">
        <v>631</v>
      </c>
      <c r="G109" t="s">
        <v>580</v>
      </c>
      <c r="H109" t="s">
        <v>540</v>
      </c>
      <c r="I109" t="s">
        <v>632</v>
      </c>
    </row>
    <row r="110" spans="1:9" x14ac:dyDescent="0.35">
      <c r="A110" s="2" t="s">
        <v>633</v>
      </c>
      <c r="B110" t="s">
        <v>555</v>
      </c>
      <c r="C110" t="s">
        <v>630</v>
      </c>
      <c r="D110" t="s">
        <v>542</v>
      </c>
      <c r="E110" t="s">
        <v>539</v>
      </c>
      <c r="F110" t="s">
        <v>631</v>
      </c>
      <c r="G110" t="s">
        <v>580</v>
      </c>
      <c r="H110" t="s">
        <v>540</v>
      </c>
      <c r="I110" t="s">
        <v>632</v>
      </c>
    </row>
    <row r="111" spans="1:9" x14ac:dyDescent="0.35">
      <c r="A111" s="2" t="s">
        <v>634</v>
      </c>
      <c r="B111" t="s">
        <v>555</v>
      </c>
      <c r="C111" t="s">
        <v>630</v>
      </c>
      <c r="D111" t="s">
        <v>542</v>
      </c>
      <c r="E111" t="s">
        <v>539</v>
      </c>
      <c r="F111" t="s">
        <v>631</v>
      </c>
      <c r="G111" t="s">
        <v>580</v>
      </c>
      <c r="H111" t="s">
        <v>540</v>
      </c>
      <c r="I111" t="s">
        <v>632</v>
      </c>
    </row>
    <row r="112" spans="1:9" x14ac:dyDescent="0.35">
      <c r="A112" s="2" t="s">
        <v>635</v>
      </c>
      <c r="B112" t="s">
        <v>555</v>
      </c>
      <c r="C112" t="s">
        <v>630</v>
      </c>
      <c r="D112" t="s">
        <v>542</v>
      </c>
      <c r="E112" t="s">
        <v>539</v>
      </c>
      <c r="F112" t="s">
        <v>631</v>
      </c>
      <c r="G112" t="s">
        <v>580</v>
      </c>
      <c r="H112" t="s">
        <v>540</v>
      </c>
      <c r="I112" t="s">
        <v>632</v>
      </c>
    </row>
    <row r="113" spans="1:9" x14ac:dyDescent="0.35">
      <c r="A113" s="2" t="s">
        <v>636</v>
      </c>
      <c r="B113" t="s">
        <v>555</v>
      </c>
      <c r="C113" t="s">
        <v>630</v>
      </c>
      <c r="D113" t="s">
        <v>542</v>
      </c>
      <c r="E113" t="s">
        <v>539</v>
      </c>
      <c r="F113" t="s">
        <v>631</v>
      </c>
      <c r="G113" t="s">
        <v>580</v>
      </c>
      <c r="H113" t="s">
        <v>540</v>
      </c>
      <c r="I113" t="s">
        <v>632</v>
      </c>
    </row>
    <row r="114" spans="1:9" x14ac:dyDescent="0.35">
      <c r="A114" s="2" t="s">
        <v>637</v>
      </c>
      <c r="B114" t="s">
        <v>555</v>
      </c>
      <c r="C114" t="s">
        <v>630</v>
      </c>
      <c r="D114" t="s">
        <v>542</v>
      </c>
      <c r="E114" t="s">
        <v>539</v>
      </c>
      <c r="F114" t="s">
        <v>631</v>
      </c>
      <c r="G114" t="s">
        <v>580</v>
      </c>
      <c r="H114" t="s">
        <v>540</v>
      </c>
      <c r="I114" t="s">
        <v>632</v>
      </c>
    </row>
    <row r="115" spans="1:9" x14ac:dyDescent="0.35">
      <c r="A115" s="2" t="s">
        <v>638</v>
      </c>
      <c r="B115" t="s">
        <v>555</v>
      </c>
      <c r="C115" t="s">
        <v>630</v>
      </c>
      <c r="D115" t="s">
        <v>542</v>
      </c>
      <c r="E115" t="s">
        <v>539</v>
      </c>
      <c r="F115" t="s">
        <v>631</v>
      </c>
      <c r="G115" t="s">
        <v>580</v>
      </c>
      <c r="H115" t="s">
        <v>540</v>
      </c>
      <c r="I115" t="s">
        <v>632</v>
      </c>
    </row>
    <row r="116" spans="1:9" x14ac:dyDescent="0.35">
      <c r="A116" s="2" t="s">
        <v>639</v>
      </c>
      <c r="B116" t="s">
        <v>555</v>
      </c>
      <c r="C116" t="s">
        <v>630</v>
      </c>
      <c r="D116" t="s">
        <v>542</v>
      </c>
      <c r="E116" t="s">
        <v>539</v>
      </c>
      <c r="F116" t="s">
        <v>631</v>
      </c>
      <c r="G116" t="s">
        <v>580</v>
      </c>
      <c r="H116" t="s">
        <v>540</v>
      </c>
      <c r="I116" t="s">
        <v>632</v>
      </c>
    </row>
    <row r="117" spans="1:9" x14ac:dyDescent="0.35">
      <c r="A117" s="2" t="s">
        <v>640</v>
      </c>
      <c r="B117" t="s">
        <v>555</v>
      </c>
      <c r="C117" t="s">
        <v>630</v>
      </c>
      <c r="D117" t="s">
        <v>542</v>
      </c>
      <c r="E117" t="s">
        <v>539</v>
      </c>
      <c r="F117" t="s">
        <v>631</v>
      </c>
      <c r="G117" t="s">
        <v>580</v>
      </c>
      <c r="H117" t="s">
        <v>540</v>
      </c>
      <c r="I117" t="s">
        <v>632</v>
      </c>
    </row>
    <row r="118" spans="1:9" x14ac:dyDescent="0.35">
      <c r="A118" s="2" t="s">
        <v>641</v>
      </c>
      <c r="B118" t="s">
        <v>555</v>
      </c>
      <c r="C118" t="s">
        <v>630</v>
      </c>
      <c r="D118" t="s">
        <v>542</v>
      </c>
      <c r="E118" t="s">
        <v>539</v>
      </c>
      <c r="F118" t="s">
        <v>631</v>
      </c>
      <c r="G118" t="s">
        <v>580</v>
      </c>
      <c r="H118" t="s">
        <v>540</v>
      </c>
      <c r="I118" t="s">
        <v>632</v>
      </c>
    </row>
    <row r="122" spans="1:9" x14ac:dyDescent="0.35">
      <c r="A122" s="2" t="s">
        <v>648</v>
      </c>
      <c r="B122" t="s">
        <v>538</v>
      </c>
      <c r="C122" t="s">
        <v>539</v>
      </c>
      <c r="D122" t="s">
        <v>210</v>
      </c>
      <c r="E122" t="s">
        <v>210</v>
      </c>
      <c r="F122" t="s">
        <v>277</v>
      </c>
      <c r="G122" t="s">
        <v>417</v>
      </c>
      <c r="H122" t="s">
        <v>540</v>
      </c>
      <c r="I122" t="s">
        <v>210</v>
      </c>
    </row>
    <row r="123" spans="1:9" x14ac:dyDescent="0.35">
      <c r="A123" s="2" t="s">
        <v>649</v>
      </c>
      <c r="B123" t="s">
        <v>555</v>
      </c>
      <c r="C123" t="s">
        <v>539</v>
      </c>
      <c r="D123" t="s">
        <v>210</v>
      </c>
      <c r="E123" t="s">
        <v>210</v>
      </c>
      <c r="F123" t="s">
        <v>277</v>
      </c>
      <c r="G123" t="s">
        <v>417</v>
      </c>
      <c r="H123" t="s">
        <v>540</v>
      </c>
      <c r="I123" t="s">
        <v>621</v>
      </c>
    </row>
    <row r="124" spans="1:9" x14ac:dyDescent="0.35">
      <c r="A124" s="2" t="s">
        <v>650</v>
      </c>
      <c r="B124" t="s">
        <v>555</v>
      </c>
      <c r="C124" t="s">
        <v>539</v>
      </c>
      <c r="D124" t="s">
        <v>210</v>
      </c>
      <c r="E124" t="s">
        <v>210</v>
      </c>
      <c r="F124" t="s">
        <v>277</v>
      </c>
      <c r="G124" t="s">
        <v>417</v>
      </c>
      <c r="H124" t="s">
        <v>540</v>
      </c>
      <c r="I124" t="s">
        <v>623</v>
      </c>
    </row>
    <row r="125" spans="1:9" x14ac:dyDescent="0.35">
      <c r="A125" s="2" t="s">
        <v>651</v>
      </c>
      <c r="B125" t="s">
        <v>555</v>
      </c>
      <c r="C125" t="s">
        <v>539</v>
      </c>
      <c r="D125" t="s">
        <v>210</v>
      </c>
      <c r="E125" t="s">
        <v>210</v>
      </c>
      <c r="F125" t="s">
        <v>277</v>
      </c>
      <c r="G125" t="s">
        <v>417</v>
      </c>
      <c r="H125" t="s">
        <v>540</v>
      </c>
      <c r="I125" t="s">
        <v>625</v>
      </c>
    </row>
    <row r="126" spans="1:9" x14ac:dyDescent="0.35">
      <c r="A126" s="2" t="s">
        <v>652</v>
      </c>
      <c r="B126" t="s">
        <v>555</v>
      </c>
      <c r="C126" t="s">
        <v>539</v>
      </c>
      <c r="D126" t="s">
        <v>210</v>
      </c>
      <c r="E126" t="s">
        <v>210</v>
      </c>
      <c r="F126" t="s">
        <v>277</v>
      </c>
      <c r="G126" t="s">
        <v>417</v>
      </c>
      <c r="H126" t="s">
        <v>540</v>
      </c>
      <c r="I126" t="s">
        <v>627</v>
      </c>
    </row>
    <row r="127" spans="1:9" x14ac:dyDescent="0.35">
      <c r="A127" s="2" t="s">
        <v>653</v>
      </c>
      <c r="B127" t="s">
        <v>538</v>
      </c>
      <c r="C127" t="s">
        <v>539</v>
      </c>
      <c r="D127" t="s">
        <v>210</v>
      </c>
      <c r="E127" t="s">
        <v>210</v>
      </c>
      <c r="F127" t="s">
        <v>277</v>
      </c>
      <c r="G127" t="s">
        <v>417</v>
      </c>
      <c r="H127" t="s">
        <v>540</v>
      </c>
      <c r="I127" t="s">
        <v>210</v>
      </c>
    </row>
    <row r="128" spans="1:9" x14ac:dyDescent="0.35">
      <c r="A128" s="2" t="s">
        <v>662</v>
      </c>
      <c r="B128" t="s">
        <v>555</v>
      </c>
      <c r="C128" t="s">
        <v>630</v>
      </c>
      <c r="D128" t="s">
        <v>542</v>
      </c>
      <c r="E128" t="s">
        <v>539</v>
      </c>
      <c r="F128" t="s">
        <v>631</v>
      </c>
      <c r="G128" t="s">
        <v>580</v>
      </c>
      <c r="H128" t="s">
        <v>540</v>
      </c>
      <c r="I128" t="s">
        <v>632</v>
      </c>
    </row>
    <row r="129" spans="1:9" x14ac:dyDescent="0.35">
      <c r="A129" s="2" t="s">
        <v>654</v>
      </c>
      <c r="B129" t="s">
        <v>555</v>
      </c>
      <c r="C129" t="s">
        <v>630</v>
      </c>
      <c r="D129" t="s">
        <v>542</v>
      </c>
      <c r="E129" t="s">
        <v>539</v>
      </c>
      <c r="F129" t="s">
        <v>631</v>
      </c>
      <c r="G129" t="s">
        <v>580</v>
      </c>
      <c r="H129" t="s">
        <v>540</v>
      </c>
      <c r="I129" t="s">
        <v>632</v>
      </c>
    </row>
    <row r="130" spans="1:9" x14ac:dyDescent="0.35">
      <c r="A130" s="2" t="s">
        <v>655</v>
      </c>
      <c r="B130" t="s">
        <v>555</v>
      </c>
      <c r="C130" t="s">
        <v>630</v>
      </c>
      <c r="D130" t="s">
        <v>542</v>
      </c>
      <c r="E130" t="s">
        <v>539</v>
      </c>
      <c r="F130" t="s">
        <v>631</v>
      </c>
      <c r="G130" t="s">
        <v>580</v>
      </c>
      <c r="H130" t="s">
        <v>540</v>
      </c>
      <c r="I130" t="s">
        <v>632</v>
      </c>
    </row>
    <row r="131" spans="1:9" x14ac:dyDescent="0.35">
      <c r="A131" s="2" t="s">
        <v>656</v>
      </c>
      <c r="B131" t="s">
        <v>555</v>
      </c>
      <c r="C131" t="s">
        <v>630</v>
      </c>
      <c r="D131" t="s">
        <v>542</v>
      </c>
      <c r="E131" t="s">
        <v>539</v>
      </c>
      <c r="F131" t="s">
        <v>631</v>
      </c>
      <c r="G131" t="s">
        <v>580</v>
      </c>
      <c r="H131" t="s">
        <v>540</v>
      </c>
      <c r="I131" t="s">
        <v>632</v>
      </c>
    </row>
    <row r="132" spans="1:9" x14ac:dyDescent="0.35">
      <c r="A132" s="2" t="s">
        <v>657</v>
      </c>
      <c r="B132" t="s">
        <v>555</v>
      </c>
      <c r="C132" t="s">
        <v>630</v>
      </c>
      <c r="D132" t="s">
        <v>542</v>
      </c>
      <c r="E132" t="s">
        <v>539</v>
      </c>
      <c r="F132" t="s">
        <v>631</v>
      </c>
      <c r="G132" t="s">
        <v>580</v>
      </c>
      <c r="H132" t="s">
        <v>540</v>
      </c>
      <c r="I132" t="s">
        <v>632</v>
      </c>
    </row>
    <row r="133" spans="1:9" x14ac:dyDescent="0.35">
      <c r="A133" s="2" t="s">
        <v>658</v>
      </c>
      <c r="B133" t="s">
        <v>555</v>
      </c>
      <c r="C133" t="s">
        <v>630</v>
      </c>
      <c r="D133" t="s">
        <v>542</v>
      </c>
      <c r="E133" t="s">
        <v>539</v>
      </c>
      <c r="F133" t="s">
        <v>631</v>
      </c>
      <c r="G133" t="s">
        <v>580</v>
      </c>
      <c r="H133" t="s">
        <v>540</v>
      </c>
      <c r="I133" t="s">
        <v>632</v>
      </c>
    </row>
    <row r="134" spans="1:9" x14ac:dyDescent="0.35">
      <c r="A134" s="2" t="s">
        <v>659</v>
      </c>
      <c r="B134" t="s">
        <v>555</v>
      </c>
      <c r="C134" t="s">
        <v>630</v>
      </c>
      <c r="D134" t="s">
        <v>542</v>
      </c>
      <c r="E134" t="s">
        <v>539</v>
      </c>
      <c r="F134" t="s">
        <v>631</v>
      </c>
      <c r="G134" t="s">
        <v>580</v>
      </c>
      <c r="H134" t="s">
        <v>540</v>
      </c>
      <c r="I134" t="s">
        <v>632</v>
      </c>
    </row>
    <row r="135" spans="1:9" x14ac:dyDescent="0.35">
      <c r="A135" s="2" t="s">
        <v>660</v>
      </c>
      <c r="B135" t="s">
        <v>555</v>
      </c>
      <c r="C135" t="s">
        <v>630</v>
      </c>
      <c r="D135" t="s">
        <v>542</v>
      </c>
      <c r="E135" t="s">
        <v>539</v>
      </c>
      <c r="F135" t="s">
        <v>631</v>
      </c>
      <c r="G135" t="s">
        <v>580</v>
      </c>
      <c r="H135" t="s">
        <v>540</v>
      </c>
      <c r="I135" t="s">
        <v>632</v>
      </c>
    </row>
    <row r="136" spans="1:9" x14ac:dyDescent="0.35">
      <c r="A136" s="2" t="s">
        <v>661</v>
      </c>
      <c r="B136" t="s">
        <v>555</v>
      </c>
      <c r="C136" t="s">
        <v>630</v>
      </c>
      <c r="D136" t="s">
        <v>542</v>
      </c>
      <c r="E136" t="s">
        <v>539</v>
      </c>
      <c r="F136" t="s">
        <v>631</v>
      </c>
      <c r="G136" t="s">
        <v>580</v>
      </c>
      <c r="H136" t="s">
        <v>540</v>
      </c>
      <c r="I136" t="s">
        <v>632</v>
      </c>
    </row>
    <row r="137" spans="1:9" x14ac:dyDescent="0.35">
      <c r="A137" s="2" t="s">
        <v>744</v>
      </c>
      <c r="B137" t="s">
        <v>555</v>
      </c>
      <c r="C137" t="s">
        <v>630</v>
      </c>
      <c r="D137" t="s">
        <v>542</v>
      </c>
      <c r="E137" t="s">
        <v>539</v>
      </c>
      <c r="F137" t="s">
        <v>631</v>
      </c>
      <c r="G137" t="s">
        <v>580</v>
      </c>
      <c r="H137" t="s">
        <v>540</v>
      </c>
      <c r="I137" t="s">
        <v>632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7E7CE-0D2D-429B-A2AA-3E3DEEFB7CBC}">
  <dimension ref="A1:Q54"/>
  <sheetViews>
    <sheetView workbookViewId="0">
      <selection activeCell="B3" sqref="B3:K12"/>
    </sheetView>
  </sheetViews>
  <sheetFormatPr defaultRowHeight="14.5" x14ac:dyDescent="0.35"/>
  <sheetData>
    <row r="1" spans="1:10" x14ac:dyDescent="0.35">
      <c r="A1" t="s">
        <v>664</v>
      </c>
      <c r="B1" t="str" cm="1">
        <f t="array" ref="B1:J1">_xlfn.TEXTSPLIT(A1,"|")</f>
        <v/>
      </c>
      <c r="C1" t="str">
        <v/>
      </c>
      <c r="D1" t="str">
        <v/>
      </c>
      <c r="E1" t="str">
        <v/>
      </c>
      <c r="F1" t="str">
        <v/>
      </c>
      <c r="G1" t="str">
        <v/>
      </c>
      <c r="H1" t="str">
        <v/>
      </c>
      <c r="I1" t="str">
        <v/>
      </c>
      <c r="J1" t="str">
        <v/>
      </c>
    </row>
    <row r="2" spans="1:10" x14ac:dyDescent="0.35">
      <c r="A2" t="s">
        <v>665</v>
      </c>
      <c r="B2" t="str" cm="1">
        <f t="array" ref="B2:J2">_xlfn.TEXTSPLIT(A2,"|")</f>
        <v>SECTION 4: PRIMARY ACTIONS</v>
      </c>
      <c r="C2" t="str">
        <v/>
      </c>
      <c r="D2" t="str">
        <v/>
      </c>
      <c r="E2" t="str">
        <v/>
      </c>
      <c r="F2" t="str">
        <v/>
      </c>
      <c r="G2" t="str">
        <v/>
      </c>
      <c r="H2" t="str">
        <v/>
      </c>
      <c r="I2" t="str">
        <v/>
      </c>
      <c r="J2" t="str">
        <v/>
      </c>
    </row>
    <row r="3" spans="1:10" x14ac:dyDescent="0.35">
      <c r="A3" t="s">
        <v>666</v>
      </c>
      <c r="B3" t="str" cm="1">
        <f t="array" ref="B3:J3">_xlfn.TEXTSPLIT(A3,"|")</f>
        <v>Primary Action 1</v>
      </c>
      <c r="C3" t="str">
        <v>dropdown</v>
      </c>
      <c r="D3" t="str">
        <v>[value]</v>
      </c>
      <c r="E3" t="str">
        <v/>
      </c>
      <c r="F3" t="str">
        <v/>
      </c>
      <c r="G3" t="str">
        <v>Primary Action Pool</v>
      </c>
      <c r="H3" t="str">
        <v>LOOKUP</v>
      </c>
      <c r="I3" t="str">
        <v>All</v>
      </c>
      <c r="J3" t="str">
        <v>Lookup!Primary_Actions</v>
      </c>
    </row>
    <row r="4" spans="1:10" x14ac:dyDescent="0.35">
      <c r="A4" t="s">
        <v>667</v>
      </c>
      <c r="B4" t="str" cm="1">
        <f t="array" ref="B4:J4">_xlfn.TEXTSPLIT(A4,"|")</f>
        <v>Primary Action 2</v>
      </c>
      <c r="C4" t="str">
        <v>dropdown</v>
      </c>
      <c r="D4" t="str">
        <v>[value]</v>
      </c>
      <c r="E4" t="str">
        <v/>
      </c>
      <c r="F4" t="str">
        <v/>
      </c>
      <c r="G4" t="str">
        <v>Primary Action Pool</v>
      </c>
      <c r="H4" t="str">
        <v>LOOKUP</v>
      </c>
      <c r="I4" t="str">
        <v>All</v>
      </c>
      <c r="J4" t="str">
        <v>Lookup!Primary_Actions</v>
      </c>
    </row>
    <row r="5" spans="1:10" x14ac:dyDescent="0.35">
      <c r="A5" t="s">
        <v>668</v>
      </c>
      <c r="B5" t="str" cm="1">
        <f t="array" ref="B5:J5">_xlfn.TEXTSPLIT(A5,"|")</f>
        <v>Primary Action 3</v>
      </c>
      <c r="C5" t="str">
        <v>dropdown</v>
      </c>
      <c r="D5" t="str">
        <v>[value]</v>
      </c>
      <c r="E5" t="str">
        <v/>
      </c>
      <c r="F5" t="str">
        <v/>
      </c>
      <c r="G5" t="str">
        <v>Primary Action Pool</v>
      </c>
      <c r="H5" t="str">
        <v>LOOKUP</v>
      </c>
      <c r="I5" t="str">
        <v>All</v>
      </c>
      <c r="J5" t="str">
        <v>Lookup!Primary_Actions</v>
      </c>
    </row>
    <row r="6" spans="1:10" x14ac:dyDescent="0.35">
      <c r="A6" t="s">
        <v>669</v>
      </c>
      <c r="B6" t="str" cm="1">
        <f t="array" ref="B6:J6">_xlfn.TEXTSPLIT(A6,"|")</f>
        <v>Primary Action 4</v>
      </c>
      <c r="C6" t="str">
        <v>dropdown</v>
      </c>
      <c r="D6" t="str">
        <v>[value]</v>
      </c>
      <c r="E6" t="str">
        <v/>
      </c>
      <c r="F6" t="str">
        <v/>
      </c>
      <c r="G6" t="str">
        <v>Primary Action Pool</v>
      </c>
      <c r="H6" t="str">
        <v>LOOKUP</v>
      </c>
      <c r="I6" t="str">
        <v>All</v>
      </c>
      <c r="J6" t="str">
        <v>Lookup!Primary_Actions</v>
      </c>
    </row>
    <row r="7" spans="1:10" x14ac:dyDescent="0.35">
      <c r="A7" t="s">
        <v>670</v>
      </c>
      <c r="B7" t="str" cm="1">
        <f t="array" ref="B7:J7">_xlfn.TEXTSPLIT(A7,"|")</f>
        <v>Primary Action 5</v>
      </c>
      <c r="C7" t="str">
        <v>dropdown</v>
      </c>
      <c r="D7" t="str">
        <v>[value]</v>
      </c>
      <c r="E7" t="str">
        <v/>
      </c>
      <c r="F7" t="str">
        <v/>
      </c>
      <c r="G7" t="str">
        <v>Primary Action Pool</v>
      </c>
      <c r="H7" t="str">
        <v>LOOKUP</v>
      </c>
      <c r="I7" t="str">
        <v>All</v>
      </c>
      <c r="J7" t="str">
        <v>Lookup!Primary_Actions</v>
      </c>
    </row>
    <row r="8" spans="1:10" x14ac:dyDescent="0.35">
      <c r="A8" t="s">
        <v>671</v>
      </c>
      <c r="B8" t="str" cm="1">
        <f t="array" ref="B8:J8">_xlfn.TEXTSPLIT(A8,"|")</f>
        <v>Primary Action 6</v>
      </c>
      <c r="C8" t="str">
        <v>dropdown</v>
      </c>
      <c r="D8" t="str">
        <v>[value]</v>
      </c>
      <c r="E8" t="str">
        <v/>
      </c>
      <c r="F8" t="str">
        <v/>
      </c>
      <c r="G8" t="str">
        <v>Primary Action Pool</v>
      </c>
      <c r="H8" t="str">
        <v>LOOKUP</v>
      </c>
      <c r="I8" t="str">
        <v>All</v>
      </c>
      <c r="J8" t="str">
        <v>Lookup!Primary_Actions</v>
      </c>
    </row>
    <row r="9" spans="1:10" x14ac:dyDescent="0.35">
      <c r="A9" t="s">
        <v>672</v>
      </c>
      <c r="B9" t="str" cm="1">
        <f t="array" ref="B9:J9">_xlfn.TEXTSPLIT(A9,"|")</f>
        <v>Primary Action 7</v>
      </c>
      <c r="C9" t="str">
        <v>dropdown</v>
      </c>
      <c r="D9" t="str">
        <v>[value]</v>
      </c>
      <c r="E9" t="str">
        <v/>
      </c>
      <c r="F9" t="str">
        <v/>
      </c>
      <c r="G9" t="str">
        <v>Primary Action Pool</v>
      </c>
      <c r="H9" t="str">
        <v>LOOKUP</v>
      </c>
      <c r="I9" t="str">
        <v>All</v>
      </c>
      <c r="J9" t="str">
        <v>Lookup!Primary_Actions</v>
      </c>
    </row>
    <row r="10" spans="1:10" x14ac:dyDescent="0.35">
      <c r="A10" t="s">
        <v>673</v>
      </c>
      <c r="B10" t="str" cm="1">
        <f t="array" ref="B10:J10">_xlfn.TEXTSPLIT(A10,"|")</f>
        <v>Primary Action 8</v>
      </c>
      <c r="C10" t="str">
        <v>dropdown</v>
      </c>
      <c r="D10" t="str">
        <v>[value]</v>
      </c>
      <c r="E10" t="str">
        <v/>
      </c>
      <c r="F10" t="str">
        <v/>
      </c>
      <c r="G10" t="str">
        <v>Primary Action Pool</v>
      </c>
      <c r="H10" t="str">
        <v>LOOKUP</v>
      </c>
      <c r="I10" t="str">
        <v>All</v>
      </c>
      <c r="J10" t="str">
        <v>Lookup!Primary_Actions</v>
      </c>
    </row>
    <row r="11" spans="1:10" x14ac:dyDescent="0.35">
      <c r="A11" t="s">
        <v>674</v>
      </c>
      <c r="B11" t="str" cm="1">
        <f t="array" ref="B11:J11">_xlfn.TEXTSPLIT(A11,"|")</f>
        <v>Primary Action 9</v>
      </c>
      <c r="C11" t="str">
        <v>dropdown</v>
      </c>
      <c r="D11" t="str">
        <v>[value]</v>
      </c>
      <c r="E11" t="str">
        <v/>
      </c>
      <c r="F11" t="str">
        <v/>
      </c>
      <c r="G11" t="str">
        <v>Primary Action Pool</v>
      </c>
      <c r="H11" t="str">
        <v>LOOKUP</v>
      </c>
      <c r="I11" t="str">
        <v>All</v>
      </c>
      <c r="J11" t="str">
        <v>Lookup!Primary_Actions</v>
      </c>
    </row>
    <row r="12" spans="1:10" x14ac:dyDescent="0.35">
      <c r="A12" t="s">
        <v>675</v>
      </c>
      <c r="B12" t="str" cm="1">
        <f t="array" ref="B12:J12">_xlfn.TEXTSPLIT(A12,"|")</f>
        <v>Primary Action 10</v>
      </c>
      <c r="C12" t="str">
        <v>dropdown</v>
      </c>
      <c r="D12" t="str">
        <v>[value]</v>
      </c>
      <c r="E12" t="str">
        <v/>
      </c>
      <c r="F12" t="str">
        <v/>
      </c>
      <c r="G12" t="str">
        <v>Primary Action Pool</v>
      </c>
      <c r="H12" t="str">
        <v>LOOKUP</v>
      </c>
      <c r="I12" t="str">
        <v>All</v>
      </c>
      <c r="J12" t="str">
        <v>Lookup!Primary_Actions</v>
      </c>
    </row>
    <row r="13" spans="1:10" x14ac:dyDescent="0.35">
      <c r="A13" t="s">
        <v>664</v>
      </c>
      <c r="B13" t="str" cm="1">
        <f t="array" ref="B13:J13">_xlfn.TEXTSPLIT(A13,"|")</f>
        <v/>
      </c>
      <c r="C13" t="str">
        <v/>
      </c>
      <c r="D13" t="str">
        <v/>
      </c>
      <c r="E13" t="str">
        <v/>
      </c>
      <c r="F13" t="str">
        <v/>
      </c>
      <c r="G13" t="str">
        <v/>
      </c>
      <c r="H13" t="str">
        <v/>
      </c>
      <c r="I13" t="str">
        <v/>
      </c>
      <c r="J13" t="str">
        <v/>
      </c>
    </row>
    <row r="14" spans="1:10" x14ac:dyDescent="0.35">
      <c r="A14" t="s">
        <v>676</v>
      </c>
      <c r="B14" t="str" cm="1">
        <f t="array" ref="B14:J14">_xlfn.TEXTSPLIT(A14,"|")</f>
        <v>SECTION 4B: STAT MODIFIERS</v>
      </c>
      <c r="C14" t="str">
        <v/>
      </c>
      <c r="D14" t="str">
        <v/>
      </c>
      <c r="E14" t="str">
        <v/>
      </c>
      <c r="F14" t="str">
        <v/>
      </c>
      <c r="G14" t="str">
        <v/>
      </c>
      <c r="H14" t="str">
        <v/>
      </c>
      <c r="I14" t="str">
        <v/>
      </c>
      <c r="J14" t="str">
        <v/>
      </c>
    </row>
    <row r="15" spans="1:10" x14ac:dyDescent="0.35">
      <c r="A15" t="s">
        <v>677</v>
      </c>
      <c r="B15" t="str" cm="1">
        <f t="array" ref="B15:J15">_xlfn.TEXTSPLIT(A15,"|")</f>
        <v>Avoidance Modifier</v>
      </c>
      <c r="C15" t="str">
        <v>number</v>
      </c>
      <c r="D15" t="str">
        <v>0</v>
      </c>
      <c r="E15" t="str">
        <v/>
      </c>
      <c r="F15" t="str">
        <v/>
      </c>
      <c r="G15" t="str">
        <v>None</v>
      </c>
      <c r="H15" t="str">
        <v>0</v>
      </c>
      <c r="I15" t="str">
        <v>All</v>
      </c>
      <c r="J15" t="str">
        <v>-10-10</v>
      </c>
    </row>
    <row r="16" spans="1:10" x14ac:dyDescent="0.35">
      <c r="A16" t="s">
        <v>678</v>
      </c>
      <c r="B16" t="str" cm="1">
        <f t="array" ref="B16:J16">_xlfn.TEXTSPLIT(A16,"|")</f>
        <v>Durability Modifier</v>
      </c>
      <c r="C16" t="str">
        <v>number</v>
      </c>
      <c r="D16" t="str">
        <v>0</v>
      </c>
      <c r="E16" t="str">
        <v/>
      </c>
      <c r="F16" t="str">
        <v/>
      </c>
      <c r="G16" t="str">
        <v>None</v>
      </c>
      <c r="H16" t="str">
        <v>0</v>
      </c>
      <c r="I16" t="str">
        <v>All</v>
      </c>
      <c r="J16" t="str">
        <v>-10-10</v>
      </c>
    </row>
    <row r="17" spans="1:17" x14ac:dyDescent="0.35">
      <c r="A17" t="s">
        <v>679</v>
      </c>
      <c r="B17" t="str" cm="1">
        <f t="array" ref="B17:J17">_xlfn.TEXTSPLIT(A17,"|")</f>
        <v>Resolve Modifier</v>
      </c>
      <c r="C17" t="str">
        <v>number</v>
      </c>
      <c r="D17" t="str">
        <v>0</v>
      </c>
      <c r="E17" t="str">
        <v/>
      </c>
      <c r="F17" t="str">
        <v/>
      </c>
      <c r="G17" t="str">
        <v>None</v>
      </c>
      <c r="H17" t="str">
        <v>0</v>
      </c>
      <c r="I17" t="str">
        <v>All</v>
      </c>
      <c r="J17" t="str">
        <v>-10-10</v>
      </c>
      <c r="N17" t="s">
        <v>724</v>
      </c>
      <c r="O17" t="s">
        <v>580</v>
      </c>
      <c r="P17" t="s">
        <v>540</v>
      </c>
      <c r="Q17" t="s">
        <v>735</v>
      </c>
    </row>
    <row r="18" spans="1:17" x14ac:dyDescent="0.35">
      <c r="A18" t="s">
        <v>680</v>
      </c>
      <c r="B18" t="str" cm="1">
        <f t="array" ref="B18:J18">_xlfn.TEXTSPLIT(A18,"|")</f>
        <v>Stability Modifier</v>
      </c>
      <c r="C18" t="str">
        <v>number</v>
      </c>
      <c r="D18" t="str">
        <v>0</v>
      </c>
      <c r="E18" t="str">
        <v/>
      </c>
      <c r="F18" t="str">
        <v/>
      </c>
      <c r="G18" t="str">
        <v>None</v>
      </c>
      <c r="H18" t="str">
        <v>0</v>
      </c>
      <c r="I18" t="str">
        <v>All</v>
      </c>
      <c r="J18" t="str">
        <v>-10-10</v>
      </c>
      <c r="N18" t="s">
        <v>724</v>
      </c>
      <c r="O18" t="s">
        <v>580</v>
      </c>
      <c r="P18" t="s">
        <v>540</v>
      </c>
      <c r="Q18" t="s">
        <v>735</v>
      </c>
    </row>
    <row r="19" spans="1:17" x14ac:dyDescent="0.35">
      <c r="A19" t="s">
        <v>681</v>
      </c>
      <c r="B19" t="str" cm="1">
        <f t="array" ref="B19:J19">_xlfn.TEXTSPLIT(A19,"|")</f>
        <v>Vitality Modifier</v>
      </c>
      <c r="C19" t="str">
        <v>number</v>
      </c>
      <c r="D19" t="str">
        <v>0</v>
      </c>
      <c r="E19" t="str">
        <v/>
      </c>
      <c r="F19" t="str">
        <v/>
      </c>
      <c r="G19" t="str">
        <v>None</v>
      </c>
      <c r="H19" t="str">
        <v>0</v>
      </c>
      <c r="I19" t="str">
        <v>All</v>
      </c>
      <c r="J19" t="str">
        <v>-10-10</v>
      </c>
      <c r="N19" t="s">
        <v>724</v>
      </c>
      <c r="O19" t="s">
        <v>580</v>
      </c>
      <c r="P19" t="s">
        <v>540</v>
      </c>
      <c r="Q19" t="s">
        <v>735</v>
      </c>
    </row>
    <row r="20" spans="1:17" x14ac:dyDescent="0.35">
      <c r="A20" t="s">
        <v>682</v>
      </c>
      <c r="B20" t="str" cm="1">
        <f t="array" ref="B20:J20">_xlfn.TEXTSPLIT(A20,"|")</f>
        <v>Movement Modifier</v>
      </c>
      <c r="C20" t="str">
        <v>number</v>
      </c>
      <c r="D20" t="str">
        <v>0</v>
      </c>
      <c r="E20" t="str">
        <v/>
      </c>
      <c r="F20" t="str">
        <v/>
      </c>
      <c r="G20" t="str">
        <v>None</v>
      </c>
      <c r="H20" t="str">
        <v>0</v>
      </c>
      <c r="I20" t="str">
        <v>All</v>
      </c>
      <c r="J20" t="str">
        <v>-10-10</v>
      </c>
      <c r="N20" t="s">
        <v>724</v>
      </c>
      <c r="O20" t="s">
        <v>580</v>
      </c>
      <c r="P20" t="s">
        <v>540</v>
      </c>
      <c r="Q20" t="s">
        <v>735</v>
      </c>
    </row>
    <row r="21" spans="1:17" x14ac:dyDescent="0.35">
      <c r="A21" t="s">
        <v>683</v>
      </c>
      <c r="B21" t="str" cm="1">
        <f t="array" ref="B21:J21">_xlfn.TEXTSPLIT(A21,"|")</f>
        <v>Accuracy Modifier</v>
      </c>
      <c r="C21" t="str">
        <v>number</v>
      </c>
      <c r="D21" t="str">
        <v>0</v>
      </c>
      <c r="E21" t="str">
        <v/>
      </c>
      <c r="F21" t="str">
        <v/>
      </c>
      <c r="G21" t="str">
        <v>None</v>
      </c>
      <c r="H21" t="str">
        <v>0</v>
      </c>
      <c r="I21" t="str">
        <v>All</v>
      </c>
      <c r="J21" t="str">
        <v>-10-10</v>
      </c>
      <c r="N21" t="s">
        <v>724</v>
      </c>
      <c r="O21" t="s">
        <v>580</v>
      </c>
      <c r="P21" t="s">
        <v>540</v>
      </c>
      <c r="Q21" t="s">
        <v>735</v>
      </c>
    </row>
    <row r="22" spans="1:17" x14ac:dyDescent="0.35">
      <c r="A22" t="s">
        <v>684</v>
      </c>
      <c r="B22" t="str" cm="1">
        <f t="array" ref="B22:J22">_xlfn.TEXTSPLIT(A22,"|")</f>
        <v>Damage Modifier</v>
      </c>
      <c r="C22" t="str">
        <v>number</v>
      </c>
      <c r="D22" t="str">
        <v>0</v>
      </c>
      <c r="E22" t="str">
        <v/>
      </c>
      <c r="F22" t="str">
        <v/>
      </c>
      <c r="G22" t="str">
        <v>None</v>
      </c>
      <c r="H22" t="str">
        <v>0</v>
      </c>
      <c r="I22" t="str">
        <v>All</v>
      </c>
      <c r="J22" t="str">
        <v>-10-10</v>
      </c>
      <c r="N22" t="s">
        <v>724</v>
      </c>
      <c r="O22" t="s">
        <v>580</v>
      </c>
      <c r="P22" t="s">
        <v>540</v>
      </c>
      <c r="Q22" t="s">
        <v>735</v>
      </c>
    </row>
    <row r="23" spans="1:17" x14ac:dyDescent="0.35">
      <c r="A23" t="s">
        <v>685</v>
      </c>
      <c r="B23" t="str" cm="1">
        <f t="array" ref="B23:J23">_xlfn.TEXTSPLIT(A23,"|")</f>
        <v>Conditions Modifier</v>
      </c>
      <c r="C23" t="str">
        <v>number</v>
      </c>
      <c r="D23" t="str">
        <v>0</v>
      </c>
      <c r="E23" t="str">
        <v/>
      </c>
      <c r="F23" t="str">
        <v/>
      </c>
      <c r="G23" t="str">
        <v>None</v>
      </c>
      <c r="H23" t="str">
        <v>0</v>
      </c>
      <c r="I23" t="str">
        <v>All</v>
      </c>
      <c r="J23" t="str">
        <v>-10-10</v>
      </c>
      <c r="N23" t="s">
        <v>724</v>
      </c>
      <c r="O23" t="s">
        <v>580</v>
      </c>
      <c r="P23" t="s">
        <v>540</v>
      </c>
      <c r="Q23" t="s">
        <v>735</v>
      </c>
    </row>
    <row r="24" spans="1:17" x14ac:dyDescent="0.35">
      <c r="A24" t="s">
        <v>686</v>
      </c>
      <c r="B24" t="str" cm="1">
        <f t="array" ref="B24:J24">_xlfn.TEXTSPLIT(A24,"|")</f>
        <v>Initiative Modifier</v>
      </c>
      <c r="C24" t="str">
        <v>number</v>
      </c>
      <c r="D24" t="str">
        <v>0</v>
      </c>
      <c r="E24" t="str">
        <v/>
      </c>
      <c r="F24" t="str">
        <v/>
      </c>
      <c r="G24" t="str">
        <v>None</v>
      </c>
      <c r="H24" t="str">
        <v>0</v>
      </c>
      <c r="I24" t="str">
        <v>All</v>
      </c>
      <c r="J24" t="str">
        <v>-10-10</v>
      </c>
      <c r="N24" t="s">
        <v>724</v>
      </c>
      <c r="O24" t="s">
        <v>580</v>
      </c>
      <c r="P24" t="s">
        <v>540</v>
      </c>
      <c r="Q24" t="s">
        <v>735</v>
      </c>
    </row>
    <row r="25" spans="1:17" x14ac:dyDescent="0.35">
      <c r="A25" t="s">
        <v>664</v>
      </c>
      <c r="B25" t="str" cm="1">
        <f t="array" ref="B25:J25">_xlfn.TEXTSPLIT(A25,"|")</f>
        <v/>
      </c>
      <c r="C25" t="str">
        <v/>
      </c>
      <c r="D25" t="str">
        <v/>
      </c>
      <c r="E25" t="str">
        <v/>
      </c>
      <c r="F25" t="str">
        <v/>
      </c>
      <c r="G25" t="str">
        <v/>
      </c>
      <c r="H25" t="str">
        <v/>
      </c>
      <c r="I25" t="str">
        <v/>
      </c>
      <c r="J25" t="str">
        <v/>
      </c>
      <c r="N25" t="s">
        <v>724</v>
      </c>
      <c r="O25" t="s">
        <v>580</v>
      </c>
      <c r="P25" t="s">
        <v>540</v>
      </c>
      <c r="Q25" t="s">
        <v>735</v>
      </c>
    </row>
    <row r="26" spans="1:17" x14ac:dyDescent="0.35">
      <c r="B26" t="e" cm="1">
        <f t="array" ref="B26">_xlfn.TEXTSPLIT(A26,"|")</f>
        <v>#VALUE!</v>
      </c>
      <c r="N26" t="s">
        <v>724</v>
      </c>
      <c r="O26" t="s">
        <v>580</v>
      </c>
      <c r="P26" t="s">
        <v>540</v>
      </c>
      <c r="Q26" t="s">
        <v>735</v>
      </c>
    </row>
    <row r="27" spans="1:17" x14ac:dyDescent="0.35">
      <c r="A27" t="s">
        <v>702</v>
      </c>
      <c r="B27" t="str" cm="1">
        <f t="array" ref="B27:J27">_xlfn.TEXTSPLIT(A27,"|")</f>
        <v>Archetype Defensive</v>
      </c>
      <c r="C27" t="str">
        <v>dropdown</v>
      </c>
      <c r="D27" t="str">
        <v>[value]</v>
      </c>
      <c r="E27" t="str">
        <v/>
      </c>
      <c r="F27" t="str">
        <v/>
      </c>
      <c r="G27" t="str">
        <v>None</v>
      </c>
      <c r="H27" t="str">
        <v>0</v>
      </c>
      <c r="I27" t="str">
        <v>All</v>
      </c>
      <c r="J27" t="str">
        <v>Lookup!Archetype_Defensive</v>
      </c>
    </row>
    <row r="28" spans="1:17" x14ac:dyDescent="0.35">
      <c r="B28" t="e" cm="1">
        <f t="array" ref="B28">_xlfn.TEXTSPLIT(A28,"|")</f>
        <v>#VALUE!</v>
      </c>
    </row>
    <row r="29" spans="1:17" x14ac:dyDescent="0.35">
      <c r="B29" t="e" cm="1">
        <f t="array" ref="B29">_xlfn.TEXTSPLIT(A29,"|")</f>
        <v>#VALUE!</v>
      </c>
    </row>
    <row r="30" spans="1:17" x14ac:dyDescent="0.35">
      <c r="B30" t="e" cm="1">
        <f t="array" ref="B30">_xlfn.TEXTSPLIT(A30,"|")</f>
        <v>#VALUE!</v>
      </c>
    </row>
    <row r="31" spans="1:17" x14ac:dyDescent="0.35">
      <c r="B31" t="e" cm="1">
        <f t="array" ref="B31">_xlfn.TEXTSPLIT(A31,"|")</f>
        <v>#VALUE!</v>
      </c>
    </row>
    <row r="32" spans="1:17" x14ac:dyDescent="0.35">
      <c r="B32" t="e" cm="1">
        <f t="array" ref="B32">_xlfn.TEXTSPLIT(A32,"|")</f>
        <v>#VALUE!</v>
      </c>
    </row>
    <row r="33" spans="1:12" x14ac:dyDescent="0.35">
      <c r="A33" t="s">
        <v>416</v>
      </c>
      <c r="B33" t="str" cm="1">
        <f t="array" ref="B33:E33">_xlfn.TEXTSPLIT(A33,",")</f>
        <v>Category</v>
      </c>
      <c r="C33" t="str">
        <v>Title</v>
      </c>
      <c r="D33" t="str">
        <v>Description</v>
      </c>
      <c r="E33" t="str">
        <v>Cost</v>
      </c>
      <c r="I33" t="s">
        <v>220</v>
      </c>
      <c r="J33" t="s">
        <v>209</v>
      </c>
      <c r="K33" t="s">
        <v>221</v>
      </c>
      <c r="L33" t="s">
        <v>134</v>
      </c>
    </row>
    <row r="34" spans="1:12" x14ac:dyDescent="0.35">
      <c r="A34" t="s">
        <v>687</v>
      </c>
      <c r="B34" t="str" cm="1">
        <f t="array" ref="B34:E34">_xlfn.TEXTSPLIT(A34,",")</f>
        <v>Primary_Actions</v>
      </c>
      <c r="C34" t="str">
        <v>Base Attack</v>
      </c>
      <c r="D34" t="str">
        <v>You can make a base attack</v>
      </c>
      <c r="E34" t="str">
        <v>0</v>
      </c>
    </row>
    <row r="35" spans="1:12" x14ac:dyDescent="0.35">
      <c r="A35" t="s">
        <v>688</v>
      </c>
      <c r="B35" t="str" cm="1">
        <f t="array" ref="B35:E35">_xlfn.TEXTSPLIT(A35,",")</f>
        <v>Primary_Actions</v>
      </c>
      <c r="C35" t="str">
        <v>Dodge Action</v>
      </c>
      <c r="D35" t="str">
        <v>Increase your Avoidance by your Tier until the start of your next turn</v>
      </c>
      <c r="E35" t="str">
        <v>30</v>
      </c>
    </row>
    <row r="36" spans="1:12" x14ac:dyDescent="0.35">
      <c r="A36" t="s">
        <v>689</v>
      </c>
      <c r="B36" t="str" cm="1">
        <f t="array" ref="B36:E36">_xlfn.TEXTSPLIT(A36,",")</f>
        <v>Primary_Actions</v>
      </c>
      <c r="C36" t="str">
        <v>Brace Action</v>
      </c>
      <c r="D36" t="str">
        <v>Increase your DR by your Tier until the start of your next turn</v>
      </c>
      <c r="E36" t="str">
        <v>30</v>
      </c>
    </row>
    <row r="37" spans="1:12" x14ac:dyDescent="0.35">
      <c r="A37" t="s">
        <v>690</v>
      </c>
      <c r="B37" t="str" cm="1">
        <f t="array" ref="B37:E37">_xlfn.TEXTSPLIT(A37,",")</f>
        <v>Primary_Actions</v>
      </c>
      <c r="C37" t="str">
        <v>Fortify Action</v>
      </c>
      <c r="D37" t="str">
        <v>Increase all types of Resistance by your Tier until the start of your next turn</v>
      </c>
      <c r="E37" t="str">
        <v>30</v>
      </c>
    </row>
    <row r="38" spans="1:12" x14ac:dyDescent="0.35">
      <c r="A38" t="s">
        <v>691</v>
      </c>
      <c r="B38" t="str" cm="1">
        <f t="array" ref="B38:E38">_xlfn.TEXTSPLIT(A38,",")</f>
        <v>Primary_Actions</v>
      </c>
      <c r="C38" t="str">
        <v>Aim Action</v>
      </c>
      <c r="D38" t="str">
        <v>Increase your next attacks Accuracy roll by your Tier until the end of your next turn</v>
      </c>
      <c r="E38" t="str">
        <v>30</v>
      </c>
    </row>
    <row r="39" spans="1:12" x14ac:dyDescent="0.35">
      <c r="A39" t="s">
        <v>692</v>
      </c>
      <c r="B39" t="str" cm="1">
        <f t="array" ref="B39:E39">_xlfn.TEXTSPLIT(A39,",")</f>
        <v>Primary_Actions</v>
      </c>
      <c r="C39" t="str">
        <v>Empower Action</v>
      </c>
      <c r="D39" t="str">
        <v>Increase your Damage by your Tier until the end of your next turn</v>
      </c>
      <c r="E39" t="str">
        <v>30</v>
      </c>
    </row>
    <row r="40" spans="1:12" x14ac:dyDescent="0.35">
      <c r="A40" t="s">
        <v>693</v>
      </c>
      <c r="B40" t="str" cm="1">
        <f t="array" ref="B40:E40">_xlfn.TEXTSPLIT(A40,",")</f>
        <v>Primary_Actions</v>
      </c>
      <c r="C40" t="str">
        <v>Refine Action</v>
      </c>
      <c r="D40" t="str">
        <v>Increase your Condition roll by your Tier until the end of your next turn</v>
      </c>
      <c r="E40" t="str">
        <v>30</v>
      </c>
    </row>
    <row r="41" spans="1:12" x14ac:dyDescent="0.35">
      <c r="A41" t="s">
        <v>694</v>
      </c>
      <c r="B41" t="str" cm="1">
        <f t="array" ref="B41:E41">_xlfn.TEXTSPLIT(A41,",")</f>
        <v>Primary_Actions</v>
      </c>
      <c r="C41" t="str">
        <v>Assist Action</v>
      </c>
      <c r="D41" t="str">
        <v>You take the Aim Empower or Refine Actions but targeting an adjacent ally instead</v>
      </c>
      <c r="E41" t="str">
        <v>30</v>
      </c>
    </row>
    <row r="42" spans="1:12" x14ac:dyDescent="0.35">
      <c r="A42" t="s">
        <v>695</v>
      </c>
      <c r="B42" t="str" cm="1">
        <f t="array" ref="B42:E42">_xlfn.TEXTSPLIT(A42,",")</f>
        <v>Primary_Actions</v>
      </c>
      <c r="C42" t="str">
        <v>Carry Action</v>
      </c>
      <c r="D42" t="str">
        <v>Pick up and move a willing character with you. You move at half speed while moving them</v>
      </c>
      <c r="E42" t="str">
        <v>30</v>
      </c>
    </row>
    <row r="43" spans="1:12" x14ac:dyDescent="0.35">
      <c r="A43" t="s">
        <v>696</v>
      </c>
      <c r="B43" t="str" cm="1">
        <f t="array" ref="B43:E43">_xlfn.TEXTSPLIT(A43,",")</f>
        <v>Primary_Actions</v>
      </c>
      <c r="C43" t="str">
        <v>Protect Action</v>
      </c>
      <c r="D43" t="str">
        <v>Pick an adjacent character or object. The next non-direct attack made against them automatically hits you instead</v>
      </c>
      <c r="E43" t="str">
        <v>30</v>
      </c>
    </row>
    <row r="44" spans="1:12" x14ac:dyDescent="0.35">
      <c r="A44" t="s">
        <v>697</v>
      </c>
      <c r="B44" t="str" cm="1">
        <f t="array" ref="B44:E44">_xlfn.TEXTSPLIT(A44,",")</f>
        <v>Primary_Actions</v>
      </c>
      <c r="C44" t="str">
        <v>Use Action</v>
      </c>
      <c r="D44" t="str">
        <v>Interact with a thing in the environment that takes most of your attention such as a car computer or heavy object</v>
      </c>
      <c r="E44" t="str">
        <v>30</v>
      </c>
    </row>
    <row r="45" spans="1:12" x14ac:dyDescent="0.35">
      <c r="A45" t="s">
        <v>698</v>
      </c>
      <c r="B45" t="str" cm="1">
        <f t="array" ref="B45:E45">_xlfn.TEXTSPLIT(A45,",")</f>
        <v>Primary_Actions</v>
      </c>
      <c r="C45" t="str">
        <v>Hasten Action</v>
      </c>
      <c r="D45" t="str">
        <v>You can move your full Movement Speed again</v>
      </c>
      <c r="E45" t="str">
        <v>30</v>
      </c>
    </row>
    <row r="46" spans="1:12" x14ac:dyDescent="0.35">
      <c r="A46" t="s">
        <v>699</v>
      </c>
      <c r="B46" t="str" cm="1">
        <f t="array" ref="B46:E46">_xlfn.TEXTSPLIT(A46,",")</f>
        <v>Primary_Actions</v>
      </c>
      <c r="C46" t="str">
        <v>Hide Action</v>
      </c>
      <c r="D46" t="str">
        <v>While outside of the Direct Perception of a character you can attempt to conceal your presence</v>
      </c>
      <c r="E46" t="str">
        <v>30</v>
      </c>
    </row>
    <row r="47" spans="1:12" x14ac:dyDescent="0.35">
      <c r="A47" t="s">
        <v>700</v>
      </c>
      <c r="B47" t="str" cm="1">
        <f t="array" ref="B47:E47">_xlfn.TEXTSPLIT(A47,",")</f>
        <v>Primary_Actions</v>
      </c>
      <c r="C47" t="str">
        <v>Prepare Action</v>
      </c>
      <c r="D47" t="str">
        <v>You delay your action until a specified point chosen when you take this action</v>
      </c>
      <c r="E47" t="str">
        <v>30</v>
      </c>
    </row>
    <row r="48" spans="1:12" x14ac:dyDescent="0.35">
      <c r="A48" t="s">
        <v>701</v>
      </c>
      <c r="B48" t="str" cm="1">
        <f t="array" ref="B48:E48">_xlfn.TEXTSPLIT(A48,",")</f>
        <v>Point_Pools</v>
      </c>
      <c r="C48" t="str">
        <v>Primary Action Pool</v>
      </c>
      <c r="D48" t="str">
        <v>Points for purchasing primary actions as Quick Actions. Varies by archetype</v>
      </c>
      <c r="E48" t="str">
        <v>0</v>
      </c>
    </row>
    <row r="49" spans="1:5" x14ac:dyDescent="0.35">
      <c r="A49" t="s">
        <v>416</v>
      </c>
      <c r="B49" t="str" cm="1">
        <f t="array" ref="B49:E49">_xlfn.TEXTSPLIT(A49,",")</f>
        <v>Category</v>
      </c>
      <c r="C49" t="str">
        <v>Title</v>
      </c>
      <c r="D49" t="str">
        <v>Description</v>
      </c>
      <c r="E49" t="str">
        <v>Cost</v>
      </c>
    </row>
    <row r="50" spans="1:5" x14ac:dyDescent="0.35">
      <c r="A50" t="s">
        <v>703</v>
      </c>
      <c r="B50" t="str" cm="1">
        <f t="array" ref="B50:E50">_xlfn.TEXTSPLIT(A50,",")</f>
        <v>Archetype_Defensive</v>
      </c>
      <c r="C50" t="str">
        <v>Stalwart</v>
      </c>
      <c r="D50" t="str">
        <v>Specialized damage resistance. Subtract your Tier from your Avoidance. Choose one damage type: Physical or Non-Physical damage take half damage from that source</v>
      </c>
      <c r="E50" t="str">
        <v>0</v>
      </c>
    </row>
    <row r="51" spans="1:5" x14ac:dyDescent="0.35">
      <c r="A51" t="s">
        <v>704</v>
      </c>
      <c r="B51" t="str" cm="1">
        <f t="array" ref="B51:E51">_xlfn.TEXTSPLIT(A51,",")</f>
        <v>Archetype_Defensive</v>
      </c>
      <c r="C51" t="str">
        <v>Resilient</v>
      </c>
      <c r="D51" t="str">
        <v>Reduces all incoming damage. Add your Tier to your Durability. Perfect for characters who prefer consistent protection against all damage types</v>
      </c>
      <c r="E51" t="str">
        <v>0</v>
      </c>
    </row>
    <row r="52" spans="1:5" x14ac:dyDescent="0.35">
      <c r="A52" t="s">
        <v>705</v>
      </c>
      <c r="B52" t="str" cm="1">
        <f t="array" ref="B52:E52">_xlfn.TEXTSPLIT(A52,",")</f>
        <v>Archetype_Defensive</v>
      </c>
      <c r="C52" t="str">
        <v>Fortress</v>
      </c>
      <c r="D52" t="str">
        <v>Enhanced mental and supernatural defenses. Add your Tier to all three Secondary Resistances (Resolve Stability Vitality). Exceptional at resisting conditions effects</v>
      </c>
      <c r="E52" t="str">
        <v>0</v>
      </c>
    </row>
    <row r="53" spans="1:5" x14ac:dyDescent="0.35">
      <c r="A53" t="s">
        <v>706</v>
      </c>
      <c r="B53" t="str" cm="1">
        <f t="array" ref="B53:E53">_xlfn.TEXTSPLIT(A53,",")</f>
        <v>Archetype_Defensive</v>
      </c>
      <c r="C53" t="str">
        <v>Immutable</v>
      </c>
      <c r="D53" t="str">
        <v>Cannot be affected by conditions that target your chosen resistance. Choose one Secondary Resistance type: gain complete immunity to that resistance category</v>
      </c>
      <c r="E53" t="str">
        <v>0</v>
      </c>
    </row>
    <row r="54" spans="1:5" x14ac:dyDescent="0.35">
      <c r="A54" t="s">
        <v>707</v>
      </c>
      <c r="B54" t="str" cm="1">
        <f t="array" ref="B54:E54">_xlfn.TEXTSPLIT(A54,",")</f>
        <v>Archetype_Defensive</v>
      </c>
      <c r="C54" t="str">
        <v>Juggernaut</v>
      </c>
      <c r="D54" t="str">
        <v>Massive health reserves. Increase your maximum Health Pool by 5 × Tier. Ideal for characters who win through sheer attrition</v>
      </c>
      <c r="E54" t="str">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FD2F77-D7EE-4EBD-A3AF-963B0DF90A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VL Table</vt:lpstr>
      <vt:lpstr>DataValidation</vt:lpstr>
      <vt:lpstr>Template_Old</vt:lpstr>
      <vt:lpstr>Pandora</vt:lpstr>
      <vt:lpstr>Lookup</vt:lpstr>
      <vt:lpstr>Template_New</vt:lpstr>
      <vt:lpstr>Sheet3</vt:lpstr>
      <vt:lpstr>DataValidation!_Toc183243754</vt:lpstr>
      <vt:lpstr>ArcAT</vt:lpstr>
      <vt:lpstr>ArcET</vt:lpstr>
      <vt:lpstr>ArcM</vt:lpstr>
      <vt:lpstr>ArcSA</vt:lpstr>
      <vt:lpstr>ArcU</vt:lpstr>
      <vt:lpstr>ArcUA</vt:lpstr>
      <vt:lpstr>VL</vt:lpstr>
      <vt:lpstr>VLU</vt:lpstr>
      <vt:lpstr>YesBlank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Trent Brenning</dc:creator>
  <cp:keywords/>
  <dc:description/>
  <cp:lastModifiedBy>Trent Brenning</cp:lastModifiedBy>
  <cp:revision/>
  <dcterms:created xsi:type="dcterms:W3CDTF">2024-08-01T17:35:26Z</dcterms:created>
  <dcterms:modified xsi:type="dcterms:W3CDTF">2025-05-27T21:36:51Z</dcterms:modified>
  <cp:category/>
  <cp:contentStatus/>
</cp:coreProperties>
</file>