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6"/>
  <workbookPr defaultThemeVersion="166925"/>
  <mc:AlternateContent xmlns:mc="http://schemas.openxmlformats.org/markup-compatibility/2006">
    <mc:Choice Requires="x15">
      <x15ac:absPath xmlns:x15ac="http://schemas.microsoft.com/office/spreadsheetml/2010/11/ac" url="E:\github-projects\microsoft-excel-tutorial-beginner\"/>
    </mc:Choice>
  </mc:AlternateContent>
  <xr:revisionPtr revIDLastSave="0" documentId="13_ncr:1_{1F818845-64D3-40CA-8CE0-DC7C395B7C8F}" xr6:coauthVersionLast="47" xr6:coauthVersionMax="47" xr10:uidLastSave="{00000000-0000-0000-0000-000000000000}"/>
  <bookViews>
    <workbookView xWindow="-120" yWindow="-120" windowWidth="29040" windowHeight="16440" activeTab="3" xr2:uid="{9FA7835E-DA76-4B93-946E-CCC2848369CA}"/>
  </bookViews>
  <sheets>
    <sheet name="Start" sheetId="1" r:id="rId1"/>
    <sheet name="DataTypes" sheetId="14" r:id="rId2"/>
    <sheet name="Arithmetic" sheetId="19" r:id="rId3"/>
    <sheet name="Logical and Condi State." sheetId="15" r:id="rId4"/>
    <sheet name="Formatting" sheetId="2" r:id="rId5"/>
    <sheet name="Understanding Formula" sheetId="16" r:id="rId6"/>
    <sheet name="Text" sheetId="4" r:id="rId7"/>
    <sheet name="Text (2)" sheetId="17" r:id="rId8"/>
    <sheet name="Date&amp;Time" sheetId="18" r:id="rId9"/>
    <sheet name="Table" sheetId="3" r:id="rId10"/>
    <sheet name="AbsoluteAndRelative" sheetId="9" r:id="rId11"/>
    <sheet name="Vlookup simple" sheetId="11" r:id="rId12"/>
    <sheet name="Vlookup 1" sheetId="10" r:id="rId13"/>
    <sheet name="Vlookup 2" sheetId="8" r:id="rId14"/>
    <sheet name="Vlookup Scenario" sheetId="13" r:id="rId15"/>
    <sheet name="Shortcut Keys" sheetId="12" r:id="rId16"/>
    <sheet name="Pivot" sheetId="5" r:id="rId17"/>
  </sheets>
  <definedNames>
    <definedName name="_xlnm._FilterDatabase" localSheetId="4" hidden="1">Formatting!$A$1:$J$51</definedName>
    <definedName name="_xlnm._FilterDatabase" localSheetId="6" hidden="1">Text!#REF!</definedName>
    <definedName name="_xlnm._FilterDatabase" localSheetId="7" hidden="1">'Text (2)'!$A$1:$B$51</definedName>
  </definedNames>
  <calcPr calcId="191028"/>
  <pivotCaches>
    <pivotCache cacheId="0"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19" l="1"/>
  <c r="C16" i="19"/>
  <c r="D10" i="19"/>
  <c r="D9" i="19"/>
  <c r="D8" i="19"/>
  <c r="D7" i="19"/>
  <c r="J21" i="11"/>
  <c r="J20" i="11"/>
  <c r="J19" i="11"/>
  <c r="J18" i="11"/>
  <c r="J17" i="11"/>
  <c r="J16" i="11"/>
  <c r="J15" i="11"/>
  <c r="B12" i="18"/>
  <c r="I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O2" i="17"/>
  <c r="L3" i="17" s="1"/>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2" i="17"/>
  <c r="M7" i="4"/>
  <c r="L7" i="4"/>
  <c r="K7" i="4"/>
  <c r="J4" i="4"/>
  <c r="I2" i="4"/>
  <c r="H2" i="4"/>
  <c r="G2" i="4"/>
  <c r="F3" i="4"/>
  <c r="F4" i="4"/>
  <c r="F5" i="4"/>
  <c r="F7" i="4"/>
  <c r="F8" i="4"/>
  <c r="F9" i="4"/>
  <c r="F10" i="4"/>
  <c r="F11" i="4"/>
  <c r="F12" i="4"/>
  <c r="F13" i="4"/>
  <c r="F14" i="4"/>
  <c r="F15" i="4"/>
  <c r="F2" i="4"/>
  <c r="M8" i="2"/>
  <c r="M7" i="2"/>
  <c r="L7" i="2"/>
  <c r="B13" i="18"/>
  <c r="B3" i="18"/>
  <c r="B8" i="18" s="1"/>
  <c r="B2" i="18"/>
  <c r="B17" i="19"/>
  <c r="B16" i="19"/>
  <c r="C8" i="19"/>
  <c r="C9" i="19"/>
  <c r="C10" i="19"/>
  <c r="C7" i="19"/>
  <c r="C4" i="15"/>
  <c r="C13" i="15"/>
  <c r="C5" i="15"/>
  <c r="C6" i="15"/>
  <c r="C14" i="15"/>
  <c r="C3" i="15"/>
  <c r="C12" i="15"/>
  <c r="C8" i="15"/>
  <c r="C7" i="15"/>
  <c r="L96" i="17" l="1"/>
  <c r="L98" i="17"/>
  <c r="L95" i="17"/>
  <c r="L82" i="17"/>
  <c r="L66" i="17"/>
  <c r="L50" i="17"/>
  <c r="L34" i="17"/>
  <c r="L18" i="17"/>
  <c r="L97" i="17"/>
  <c r="L81" i="17"/>
  <c r="L65" i="17"/>
  <c r="L49" i="17"/>
  <c r="L33" i="17"/>
  <c r="L17" i="17"/>
  <c r="L80" i="17"/>
  <c r="L64" i="17"/>
  <c r="L48" i="17"/>
  <c r="L32" i="17"/>
  <c r="L16" i="17"/>
  <c r="L79" i="17"/>
  <c r="L63" i="17"/>
  <c r="L47" i="17"/>
  <c r="L31" i="17"/>
  <c r="L15" i="17"/>
  <c r="L94" i="17"/>
  <c r="L62" i="17"/>
  <c r="L46" i="17"/>
  <c r="L30" i="17"/>
  <c r="L14" i="17"/>
  <c r="L2" i="17"/>
  <c r="L93" i="17"/>
  <c r="L77" i="17"/>
  <c r="L61" i="17"/>
  <c r="L45" i="17"/>
  <c r="L29" i="17"/>
  <c r="L13" i="17"/>
  <c r="L78" i="17"/>
  <c r="L108" i="17"/>
  <c r="L92" i="17"/>
  <c r="L76" i="17"/>
  <c r="L60" i="17"/>
  <c r="L44" i="17"/>
  <c r="L28" i="17"/>
  <c r="L12" i="17"/>
  <c r="L107" i="17"/>
  <c r="L91" i="17"/>
  <c r="L75" i="17"/>
  <c r="L59" i="17"/>
  <c r="L43" i="17"/>
  <c r="L27" i="17"/>
  <c r="L11" i="17"/>
  <c r="L106" i="17"/>
  <c r="L90" i="17"/>
  <c r="L74" i="17"/>
  <c r="L58" i="17"/>
  <c r="L42" i="17"/>
  <c r="L26" i="17"/>
  <c r="L10" i="17"/>
  <c r="L105" i="17"/>
  <c r="L89" i="17"/>
  <c r="L73" i="17"/>
  <c r="L57" i="17"/>
  <c r="L41" i="17"/>
  <c r="L25" i="17"/>
  <c r="L9" i="17"/>
  <c r="L104" i="17"/>
  <c r="L88" i="17"/>
  <c r="L72" i="17"/>
  <c r="L56" i="17"/>
  <c r="L40" i="17"/>
  <c r="L24" i="17"/>
  <c r="L8" i="17"/>
  <c r="L103" i="17"/>
  <c r="L87" i="17"/>
  <c r="L71" i="17"/>
  <c r="L55" i="17"/>
  <c r="L39" i="17"/>
  <c r="L23" i="17"/>
  <c r="L7" i="17"/>
  <c r="L102" i="17"/>
  <c r="L86" i="17"/>
  <c r="L70" i="17"/>
  <c r="L54" i="17"/>
  <c r="L38" i="17"/>
  <c r="L22" i="17"/>
  <c r="L6" i="17"/>
  <c r="L101" i="17"/>
  <c r="L85" i="17"/>
  <c r="L69" i="17"/>
  <c r="L53" i="17"/>
  <c r="L37" i="17"/>
  <c r="L21" i="17"/>
  <c r="L5" i="17"/>
  <c r="L100" i="17"/>
  <c r="L84" i="17"/>
  <c r="L68" i="17"/>
  <c r="L52" i="17"/>
  <c r="L36" i="17"/>
  <c r="L20" i="17"/>
  <c r="L4" i="17"/>
  <c r="L99" i="17"/>
  <c r="L83" i="17"/>
  <c r="L67" i="17"/>
  <c r="L51" i="17"/>
  <c r="L35" i="17"/>
  <c r="L19" i="17"/>
  <c r="B9" i="18"/>
  <c r="B20" i="18"/>
  <c r="B5" i="18"/>
  <c r="B21" i="18"/>
  <c r="B4" i="18"/>
  <c r="B6" i="18"/>
  <c r="B14" i="18" s="1"/>
  <c r="B7" i="18"/>
  <c r="B19" i="18" l="1"/>
  <c r="B18" i="18"/>
  <c r="B11" i="18"/>
  <c r="B24" i="18" s="1"/>
  <c r="B10" i="18"/>
  <c r="B15" i="18"/>
  <c r="D14" i="15"/>
  <c r="D7" i="15"/>
  <c r="D5" i="15"/>
  <c r="D8" i="15"/>
  <c r="D6" i="15"/>
  <c r="D4" i="15"/>
  <c r="D13" i="15" s="1"/>
  <c r="D3" i="15"/>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2" i="2"/>
  <c r="D3" i="4"/>
  <c r="E3" i="4"/>
  <c r="D4" i="4"/>
  <c r="E4" i="4"/>
  <c r="D5" i="4"/>
  <c r="E5" i="4"/>
  <c r="D6" i="4"/>
  <c r="F6" i="4" s="1"/>
  <c r="E6" i="4"/>
  <c r="D7" i="4"/>
  <c r="E7" i="4"/>
  <c r="D8" i="4"/>
  <c r="E8" i="4"/>
  <c r="D9" i="4"/>
  <c r="E9" i="4"/>
  <c r="D10" i="4"/>
  <c r="E10" i="4"/>
  <c r="D11" i="4"/>
  <c r="E11" i="4"/>
  <c r="D12" i="4"/>
  <c r="E12" i="4"/>
  <c r="D13" i="4"/>
  <c r="E13" i="4"/>
  <c r="D14" i="4"/>
  <c r="E14" i="4"/>
  <c r="D15" i="4"/>
  <c r="E15" i="4"/>
  <c r="E2" i="4"/>
  <c r="D2" i="4"/>
  <c r="P23" i="2"/>
  <c r="O23" i="2"/>
  <c r="S17" i="2"/>
  <c r="S18" i="2"/>
  <c r="S19" i="2"/>
  <c r="S16" i="2"/>
  <c r="R17" i="2"/>
  <c r="R18" i="2"/>
  <c r="R19" i="2"/>
  <c r="R16" i="2"/>
  <c r="P5" i="2"/>
  <c r="P4" i="2"/>
  <c r="P6" i="2"/>
  <c r="P7" i="2"/>
  <c r="P8"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2" i="2"/>
  <c r="H19" i="10"/>
  <c r="I19" i="10"/>
  <c r="H20" i="10"/>
  <c r="I20" i="10"/>
  <c r="H21" i="10"/>
  <c r="I21" i="10"/>
  <c r="I18" i="10"/>
  <c r="H18" i="10"/>
  <c r="I8" i="14"/>
  <c r="I7" i="14"/>
  <c r="I6" i="14" a="1"/>
  <c r="I6" i="14" s="1"/>
  <c r="C3" i="9"/>
  <c r="C4" i="9"/>
  <c r="C5" i="9"/>
  <c r="C6" i="9"/>
  <c r="C7" i="9"/>
  <c r="C8" i="9"/>
  <c r="C9" i="9"/>
  <c r="C10" i="9"/>
  <c r="C11" i="9"/>
  <c r="C2" i="9"/>
  <c r="B3" i="9"/>
  <c r="B4" i="9"/>
  <c r="B5" i="9"/>
  <c r="B6" i="9"/>
  <c r="B7" i="9"/>
  <c r="B8" i="9"/>
  <c r="B9" i="9"/>
  <c r="B10" i="9"/>
  <c r="B11" i="9"/>
  <c r="B2" i="9"/>
  <c r="I9" i="14" a="1"/>
  <c r="D12" i="15" l="1"/>
  <c r="B22" i="18"/>
  <c r="B16" i="18"/>
  <c r="B23" i="18"/>
  <c r="B17" i="18"/>
  <c r="I9"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<sst xmlns="http://schemas.openxmlformats.org/spreadsheetml/2006/main" count="2079" uniqueCount="976">
  <si>
    <t>Reg No.</t>
  </si>
  <si>
    <t>Name</t>
  </si>
  <si>
    <t>Lang</t>
  </si>
  <si>
    <t>Eng</t>
  </si>
  <si>
    <t>Math</t>
  </si>
  <si>
    <t>Science</t>
  </si>
  <si>
    <t>Social</t>
  </si>
  <si>
    <t>Total</t>
  </si>
  <si>
    <t>Average</t>
  </si>
  <si>
    <t>Result</t>
  </si>
  <si>
    <t>22-MT-001</t>
  </si>
  <si>
    <t>James Walker</t>
  </si>
  <si>
    <t>22-MT-002</t>
  </si>
  <si>
    <t>Velma Clemons</t>
  </si>
  <si>
    <t>22-MT-003</t>
  </si>
  <si>
    <t>Kibo Underwood</t>
  </si>
  <si>
    <t>22-MT-004</t>
  </si>
  <si>
    <t>Louis Mcgee</t>
  </si>
  <si>
    <t>22-MT-005</t>
  </si>
  <si>
    <t>Phyllis Paul</t>
  </si>
  <si>
    <t>22-MT-006</t>
  </si>
  <si>
    <t>Zenaida Decker</t>
  </si>
  <si>
    <t>22-MT-007</t>
  </si>
  <si>
    <t>Gillian Tillman</t>
  </si>
  <si>
    <t>22-MT-008</t>
  </si>
  <si>
    <t>Constance Boone</t>
  </si>
  <si>
    <t>22-MT-009</t>
  </si>
  <si>
    <t>Giselle Lancaster</t>
  </si>
  <si>
    <t>22-MT-010</t>
  </si>
  <si>
    <t>Kirsten Mcdowell</t>
  </si>
  <si>
    <t>22-MT-011</t>
  </si>
  <si>
    <t>Solomon Ray</t>
  </si>
  <si>
    <t>22-MT-012</t>
  </si>
  <si>
    <t>John Marshall</t>
  </si>
  <si>
    <t>22-MT-013</t>
  </si>
  <si>
    <t>Merrill Carney</t>
  </si>
  <si>
    <t>22-MT-014</t>
  </si>
  <si>
    <t>Hakeem Gillespie</t>
  </si>
  <si>
    <t>22-MT-015</t>
  </si>
  <si>
    <t>Hayden Boyer</t>
  </si>
  <si>
    <t>22-MT-016</t>
  </si>
  <si>
    <t>Griffin Mcleod</t>
  </si>
  <si>
    <t>22-MT-017</t>
  </si>
  <si>
    <t>Allistair Patton</t>
  </si>
  <si>
    <t>22-MT-018</t>
  </si>
  <si>
    <t>Rina Slater</t>
  </si>
  <si>
    <t>22-MT-019</t>
  </si>
  <si>
    <t>Caldwell Skinner</t>
  </si>
  <si>
    <t>22-MT-020</t>
  </si>
  <si>
    <t>Portia Galloway</t>
  </si>
  <si>
    <t>22-MT-021</t>
  </si>
  <si>
    <t>Noelle Valentine</t>
  </si>
  <si>
    <t>22-MT-022</t>
  </si>
  <si>
    <t>Abel Clay</t>
  </si>
  <si>
    <t>22-MT-023</t>
  </si>
  <si>
    <t>Stephanie Kent</t>
  </si>
  <si>
    <t>22-MT-024</t>
  </si>
  <si>
    <t>Axel Petty</t>
  </si>
  <si>
    <t>22-MT-025</t>
  </si>
  <si>
    <t>Nevada Morales</t>
  </si>
  <si>
    <t>22-MT-026</t>
  </si>
  <si>
    <t>Fuller Bush</t>
  </si>
  <si>
    <t>22-MT-027</t>
  </si>
  <si>
    <t>Quinn Mayo</t>
  </si>
  <si>
    <t>22-MT-028</t>
  </si>
  <si>
    <t>Marcia Shepard</t>
  </si>
  <si>
    <t>22-MT-029</t>
  </si>
  <si>
    <t>Kieran Moody</t>
  </si>
  <si>
    <t>22-MT-030</t>
  </si>
  <si>
    <t>Brielle Thompson</t>
  </si>
  <si>
    <t>22-MT-031</t>
  </si>
  <si>
    <t>Jerome Buckley</t>
  </si>
  <si>
    <t>22-MT-032</t>
  </si>
  <si>
    <t>Jacob Foreman</t>
  </si>
  <si>
    <t>22-MT-033</t>
  </si>
  <si>
    <t>Gisela Robertson</t>
  </si>
  <si>
    <t>22-MT-034</t>
  </si>
  <si>
    <t>Sylvia Kent</t>
  </si>
  <si>
    <t>22-MT-035</t>
  </si>
  <si>
    <t>Mercedes King</t>
  </si>
  <si>
    <t>22-MT-036</t>
  </si>
  <si>
    <t>Logan Madden</t>
  </si>
  <si>
    <t>22-MT-037</t>
  </si>
  <si>
    <t>Ryan Herman</t>
  </si>
  <si>
    <t>22-MT-038</t>
  </si>
  <si>
    <t>Cora Frazier</t>
  </si>
  <si>
    <t>22-MT-039</t>
  </si>
  <si>
    <t>Yolanda Carter</t>
  </si>
  <si>
    <t>22-MT-040</t>
  </si>
  <si>
    <t>Hadassah Lowe</t>
  </si>
  <si>
    <t>22-MT-041</t>
  </si>
  <si>
    <t>Ingrid Yang</t>
  </si>
  <si>
    <t>22-MT-042</t>
  </si>
  <si>
    <t>Trevor Spence</t>
  </si>
  <si>
    <t>22-MT-043</t>
  </si>
  <si>
    <t>Iola West</t>
  </si>
  <si>
    <t>22-MT-044</t>
  </si>
  <si>
    <t>Kitra Sparks</t>
  </si>
  <si>
    <t>22-MT-045</t>
  </si>
  <si>
    <t>Carly Bray</t>
  </si>
  <si>
    <t>22-MT-046</t>
  </si>
  <si>
    <t>Leilani Beard</t>
  </si>
  <si>
    <t>22-MT-047</t>
  </si>
  <si>
    <t>Cameron Bowen</t>
  </si>
  <si>
    <t>22-MT-048</t>
  </si>
  <si>
    <t>Hilda Oneill</t>
  </si>
  <si>
    <t>22-MT-049</t>
  </si>
  <si>
    <t>Ori Short</t>
  </si>
  <si>
    <t>22-MT-050</t>
  </si>
  <si>
    <t>Xandra Cardenas</t>
  </si>
  <si>
    <t>First Name</t>
  </si>
  <si>
    <t>Last Name</t>
  </si>
  <si>
    <t>Operator  </t>
  </si>
  <si>
    <t>Description</t>
  </si>
  <si>
    <t>=sum()</t>
  </si>
  <si>
    <t xml:space="preserve">    Aaron </t>
  </si>
  <si>
    <t xml:space="preserve">Burr  </t>
  </si>
  <si>
    <t>=</t>
  </si>
  <si>
    <t>Equal To</t>
  </si>
  <si>
    <t>=max()</t>
  </si>
  <si>
    <t xml:space="preserve">Dane </t>
  </si>
  <si>
    <t xml:space="preserve">    Ali</t>
  </si>
  <si>
    <t>&lt;&gt;</t>
  </si>
  <si>
    <t>Not Equal To</t>
  </si>
  <si>
    <t>=min()</t>
  </si>
  <si>
    <t xml:space="preserve">George    </t>
  </si>
  <si>
    <t>Clinton</t>
  </si>
  <si>
    <t>&gt;</t>
  </si>
  <si>
    <t>Greater Than</t>
  </si>
  <si>
    <t>=round()</t>
  </si>
  <si>
    <t xml:space="preserve">   Sabrina    </t>
  </si>
  <si>
    <t xml:space="preserve">   Buchanan</t>
  </si>
  <si>
    <t>&lt;</t>
  </si>
  <si>
    <t>Less Than</t>
  </si>
  <si>
    <t>=left()</t>
  </si>
  <si>
    <t>Calhoun</t>
  </si>
  <si>
    <t>&gt;=</t>
  </si>
  <si>
    <t>Greater Than or Equal To</t>
  </si>
  <si>
    <t>=right()</t>
  </si>
  <si>
    <t xml:space="preserve">               Millard </t>
  </si>
  <si>
    <t>Fillmore</t>
  </si>
  <si>
    <t>&lt;=</t>
  </si>
  <si>
    <t>Less Than or Equal To</t>
  </si>
  <si>
    <t>=mid()</t>
  </si>
  <si>
    <t xml:space="preserve">    Maximilian   </t>
  </si>
  <si>
    <t xml:space="preserve">      Blevins  </t>
  </si>
  <si>
    <t>=concatenate()</t>
  </si>
  <si>
    <t xml:space="preserve">  Adison </t>
  </si>
  <si>
    <t xml:space="preserve">  Zamora</t>
  </si>
  <si>
    <t xml:space="preserve">  Angeline </t>
  </si>
  <si>
    <t xml:space="preserve">     Zuniga</t>
  </si>
  <si>
    <t>Logical</t>
  </si>
  <si>
    <t>=countif()</t>
  </si>
  <si>
    <t xml:space="preserve">   Nicole </t>
  </si>
  <si>
    <t xml:space="preserve">  Gray    </t>
  </si>
  <si>
    <t>AND</t>
  </si>
  <si>
    <t>Returns TRUE if all of the arguments evaluate to TRUE.</t>
  </si>
  <si>
    <t xml:space="preserve">  Morgan </t>
  </si>
  <si>
    <t xml:space="preserve">   Mann</t>
  </si>
  <si>
    <t>OR</t>
  </si>
  <si>
    <t>Returns TRUE if any argument evaluates to TRUE.</t>
  </si>
  <si>
    <t>=sumif()</t>
  </si>
  <si>
    <t xml:space="preserve">Gal    </t>
  </si>
  <si>
    <t xml:space="preserve">  Gadot  </t>
  </si>
  <si>
    <t>NOT</t>
  </si>
  <si>
    <t>If the argument is FALSE, then TRUE is returned and vice versa.</t>
  </si>
  <si>
    <t xml:space="preserve">        Rachel</t>
  </si>
  <si>
    <t>Daws</t>
  </si>
  <si>
    <t>=upper()</t>
  </si>
  <si>
    <t xml:space="preserve">    Alex</t>
  </si>
  <si>
    <t xml:space="preserve">        Roy   </t>
  </si>
  <si>
    <t>=lower()</t>
  </si>
  <si>
    <t>=proper()</t>
  </si>
  <si>
    <t>Col 1</t>
  </si>
  <si>
    <t>Col 2</t>
  </si>
  <si>
    <t>sum</t>
  </si>
  <si>
    <t>Name 1</t>
  </si>
  <si>
    <t>Name 2</t>
  </si>
  <si>
    <t>Name 3</t>
  </si>
  <si>
    <t>Name 4</t>
  </si>
  <si>
    <t>Name 5</t>
  </si>
  <si>
    <t>Name 6</t>
  </si>
  <si>
    <t>Name 7</t>
  </si>
  <si>
    <t>Name 8</t>
  </si>
  <si>
    <t>Name 9</t>
  </si>
  <si>
    <t>Name 10</t>
  </si>
  <si>
    <t>Accounting</t>
  </si>
  <si>
    <t>IT Support</t>
  </si>
  <si>
    <t>Kumar</t>
  </si>
  <si>
    <t>Yesterday</t>
  </si>
  <si>
    <t>Today</t>
  </si>
  <si>
    <t>D12589</t>
  </si>
  <si>
    <t>D12581</t>
  </si>
  <si>
    <t>D12570</t>
  </si>
  <si>
    <t>D12532</t>
  </si>
  <si>
    <t>D12556</t>
  </si>
  <si>
    <t>D12557</t>
  </si>
  <si>
    <t>D12560</t>
  </si>
  <si>
    <t>D12598</t>
  </si>
  <si>
    <t>D12561</t>
  </si>
  <si>
    <t>D12547</t>
  </si>
  <si>
    <t>D12528</t>
  </si>
  <si>
    <t>D12502</t>
  </si>
  <si>
    <t>D12591</t>
  </si>
  <si>
    <t>D12569</t>
  </si>
  <si>
    <t>D12555</t>
  </si>
  <si>
    <t>D12541</t>
  </si>
  <si>
    <t>D12599</t>
  </si>
  <si>
    <t>Keys</t>
  </si>
  <si>
    <t>Actions</t>
  </si>
  <si>
    <t>Ctrl + Shift + L</t>
  </si>
  <si>
    <t>To add Filters</t>
  </si>
  <si>
    <t>Ctrl + T</t>
  </si>
  <si>
    <t>create table</t>
  </si>
  <si>
    <t>Ctrl + arrow keys</t>
  </si>
  <si>
    <t>Move around the data</t>
  </si>
  <si>
    <t>Ctrl + shift + arrow keys</t>
  </si>
  <si>
    <t>Select the data</t>
  </si>
  <si>
    <t>Ctrl + 1</t>
  </si>
  <si>
    <t>format cells</t>
  </si>
  <si>
    <t>alt + =</t>
  </si>
  <si>
    <t>autosum</t>
  </si>
  <si>
    <t>alt + E + S + V</t>
  </si>
  <si>
    <t>paste values</t>
  </si>
  <si>
    <t>alt + Enter</t>
  </si>
  <si>
    <t>add new line with in a selected cell</t>
  </si>
  <si>
    <t>F2</t>
  </si>
  <si>
    <t>editing a cell</t>
  </si>
  <si>
    <t>Ctrl + A</t>
  </si>
  <si>
    <t>select all</t>
  </si>
  <si>
    <t>Alt + F1</t>
  </si>
  <si>
    <t>insert a chart for the selected data</t>
  </si>
  <si>
    <t>Ctrl + E</t>
  </si>
  <si>
    <t>flash fill</t>
  </si>
  <si>
    <t>shift + space</t>
  </si>
  <si>
    <t>select entire row</t>
  </si>
  <si>
    <t>Ctrl + Space</t>
  </si>
  <si>
    <t>select entire column</t>
  </si>
  <si>
    <t>Ctrl + +</t>
  </si>
  <si>
    <t>add row/col</t>
  </si>
  <si>
    <t>Ctrl + -</t>
  </si>
  <si>
    <t>remove or delete selected row/column</t>
  </si>
  <si>
    <t>Ctrl + ;</t>
  </si>
  <si>
    <t>current date</t>
  </si>
  <si>
    <t>Ctrl + Shift + ;</t>
  </si>
  <si>
    <t>current time</t>
  </si>
  <si>
    <t>Ctrl + d</t>
  </si>
  <si>
    <t>copy down</t>
  </si>
  <si>
    <t>Ctrl + r</t>
  </si>
  <si>
    <t>copy right</t>
  </si>
  <si>
    <t>Ctrl + O</t>
  </si>
  <si>
    <t>open an excel workbook</t>
  </si>
  <si>
    <t>Ctrl + W</t>
  </si>
  <si>
    <t>close workbook</t>
  </si>
  <si>
    <t>Tab</t>
  </si>
  <si>
    <t>Enter</t>
  </si>
  <si>
    <t>Parts of a Excel</t>
  </si>
  <si>
    <t>Hello, World!</t>
  </si>
  <si>
    <t>Numbers/Decimal/Dates</t>
  </si>
  <si>
    <t>Boolean</t>
  </si>
  <si>
    <t>Strings</t>
  </si>
  <si>
    <t>Error</t>
  </si>
  <si>
    <t>Min Pass %</t>
  </si>
  <si>
    <t>Rank</t>
  </si>
  <si>
    <t>Video</t>
  </si>
  <si>
    <t>Made By</t>
  </si>
  <si>
    <t>Upload Date</t>
  </si>
  <si>
    <t>Lifetime Views</t>
  </si>
  <si>
    <t>Geography</t>
  </si>
  <si>
    <t>Language</t>
  </si>
  <si>
    <t>Length</t>
  </si>
  <si>
    <t>Baby Shark Dance | #babyshark Most Viewed Video | Animal Songs | PINKFONG Songs for Children</t>
  </si>
  <si>
    <t>Pinkfong Baby Shark - Kids' Songs &amp; Stories</t>
  </si>
  <si>
    <t>United States</t>
  </si>
  <si>
    <t>English</t>
  </si>
  <si>
    <t>2m 17s</t>
  </si>
  <si>
    <t>Luis Fonsi - Despacito ft. Daddy Yankee</t>
  </si>
  <si>
    <t>LuisFonsiVEVO</t>
  </si>
  <si>
    <t>Spanish</t>
  </si>
  <si>
    <t>4m 42s</t>
  </si>
  <si>
    <t>Johny Johny Yes Papa ?? THE BEST Song for Children | LooLoo Kids</t>
  </si>
  <si>
    <t>LooLoo Kids - Nursery Rhymes and Children's Songs</t>
  </si>
  <si>
    <t>1m 41s</t>
  </si>
  <si>
    <t>Bath Song | CoComelon Nursery Rhymes &amp; Kids Songs</t>
  </si>
  <si>
    <t>Cocomelon - Nursery Rhymes</t>
  </si>
  <si>
    <t>2m 53s</t>
  </si>
  <si>
    <t>Ed Sheeran - Shape of You (Official Music Video)</t>
  </si>
  <si>
    <t>Ed Sheeran</t>
  </si>
  <si>
    <t>United Kingdom</t>
  </si>
  <si>
    <t>4m 24s</t>
  </si>
  <si>
    <t>Wiz Khalifa - See You Again ft. Charlie Puth [Official Video] Furious 7 Soundtrack</t>
  </si>
  <si>
    <t>Wiz Khalifa</t>
  </si>
  <si>
    <t>3m 58s</t>
  </si>
  <si>
    <t>Phonics Song with TWO Words - A For Apple - ABC Alphabet Songs with Sounds for Children</t>
  </si>
  <si>
    <t>ChuChu TV Nursery Rhymes &amp; Kids Songs</t>
  </si>
  <si>
    <t>India</t>
  </si>
  <si>
    <t>4m 6s</t>
  </si>
  <si>
    <t>Wheels on the Bus | CoComelon Nursery Rhymes &amp; Kids Songs</t>
  </si>
  <si>
    <t>3m 49s</t>
  </si>
  <si>
    <t>Mark Ronson - Uptown Funk (Official Video) ft. Bruno Mars</t>
  </si>
  <si>
    <t>MarkRonsonVEVO</t>
  </si>
  <si>
    <t>4m 31s</t>
  </si>
  <si>
    <t>Logical 1</t>
  </si>
  <si>
    <t>Logical 2</t>
  </si>
  <si>
    <t>Examples</t>
  </si>
  <si>
    <t>Pass</t>
  </si>
  <si>
    <t>Fail</t>
  </si>
  <si>
    <t>Full Name</t>
  </si>
  <si>
    <t>Formula</t>
  </si>
  <si>
    <t>Sample Data</t>
  </si>
  <si>
    <t>=IF(logical_test,value_if_true,value_if_false)</t>
  </si>
  <si>
    <t>=$N$1</t>
  </si>
  <si>
    <t>=N$1</t>
  </si>
  <si>
    <t>=$N1</t>
  </si>
  <si>
    <t>=N1</t>
  </si>
  <si>
    <t>&amp;</t>
  </si>
  <si>
    <t>=concat()</t>
  </si>
  <si>
    <t>=countifs()</t>
  </si>
  <si>
    <t>=sumifs()</t>
  </si>
  <si>
    <t>IF Formula</t>
  </si>
  <si>
    <t>=len()</t>
  </si>
  <si>
    <t>Formula Applied</t>
  </si>
  <si>
    <t>=today()</t>
  </si>
  <si>
    <t>Returns the current date.</t>
  </si>
  <si>
    <t>=now()</t>
  </si>
  <si>
    <t>Returns the current date and time.</t>
  </si>
  <si>
    <t>=year(date)</t>
  </si>
  <si>
    <t>Returns the year corresponding to a date.</t>
  </si>
  <si>
    <t>=month(date)</t>
  </si>
  <si>
    <t>Returns the month of a date represented by a serial number</t>
  </si>
  <si>
    <t>=day(date)</t>
  </si>
  <si>
    <t>Returns the day of a date, represented by a serial number</t>
  </si>
  <si>
    <t>=hour(time)</t>
  </si>
  <si>
    <t>Returns the hour of a time value - 24 hour format</t>
  </si>
  <si>
    <t>=minute(time)</t>
  </si>
  <si>
    <t>Returns the minutes of a time value. The minute is given as an integer, ranging from 0 to 59.</t>
  </si>
  <si>
    <t>=second(time)</t>
  </si>
  <si>
    <t>Returns the seconds of a time value. The second is given as an integer in the range 0 (zero) to 59.</t>
  </si>
  <si>
    <t>=edate(date,months)</t>
  </si>
  <si>
    <t>Returns the serial number that represents the date that is the indicated number of months before or after a specified date</t>
  </si>
  <si>
    <t>=eomonth(date,months)</t>
  </si>
  <si>
    <t>Returns the serial number for the last day of the month that is the indicated number of months before or after start_date.</t>
  </si>
  <si>
    <t>=datevalue(text)</t>
  </si>
  <si>
    <t>The DATEVALUE function converts a date that is stored as text to a serial number that Excel recognizes as a date.</t>
  </si>
  <si>
    <t>=timevalue(text)</t>
  </si>
  <si>
    <t>Returns the decimal number of the time represented by a text string.</t>
  </si>
  <si>
    <t>=workday(startdate,days,[holidays])</t>
  </si>
  <si>
    <t>Returns a number that represents a date that is the indicated number of working days before or after a date.</t>
  </si>
  <si>
    <t>=workday.intl(startdate,days,[weekday],[holidays])</t>
  </si>
  <si>
    <t>Returns the serial number of the date before or after a specified number of workdays with custom weekend parameters</t>
  </si>
  <si>
    <t>=networkdays(start_date, end_date,[weekday],[holidays])</t>
  </si>
  <si>
    <t>Returns the number of whole working days between start_date and end_date.</t>
  </si>
  <si>
    <t>=networkdays.intl(start_date, end_date, [holidays])</t>
  </si>
  <si>
    <t>Returns the number of whole workdays between two dates using parameters to indicate which and how many days are weekend days.</t>
  </si>
  <si>
    <t>=date(year,month,day)</t>
  </si>
  <si>
    <t>To create a date with year, month and day  on another cell.</t>
  </si>
  <si>
    <t>=time(hour,minute,second)</t>
  </si>
  <si>
    <t>To create a time with hour, minute and seconds  on another cell.</t>
  </si>
  <si>
    <t>=weekday(date,[return type])</t>
  </si>
  <si>
    <t>Returns the day of the week corresponding to a date</t>
  </si>
  <si>
    <t>=weeknum(date,[type])</t>
  </si>
  <si>
    <t>=days(enddate,startdate)</t>
  </si>
  <si>
    <t>Returns the number of days between two dates.</t>
  </si>
  <si>
    <t>=DAYS360(startdate,enddate,[method])</t>
  </si>
  <si>
    <t>The DAYS360 function returns the number of days between two dates based on a 360-day year.</t>
  </si>
  <si>
    <t>=datedif(startdate,enddate,unit)</t>
  </si>
  <si>
    <t>Calculates the number of days, months, or years between two dates.</t>
  </si>
  <si>
    <t>Source: Youtube</t>
  </si>
  <si>
    <t>Misc</t>
  </si>
  <si>
    <t>ISOWEEKNUM function</t>
  </si>
  <si>
    <t>YEARFRAC function</t>
  </si>
  <si>
    <t>Finance</t>
  </si>
  <si>
    <t>EMPLOYEE_ID</t>
  </si>
  <si>
    <t>FIRST_NAME</t>
  </si>
  <si>
    <t>LAST_NAME</t>
  </si>
  <si>
    <t>EMAIL</t>
  </si>
  <si>
    <t>PHONE_NUMBER</t>
  </si>
  <si>
    <t>HIRE_DATE</t>
  </si>
  <si>
    <t>JOB_ID</t>
  </si>
  <si>
    <t>SALARY</t>
  </si>
  <si>
    <t>DEPARTMENT_ID</t>
  </si>
  <si>
    <t>DEPARTMENT</t>
  </si>
  <si>
    <t>Steven</t>
  </si>
  <si>
    <t>King</t>
  </si>
  <si>
    <t>SKING</t>
  </si>
  <si>
    <t>515.123.4567</t>
  </si>
  <si>
    <t>AD_PRES</t>
  </si>
  <si>
    <t>Executive</t>
  </si>
  <si>
    <t>Neena</t>
  </si>
  <si>
    <t>Kochhar</t>
  </si>
  <si>
    <t>NKOCHHAR</t>
  </si>
  <si>
    <t>515.123.4568</t>
  </si>
  <si>
    <t>AD_VP</t>
  </si>
  <si>
    <t>Lex</t>
  </si>
  <si>
    <t>De Haan</t>
  </si>
  <si>
    <t>LDEHAAN</t>
  </si>
  <si>
    <t>515.123.4569</t>
  </si>
  <si>
    <t>Alexander</t>
  </si>
  <si>
    <t>Hunold</t>
  </si>
  <si>
    <t>AHUNOLD</t>
  </si>
  <si>
    <t>590.423.4567</t>
  </si>
  <si>
    <t>IT_PROG</t>
  </si>
  <si>
    <t>IT</t>
  </si>
  <si>
    <t>Bruce</t>
  </si>
  <si>
    <t>Ernst</t>
  </si>
  <si>
    <t>BERNST</t>
  </si>
  <si>
    <t>590.423.4568</t>
  </si>
  <si>
    <t>David</t>
  </si>
  <si>
    <t>Austin</t>
  </si>
  <si>
    <t>DAUSTIN</t>
  </si>
  <si>
    <t>590.423.4569</t>
  </si>
  <si>
    <t>Valli</t>
  </si>
  <si>
    <t>Pataballa</t>
  </si>
  <si>
    <t>VPATABAL</t>
  </si>
  <si>
    <t>590.423.4560</t>
  </si>
  <si>
    <t>Diana</t>
  </si>
  <si>
    <t>Lorentz</t>
  </si>
  <si>
    <t>DLORENTZ</t>
  </si>
  <si>
    <t>590.423.5567</t>
  </si>
  <si>
    <t>Nancy</t>
  </si>
  <si>
    <t>Greenberg</t>
  </si>
  <si>
    <t>NGREENBE</t>
  </si>
  <si>
    <t>515.124.4569</t>
  </si>
  <si>
    <t>FI_MGR</t>
  </si>
  <si>
    <t>Daniel</t>
  </si>
  <si>
    <t>Faviet</t>
  </si>
  <si>
    <t>DFAVIET</t>
  </si>
  <si>
    <t>515.124.4169</t>
  </si>
  <si>
    <t>FI_ACCOUNT</t>
  </si>
  <si>
    <t>John</t>
  </si>
  <si>
    <t>Chen</t>
  </si>
  <si>
    <t>JCHEN</t>
  </si>
  <si>
    <t>515.124.4269</t>
  </si>
  <si>
    <t>Ismael</t>
  </si>
  <si>
    <t>Sciarra</t>
  </si>
  <si>
    <t>ISCIARRA</t>
  </si>
  <si>
    <t>515.124.4369</t>
  </si>
  <si>
    <t>Jose Manuel</t>
  </si>
  <si>
    <t>Urman</t>
  </si>
  <si>
    <t>JMURMAN</t>
  </si>
  <si>
    <t>515.124.4469</t>
  </si>
  <si>
    <t>Luis</t>
  </si>
  <si>
    <t>Popp</t>
  </si>
  <si>
    <t>LPOPP</t>
  </si>
  <si>
    <t>515.124.4567</t>
  </si>
  <si>
    <t>Den</t>
  </si>
  <si>
    <t>Raphaely</t>
  </si>
  <si>
    <t>DRAPHEAL</t>
  </si>
  <si>
    <t>515.127.4561</t>
  </si>
  <si>
    <t>PU_MAN</t>
  </si>
  <si>
    <t>Purchasing</t>
  </si>
  <si>
    <t>Khoo</t>
  </si>
  <si>
    <t>AKHOO</t>
  </si>
  <si>
    <t>515.127.4562</t>
  </si>
  <si>
    <t>PU_CLERK</t>
  </si>
  <si>
    <t>Shelli</t>
  </si>
  <si>
    <t>Baida</t>
  </si>
  <si>
    <t>SBAIDA</t>
  </si>
  <si>
    <t>515.127.4563</t>
  </si>
  <si>
    <t>Sigal</t>
  </si>
  <si>
    <t>Tobias</t>
  </si>
  <si>
    <t>STOBIAS</t>
  </si>
  <si>
    <t>515.127.4564</t>
  </si>
  <si>
    <t>Guy</t>
  </si>
  <si>
    <t>Himuro</t>
  </si>
  <si>
    <t>GHIMURO</t>
  </si>
  <si>
    <t>515.127.4565</t>
  </si>
  <si>
    <t>Karen</t>
  </si>
  <si>
    <t>Colmenares</t>
  </si>
  <si>
    <t>KCOLMENA</t>
  </si>
  <si>
    <t>515.127.4566</t>
  </si>
  <si>
    <t>Matthew</t>
  </si>
  <si>
    <t>Weiss</t>
  </si>
  <si>
    <t>MWEISS</t>
  </si>
  <si>
    <t>650.123.1234</t>
  </si>
  <si>
    <t>ST_MAN</t>
  </si>
  <si>
    <t>Shipping</t>
  </si>
  <si>
    <t>Adam</t>
  </si>
  <si>
    <t>Fripp</t>
  </si>
  <si>
    <t>AFRIPP</t>
  </si>
  <si>
    <t>650.123.2234</t>
  </si>
  <si>
    <t>Payam</t>
  </si>
  <si>
    <t>Kaufling</t>
  </si>
  <si>
    <t>PKAUFLIN</t>
  </si>
  <si>
    <t>650.123.3234</t>
  </si>
  <si>
    <t>Shanta</t>
  </si>
  <si>
    <t>Vollman</t>
  </si>
  <si>
    <t>SVOLLMAN</t>
  </si>
  <si>
    <t>650.123.4234</t>
  </si>
  <si>
    <t>Kevin</t>
  </si>
  <si>
    <t>Mourgos</t>
  </si>
  <si>
    <t>KMOURGOS</t>
  </si>
  <si>
    <t>650.123.5234</t>
  </si>
  <si>
    <t>Julia</t>
  </si>
  <si>
    <t>Nayer</t>
  </si>
  <si>
    <t>JNAYER</t>
  </si>
  <si>
    <t>650.124.1214</t>
  </si>
  <si>
    <t>ST_CLERK</t>
  </si>
  <si>
    <t>Irene</t>
  </si>
  <si>
    <t>Mikkilineni</t>
  </si>
  <si>
    <t>IMIKKILI</t>
  </si>
  <si>
    <t>650.124.1224</t>
  </si>
  <si>
    <t>James</t>
  </si>
  <si>
    <t>Landry</t>
  </si>
  <si>
    <t>JLANDRY</t>
  </si>
  <si>
    <t>650.124.1334</t>
  </si>
  <si>
    <t>Markle</t>
  </si>
  <si>
    <t>SMARKLE</t>
  </si>
  <si>
    <t>650.124.1434</t>
  </si>
  <si>
    <t>Laura</t>
  </si>
  <si>
    <t>Bissot</t>
  </si>
  <si>
    <t>LBISSOT</t>
  </si>
  <si>
    <t>650.124.5234</t>
  </si>
  <si>
    <t>Mozhe</t>
  </si>
  <si>
    <t>Atkinson</t>
  </si>
  <si>
    <t>MATKINSO</t>
  </si>
  <si>
    <t>650.124.6234</t>
  </si>
  <si>
    <t>Marlow</t>
  </si>
  <si>
    <t>JAMRLOW</t>
  </si>
  <si>
    <t>650.124.7234</t>
  </si>
  <si>
    <t>TJ</t>
  </si>
  <si>
    <t>Olson</t>
  </si>
  <si>
    <t>TJOLSON</t>
  </si>
  <si>
    <t>650.124.8234</t>
  </si>
  <si>
    <t>Jason</t>
  </si>
  <si>
    <t>Mallin</t>
  </si>
  <si>
    <t>JMALLIN</t>
  </si>
  <si>
    <t>650.127.1934</t>
  </si>
  <si>
    <t>Michael</t>
  </si>
  <si>
    <t>Rogers</t>
  </si>
  <si>
    <t>MROGERS</t>
  </si>
  <si>
    <t>650.127.1834</t>
  </si>
  <si>
    <t>Ki</t>
  </si>
  <si>
    <t>Gee</t>
  </si>
  <si>
    <t>KGEE</t>
  </si>
  <si>
    <t>650.127.1734</t>
  </si>
  <si>
    <t>Hazel</t>
  </si>
  <si>
    <t>Philtanker</t>
  </si>
  <si>
    <t>HPHILTAN</t>
  </si>
  <si>
    <t>650.127.1634</t>
  </si>
  <si>
    <t>Renske</t>
  </si>
  <si>
    <t>Ladwig</t>
  </si>
  <si>
    <t>RLADWIG</t>
  </si>
  <si>
    <t>650.121.1234</t>
  </si>
  <si>
    <t>Stephen</t>
  </si>
  <si>
    <t>Stiles</t>
  </si>
  <si>
    <t>SSTILES</t>
  </si>
  <si>
    <t>650.121.2034</t>
  </si>
  <si>
    <t>Seo</t>
  </si>
  <si>
    <t>JSEO</t>
  </si>
  <si>
    <t>650.121.2019</t>
  </si>
  <si>
    <t>Joshua</t>
  </si>
  <si>
    <t>Patel</t>
  </si>
  <si>
    <t>JPATEL</t>
  </si>
  <si>
    <t>650.121.1834</t>
  </si>
  <si>
    <t>Trenna</t>
  </si>
  <si>
    <t>Rajs</t>
  </si>
  <si>
    <t>TRAJS</t>
  </si>
  <si>
    <t>650.121.8009</t>
  </si>
  <si>
    <t>Curtis</t>
  </si>
  <si>
    <t>Davies</t>
  </si>
  <si>
    <t>CDAVIES</t>
  </si>
  <si>
    <t>650.121.2994</t>
  </si>
  <si>
    <t>Randall</t>
  </si>
  <si>
    <t>Matos</t>
  </si>
  <si>
    <t>RMATOS</t>
  </si>
  <si>
    <t>650.121.2874</t>
  </si>
  <si>
    <t>Peter</t>
  </si>
  <si>
    <t>Vargas</t>
  </si>
  <si>
    <t>PVARGAS</t>
  </si>
  <si>
    <t>650.121.2004</t>
  </si>
  <si>
    <t>Russell</t>
  </si>
  <si>
    <t>JRUSSEL</t>
  </si>
  <si>
    <t>011.44.1344.429268</t>
  </si>
  <si>
    <t>SA_MAN</t>
  </si>
  <si>
    <t>Sales</t>
  </si>
  <si>
    <t>Partners</t>
  </si>
  <si>
    <t>KPARTNER</t>
  </si>
  <si>
    <t>011.44.1344.467268</t>
  </si>
  <si>
    <t>Alberto</t>
  </si>
  <si>
    <t>Errazuriz</t>
  </si>
  <si>
    <t>AERRAZUR</t>
  </si>
  <si>
    <t>011.44.1344.429278</t>
  </si>
  <si>
    <t>Gerald</t>
  </si>
  <si>
    <t>Cambrault</t>
  </si>
  <si>
    <t>GCAMBRAU</t>
  </si>
  <si>
    <t>011.44.1344.619268</t>
  </si>
  <si>
    <t>Eleni</t>
  </si>
  <si>
    <t>Zlotkey</t>
  </si>
  <si>
    <t>EZLOTKEY</t>
  </si>
  <si>
    <t>011.44.1344.429018</t>
  </si>
  <si>
    <t>Tucker</t>
  </si>
  <si>
    <t>PTUCKER</t>
  </si>
  <si>
    <t>011.44.1344.129268</t>
  </si>
  <si>
    <t>SA_REP</t>
  </si>
  <si>
    <t>Bernstein</t>
  </si>
  <si>
    <t>DBERNSTE</t>
  </si>
  <si>
    <t>011.44.1344.345268</t>
  </si>
  <si>
    <t>Hall</t>
  </si>
  <si>
    <t>PHALL</t>
  </si>
  <si>
    <t>011.44.1344.478968</t>
  </si>
  <si>
    <t>Christopher</t>
  </si>
  <si>
    <t>Olsen</t>
  </si>
  <si>
    <t>COLSEN</t>
  </si>
  <si>
    <t>011.44.1344.498718</t>
  </si>
  <si>
    <t>Nanette</t>
  </si>
  <si>
    <t>NCAMBRAU</t>
  </si>
  <si>
    <t>011.44.1344.987668</t>
  </si>
  <si>
    <t>Oliver</t>
  </si>
  <si>
    <t>Tuvault</t>
  </si>
  <si>
    <t>OTUVAULT</t>
  </si>
  <si>
    <t>011.44.1344.486508</t>
  </si>
  <si>
    <t>Janette</t>
  </si>
  <si>
    <t>JKING</t>
  </si>
  <si>
    <t>011.44.1345.429268</t>
  </si>
  <si>
    <t>Patrick</t>
  </si>
  <si>
    <t>Sully</t>
  </si>
  <si>
    <t>PSULLY</t>
  </si>
  <si>
    <t>011.44.1345.929268</t>
  </si>
  <si>
    <t>Allan</t>
  </si>
  <si>
    <t>McEwen</t>
  </si>
  <si>
    <t>AMCEWEN</t>
  </si>
  <si>
    <t>011.44.1345.829268</t>
  </si>
  <si>
    <t>Lindsey</t>
  </si>
  <si>
    <t>Smith</t>
  </si>
  <si>
    <t>LSMITH</t>
  </si>
  <si>
    <t>011.44.1345.729268</t>
  </si>
  <si>
    <t>Louise</t>
  </si>
  <si>
    <t>Doran</t>
  </si>
  <si>
    <t>LDORAN</t>
  </si>
  <si>
    <t>011.44.1345.629268</t>
  </si>
  <si>
    <t>Sarath</t>
  </si>
  <si>
    <t>Sewall</t>
  </si>
  <si>
    <t>SSEWALL</t>
  </si>
  <si>
    <t>011.44.1345.529268</t>
  </si>
  <si>
    <t>Clara</t>
  </si>
  <si>
    <t>Vishney</t>
  </si>
  <si>
    <t>CVISHNEY</t>
  </si>
  <si>
    <t>011.44.1346.129268</t>
  </si>
  <si>
    <t>Danielle</t>
  </si>
  <si>
    <t>Greene</t>
  </si>
  <si>
    <t>DGREENE</t>
  </si>
  <si>
    <t>011.44.1346.229268</t>
  </si>
  <si>
    <t>Mattea</t>
  </si>
  <si>
    <t>Marvins</t>
  </si>
  <si>
    <t>MMARVINS</t>
  </si>
  <si>
    <t>011.44.1346.329268</t>
  </si>
  <si>
    <t>Lee</t>
  </si>
  <si>
    <t>DLEE</t>
  </si>
  <si>
    <t>011.44.1346.529268</t>
  </si>
  <si>
    <t>Sundar</t>
  </si>
  <si>
    <t>Ande</t>
  </si>
  <si>
    <t>SANDE</t>
  </si>
  <si>
    <t>011.44.1346.629268</t>
  </si>
  <si>
    <t>Amit</t>
  </si>
  <si>
    <t>Banda</t>
  </si>
  <si>
    <t>ABANDA</t>
  </si>
  <si>
    <t>011.44.1346.729268</t>
  </si>
  <si>
    <t>Lisa</t>
  </si>
  <si>
    <t>Ozer</t>
  </si>
  <si>
    <t>LOZER</t>
  </si>
  <si>
    <t>011.44.1343.929268</t>
  </si>
  <si>
    <t>Harrison</t>
  </si>
  <si>
    <t>Bloom</t>
  </si>
  <si>
    <t>HBLOOM</t>
  </si>
  <si>
    <t>011.44.1343.829268</t>
  </si>
  <si>
    <t>Tayler</t>
  </si>
  <si>
    <t>Fox</t>
  </si>
  <si>
    <t>TFOX</t>
  </si>
  <si>
    <t>011.44.1343.729268</t>
  </si>
  <si>
    <t>William</t>
  </si>
  <si>
    <t>WSMITH</t>
  </si>
  <si>
    <t>011.44.1343.629268</t>
  </si>
  <si>
    <t>Elizabeth</t>
  </si>
  <si>
    <t>Bates</t>
  </si>
  <si>
    <t>EBATES</t>
  </si>
  <si>
    <t>011.44.1343.529268</t>
  </si>
  <si>
    <t>Sundita</t>
  </si>
  <si>
    <t>SKUMAR</t>
  </si>
  <si>
    <t>011.44.1343.329268</t>
  </si>
  <si>
    <t>Ellen</t>
  </si>
  <si>
    <t>Abel</t>
  </si>
  <si>
    <t>EABEL</t>
  </si>
  <si>
    <t>011.44.1644.429267</t>
  </si>
  <si>
    <t>Alyssa</t>
  </si>
  <si>
    <t>Hutton</t>
  </si>
  <si>
    <t>AHUTTON</t>
  </si>
  <si>
    <t>011.44.1644.429266</t>
  </si>
  <si>
    <t>Jonathon</t>
  </si>
  <si>
    <t>Taylor</t>
  </si>
  <si>
    <t>JTAYLOR</t>
  </si>
  <si>
    <t>011.44.1644.429265</t>
  </si>
  <si>
    <t>Jack</t>
  </si>
  <si>
    <t>Livingston</t>
  </si>
  <si>
    <t>JLIVINGS</t>
  </si>
  <si>
    <t>011.44.1644.429264</t>
  </si>
  <si>
    <t>Kimberely</t>
  </si>
  <si>
    <t>Grant</t>
  </si>
  <si>
    <t>KGRANT</t>
  </si>
  <si>
    <t>011.44.1644.429263</t>
  </si>
  <si>
    <t>Charles</t>
  </si>
  <si>
    <t>Johnson</t>
  </si>
  <si>
    <t>CJOHNSON</t>
  </si>
  <si>
    <t>011.44.1644.429262</t>
  </si>
  <si>
    <t>Winston</t>
  </si>
  <si>
    <t>WTAYLOR</t>
  </si>
  <si>
    <t>650.507.9876</t>
  </si>
  <si>
    <t>SH_CLERK</t>
  </si>
  <si>
    <t>Jean</t>
  </si>
  <si>
    <t>Fleaur</t>
  </si>
  <si>
    <t>JFLEAUR</t>
  </si>
  <si>
    <t>650.507.9877</t>
  </si>
  <si>
    <t>Martha</t>
  </si>
  <si>
    <t>Sullivan</t>
  </si>
  <si>
    <t>MSULLIVA</t>
  </si>
  <si>
    <t>650.507.9878</t>
  </si>
  <si>
    <t>Girard</t>
  </si>
  <si>
    <t>Geoni</t>
  </si>
  <si>
    <t>GGEONI</t>
  </si>
  <si>
    <t>650.507.9879</t>
  </si>
  <si>
    <t>Nandita</t>
  </si>
  <si>
    <t>Sarchand</t>
  </si>
  <si>
    <t>NSARCHAN</t>
  </si>
  <si>
    <t>650.509.1876</t>
  </si>
  <si>
    <t>Alexis</t>
  </si>
  <si>
    <t>Bull</t>
  </si>
  <si>
    <t>ABULL</t>
  </si>
  <si>
    <t>650.509.2876</t>
  </si>
  <si>
    <t>Dellinger</t>
  </si>
  <si>
    <t>JDELLING</t>
  </si>
  <si>
    <t>650.509.3876</t>
  </si>
  <si>
    <t>Anthony</t>
  </si>
  <si>
    <t>Cabrio</t>
  </si>
  <si>
    <t>ACABRIO</t>
  </si>
  <si>
    <t>650.509.4876</t>
  </si>
  <si>
    <t>Kelly</t>
  </si>
  <si>
    <t>Chung</t>
  </si>
  <si>
    <t>KCHUNG</t>
  </si>
  <si>
    <t>650.505.1876</t>
  </si>
  <si>
    <t>Jennifer</t>
  </si>
  <si>
    <t>Dilly</t>
  </si>
  <si>
    <t>JDILLY</t>
  </si>
  <si>
    <t>650.505.2876</t>
  </si>
  <si>
    <t>Timothy</t>
  </si>
  <si>
    <t>Gates</t>
  </si>
  <si>
    <t>TGATES</t>
  </si>
  <si>
    <t>650.505.3876</t>
  </si>
  <si>
    <t>Perkins</t>
  </si>
  <si>
    <t>RPERKINS</t>
  </si>
  <si>
    <t>650.505.4876</t>
  </si>
  <si>
    <t>Sarah</t>
  </si>
  <si>
    <t>Bell</t>
  </si>
  <si>
    <t>SBELL</t>
  </si>
  <si>
    <t>650.501.1876</t>
  </si>
  <si>
    <t>Britney</t>
  </si>
  <si>
    <t>Everett</t>
  </si>
  <si>
    <t>BEVERETT</t>
  </si>
  <si>
    <t>650.501.2876</t>
  </si>
  <si>
    <t>Samuel</t>
  </si>
  <si>
    <t>McCain</t>
  </si>
  <si>
    <t>SMCCAIN</t>
  </si>
  <si>
    <t>650.501.3876</t>
  </si>
  <si>
    <t>Vance</t>
  </si>
  <si>
    <t>Jones</t>
  </si>
  <si>
    <t>VJONES</t>
  </si>
  <si>
    <t>650.501.4876</t>
  </si>
  <si>
    <t>Alana</t>
  </si>
  <si>
    <t>Walsh</t>
  </si>
  <si>
    <t>AWALSH</t>
  </si>
  <si>
    <t>650.507.9811</t>
  </si>
  <si>
    <t>Feeney</t>
  </si>
  <si>
    <t>KFEENEY</t>
  </si>
  <si>
    <t>650.507.9822</t>
  </si>
  <si>
    <t>Donald</t>
  </si>
  <si>
    <t>OConnell</t>
  </si>
  <si>
    <t>DOCONNEL</t>
  </si>
  <si>
    <t>650.507.9833</t>
  </si>
  <si>
    <t>Douglas</t>
  </si>
  <si>
    <t>DGRANT</t>
  </si>
  <si>
    <t>650.507.9844</t>
  </si>
  <si>
    <t>Whalen</t>
  </si>
  <si>
    <t>JWHALEN</t>
  </si>
  <si>
    <t>515.123.4444</t>
  </si>
  <si>
    <t>AD_ASST</t>
  </si>
  <si>
    <t>Administration</t>
  </si>
  <si>
    <t>Hartstein</t>
  </si>
  <si>
    <t>MHARTSTE</t>
  </si>
  <si>
    <t>515.123.5555</t>
  </si>
  <si>
    <t>MK_MAN</t>
  </si>
  <si>
    <t>Marketing</t>
  </si>
  <si>
    <t>Pat</t>
  </si>
  <si>
    <t>Fay</t>
  </si>
  <si>
    <t>PFAY</t>
  </si>
  <si>
    <t>603.123.6666</t>
  </si>
  <si>
    <t>MK_REP</t>
  </si>
  <si>
    <t>Susan</t>
  </si>
  <si>
    <t>Mavris</t>
  </si>
  <si>
    <t>SMAVRIS</t>
  </si>
  <si>
    <t>515.123.7777</t>
  </si>
  <si>
    <t>HR_REP</t>
  </si>
  <si>
    <t>Human Resources</t>
  </si>
  <si>
    <t>Hermann</t>
  </si>
  <si>
    <t>Baer</t>
  </si>
  <si>
    <t>HBAER</t>
  </si>
  <si>
    <t>515.123.8888</t>
  </si>
  <si>
    <t>PR_REP</t>
  </si>
  <si>
    <t>Public Relations</t>
  </si>
  <si>
    <t>Shelley</t>
  </si>
  <si>
    <t>Higgins</t>
  </si>
  <si>
    <t>SHIGGINS</t>
  </si>
  <si>
    <t>515.123.8080</t>
  </si>
  <si>
    <t>AC_MGR</t>
  </si>
  <si>
    <t>Gietz</t>
  </si>
  <si>
    <t>WGIETZ</t>
  </si>
  <si>
    <t>515.123.8181</t>
  </si>
  <si>
    <t>AC_ACCOUNT</t>
  </si>
  <si>
    <t>DEPARTMENT_NAME</t>
  </si>
  <si>
    <t>Treasury</t>
  </si>
  <si>
    <t>Corporate Tax</t>
  </si>
  <si>
    <t>Control And Credit</t>
  </si>
  <si>
    <t>Shareholder Services</t>
  </si>
  <si>
    <t>Benefits</t>
  </si>
  <si>
    <t>Manufacturing</t>
  </si>
  <si>
    <t>Construction</t>
  </si>
  <si>
    <t>Contracting</t>
  </si>
  <si>
    <t>Operations</t>
  </si>
  <si>
    <t>NOC</t>
  </si>
  <si>
    <t>IT Helpdesk</t>
  </si>
  <si>
    <t>Government Sales</t>
  </si>
  <si>
    <t>Retail Sales</t>
  </si>
  <si>
    <t>Recruiting</t>
  </si>
  <si>
    <t>Payroll</t>
  </si>
  <si>
    <t>PHONE_NUMBER2</t>
  </si>
  <si>
    <t>Steven.King@company.com</t>
  </si>
  <si>
    <t>Neena.Kochhar@company.com</t>
  </si>
  <si>
    <t>Lex.De Haan@company.com</t>
  </si>
  <si>
    <t>Alexander.Hunold@company.com</t>
  </si>
  <si>
    <t>Bruce.Ernst@company.com</t>
  </si>
  <si>
    <t>David.Austin@company.com</t>
  </si>
  <si>
    <t>Valli.Pataballa@company.com</t>
  </si>
  <si>
    <t>Diana.Lorentz@company.com</t>
  </si>
  <si>
    <t>Nancy.Greenberg@company.com</t>
  </si>
  <si>
    <t>Daniel.Faviet@company.com</t>
  </si>
  <si>
    <t>John.Chen@company.com</t>
  </si>
  <si>
    <t>Ismael.Sciarra@company.com</t>
  </si>
  <si>
    <t>Jose Manuel.Urman@company.com</t>
  </si>
  <si>
    <t>Luis.Popp@company.com</t>
  </si>
  <si>
    <t>Den.Raphaely@company.com</t>
  </si>
  <si>
    <t>Alexander.Khoo@company.com</t>
  </si>
  <si>
    <t>Shelli.Baida@company.com</t>
  </si>
  <si>
    <t>Sigal.Tobias@company.com</t>
  </si>
  <si>
    <t>Guy.Himuro@company.com</t>
  </si>
  <si>
    <t>Karen.Colmenares@company.com</t>
  </si>
  <si>
    <t>Matthew.Weiss@company.com</t>
  </si>
  <si>
    <t>Adam.Fripp@company.com</t>
  </si>
  <si>
    <t>Payam.Kaufling@company.com</t>
  </si>
  <si>
    <t>Shanta.Vollman@company.com</t>
  </si>
  <si>
    <t>Kevin.Mourgos@company.com</t>
  </si>
  <si>
    <t>Julia.Nayer@company.com</t>
  </si>
  <si>
    <t>Irene.Mikkilineni@company.com</t>
  </si>
  <si>
    <t>James.Landry@company.com</t>
  </si>
  <si>
    <t>Steven.Markle@company.com</t>
  </si>
  <si>
    <t>Laura.Bissot@company.com</t>
  </si>
  <si>
    <t>Mozhe.Atkinson@company.com</t>
  </si>
  <si>
    <t>James.Marlow@company.com</t>
  </si>
  <si>
    <t>TJ.Olson@company.com</t>
  </si>
  <si>
    <t>Jason.Mallin@company.com</t>
  </si>
  <si>
    <t>Michael.Rogers@company.com</t>
  </si>
  <si>
    <t>Ki.Gee@company.com</t>
  </si>
  <si>
    <t>Hazel.Philtanker@company.com</t>
  </si>
  <si>
    <t>Renske.Ladwig@company.com</t>
  </si>
  <si>
    <t>Stephen.Stiles@company.com</t>
  </si>
  <si>
    <t>John.Seo@company.com</t>
  </si>
  <si>
    <t>Joshua.Patel@company.com</t>
  </si>
  <si>
    <t>Trenna.Rajs@company.com</t>
  </si>
  <si>
    <t>Curtis.Davies@company.com</t>
  </si>
  <si>
    <t>Randall.Matos@company.com</t>
  </si>
  <si>
    <t>Peter.Vargas@company.com</t>
  </si>
  <si>
    <t>John.Russell@company.com</t>
  </si>
  <si>
    <t>Karen.Partners@company.com</t>
  </si>
  <si>
    <t>Alberto.Errazuriz@company.com</t>
  </si>
  <si>
    <t>Gerald.Cambrault@company.com</t>
  </si>
  <si>
    <t>Eleni.Zlotkey@company.com</t>
  </si>
  <si>
    <t>Peter.Tucker@company.com</t>
  </si>
  <si>
    <t>David.Bernstein@company.com</t>
  </si>
  <si>
    <t>Peter.Hall@company.com</t>
  </si>
  <si>
    <t>Christopher.Olsen@company.com</t>
  </si>
  <si>
    <t>Nanette.Cambrault@company.com</t>
  </si>
  <si>
    <t>Oliver.Tuvault@company.com</t>
  </si>
  <si>
    <t>Janette.King@company.com</t>
  </si>
  <si>
    <t>Patrick.Sully@company.com</t>
  </si>
  <si>
    <t>Allan.McEwen@company.com</t>
  </si>
  <si>
    <t>Lindsey.Smith@company.com</t>
  </si>
  <si>
    <t>Louise.Doran@company.com</t>
  </si>
  <si>
    <t>Sarath.Sewall@company.com</t>
  </si>
  <si>
    <t>Clara.Vishney@company.com</t>
  </si>
  <si>
    <t>Danielle.Greene@company.com</t>
  </si>
  <si>
    <t>Mattea.Marvins@company.com</t>
  </si>
  <si>
    <t>David.Lee@company.com</t>
  </si>
  <si>
    <t>Sundar.Ande@company.com</t>
  </si>
  <si>
    <t>Amit.Banda@company.com</t>
  </si>
  <si>
    <t>Lisa.Ozer@company.com</t>
  </si>
  <si>
    <t>Harrison.Bloom@company.com</t>
  </si>
  <si>
    <t>Tayler.Fox@company.com</t>
  </si>
  <si>
    <t>William.Smith@company.com</t>
  </si>
  <si>
    <t>Elizabeth.Bates@company.com</t>
  </si>
  <si>
    <t>Sundita.Kumar@company.com</t>
  </si>
  <si>
    <t>Ellen.Abel@company.com</t>
  </si>
  <si>
    <t>Alyssa.Hutton@company.com</t>
  </si>
  <si>
    <t>Jonathon.Taylor@company.com</t>
  </si>
  <si>
    <t>Jack.Livingston@company.com</t>
  </si>
  <si>
    <t>Kimberely.Grant@company.com</t>
  </si>
  <si>
    <t>Charles.Johnson@company.com</t>
  </si>
  <si>
    <t>Winston.Taylor@company.com</t>
  </si>
  <si>
    <t>Jean.Fleaur@company.com</t>
  </si>
  <si>
    <t>Martha.Sullivan@company.com</t>
  </si>
  <si>
    <t>Girard.Geoni@company.com</t>
  </si>
  <si>
    <t>Nandita.Sarchand@company.com</t>
  </si>
  <si>
    <t>Alexis.Bull@company.com</t>
  </si>
  <si>
    <t>Julia.Dellinger@company.com</t>
  </si>
  <si>
    <t>Anthony.Cabrio@company.com</t>
  </si>
  <si>
    <t>Kelly.Chung@company.com</t>
  </si>
  <si>
    <t>Jennifer.Dilly@company.com</t>
  </si>
  <si>
    <t>Timothy.Gates@company.com</t>
  </si>
  <si>
    <t>Randall.Perkins@company.com</t>
  </si>
  <si>
    <t>Sarah.Bell@company.com</t>
  </si>
  <si>
    <t>Britney.Everett@company.com</t>
  </si>
  <si>
    <t>Samuel.McCain@company.com</t>
  </si>
  <si>
    <t>Vance.Jones@company.com</t>
  </si>
  <si>
    <t>Alana.Walsh@company.com</t>
  </si>
  <si>
    <t>Kevin.Feeney@company.com</t>
  </si>
  <si>
    <t>Donald.OConnell@company.com</t>
  </si>
  <si>
    <t>Douglas.Grant@company.com</t>
  </si>
  <si>
    <t>Jennifer.Whalen@company.com</t>
  </si>
  <si>
    <t>Michael.Hartstein@company.com</t>
  </si>
  <si>
    <t>Pat.Fay@company.com</t>
  </si>
  <si>
    <t>Susan.Mavris@company.com</t>
  </si>
  <si>
    <t>Hermann.Baer@company.com</t>
  </si>
  <si>
    <t>Shelley.Higgins@company.com</t>
  </si>
  <si>
    <t>William.Gietz@company.com</t>
  </si>
  <si>
    <t>Department</t>
  </si>
  <si>
    <t>=find()</t>
  </si>
  <si>
    <t>=search()</t>
  </si>
  <si>
    <t>=rept()</t>
  </si>
  <si>
    <t>=substitute()</t>
  </si>
  <si>
    <t>=code()</t>
  </si>
  <si>
    <t>=char()</t>
  </si>
  <si>
    <t>=value()</t>
  </si>
  <si>
    <t>=text()</t>
  </si>
  <si>
    <t xml:space="preserve">John    </t>
  </si>
  <si>
    <t>George</t>
  </si>
  <si>
    <t>=CONCATENATE(D2," ",E2)</t>
  </si>
  <si>
    <t>@company.com</t>
  </si>
  <si>
    <t>Years of Experience</t>
  </si>
  <si>
    <t>Company Domain</t>
  </si>
  <si>
    <t>Today's Date</t>
  </si>
  <si>
    <t>Years of Experience2</t>
  </si>
  <si>
    <t>description</t>
  </si>
  <si>
    <t>01 August 2023</t>
  </si>
  <si>
    <t>23:17:40</t>
  </si>
  <si>
    <t>Grand Total</t>
  </si>
  <si>
    <t>Count</t>
  </si>
  <si>
    <t>Operation</t>
  </si>
  <si>
    <t>Symbol</t>
  </si>
  <si>
    <t>Example</t>
  </si>
  <si>
    <t>Addition</t>
  </si>
  <si>
    <t>+</t>
  </si>
  <si>
    <t>Subtraction</t>
  </si>
  <si>
    <t>-</t>
  </si>
  <si>
    <t>Multiplication</t>
  </si>
  <si>
    <t>*</t>
  </si>
  <si>
    <t>Division</t>
  </si>
  <si>
    <t>/</t>
  </si>
  <si>
    <t>^</t>
  </si>
  <si>
    <t>()</t>
  </si>
  <si>
    <t>UserID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</si>
</sst>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800]dddd\,\ mmmm\ dd\,\ yyyy"/>
    <numFmt numFmtId="165" formatCode="dd\ mmm\ yyyy\ hh:mm"/>
    <numFmt numFmtId="166" formatCode="dd\ mmm\ yyyy"/>
    <numFmt numFmtId="167" formatCode="dd/mm/yyyy\ hh:mm:ss"/>
    <numFmt numFmtId="168" formatCode="[$-14009]h:mm:ss;@"/>
  </numFmts>
  <fonts count="13" x14ac:knownFonts="1">
    <font>
      <sz val="11"/>
      <color theme="1"/>
      <name val="Calibri"/>
      <family val="2"/>
      <scheme val="minor"/>
    </font>
    <font>
      <sz val="11"/>
      <color theme="1"/>
      <name val="Segoe UI"/>
      <family val="2"/>
    </font>
    <font>
      <sz val="11"/>
      <color theme="1"/>
      <name val="Segoe UI"/>
      <family val="2"/>
    </font>
    <font>
      <sz val="11"/>
      <color theme="1"/>
      <name val="Segoe UI"/>
      <family val="2"/>
    </font>
    <font>
      <b/>
      <sz val="11"/>
      <color theme="1"/>
      <name val="Calibri"/>
      <family val="2"/>
      <scheme val="minor"/>
    </font>
    <font>
      <sz val="8"/>
      <name val="Calibri"/>
      <family val="2"/>
      <scheme val="minor"/>
    </font>
    <font>
      <sz val="11"/>
      <name val="Calibri"/>
      <family val="2"/>
    </font>
    <font>
      <u/>
      <sz val="11"/>
      <color theme="10"/>
      <name val="Calibri"/>
      <family val="2"/>
      <scheme val="minor"/>
    </font>
    <font>
      <sz val="11"/>
      <color theme="1"/>
      <name val="Segoe UI"/>
      <family val="2"/>
    </font>
    <font>
      <sz val="28"/>
      <color theme="1"/>
      <name val="Segoe UI"/>
      <family val="2"/>
    </font>
    <font>
      <b/>
      <sz val="11"/>
      <color theme="1"/>
      <name val="Segoe UI"/>
      <family val="2"/>
    </font>
    <font>
      <sz val="11"/>
      <name val="Segoe UI"/>
      <family val="2"/>
    </font>
    <font>
      <b/>
      <sz val="11"/>
      <color theme="0"/>
      <name val="Segoe UI"/>
      <family val="2"/>
    </font>
  </fonts>
  <fills count="5">
    <fill>
      <patternFill patternType="none"/>
    </fill>
    <fill>
      <patternFill patternType="gray125"/>
    </fill>
    <fill>
      <patternFill patternType="solid">
        <fgColor rgb="FF00B0F0"/>
        <bgColor indexed="64"/>
      </patternFill>
    </fill>
    <fill>
      <patternFill patternType="solid">
        <fgColor theme="1"/>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499984740745262"/>
      </left>
      <right style="thin">
        <color theme="0" tint="-0.499984740745262"/>
      </right>
      <top/>
      <bottom/>
      <diagonal/>
    </border>
    <border>
      <left/>
      <right/>
      <top style="thin">
        <color theme="0" tint="-0.34998626667073579"/>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bottom/>
      <diagonal/>
    </border>
    <border>
      <left/>
      <right/>
      <top style="thin">
        <color theme="0" tint="-0.34998626667073579"/>
      </top>
      <bottom/>
      <diagonal/>
    </border>
    <border>
      <left/>
      <right/>
      <top/>
      <bottom style="thin">
        <color theme="0" tint="-0.34998626667073579"/>
      </bottom>
      <diagonal/>
    </border>
    <border>
      <left style="thin">
        <color theme="0" tint="-0.499984740745262"/>
      </left>
      <right/>
      <top/>
      <bottom/>
      <diagonal/>
    </border>
    <border>
      <left style="thin">
        <color theme="0" tint="-0.499984740745262"/>
      </left>
      <right style="thin">
        <color theme="0" tint="-0.499984740745262"/>
      </right>
      <top style="thin">
        <color theme="0" tint="-0.34998626667073579"/>
      </top>
      <bottom style="thin">
        <color theme="0" tint="-0.499984740745262"/>
      </bottom>
      <diagonal/>
    </border>
  </borders>
  <cellStyleXfs count="3">
    <xf numFmtId="0" fontId="0" fillId="0" borderId="0"/>
    <xf numFmtId="0" fontId="6" fillId="0" borderId="0"/>
    <xf numFmtId="0" fontId="7" fillId="0" borderId="0" applyNumberFormat="0" applyFill="0" applyBorder="0" applyAlignment="0" applyProtection="0"/>
  </cellStyleXfs>
  <cellXfs count="54">
    <xf numFmtId="0" fontId="0" fillId="0" borderId="0" xfId="0"/>
    <xf numFmtId="0" fontId="0" fillId="0" borderId="1" xfId="0" applyBorder="1"/>
    <xf numFmtId="0" fontId="4" fillId="0" borderId="0" xfId="0" applyFont="1"/>
    <xf numFmtId="0" fontId="6" fillId="0" borderId="0" xfId="1"/>
    <xf numFmtId="0" fontId="0" fillId="0" borderId="0" xfId="0" quotePrefix="1"/>
    <xf numFmtId="0" fontId="0" fillId="0" borderId="0" xfId="0" applyAlignment="1">
      <alignment horizontal="center"/>
    </xf>
    <xf numFmtId="0" fontId="0" fillId="2" borderId="1" xfId="0" applyFill="1" applyBorder="1"/>
    <xf numFmtId="18" fontId="0" fillId="0" borderId="0" xfId="0" applyNumberFormat="1"/>
    <xf numFmtId="0" fontId="0" fillId="0" borderId="2" xfId="0" applyBorder="1"/>
    <xf numFmtId="0" fontId="0" fillId="0" borderId="3" xfId="0" applyBorder="1"/>
    <xf numFmtId="0" fontId="7" fillId="0" borderId="0" xfId="2"/>
    <xf numFmtId="0" fontId="8" fillId="0" borderId="0" xfId="0" applyFont="1"/>
    <xf numFmtId="0" fontId="9" fillId="0" borderId="0" xfId="0" applyFont="1"/>
    <xf numFmtId="0" fontId="3" fillId="0" borderId="0" xfId="0" applyFont="1"/>
    <xf numFmtId="0" fontId="10" fillId="0" borderId="0" xfId="0" applyFont="1"/>
    <xf numFmtId="0" fontId="2" fillId="0" borderId="0" xfId="0" applyFont="1"/>
    <xf numFmtId="0" fontId="1" fillId="0" borderId="0" xfId="0" applyFont="1"/>
    <xf numFmtId="0" fontId="11" fillId="0" borderId="0" xfId="1" applyFont="1"/>
    <xf numFmtId="164" fontId="0" fillId="0" borderId="0" xfId="0" applyNumberFormat="1"/>
    <xf numFmtId="0" fontId="2" fillId="0" borderId="4" xfId="0" applyFont="1" applyBorder="1"/>
    <xf numFmtId="0" fontId="10" fillId="0" borderId="5" xfId="0" applyFont="1" applyBorder="1"/>
    <xf numFmtId="0" fontId="2" fillId="0" borderId="5" xfId="0" applyFont="1" applyBorder="1"/>
    <xf numFmtId="0" fontId="2" fillId="0" borderId="6" xfId="0" applyFont="1" applyBorder="1"/>
    <xf numFmtId="164" fontId="10" fillId="0" borderId="7" xfId="0" applyNumberFormat="1" applyFont="1" applyBorder="1"/>
    <xf numFmtId="0" fontId="2" fillId="0" borderId="7" xfId="0" applyFont="1" applyBorder="1"/>
    <xf numFmtId="165" fontId="2" fillId="0" borderId="7" xfId="0" applyNumberFormat="1" applyFont="1" applyBorder="1"/>
    <xf numFmtId="0" fontId="10" fillId="0" borderId="4" xfId="0" applyFont="1" applyBorder="1"/>
    <xf numFmtId="0" fontId="10" fillId="0" borderId="7" xfId="0" applyFont="1" applyBorder="1"/>
    <xf numFmtId="0" fontId="4" fillId="0" borderId="0" xfId="0" applyFont="1" applyAlignment="1">
      <alignment horizontal="left"/>
    </xf>
    <xf numFmtId="0" fontId="4" fillId="0" borderId="8" xfId="0" applyFont="1" applyBorder="1"/>
    <xf numFmtId="0" fontId="4" fillId="0" borderId="8" xfId="0" quotePrefix="1" applyFont="1" applyBorder="1"/>
    <xf numFmtId="164" fontId="0" fillId="0" borderId="8" xfId="0" applyNumberFormat="1" applyBorder="1"/>
    <xf numFmtId="0" fontId="0" fillId="0" borderId="8" xfId="0" applyBorder="1"/>
    <xf numFmtId="167" fontId="0" fillId="0" borderId="8" xfId="0" applyNumberFormat="1" applyBorder="1"/>
    <xf numFmtId="168" fontId="0" fillId="0" borderId="8" xfId="0" applyNumberFormat="1" applyBorder="1"/>
    <xf numFmtId="14" fontId="0" fillId="0" borderId="8" xfId="0" applyNumberFormat="1" applyBorder="1"/>
    <xf numFmtId="21" fontId="0" fillId="0" borderId="8" xfId="0" applyNumberFormat="1" applyBorder="1"/>
    <xf numFmtId="14" fontId="0" fillId="0" borderId="0" xfId="0" applyNumberFormat="1"/>
    <xf numFmtId="1" fontId="0" fillId="0" borderId="0" xfId="0" applyNumberFormat="1"/>
    <xf numFmtId="0" fontId="0" fillId="0" borderId="0" xfId="0" quotePrefix="1" applyAlignment="1">
      <alignment wrapText="1"/>
    </xf>
    <xf numFmtId="0" fontId="12" fillId="2" borderId="0" xfId="0" applyFont="1" applyFill="1"/>
    <xf numFmtId="0" fontId="0" fillId="3" borderId="0" xfId="0" applyFill="1"/>
    <xf numFmtId="0" fontId="7" fillId="3" borderId="0" xfId="2" applyFill="1"/>
    <xf numFmtId="0" fontId="0" fillId="4" borderId="0" xfId="0" quotePrefix="1" applyFill="1"/>
    <xf numFmtId="21" fontId="0" fillId="4" borderId="0" xfId="0" quotePrefix="1" applyNumberFormat="1" applyFill="1"/>
    <xf numFmtId="0" fontId="0" fillId="0" borderId="0" xfId="0" pivotButton="1"/>
    <xf numFmtId="0" fontId="0" fillId="0" borderId="0" xfId="0" applyAlignment="1">
      <alignment horizontal="left"/>
    </xf>
    <xf numFmtId="0" fontId="2" fillId="0" borderId="9" xfId="0" applyFont="1" applyBorder="1"/>
    <xf numFmtId="0" fontId="2" fillId="0" borderId="10" xfId="0" applyFont="1" applyBorder="1"/>
    <xf numFmtId="166" fontId="2" fillId="0" borderId="11" xfId="0" applyNumberFormat="1" applyFont="1" applyBorder="1"/>
    <xf numFmtId="0" fontId="2" fillId="0" borderId="8" xfId="0" applyFont="1" applyBorder="1"/>
    <xf numFmtId="0" fontId="2" fillId="0" borderId="12" xfId="0" applyFont="1" applyBorder="1"/>
    <xf numFmtId="0" fontId="2" fillId="0" borderId="13" xfId="0" applyFont="1" applyBorder="1"/>
    <xf numFmtId="0" fontId="4" fillId="0" borderId="0" xfId="0" applyFont="1" applyAlignment="1">
      <alignment horizontal="center"/>
    </xf>
  </cellXfs>
  <cellStyles count="3">
    <cellStyle name="Hyperlink" xfId="2" builtinId="8"/>
    <cellStyle name="Normal" xfId="0" builtinId="0"/>
    <cellStyle name="Normal 2" xfId="1" xr:uid="{C317EB46-FD19-411F-B09C-9673D28024EA}"/>
  </cellStyles>
  <dxfs count="6">
    <dxf>
      <font>
        <color theme="0"/>
      </font>
      <fill>
        <patternFill patternType="none">
          <bgColor auto="1"/>
        </patternFill>
      </fill>
      <border>
        <left style="thin">
          <color auto="1"/>
        </left>
        <right style="thin">
          <color auto="1"/>
        </right>
        <top style="thin">
          <color auto="1"/>
        </top>
        <bottom style="thin">
          <color auto="1"/>
        </bottom>
      </border>
    </dxf>
    <dxf>
      <fill>
        <patternFill>
          <bgColor rgb="FFFF0000"/>
        </patternFill>
      </fill>
    </dxf>
    <dxf>
      <fill>
        <patternFill>
          <bgColor rgb="FF92D050"/>
        </patternFill>
      </fill>
    </dxf>
    <dxf>
      <numFmt numFmtId="19" formatCode="dd/mm/yyyy"/>
    </dxf>
    <dxf>
      <numFmt numFmtId="1" formatCode="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733425</xdr:colOff>
      <xdr:row>1</xdr:row>
      <xdr:rowOff>171450</xdr:rowOff>
    </xdr:from>
    <xdr:to>
      <xdr:col>11</xdr:col>
      <xdr:colOff>363513</xdr:colOff>
      <xdr:row>23</xdr:row>
      <xdr:rowOff>107105</xdr:rowOff>
    </xdr:to>
    <xdr:pic>
      <xdr:nvPicPr>
        <xdr:cNvPr id="3" name="Picture 2" descr="Graphical user interface, application&#10;&#10;Description automatically generated">
          <a:extLst>
            <a:ext uri="{FF2B5EF4-FFF2-40B4-BE49-F238E27FC236}">
              <a16:creationId xmlns:a16="http://schemas.microsoft.com/office/drawing/2014/main" id="{B7C573BD-1A95-5169-B614-D7E86C1382DF}"/>
            </a:ext>
          </a:extLst>
        </xdr:cNvPr>
        <xdr:cNvPicPr>
          <a:picLocks noChangeAspect="1"/>
        </xdr:cNvPicPr>
      </xdr:nvPicPr>
      <xdr:blipFill rotWithShape="1">
        <a:blip xmlns:r="http://schemas.openxmlformats.org/officeDocument/2006/relationships" r:embed="rId1"/>
        <a:srcRect l="3817" t="1451"/>
        <a:stretch/>
      </xdr:blipFill>
      <xdr:spPr>
        <a:xfrm>
          <a:off x="733425" y="685800"/>
          <a:ext cx="9183663" cy="4545755"/>
        </a:xfrm>
        <a:prstGeom prst="rect">
          <a:avLst/>
        </a:prstGeom>
      </xdr:spPr>
    </xdr:pic>
    <xdr:clientData/>
  </xdr:twoCellAnchor>
  <xdr:twoCellAnchor editAs="oneCell">
    <xdr:from>
      <xdr:col>14</xdr:col>
      <xdr:colOff>555091</xdr:colOff>
      <xdr:row>7</xdr:row>
      <xdr:rowOff>47625</xdr:rowOff>
    </xdr:from>
    <xdr:to>
      <xdr:col>21</xdr:col>
      <xdr:colOff>192001</xdr:colOff>
      <xdr:row>18</xdr:row>
      <xdr:rowOff>73004</xdr:rowOff>
    </xdr:to>
    <xdr:pic>
      <xdr:nvPicPr>
        <xdr:cNvPr id="4" name="Picture 3" descr="Graphical user interface, application&#10;&#10;Description automatically generated">
          <a:extLst>
            <a:ext uri="{FF2B5EF4-FFF2-40B4-BE49-F238E27FC236}">
              <a16:creationId xmlns:a16="http://schemas.microsoft.com/office/drawing/2014/main" id="{D2438737-593B-5B66-7FFB-66D4DE14FF0C}"/>
            </a:ext>
          </a:extLst>
        </xdr:cNvPr>
        <xdr:cNvPicPr>
          <a:picLocks noChangeAspect="1"/>
        </xdr:cNvPicPr>
      </xdr:nvPicPr>
      <xdr:blipFill>
        <a:blip xmlns:r="http://schemas.openxmlformats.org/officeDocument/2006/relationships" r:embed="rId2"/>
        <a:stretch>
          <a:fillRect/>
        </a:stretch>
      </xdr:blipFill>
      <xdr:spPr>
        <a:xfrm>
          <a:off x="12013666" y="1819275"/>
          <a:ext cx="3904110" cy="2330429"/>
        </a:xfrm>
        <a:prstGeom prst="rect">
          <a:avLst/>
        </a:prstGeom>
      </xdr:spPr>
    </xdr:pic>
    <xdr:clientData/>
  </xdr:twoCellAnchor>
  <xdr:twoCellAnchor editAs="oneCell">
    <xdr:from>
      <xdr:col>6</xdr:col>
      <xdr:colOff>95250</xdr:colOff>
      <xdr:row>23</xdr:row>
      <xdr:rowOff>97090</xdr:rowOff>
    </xdr:from>
    <xdr:to>
      <xdr:col>21</xdr:col>
      <xdr:colOff>70367</xdr:colOff>
      <xdr:row>37</xdr:row>
      <xdr:rowOff>172060</xdr:rowOff>
    </xdr:to>
    <xdr:pic>
      <xdr:nvPicPr>
        <xdr:cNvPr id="5" name="Picture 4" descr="Graphical user interface&#10;&#10;Description automatically generated">
          <a:extLst>
            <a:ext uri="{FF2B5EF4-FFF2-40B4-BE49-F238E27FC236}">
              <a16:creationId xmlns:a16="http://schemas.microsoft.com/office/drawing/2014/main" id="{5D811192-5330-5D40-4FD0-23EC60B1E182}"/>
            </a:ext>
          </a:extLst>
        </xdr:cNvPr>
        <xdr:cNvPicPr>
          <a:picLocks noChangeAspect="1"/>
        </xdr:cNvPicPr>
      </xdr:nvPicPr>
      <xdr:blipFill rotWithShape="1">
        <a:blip xmlns:r="http://schemas.openxmlformats.org/officeDocument/2006/relationships" r:embed="rId3"/>
        <a:srcRect l="975" t="6833" r="1"/>
        <a:stretch/>
      </xdr:blipFill>
      <xdr:spPr>
        <a:xfrm>
          <a:off x="6677025" y="5221540"/>
          <a:ext cx="9119117" cy="3008670"/>
        </a:xfrm>
        <a:prstGeom prst="rect">
          <a:avLst/>
        </a:prstGeom>
      </xdr:spPr>
    </xdr:pic>
    <xdr:clientData/>
  </xdr:twoCellAnchor>
  <xdr:twoCellAnchor editAs="oneCell">
    <xdr:from>
      <xdr:col>0</xdr:col>
      <xdr:colOff>1047750</xdr:colOff>
      <xdr:row>39</xdr:row>
      <xdr:rowOff>200025</xdr:rowOff>
    </xdr:from>
    <xdr:to>
      <xdr:col>11</xdr:col>
      <xdr:colOff>123825</xdr:colOff>
      <xdr:row>59</xdr:row>
      <xdr:rowOff>200025</xdr:rowOff>
    </xdr:to>
    <xdr:pic>
      <xdr:nvPicPr>
        <xdr:cNvPr id="7" name="Picture 6" descr="Graphical user interface&#10;&#10;Description automatically generated">
          <a:extLst>
            <a:ext uri="{FF2B5EF4-FFF2-40B4-BE49-F238E27FC236}">
              <a16:creationId xmlns:a16="http://schemas.microsoft.com/office/drawing/2014/main" id="{CD304D1E-DEE8-481C-9DCE-5271C153A6FD}"/>
            </a:ext>
          </a:extLst>
        </xdr:cNvPr>
        <xdr:cNvPicPr>
          <a:picLocks noChangeAspect="1"/>
        </xdr:cNvPicPr>
      </xdr:nvPicPr>
      <xdr:blipFill rotWithShape="1">
        <a:blip xmlns:r="http://schemas.openxmlformats.org/officeDocument/2006/relationships" r:embed="rId4"/>
        <a:srcRect r="5441" b="9291"/>
        <a:stretch/>
      </xdr:blipFill>
      <xdr:spPr>
        <a:xfrm>
          <a:off x="1047750" y="8677275"/>
          <a:ext cx="8629650" cy="4191000"/>
        </a:xfrm>
        <a:prstGeom prst="rect">
          <a:avLst/>
        </a:prstGeom>
      </xdr:spPr>
    </xdr:pic>
    <xdr:clientData/>
  </xdr:twoCellAnchor>
  <xdr:twoCellAnchor editAs="oneCell">
    <xdr:from>
      <xdr:col>0</xdr:col>
      <xdr:colOff>495300</xdr:colOff>
      <xdr:row>62</xdr:row>
      <xdr:rowOff>66675</xdr:rowOff>
    </xdr:from>
    <xdr:to>
      <xdr:col>14</xdr:col>
      <xdr:colOff>392099</xdr:colOff>
      <xdr:row>71</xdr:row>
      <xdr:rowOff>200321</xdr:rowOff>
    </xdr:to>
    <xdr:pic>
      <xdr:nvPicPr>
        <xdr:cNvPr id="9" name="Picture 8" descr="A screenshot of a computer&#10;&#10;Description automatically generated with medium confidence">
          <a:extLst>
            <a:ext uri="{FF2B5EF4-FFF2-40B4-BE49-F238E27FC236}">
              <a16:creationId xmlns:a16="http://schemas.microsoft.com/office/drawing/2014/main" id="{AA8F3C31-1574-3CFC-EDA3-21854433DE4D}"/>
            </a:ext>
          </a:extLst>
        </xdr:cNvPr>
        <xdr:cNvPicPr>
          <a:picLocks noChangeAspect="1"/>
        </xdr:cNvPicPr>
      </xdr:nvPicPr>
      <xdr:blipFill rotWithShape="1">
        <a:blip xmlns:r="http://schemas.openxmlformats.org/officeDocument/2006/relationships" r:embed="rId5"/>
        <a:srcRect t="4932"/>
        <a:stretch/>
      </xdr:blipFill>
      <xdr:spPr>
        <a:xfrm>
          <a:off x="495300" y="13363575"/>
          <a:ext cx="11279174" cy="2019596"/>
        </a:xfrm>
        <a:prstGeom prst="rect">
          <a:avLst/>
        </a:prstGeom>
      </xdr:spPr>
    </xdr:pic>
    <xdr:clientData/>
  </xdr:twoCellAnchor>
  <xdr:twoCellAnchor editAs="oneCell">
    <xdr:from>
      <xdr:col>14</xdr:col>
      <xdr:colOff>57150</xdr:colOff>
      <xdr:row>41</xdr:row>
      <xdr:rowOff>142875</xdr:rowOff>
    </xdr:from>
    <xdr:to>
      <xdr:col>20</xdr:col>
      <xdr:colOff>353011</xdr:colOff>
      <xdr:row>53</xdr:row>
      <xdr:rowOff>143226</xdr:rowOff>
    </xdr:to>
    <xdr:pic>
      <xdr:nvPicPr>
        <xdr:cNvPr id="10" name="Picture 9" descr="Graphical user interface, application&#10;&#10;Description automatically generated">
          <a:extLst>
            <a:ext uri="{FF2B5EF4-FFF2-40B4-BE49-F238E27FC236}">
              <a16:creationId xmlns:a16="http://schemas.microsoft.com/office/drawing/2014/main" id="{9AF27074-2C89-54D1-7487-F2FF3998143E}"/>
            </a:ext>
          </a:extLst>
        </xdr:cNvPr>
        <xdr:cNvPicPr>
          <a:picLocks noChangeAspect="1"/>
        </xdr:cNvPicPr>
      </xdr:nvPicPr>
      <xdr:blipFill rotWithShape="1">
        <a:blip xmlns:r="http://schemas.openxmlformats.org/officeDocument/2006/relationships" r:embed="rId6"/>
        <a:srcRect l="5895"/>
        <a:stretch/>
      </xdr:blipFill>
      <xdr:spPr>
        <a:xfrm>
          <a:off x="11515725" y="9039225"/>
          <a:ext cx="3953461" cy="2514951"/>
        </a:xfrm>
        <a:prstGeom prst="rect">
          <a:avLst/>
        </a:prstGeom>
      </xdr:spPr>
    </xdr:pic>
    <xdr:clientData/>
  </xdr:twoCellAnchor>
  <xdr:twoCellAnchor editAs="oneCell">
    <xdr:from>
      <xdr:col>3</xdr:col>
      <xdr:colOff>800100</xdr:colOff>
      <xdr:row>73</xdr:row>
      <xdr:rowOff>66675</xdr:rowOff>
    </xdr:from>
    <xdr:to>
      <xdr:col>22</xdr:col>
      <xdr:colOff>85725</xdr:colOff>
      <xdr:row>85</xdr:row>
      <xdr:rowOff>67026</xdr:rowOff>
    </xdr:to>
    <xdr:pic>
      <xdr:nvPicPr>
        <xdr:cNvPr id="11" name="Picture 10" descr="Graphical user interface&#10;&#10;Description automatically generated with low confidence">
          <a:extLst>
            <a:ext uri="{FF2B5EF4-FFF2-40B4-BE49-F238E27FC236}">
              <a16:creationId xmlns:a16="http://schemas.microsoft.com/office/drawing/2014/main" id="{23CCF6C7-166E-3A21-F2B2-B1EC3541CE69}"/>
            </a:ext>
          </a:extLst>
        </xdr:cNvPr>
        <xdr:cNvPicPr>
          <a:picLocks noChangeAspect="1"/>
        </xdr:cNvPicPr>
      </xdr:nvPicPr>
      <xdr:blipFill rotWithShape="1">
        <a:blip xmlns:r="http://schemas.openxmlformats.org/officeDocument/2006/relationships" r:embed="rId7"/>
        <a:srcRect l="735" r="1239"/>
        <a:stretch/>
      </xdr:blipFill>
      <xdr:spPr>
        <a:xfrm>
          <a:off x="4991100" y="15668625"/>
          <a:ext cx="11430000" cy="2514951"/>
        </a:xfrm>
        <a:prstGeom prst="rect">
          <a:avLst/>
        </a:prstGeom>
      </xdr:spPr>
    </xdr:pic>
    <xdr:clientData/>
  </xdr:twoCellAnchor>
  <xdr:twoCellAnchor editAs="oneCell">
    <xdr:from>
      <xdr:col>0</xdr:col>
      <xdr:colOff>609600</xdr:colOff>
      <xdr:row>90</xdr:row>
      <xdr:rowOff>28575</xdr:rowOff>
    </xdr:from>
    <xdr:to>
      <xdr:col>14</xdr:col>
      <xdr:colOff>592136</xdr:colOff>
      <xdr:row>101</xdr:row>
      <xdr:rowOff>152739</xdr:rowOff>
    </xdr:to>
    <xdr:pic>
      <xdr:nvPicPr>
        <xdr:cNvPr id="12" name="Picture 11" descr="Timeline&#10;&#10;Description automatically generated">
          <a:extLst>
            <a:ext uri="{FF2B5EF4-FFF2-40B4-BE49-F238E27FC236}">
              <a16:creationId xmlns:a16="http://schemas.microsoft.com/office/drawing/2014/main" id="{DA18D902-6823-BF4A-F342-13A243823901}"/>
            </a:ext>
          </a:extLst>
        </xdr:cNvPr>
        <xdr:cNvPicPr>
          <a:picLocks noChangeAspect="1"/>
        </xdr:cNvPicPr>
      </xdr:nvPicPr>
      <xdr:blipFill>
        <a:blip xmlns:r="http://schemas.openxmlformats.org/officeDocument/2006/relationships" r:embed="rId8"/>
        <a:stretch>
          <a:fillRect/>
        </a:stretch>
      </xdr:blipFill>
      <xdr:spPr>
        <a:xfrm>
          <a:off x="609600" y="19192875"/>
          <a:ext cx="11364911" cy="2429214"/>
        </a:xfrm>
        <a:prstGeom prst="rect">
          <a:avLst/>
        </a:prstGeom>
      </xdr:spPr>
    </xdr:pic>
    <xdr:clientData/>
  </xdr:twoCellAnchor>
  <xdr:twoCellAnchor editAs="oneCell">
    <xdr:from>
      <xdr:col>15</xdr:col>
      <xdr:colOff>228600</xdr:colOff>
      <xdr:row>98</xdr:row>
      <xdr:rowOff>123825</xdr:rowOff>
    </xdr:from>
    <xdr:to>
      <xdr:col>21</xdr:col>
      <xdr:colOff>152912</xdr:colOff>
      <xdr:row>116</xdr:row>
      <xdr:rowOff>76200</xdr:rowOff>
    </xdr:to>
    <xdr:pic>
      <xdr:nvPicPr>
        <xdr:cNvPr id="14" name="Picture 13" descr="Graphical user interface, application&#10;&#10;Description automatically generated">
          <a:extLst>
            <a:ext uri="{FF2B5EF4-FFF2-40B4-BE49-F238E27FC236}">
              <a16:creationId xmlns:a16="http://schemas.microsoft.com/office/drawing/2014/main" id="{A63F805D-E624-F8CF-EED0-53E2DBD7C92C}"/>
            </a:ext>
          </a:extLst>
        </xdr:cNvPr>
        <xdr:cNvPicPr>
          <a:picLocks noChangeAspect="1"/>
        </xdr:cNvPicPr>
      </xdr:nvPicPr>
      <xdr:blipFill rotWithShape="1">
        <a:blip xmlns:r="http://schemas.openxmlformats.org/officeDocument/2006/relationships" r:embed="rId9"/>
        <a:srcRect l="2338" b="2018"/>
        <a:stretch/>
      </xdr:blipFill>
      <xdr:spPr>
        <a:xfrm>
          <a:off x="12296775" y="20964525"/>
          <a:ext cx="3581912" cy="3724275"/>
        </a:xfrm>
        <a:prstGeom prst="rect">
          <a:avLst/>
        </a:prstGeom>
      </xdr:spPr>
    </xdr:pic>
    <xdr:clientData/>
  </xdr:twoCellAnchor>
  <xdr:twoCellAnchor editAs="oneCell">
    <xdr:from>
      <xdr:col>2</xdr:col>
      <xdr:colOff>76200</xdr:colOff>
      <xdr:row>105</xdr:row>
      <xdr:rowOff>180975</xdr:rowOff>
    </xdr:from>
    <xdr:to>
      <xdr:col>6</xdr:col>
      <xdr:colOff>352926</xdr:colOff>
      <xdr:row>114</xdr:row>
      <xdr:rowOff>38100</xdr:rowOff>
    </xdr:to>
    <xdr:pic>
      <xdr:nvPicPr>
        <xdr:cNvPr id="15" name="Picture 14" descr="Graphical user interface&#10;&#10;Description automatically generated">
          <a:extLst>
            <a:ext uri="{FF2B5EF4-FFF2-40B4-BE49-F238E27FC236}">
              <a16:creationId xmlns:a16="http://schemas.microsoft.com/office/drawing/2014/main" id="{EBEA23D7-2D14-3D4A-4AA2-394A84E9DC3E}"/>
            </a:ext>
          </a:extLst>
        </xdr:cNvPr>
        <xdr:cNvPicPr>
          <a:picLocks noChangeAspect="1"/>
        </xdr:cNvPicPr>
      </xdr:nvPicPr>
      <xdr:blipFill rotWithShape="1">
        <a:blip xmlns:r="http://schemas.openxmlformats.org/officeDocument/2006/relationships" r:embed="rId10"/>
        <a:srcRect l="5304" b="9419"/>
        <a:stretch/>
      </xdr:blipFill>
      <xdr:spPr>
        <a:xfrm>
          <a:off x="3533775" y="22488525"/>
          <a:ext cx="3400926" cy="1743075"/>
        </a:xfrm>
        <a:prstGeom prst="rect">
          <a:avLst/>
        </a:prstGeom>
      </xdr:spPr>
    </xdr:pic>
    <xdr:clientData/>
  </xdr:twoCellAnchor>
  <xdr:twoCellAnchor editAs="oneCell">
    <xdr:from>
      <xdr:col>0</xdr:col>
      <xdr:colOff>1171575</xdr:colOff>
      <xdr:row>119</xdr:row>
      <xdr:rowOff>19050</xdr:rowOff>
    </xdr:from>
    <xdr:to>
      <xdr:col>3</xdr:col>
      <xdr:colOff>905412</xdr:colOff>
      <xdr:row>127</xdr:row>
      <xdr:rowOff>161925</xdr:rowOff>
    </xdr:to>
    <xdr:pic>
      <xdr:nvPicPr>
        <xdr:cNvPr id="16" name="Picture 15" descr="Graphical user interface, application&#10;&#10;Description automatically generated">
          <a:extLst>
            <a:ext uri="{FF2B5EF4-FFF2-40B4-BE49-F238E27FC236}">
              <a16:creationId xmlns:a16="http://schemas.microsoft.com/office/drawing/2014/main" id="{6C6B7D15-AE23-7276-D4C6-69F703927189}"/>
            </a:ext>
          </a:extLst>
        </xdr:cNvPr>
        <xdr:cNvPicPr>
          <a:picLocks noChangeAspect="1"/>
        </xdr:cNvPicPr>
      </xdr:nvPicPr>
      <xdr:blipFill rotWithShape="1">
        <a:blip xmlns:r="http://schemas.openxmlformats.org/officeDocument/2006/relationships" r:embed="rId11"/>
        <a:srcRect b="13976"/>
        <a:stretch/>
      </xdr:blipFill>
      <xdr:spPr>
        <a:xfrm>
          <a:off x="1171575" y="25260300"/>
          <a:ext cx="3848637" cy="1819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304800</xdr:colOff>
      <xdr:row>2</xdr:row>
      <xdr:rowOff>0</xdr:rowOff>
    </xdr:from>
    <xdr:ext cx="1841402" cy="264560"/>
    <xdr:sp macro="" textlink="">
      <xdr:nvSpPr>
        <xdr:cNvPr id="2" name="TextBox 1">
          <a:extLst>
            <a:ext uri="{FF2B5EF4-FFF2-40B4-BE49-F238E27FC236}">
              <a16:creationId xmlns:a16="http://schemas.microsoft.com/office/drawing/2014/main" id="{A412451F-E0ED-1A52-77F9-100632D476EF}"/>
            </a:ext>
          </a:extLst>
        </xdr:cNvPr>
        <xdr:cNvSpPr txBox="1"/>
      </xdr:nvSpPr>
      <xdr:spPr>
        <a:xfrm>
          <a:off x="304800" y="419100"/>
          <a:ext cx="1841402"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Strings Align towards the left</a:t>
          </a:r>
        </a:p>
      </xdr:txBody>
    </xdr:sp>
    <xdr:clientData/>
  </xdr:oneCellAnchor>
  <xdr:oneCellAnchor>
    <xdr:from>
      <xdr:col>3</xdr:col>
      <xdr:colOff>390525</xdr:colOff>
      <xdr:row>11</xdr:row>
      <xdr:rowOff>47625</xdr:rowOff>
    </xdr:from>
    <xdr:ext cx="2715230" cy="264560"/>
    <xdr:sp macro="" textlink="">
      <xdr:nvSpPr>
        <xdr:cNvPr id="3" name="TextBox 2">
          <a:extLst>
            <a:ext uri="{FF2B5EF4-FFF2-40B4-BE49-F238E27FC236}">
              <a16:creationId xmlns:a16="http://schemas.microsoft.com/office/drawing/2014/main" id="{766FE5CF-D410-A095-8D57-11DCA2A04E4B}"/>
            </a:ext>
          </a:extLst>
        </xdr:cNvPr>
        <xdr:cNvSpPr txBox="1"/>
      </xdr:nvSpPr>
      <xdr:spPr>
        <a:xfrm>
          <a:off x="2705100" y="2352675"/>
          <a:ext cx="2715230"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Numbers/Decimal/Dates</a:t>
          </a:r>
          <a:r>
            <a:rPr lang="en-IN" sz="1100" baseline="0">
              <a:solidFill>
                <a:schemeClr val="bg1"/>
              </a:solidFill>
            </a:rPr>
            <a:t> align towards right</a:t>
          </a:r>
          <a:endParaRPr lang="en-IN" sz="1100">
            <a:solidFill>
              <a:schemeClr val="bg1"/>
            </a:solidFill>
          </a:endParaRPr>
        </a:p>
      </xdr:txBody>
    </xdr:sp>
    <xdr:clientData/>
  </xdr:oneCellAnchor>
  <xdr:oneCellAnchor>
    <xdr:from>
      <xdr:col>6</xdr:col>
      <xdr:colOff>152400</xdr:colOff>
      <xdr:row>1</xdr:row>
      <xdr:rowOff>38100</xdr:rowOff>
    </xdr:from>
    <xdr:ext cx="2012474" cy="264560"/>
    <xdr:sp macro="" textlink="">
      <xdr:nvSpPr>
        <xdr:cNvPr id="5" name="TextBox 4">
          <a:extLst>
            <a:ext uri="{FF2B5EF4-FFF2-40B4-BE49-F238E27FC236}">
              <a16:creationId xmlns:a16="http://schemas.microsoft.com/office/drawing/2014/main" id="{A42B0249-518D-B981-627B-04724AF99401}"/>
            </a:ext>
          </a:extLst>
        </xdr:cNvPr>
        <xdr:cNvSpPr txBox="1"/>
      </xdr:nvSpPr>
      <xdr:spPr>
        <a:xfrm>
          <a:off x="5648325" y="247650"/>
          <a:ext cx="2012474"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Boolean and Errors align</a:t>
          </a:r>
          <a:r>
            <a:rPr lang="en-IN" sz="1100" baseline="0">
              <a:solidFill>
                <a:schemeClr val="bg1"/>
              </a:solidFill>
            </a:rPr>
            <a:t> middle</a:t>
          </a:r>
          <a:endParaRPr lang="en-IN" sz="1100">
            <a:solidFill>
              <a:schemeClr val="bg1"/>
            </a:solidFill>
          </a:endParaRPr>
        </a:p>
      </xdr:txBody>
    </xdr:sp>
    <xdr:clientData/>
  </xdr:oneCellAnchor>
  <xdr:twoCellAnchor>
    <xdr:from>
      <xdr:col>0</xdr:col>
      <xdr:colOff>0</xdr:colOff>
      <xdr:row>15</xdr:row>
      <xdr:rowOff>76199</xdr:rowOff>
    </xdr:from>
    <xdr:to>
      <xdr:col>6</xdr:col>
      <xdr:colOff>0</xdr:colOff>
      <xdr:row>21</xdr:row>
      <xdr:rowOff>0</xdr:rowOff>
    </xdr:to>
    <xdr:sp macro="" textlink="">
      <xdr:nvSpPr>
        <xdr:cNvPr id="4" name="Intro To Formula">
          <a:extLst>
            <a:ext uri="{FF2B5EF4-FFF2-40B4-BE49-F238E27FC236}">
              <a16:creationId xmlns:a16="http://schemas.microsoft.com/office/drawing/2014/main" id="{C48B463B-02BA-4AC2-9A91-33CF17E3A287}"/>
            </a:ext>
          </a:extLst>
        </xdr:cNvPr>
        <xdr:cNvSpPr txBox="1"/>
      </xdr:nvSpPr>
      <xdr:spPr>
        <a:xfrm>
          <a:off x="0" y="3219449"/>
          <a:ext cx="5619750" cy="11811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t>Note:</a:t>
          </a:r>
        </a:p>
        <a:p>
          <a:r>
            <a:rPr lang="en-IN" sz="1100" b="0" baseline="0"/>
            <a:t>          As you enter any value in a cell, Excel will automatically assignes its datatype by default. In most the cases this will be right. In some cases it may not be incorrect, In such cases you can change it manually using format cells option.</a:t>
          </a:r>
          <a:br>
            <a:rPr lang="en-IN" sz="1100" b="0" baseline="0"/>
          </a:br>
          <a:endParaRPr lang="en-IN" sz="1100" b="0" baseline="0"/>
        </a:p>
        <a:p>
          <a:r>
            <a:rPr lang="en-IN" sz="1100" b="0" baseline="0"/>
            <a:t>         Datatypes are very essential as it determines what formula or calcuation to be performed.</a:t>
          </a:r>
        </a:p>
        <a:p>
          <a:endParaRPr lang="en-IN" sz="1100" b="0" baseline="0"/>
        </a:p>
        <a:p>
          <a:r>
            <a:rPr lang="en-IN" sz="1100" b="0" baseline="0"/>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0</xdr:colOff>
      <xdr:row>4</xdr:row>
      <xdr:rowOff>0</xdr:rowOff>
    </xdr:to>
    <xdr:sp macro="" textlink="">
      <xdr:nvSpPr>
        <xdr:cNvPr id="2" name="Intro To Formula">
          <a:extLst>
            <a:ext uri="{FF2B5EF4-FFF2-40B4-BE49-F238E27FC236}">
              <a16:creationId xmlns:a16="http://schemas.microsoft.com/office/drawing/2014/main" id="{480A6212-4371-4F1D-BAC3-B2BEDBD9DDF3}"/>
            </a:ext>
          </a:extLst>
        </xdr:cNvPr>
        <xdr:cNvSpPr txBox="1"/>
      </xdr:nvSpPr>
      <xdr:spPr>
        <a:xfrm>
          <a:off x="0" y="0"/>
          <a:ext cx="5486400" cy="762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t>Spreadsheet as a Calculator:</a:t>
          </a:r>
        </a:p>
        <a:p>
          <a:r>
            <a:rPr lang="en-IN" sz="1100" baseline="0"/>
            <a:t>	You can perform Arithmetic operation like addition, subtraction, multiplication, division etc. Here are the below examples for the same</a:t>
          </a:r>
        </a:p>
      </xdr:txBody>
    </xdr:sp>
    <xdr:clientData/>
  </xdr:twoCellAnchor>
  <xdr:twoCellAnchor>
    <xdr:from>
      <xdr:col>0</xdr:col>
      <xdr:colOff>0</xdr:colOff>
      <xdr:row>11</xdr:row>
      <xdr:rowOff>0</xdr:rowOff>
    </xdr:from>
    <xdr:to>
      <xdr:col>9</xdr:col>
      <xdr:colOff>0</xdr:colOff>
      <xdr:row>13</xdr:row>
      <xdr:rowOff>0</xdr:rowOff>
    </xdr:to>
    <xdr:sp macro="" textlink="">
      <xdr:nvSpPr>
        <xdr:cNvPr id="3" name="Intro To Formula">
          <a:extLst>
            <a:ext uri="{FF2B5EF4-FFF2-40B4-BE49-F238E27FC236}">
              <a16:creationId xmlns:a16="http://schemas.microsoft.com/office/drawing/2014/main" id="{DEC6FD04-B850-EDB2-F83E-2B98EB64D847}"/>
            </a:ext>
          </a:extLst>
        </xdr:cNvPr>
        <xdr:cNvSpPr txBox="1"/>
      </xdr:nvSpPr>
      <xdr:spPr>
        <a:xfrm>
          <a:off x="0" y="2095500"/>
          <a:ext cx="5581650"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aseline="0"/>
            <a:t>You can also perform some advanced arithmetic operations using caret ^ and </a:t>
          </a:r>
          <a:r>
            <a:rPr lang="en-IN" sz="1100" b="0" i="0">
              <a:solidFill>
                <a:schemeClr val="dk1"/>
              </a:solidFill>
              <a:effectLst/>
              <a:latin typeface="+mn-lt"/>
              <a:ea typeface="+mn-ea"/>
              <a:cs typeface="+mn-cs"/>
            </a:rPr>
            <a:t>parenthesis</a:t>
          </a:r>
          <a:r>
            <a:rPr lang="en-IN" sz="1100" baseline="0"/>
            <a:t> ()</a:t>
          </a:r>
        </a:p>
        <a:p>
          <a:endParaRPr lang="en-IN" sz="1100" baseline="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1463</xdr:colOff>
      <xdr:row>0</xdr:row>
      <xdr:rowOff>6959</xdr:rowOff>
    </xdr:from>
    <xdr:to>
      <xdr:col>7</xdr:col>
      <xdr:colOff>1077789</xdr:colOff>
      <xdr:row>6</xdr:row>
      <xdr:rowOff>145073</xdr:rowOff>
    </xdr:to>
    <xdr:sp macro="" textlink="">
      <xdr:nvSpPr>
        <xdr:cNvPr id="2" name="Intro To Formula">
          <a:extLst>
            <a:ext uri="{FF2B5EF4-FFF2-40B4-BE49-F238E27FC236}">
              <a16:creationId xmlns:a16="http://schemas.microsoft.com/office/drawing/2014/main" id="{322208D4-F4B9-ADDD-ABCD-E404A4586E98}"/>
            </a:ext>
          </a:extLst>
        </xdr:cNvPr>
        <xdr:cNvSpPr txBox="1"/>
      </xdr:nvSpPr>
      <xdr:spPr>
        <a:xfrm>
          <a:off x="1463" y="6959"/>
          <a:ext cx="5333268" cy="12811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Understanding</a:t>
          </a:r>
          <a:r>
            <a:rPr lang="en-IN" sz="1100" b="1" baseline="0"/>
            <a:t> Formula and Its Syntax:</a:t>
          </a:r>
        </a:p>
        <a:p>
          <a:r>
            <a:rPr lang="en-IN" sz="1100" baseline="0"/>
            <a:t>	</a:t>
          </a:r>
          <a:r>
            <a:rPr lang="en-IN" sz="1100" b="0" i="0">
              <a:solidFill>
                <a:schemeClr val="dk1"/>
              </a:solidFill>
              <a:effectLst/>
              <a:latin typeface="+mn-lt"/>
              <a:ea typeface="+mn-ea"/>
              <a:cs typeface="+mn-cs"/>
            </a:rPr>
            <a:t>Formulas in Excel always start with an equal sign (=) and can be composed of various functions, mathematical operators, and cell references.</a:t>
          </a:r>
          <a:r>
            <a:rPr lang="en-IN" sz="1100" b="0" i="0" baseline="0">
              <a:solidFill>
                <a:schemeClr val="dk1"/>
              </a:solidFill>
              <a:effectLst/>
              <a:latin typeface="+mn-lt"/>
              <a:ea typeface="+mn-ea"/>
              <a:cs typeface="+mn-cs"/>
            </a:rPr>
            <a:t> There are lot of formulas in excel for different purposes. Here we will be looking in to the most commonly used. Before hand its good to understand its syntax, so that it will be helpful to understand and explore other formulas as per your requirements.</a:t>
          </a:r>
          <a:endParaRPr lang="en-IN" sz="1100"/>
        </a:p>
      </xdr:txBody>
    </xdr:sp>
    <xdr:clientData/>
  </xdr:twoCellAnchor>
  <xdr:twoCellAnchor editAs="oneCell">
    <xdr:from>
      <xdr:col>0</xdr:col>
      <xdr:colOff>501713</xdr:colOff>
      <xdr:row>12</xdr:row>
      <xdr:rowOff>43960</xdr:rowOff>
    </xdr:from>
    <xdr:to>
      <xdr:col>5</xdr:col>
      <xdr:colOff>461596</xdr:colOff>
      <xdr:row>16</xdr:row>
      <xdr:rowOff>139210</xdr:rowOff>
    </xdr:to>
    <xdr:pic>
      <xdr:nvPicPr>
        <xdr:cNvPr id="3" name="Picture 2" descr="Graphical user interface, application&#10;&#10;Description automatically generated">
          <a:extLst>
            <a:ext uri="{FF2B5EF4-FFF2-40B4-BE49-F238E27FC236}">
              <a16:creationId xmlns:a16="http://schemas.microsoft.com/office/drawing/2014/main" id="{BF9B34AE-511A-DFDC-364A-5F8E8D3C3956}"/>
            </a:ext>
          </a:extLst>
        </xdr:cNvPr>
        <xdr:cNvPicPr>
          <a:picLocks noChangeAspect="1"/>
        </xdr:cNvPicPr>
      </xdr:nvPicPr>
      <xdr:blipFill rotWithShape="1">
        <a:blip xmlns:r="http://schemas.openxmlformats.org/officeDocument/2006/relationships" r:embed="rId1"/>
        <a:srcRect l="61725" t="66343" r="20606" b="24723"/>
        <a:stretch/>
      </xdr:blipFill>
      <xdr:spPr bwMode="auto">
        <a:xfrm>
          <a:off x="501713" y="2329960"/>
          <a:ext cx="3000556" cy="857250"/>
        </a:xfrm>
        <a:prstGeom prst="rect">
          <a:avLst/>
        </a:prstGeom>
        <a:ln>
          <a:noFill/>
        </a:ln>
        <a:extLst>
          <a:ext uri="{53640926-AAD7-44D8-BBD7-CCE9431645EC}">
            <a14:shadowObscured xmlns:a14="http://schemas.microsoft.com/office/drawing/2010/main"/>
          </a:ext>
        </a:extLst>
      </xdr:spPr>
    </xdr:pic>
    <xdr:clientData/>
  </xdr:twoCellAnchor>
  <xdr:twoCellAnchor>
    <xdr:from>
      <xdr:col>0</xdr:col>
      <xdr:colOff>0</xdr:colOff>
      <xdr:row>6</xdr:row>
      <xdr:rowOff>168229</xdr:rowOff>
    </xdr:from>
    <xdr:to>
      <xdr:col>5</xdr:col>
      <xdr:colOff>95251</xdr:colOff>
      <xdr:row>8</xdr:row>
      <xdr:rowOff>56686</xdr:rowOff>
    </xdr:to>
    <xdr:sp macro="" textlink="">
      <xdr:nvSpPr>
        <xdr:cNvPr id="4" name="Intro To Formula">
          <a:extLst>
            <a:ext uri="{FF2B5EF4-FFF2-40B4-BE49-F238E27FC236}">
              <a16:creationId xmlns:a16="http://schemas.microsoft.com/office/drawing/2014/main" id="{A61CEE8D-468C-6AC1-1F22-A985F5C8233E}"/>
            </a:ext>
          </a:extLst>
        </xdr:cNvPr>
        <xdr:cNvSpPr txBox="1"/>
      </xdr:nvSpPr>
      <xdr:spPr>
        <a:xfrm>
          <a:off x="0" y="1311229"/>
          <a:ext cx="313592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Have</a:t>
          </a:r>
          <a:r>
            <a:rPr lang="en-IN" sz="1100" b="0" baseline="0">
              <a:ln>
                <a:noFill/>
              </a:ln>
            </a:rPr>
            <a:t> a closer look at the below syntax of IF formula</a:t>
          </a:r>
          <a:endParaRPr lang="en-IN" sz="1100" b="0">
            <a:ln>
              <a:noFill/>
            </a:ln>
          </a:endParaRPr>
        </a:p>
      </xdr:txBody>
    </xdr:sp>
    <xdr:clientData/>
  </xdr:twoCellAnchor>
  <xdr:twoCellAnchor>
    <xdr:from>
      <xdr:col>0</xdr:col>
      <xdr:colOff>3932</xdr:colOff>
      <xdr:row>10</xdr:row>
      <xdr:rowOff>97351</xdr:rowOff>
    </xdr:from>
    <xdr:to>
      <xdr:col>6</xdr:col>
      <xdr:colOff>67098</xdr:colOff>
      <xdr:row>11</xdr:row>
      <xdr:rowOff>176308</xdr:rowOff>
    </xdr:to>
    <xdr:sp macro="" textlink="">
      <xdr:nvSpPr>
        <xdr:cNvPr id="5" name="Intro To Formula">
          <a:extLst>
            <a:ext uri="{FF2B5EF4-FFF2-40B4-BE49-F238E27FC236}">
              <a16:creationId xmlns:a16="http://schemas.microsoft.com/office/drawing/2014/main" id="{0753611F-E7D1-1782-5AE6-C8B3A89E6804}"/>
            </a:ext>
          </a:extLst>
        </xdr:cNvPr>
        <xdr:cNvSpPr txBox="1"/>
      </xdr:nvSpPr>
      <xdr:spPr>
        <a:xfrm>
          <a:off x="3932" y="2002351"/>
          <a:ext cx="371197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You can find these</a:t>
          </a:r>
          <a:r>
            <a:rPr lang="en-IN" sz="1100" b="0" baseline="0">
              <a:ln>
                <a:noFill/>
              </a:ln>
            </a:rPr>
            <a:t> syntax while typing any formula like below</a:t>
          </a:r>
          <a:endParaRPr lang="en-IN" sz="1100" b="0">
            <a:ln>
              <a:noFill/>
            </a:ln>
          </a:endParaRPr>
        </a:p>
      </xdr:txBody>
    </xdr:sp>
    <xdr:clientData/>
  </xdr:twoCellAnchor>
  <xdr:twoCellAnchor>
    <xdr:from>
      <xdr:col>0</xdr:col>
      <xdr:colOff>0</xdr:colOff>
      <xdr:row>17</xdr:row>
      <xdr:rowOff>66578</xdr:rowOff>
    </xdr:from>
    <xdr:to>
      <xdr:col>7</xdr:col>
      <xdr:colOff>1074590</xdr:colOff>
      <xdr:row>24</xdr:row>
      <xdr:rowOff>65941</xdr:rowOff>
    </xdr:to>
    <xdr:sp macro="" textlink="">
      <xdr:nvSpPr>
        <xdr:cNvPr id="6" name="Intro To Formula">
          <a:extLst>
            <a:ext uri="{FF2B5EF4-FFF2-40B4-BE49-F238E27FC236}">
              <a16:creationId xmlns:a16="http://schemas.microsoft.com/office/drawing/2014/main" id="{A55FA596-2FDE-6B50-3064-03785DE0CE2A}"/>
            </a:ext>
          </a:extLst>
        </xdr:cNvPr>
        <xdr:cNvSpPr txBox="1"/>
      </xdr:nvSpPr>
      <xdr:spPr>
        <a:xfrm>
          <a:off x="0" y="3305078"/>
          <a:ext cx="5331532" cy="13328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In</a:t>
          </a:r>
          <a:r>
            <a:rPr lang="en-IN" sz="1100" b="0" baseline="0">
              <a:ln>
                <a:noFill/>
              </a:ln>
            </a:rPr>
            <a:t> case of IF formula you can pass upto 3 arguments separate by comma and if you closly look at the last two arguments are enclosed in square brackets unlike the 1st arguments. This is because these two arguments are optional arguments i.e. This formula works even if you do not pass the last two arguments.</a:t>
          </a:r>
        </a:p>
        <a:p>
          <a:endParaRPr lang="en-IN" sz="1100" b="0" baseline="0">
            <a:ln>
              <a:noFill/>
            </a:ln>
          </a:endParaRPr>
        </a:p>
        <a:p>
          <a:r>
            <a:rPr lang="en-IN" sz="1100" b="0" baseline="0">
              <a:ln>
                <a:noFill/>
              </a:ln>
            </a:rPr>
            <a:t>Similarlly, have a look at a formula you have used before and try to understand its syntax.</a:t>
          </a:r>
        </a:p>
        <a:p>
          <a:endParaRPr lang="en-IN" sz="1100" b="0" baseline="0">
            <a:ln>
              <a:noFill/>
            </a:ln>
          </a:endParaRPr>
        </a:p>
        <a:p>
          <a:endParaRPr lang="en-IN" sz="1100" b="0" baseline="0">
            <a:ln>
              <a:noFill/>
            </a:ln>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utheswaran" refreshedDate="45017.973671064814" createdVersion="8" refreshedVersion="8" minRefreshableVersion="3" recordCount="107" xr:uid="{8EE7C90A-9F21-4A27-B036-7B18A1501FF9}">
  <cacheSource type="worksheet">
    <worksheetSource name="Table1"/>
  </cacheSource>
  <cacheFields count="8">
    <cacheField name="EMPLOYEE_ID" numFmtId="0">
      <sharedItems containsSemiMixedTypes="0" containsString="0" containsNumber="1" containsInteger="1" minValue="100" maxValue="206"/>
    </cacheField>
    <cacheField name="FIRST_NAME" numFmtId="0">
      <sharedItems/>
    </cacheField>
    <cacheField name="LAST_NAME" numFmtId="0">
      <sharedItems/>
    </cacheField>
    <cacheField name="EMAIL" numFmtId="0">
      <sharedItems/>
    </cacheField>
    <cacheField name="PHONE_NUMBER" numFmtId="1">
      <sharedItems containsSemiMixedTypes="0" containsString="0" containsNumber="1" containsInteger="1" minValue="5151234444" maxValue="11441644429267"/>
    </cacheField>
    <cacheField name="HIRE_DATE" numFmtId="14">
      <sharedItems containsSemiMixedTypes="0" containsNonDate="0" containsDate="1" containsString="0" minDate="2001-01-13T00:00:00" maxDate="2008-04-22T00:00:00" count="98">
        <d v="2003-06-17T00:00:00"/>
        <d v="2005-09-21T00:00:00"/>
        <d v="2001-01-13T00:00:00"/>
        <d v="2006-01-03T00:00:00"/>
        <d v="2007-05-21T00:00:00"/>
        <d v="2005-06-25T00:00:00"/>
        <d v="2006-02-05T00:00:00"/>
        <d v="2007-02-07T00:00:00"/>
        <d v="2002-08-17T00:00:00"/>
        <d v="2002-08-16T00:00:00"/>
        <d v="2005-09-28T00:00:00"/>
        <d v="2005-09-30T00:00:00"/>
        <d v="2006-03-07T00:00:00"/>
        <d v="2007-12-07T00:00:00"/>
        <d v="2002-12-07T00:00:00"/>
        <d v="2003-05-18T00:00:00"/>
        <d v="2005-12-24T00:00:00"/>
        <d v="2005-07-24T00:00:00"/>
        <d v="2006-11-15T00:00:00"/>
        <d v="2007-08-10T00:00:00"/>
        <d v="2004-07-18T00:00:00"/>
        <d v="2005-04-10T00:00:00"/>
        <d v="2003-05-01T00:00:00"/>
        <d v="2005-10-10T00:00:00"/>
        <d v="2007-11-16T00:00:00"/>
        <d v="2005-07-16T00:00:00"/>
        <d v="2006-09-28T00:00:00"/>
        <d v="2007-01-14T00:00:00"/>
        <d v="2008-03-08T00:00:00"/>
        <d v="2005-08-20T00:00:00"/>
        <d v="2005-10-30T00:00:00"/>
        <d v="2005-02-16T00:00:00"/>
        <d v="2007-04-10T00:00:00"/>
        <d v="2004-06-14T00:00:00"/>
        <d v="2006-08-26T00:00:00"/>
        <d v="2007-12-12T00:00:00"/>
        <d v="2008-02-06T00:00:00"/>
        <d v="2003-07-14T00:00:00"/>
        <d v="2005-10-26T00:00:00"/>
        <d v="2006-02-12T00:00:00"/>
        <d v="2006-04-06T00:00:00"/>
        <d v="2003-10-17T00:00:00"/>
        <d v="2005-01-29T00:00:00"/>
        <d v="2006-03-15T00:00:00"/>
        <d v="2006-07-09T00:00:00"/>
        <d v="2004-10-01T00:00:00"/>
        <d v="2005-01-05T00:00:00"/>
        <d v="2005-03-10T00:00:00"/>
        <d v="2007-10-15T00:00:00"/>
        <d v="2008-01-29T00:00:00"/>
        <d v="2005-01-30T00:00:00"/>
        <d v="2005-03-24T00:00:00"/>
        <d v="2006-03-30T00:00:00"/>
        <d v="2006-12-09T00:00:00"/>
        <d v="2007-11-23T00:00:00"/>
        <d v="2004-01-30T00:00:00"/>
        <d v="2004-03-04T00:00:00"/>
        <d v="2004-08-01T00:00:00"/>
        <d v="2005-12-15T00:00:00"/>
        <d v="2006-11-03T00:00:00"/>
        <d v="2005-11-11T00:00:00"/>
        <d v="2007-03-19T00:00:00"/>
        <d v="2008-01-24T00:00:00"/>
        <d v="2008-02-23T00:00:00"/>
        <d v="2008-03-24T00:00:00"/>
        <d v="2008-04-21T00:00:00"/>
        <d v="2005-03-11T00:00:00"/>
        <d v="2006-03-23T00:00:00"/>
        <d v="2006-01-24T00:00:00"/>
        <d v="2007-02-23T00:00:00"/>
        <d v="2007-03-24T00:00:00"/>
        <d v="2004-05-11T00:00:00"/>
        <d v="2005-03-19T00:00:00"/>
        <d v="2006-03-24T00:00:00"/>
        <d v="2006-04-23T00:00:00"/>
        <d v="2007-05-24T00:00:00"/>
        <d v="2008-01-04T00:00:00"/>
        <d v="2006-02-23T00:00:00"/>
        <d v="2007-06-21T00:00:00"/>
        <d v="2008-02-03T00:00:00"/>
        <d v="2004-01-27T00:00:00"/>
        <d v="2005-02-20T00:00:00"/>
        <d v="2006-06-24T00:00:00"/>
        <d v="2005-06-14T00:00:00"/>
        <d v="2005-08-13T00:00:00"/>
        <d v="2006-07-11T00:00:00"/>
        <d v="2007-12-19T00:00:00"/>
        <d v="2004-02-04T00:00:00"/>
        <d v="2005-03-03T00:00:00"/>
        <d v="2006-07-01T00:00:00"/>
        <d v="2007-03-17T00:00:00"/>
        <d v="2006-04-24T00:00:00"/>
        <d v="2006-05-23T00:00:00"/>
        <d v="2008-01-13T00:00:00"/>
        <d v="2003-09-17T00:00:00"/>
        <d v="2004-02-17T00:00:00"/>
        <d v="2005-08-17T00:00:00"/>
        <d v="2002-06-07T00:00:00"/>
      </sharedItems>
    </cacheField>
    <cacheField name="SALARY" numFmtId="0">
      <sharedItems containsSemiMixedTypes="0" containsString="0" containsNumber="1" containsInteger="1" minValue="2100" maxValue="24000"/>
    </cacheField>
    <cacheField name="DEPARTMENT" numFmtId="0">
      <sharedItems count="11">
        <s v="Executive"/>
        <s v="IT"/>
        <s v="Finance"/>
        <s v="Purchasing"/>
        <s v="Shipping"/>
        <s v="Sales"/>
        <s v="Administration"/>
        <s v="Marketing"/>
        <s v="Human Resources"/>
        <s v="Public Relations"/>
        <s v="Accounting"/>
      </sharedItems>
    </cacheField>
  </cacheFields>
  <extLst>
    <ext xmlns:x14="http://schemas.microsoft.com/office/spreadsheetml/2009/9/main" uri="{725AE2AE-9491-48be-B2B4-4EB974FC3084}">
      <x14:pivotCacheDefinition pivotCacheId="13606751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n v="100"/>
    <s v="Steven"/>
    <s v="King"/>
    <s v="Steven.King@company.com"/>
    <n v="5151234567"/>
    <x v="0"/>
    <n v="24000"/>
    <x v="0"/>
  </r>
  <r>
    <n v="101"/>
    <s v="Neena"/>
    <s v="Kochhar"/>
    <s v="Neena.Kochhar@company.com"/>
    <n v="5151234568"/>
    <x v="1"/>
    <n v="17000"/>
    <x v="0"/>
  </r>
  <r>
    <n v="102"/>
    <s v="Lex"/>
    <s v="De Haan"/>
    <s v="Lex.De Haan@company.com"/>
    <n v="5151234569"/>
    <x v="2"/>
    <n v="17000"/>
    <x v="0"/>
  </r>
  <r>
    <n v="103"/>
    <s v="Alexander"/>
    <s v="Hunold"/>
    <s v="Alexander.Hunold@company.com"/>
    <n v="5904234567"/>
    <x v="3"/>
    <n v="9000"/>
    <x v="1"/>
  </r>
  <r>
    <n v="104"/>
    <s v="Bruce"/>
    <s v="Ernst"/>
    <s v="Bruce.Ernst@company.com"/>
    <n v="5904234568"/>
    <x v="4"/>
    <n v="6000"/>
    <x v="1"/>
  </r>
  <r>
    <n v="105"/>
    <s v="David"/>
    <s v="Austin"/>
    <s v="David.Austin@company.com"/>
    <n v="5904234569"/>
    <x v="5"/>
    <n v="4800"/>
    <x v="1"/>
  </r>
  <r>
    <n v="106"/>
    <s v="Valli"/>
    <s v="Pataballa"/>
    <s v="Valli.Pataballa@company.com"/>
    <n v="5904234560"/>
    <x v="6"/>
    <n v="4800"/>
    <x v="1"/>
  </r>
  <r>
    <n v="107"/>
    <s v="Diana"/>
    <s v="Lorentz"/>
    <s v="Diana.Lorentz@company.com"/>
    <n v="5904235567"/>
    <x v="7"/>
    <n v="4200"/>
    <x v="1"/>
  </r>
  <r>
    <n v="108"/>
    <s v="Nancy"/>
    <s v="Greenberg"/>
    <s v="Nancy.Greenberg@company.com"/>
    <n v="5151244569"/>
    <x v="8"/>
    <n v="12008"/>
    <x v="2"/>
  </r>
  <r>
    <n v="109"/>
    <s v="Daniel"/>
    <s v="Faviet"/>
    <s v="Daniel.Faviet@company.com"/>
    <n v="5151244169"/>
    <x v="9"/>
    <n v="9000"/>
    <x v="2"/>
  </r>
  <r>
    <n v="110"/>
    <s v="John"/>
    <s v="Chen"/>
    <s v="John.Chen@company.com"/>
    <n v="5151244269"/>
    <x v="10"/>
    <n v="8200"/>
    <x v="2"/>
  </r>
  <r>
    <n v="111"/>
    <s v="Ismael"/>
    <s v="Sciarra"/>
    <s v="Ismael.Sciarra@company.com"/>
    <n v="5151244369"/>
    <x v="11"/>
    <n v="7700"/>
    <x v="2"/>
  </r>
  <r>
    <n v="112"/>
    <s v="Jose Manuel"/>
    <s v="Urman"/>
    <s v="Jose Manuel.Urman@company.com"/>
    <n v="5151244469"/>
    <x v="12"/>
    <n v="7800"/>
    <x v="2"/>
  </r>
  <r>
    <n v="113"/>
    <s v="Luis"/>
    <s v="Popp"/>
    <s v="Luis.Popp@company.com"/>
    <n v="5151244567"/>
    <x v="13"/>
    <n v="6900"/>
    <x v="2"/>
  </r>
  <r>
    <n v="114"/>
    <s v="Den"/>
    <s v="Raphaely"/>
    <s v="Den.Raphaely@company.com"/>
    <n v="5151274561"/>
    <x v="14"/>
    <n v="11000"/>
    <x v="3"/>
  </r>
  <r>
    <n v="115"/>
    <s v="Alexander"/>
    <s v="Khoo"/>
    <s v="Alexander.Khoo@company.com"/>
    <n v="5151274562"/>
    <x v="15"/>
    <n v="3100"/>
    <x v="3"/>
  </r>
  <r>
    <n v="116"/>
    <s v="Shelli"/>
    <s v="Baida"/>
    <s v="Shelli.Baida@company.com"/>
    <n v="5151274563"/>
    <x v="16"/>
    <n v="2900"/>
    <x v="3"/>
  </r>
  <r>
    <n v="117"/>
    <s v="Sigal"/>
    <s v="Tobias"/>
    <s v="Sigal.Tobias@company.com"/>
    <n v="5151274564"/>
    <x v="17"/>
    <n v="2800"/>
    <x v="3"/>
  </r>
  <r>
    <n v="118"/>
    <s v="Guy"/>
    <s v="Himuro"/>
    <s v="Guy.Himuro@company.com"/>
    <n v="5151274565"/>
    <x v="18"/>
    <n v="2600"/>
    <x v="3"/>
  </r>
  <r>
    <n v="119"/>
    <s v="Karen"/>
    <s v="Colmenares"/>
    <s v="Karen.Colmenares@company.com"/>
    <n v="5151274566"/>
    <x v="19"/>
    <n v="2500"/>
    <x v="3"/>
  </r>
  <r>
    <n v="120"/>
    <s v="Matthew"/>
    <s v="Weiss"/>
    <s v="Matthew.Weiss@company.com"/>
    <n v="6501231234"/>
    <x v="20"/>
    <n v="8000"/>
    <x v="4"/>
  </r>
  <r>
    <n v="121"/>
    <s v="Adam"/>
    <s v="Fripp"/>
    <s v="Adam.Fripp@company.com"/>
    <n v="6501232234"/>
    <x v="21"/>
    <n v="8200"/>
    <x v="4"/>
  </r>
  <r>
    <n v="122"/>
    <s v="Payam"/>
    <s v="Kaufling"/>
    <s v="Payam.Kaufling@company.com"/>
    <n v="6501233234"/>
    <x v="22"/>
    <n v="7900"/>
    <x v="4"/>
  </r>
  <r>
    <n v="123"/>
    <s v="Shanta"/>
    <s v="Vollman"/>
    <s v="Shanta.Vollman@company.com"/>
    <n v="6501234234"/>
    <x v="23"/>
    <n v="6500"/>
    <x v="4"/>
  </r>
  <r>
    <n v="124"/>
    <s v="Kevin"/>
    <s v="Mourgos"/>
    <s v="Kevin.Mourgos@company.com"/>
    <n v="6501235234"/>
    <x v="24"/>
    <n v="5800"/>
    <x v="4"/>
  </r>
  <r>
    <n v="125"/>
    <s v="Julia"/>
    <s v="Nayer"/>
    <s v="Julia.Nayer@company.com"/>
    <n v="6501241214"/>
    <x v="25"/>
    <n v="3200"/>
    <x v="4"/>
  </r>
  <r>
    <n v="126"/>
    <s v="Irene"/>
    <s v="Mikkilineni"/>
    <s v="Irene.Mikkilineni@company.com"/>
    <n v="6501241224"/>
    <x v="26"/>
    <n v="2700"/>
    <x v="4"/>
  </r>
  <r>
    <n v="127"/>
    <s v="James"/>
    <s v="Landry"/>
    <s v="James.Landry@company.com"/>
    <n v="6501241334"/>
    <x v="27"/>
    <n v="2400"/>
    <x v="4"/>
  </r>
  <r>
    <n v="128"/>
    <s v="Steven"/>
    <s v="Markle"/>
    <s v="Steven.Markle@company.com"/>
    <n v="6501241434"/>
    <x v="28"/>
    <n v="2200"/>
    <x v="4"/>
  </r>
  <r>
    <n v="129"/>
    <s v="Laura"/>
    <s v="Bissot"/>
    <s v="Laura.Bissot@company.com"/>
    <n v="6501245234"/>
    <x v="29"/>
    <n v="3300"/>
    <x v="4"/>
  </r>
  <r>
    <n v="130"/>
    <s v="Mozhe"/>
    <s v="Atkinson"/>
    <s v="Mozhe.Atkinson@company.com"/>
    <n v="6501246234"/>
    <x v="30"/>
    <n v="2800"/>
    <x v="4"/>
  </r>
  <r>
    <n v="131"/>
    <s v="James"/>
    <s v="Marlow"/>
    <s v="James.Marlow@company.com"/>
    <n v="6501247234"/>
    <x v="31"/>
    <n v="2500"/>
    <x v="4"/>
  </r>
  <r>
    <n v="132"/>
    <s v="TJ"/>
    <s v="Olson"/>
    <s v="TJ.Olson@company.com"/>
    <n v="6501248234"/>
    <x v="32"/>
    <n v="2100"/>
    <x v="4"/>
  </r>
  <r>
    <n v="133"/>
    <s v="Jason"/>
    <s v="Mallin"/>
    <s v="Jason.Mallin@company.com"/>
    <n v="6501271934"/>
    <x v="33"/>
    <n v="3300"/>
    <x v="4"/>
  </r>
  <r>
    <n v="134"/>
    <s v="Michael"/>
    <s v="Rogers"/>
    <s v="Michael.Rogers@company.com"/>
    <n v="6501271834"/>
    <x v="34"/>
    <n v="2900"/>
    <x v="4"/>
  </r>
  <r>
    <n v="135"/>
    <s v="Ki"/>
    <s v="Gee"/>
    <s v="Ki.Gee@company.com"/>
    <n v="6501271734"/>
    <x v="35"/>
    <n v="2400"/>
    <x v="4"/>
  </r>
  <r>
    <n v="136"/>
    <s v="Hazel"/>
    <s v="Philtanker"/>
    <s v="Hazel.Philtanker@company.com"/>
    <n v="6501271634"/>
    <x v="36"/>
    <n v="2200"/>
    <x v="4"/>
  </r>
  <r>
    <n v="137"/>
    <s v="Renske"/>
    <s v="Ladwig"/>
    <s v="Renske.Ladwig@company.com"/>
    <n v="6501211234"/>
    <x v="37"/>
    <n v="3600"/>
    <x v="4"/>
  </r>
  <r>
    <n v="138"/>
    <s v="Stephen"/>
    <s v="Stiles"/>
    <s v="Stephen.Stiles@company.com"/>
    <n v="6501212034"/>
    <x v="38"/>
    <n v="3200"/>
    <x v="4"/>
  </r>
  <r>
    <n v="139"/>
    <s v="John"/>
    <s v="Seo"/>
    <s v="John.Seo@company.com"/>
    <n v="6501212019"/>
    <x v="39"/>
    <n v="2700"/>
    <x v="4"/>
  </r>
  <r>
    <n v="140"/>
    <s v="Joshua"/>
    <s v="Patel"/>
    <s v="Joshua.Patel@company.com"/>
    <n v="6501211834"/>
    <x v="40"/>
    <n v="2500"/>
    <x v="4"/>
  </r>
  <r>
    <n v="141"/>
    <s v="Trenna"/>
    <s v="Rajs"/>
    <s v="Trenna.Rajs@company.com"/>
    <n v="6501218009"/>
    <x v="41"/>
    <n v="3500"/>
    <x v="4"/>
  </r>
  <r>
    <n v="142"/>
    <s v="Curtis"/>
    <s v="Davies"/>
    <s v="Curtis.Davies@company.com"/>
    <n v="6501212994"/>
    <x v="42"/>
    <n v="3100"/>
    <x v="4"/>
  </r>
  <r>
    <n v="143"/>
    <s v="Randall"/>
    <s v="Matos"/>
    <s v="Randall.Matos@company.com"/>
    <n v="6501212874"/>
    <x v="43"/>
    <n v="2600"/>
    <x v="4"/>
  </r>
  <r>
    <n v="144"/>
    <s v="Peter"/>
    <s v="Vargas"/>
    <s v="Peter.Vargas@company.com"/>
    <n v="6501212004"/>
    <x v="44"/>
    <n v="2500"/>
    <x v="4"/>
  </r>
  <r>
    <n v="145"/>
    <s v="John"/>
    <s v="Russell"/>
    <s v="John.Russell@company.com"/>
    <n v="11441344429268"/>
    <x v="45"/>
    <n v="14000"/>
    <x v="5"/>
  </r>
  <r>
    <n v="146"/>
    <s v="Karen"/>
    <s v="Partners"/>
    <s v="Karen.Partners@company.com"/>
    <n v="11441344467268"/>
    <x v="46"/>
    <n v="13500"/>
    <x v="5"/>
  </r>
  <r>
    <n v="147"/>
    <s v="Alberto"/>
    <s v="Errazuriz"/>
    <s v="Alberto.Errazuriz@company.com"/>
    <n v="11441344429278"/>
    <x v="47"/>
    <n v="12000"/>
    <x v="5"/>
  </r>
  <r>
    <n v="148"/>
    <s v="Gerald"/>
    <s v="Cambrault"/>
    <s v="Gerald.Cambrault@company.com"/>
    <n v="11441344619268"/>
    <x v="48"/>
    <n v="11000"/>
    <x v="5"/>
  </r>
  <r>
    <n v="149"/>
    <s v="Eleni"/>
    <s v="Zlotkey"/>
    <s v="Eleni.Zlotkey@company.com"/>
    <n v="11441344429018"/>
    <x v="49"/>
    <n v="10500"/>
    <x v="5"/>
  </r>
  <r>
    <n v="150"/>
    <s v="Peter"/>
    <s v="Tucker"/>
    <s v="Peter.Tucker@company.com"/>
    <n v="11441344129268"/>
    <x v="50"/>
    <n v="10000"/>
    <x v="5"/>
  </r>
  <r>
    <n v="151"/>
    <s v="David"/>
    <s v="Bernstein"/>
    <s v="David.Bernstein@company.com"/>
    <n v="11441344345268"/>
    <x v="51"/>
    <n v="9500"/>
    <x v="5"/>
  </r>
  <r>
    <n v="152"/>
    <s v="Peter"/>
    <s v="Hall"/>
    <s v="Peter.Hall@company.com"/>
    <n v="11441344478968"/>
    <x v="29"/>
    <n v="9000"/>
    <x v="5"/>
  </r>
  <r>
    <n v="153"/>
    <s v="Christopher"/>
    <s v="Olsen"/>
    <s v="Christopher.Olsen@company.com"/>
    <n v="11441344498718"/>
    <x v="52"/>
    <n v="8000"/>
    <x v="5"/>
  </r>
  <r>
    <n v="154"/>
    <s v="Nanette"/>
    <s v="Cambrault"/>
    <s v="Nanette.Cambrault@company.com"/>
    <n v="11441344987668"/>
    <x v="53"/>
    <n v="7500"/>
    <x v="5"/>
  </r>
  <r>
    <n v="155"/>
    <s v="Oliver"/>
    <s v="Tuvault"/>
    <s v="Oliver.Tuvault@company.com"/>
    <n v="11441344486508"/>
    <x v="54"/>
    <n v="7000"/>
    <x v="5"/>
  </r>
  <r>
    <n v="156"/>
    <s v="Janette"/>
    <s v="King"/>
    <s v="Janette.King@company.com"/>
    <n v="11441345429268"/>
    <x v="55"/>
    <n v="10000"/>
    <x v="5"/>
  </r>
  <r>
    <n v="157"/>
    <s v="Patrick"/>
    <s v="Sully"/>
    <s v="Patrick.Sully@company.com"/>
    <n v="11441345929268"/>
    <x v="56"/>
    <n v="9500"/>
    <x v="5"/>
  </r>
  <r>
    <n v="158"/>
    <s v="Allan"/>
    <s v="McEwen"/>
    <s v="Allan.McEwen@company.com"/>
    <n v="11441345829268"/>
    <x v="57"/>
    <n v="9000"/>
    <x v="5"/>
  </r>
  <r>
    <n v="159"/>
    <s v="Lindsey"/>
    <s v="Smith"/>
    <s v="Lindsey.Smith@company.com"/>
    <n v="11441345729268"/>
    <x v="47"/>
    <n v="8000"/>
    <x v="5"/>
  </r>
  <r>
    <n v="160"/>
    <s v="Louise"/>
    <s v="Doran"/>
    <s v="Louise.Doran@company.com"/>
    <n v="11441345629268"/>
    <x v="58"/>
    <n v="7500"/>
    <x v="5"/>
  </r>
  <r>
    <n v="161"/>
    <s v="Sarath"/>
    <s v="Sewall"/>
    <s v="Sarath.Sewall@company.com"/>
    <n v="11441345529268"/>
    <x v="59"/>
    <n v="7000"/>
    <x v="5"/>
  </r>
  <r>
    <n v="162"/>
    <s v="Clara"/>
    <s v="Vishney"/>
    <s v="Clara.Vishney@company.com"/>
    <n v="11441346129268"/>
    <x v="60"/>
    <n v="10500"/>
    <x v="5"/>
  </r>
  <r>
    <n v="163"/>
    <s v="Danielle"/>
    <s v="Greene"/>
    <s v="Danielle.Greene@company.com"/>
    <n v="11441346229268"/>
    <x v="61"/>
    <n v="9500"/>
    <x v="5"/>
  </r>
  <r>
    <n v="164"/>
    <s v="Mattea"/>
    <s v="Marvins"/>
    <s v="Mattea.Marvins@company.com"/>
    <n v="11441346329268"/>
    <x v="62"/>
    <n v="7200"/>
    <x v="5"/>
  </r>
  <r>
    <n v="165"/>
    <s v="David"/>
    <s v="Lee"/>
    <s v="David.Lee@company.com"/>
    <n v="11441346529268"/>
    <x v="63"/>
    <n v="6800"/>
    <x v="5"/>
  </r>
  <r>
    <n v="166"/>
    <s v="Sundar"/>
    <s v="Ande"/>
    <s v="Sundar.Ande@company.com"/>
    <n v="11441346629268"/>
    <x v="64"/>
    <n v="6400"/>
    <x v="5"/>
  </r>
  <r>
    <n v="167"/>
    <s v="Amit"/>
    <s v="Banda"/>
    <s v="Amit.Banda@company.com"/>
    <n v="11441346729268"/>
    <x v="65"/>
    <n v="6200"/>
    <x v="5"/>
  </r>
  <r>
    <n v="168"/>
    <s v="Lisa"/>
    <s v="Ozer"/>
    <s v="Lisa.Ozer@company.com"/>
    <n v="11441343929268"/>
    <x v="66"/>
    <n v="11500"/>
    <x v="5"/>
  </r>
  <r>
    <n v="169"/>
    <s v="Harrison"/>
    <s v="Bloom"/>
    <s v="Harrison.Bloom@company.com"/>
    <n v="11441343829268"/>
    <x v="67"/>
    <n v="10000"/>
    <x v="5"/>
  </r>
  <r>
    <n v="170"/>
    <s v="Tayler"/>
    <s v="Fox"/>
    <s v="Tayler.Fox@company.com"/>
    <n v="11441343729268"/>
    <x v="68"/>
    <n v="9600"/>
    <x v="5"/>
  </r>
  <r>
    <n v="171"/>
    <s v="William"/>
    <s v="Smith"/>
    <s v="William.Smith@company.com"/>
    <n v="11441343629268"/>
    <x v="69"/>
    <n v="7400"/>
    <x v="5"/>
  </r>
  <r>
    <n v="172"/>
    <s v="Elizabeth"/>
    <s v="Bates"/>
    <s v="Elizabeth.Bates@company.com"/>
    <n v="11441343529268"/>
    <x v="70"/>
    <n v="7300"/>
    <x v="5"/>
  </r>
  <r>
    <n v="173"/>
    <s v="Sundita"/>
    <s v="Kumar"/>
    <s v="Sundita.Kumar@company.com"/>
    <n v="11441343329268"/>
    <x v="65"/>
    <n v="6100"/>
    <x v="5"/>
  </r>
  <r>
    <n v="174"/>
    <s v="Ellen"/>
    <s v="Abel"/>
    <s v="Ellen.Abel@company.com"/>
    <n v="11441644429267"/>
    <x v="71"/>
    <n v="11000"/>
    <x v="5"/>
  </r>
  <r>
    <n v="175"/>
    <s v="Alyssa"/>
    <s v="Hutton"/>
    <s v="Alyssa.Hutton@company.com"/>
    <n v="11441644429266"/>
    <x v="72"/>
    <n v="8800"/>
    <x v="5"/>
  </r>
  <r>
    <n v="176"/>
    <s v="Jonathon"/>
    <s v="Taylor"/>
    <s v="Jonathon.Taylor@company.com"/>
    <n v="11441644429265"/>
    <x v="73"/>
    <n v="8600"/>
    <x v="5"/>
  </r>
  <r>
    <n v="177"/>
    <s v="Jack"/>
    <s v="Livingston"/>
    <s v="Jack.Livingston@company.com"/>
    <n v="11441644429264"/>
    <x v="74"/>
    <n v="8400"/>
    <x v="5"/>
  </r>
  <r>
    <n v="178"/>
    <s v="Kimberely"/>
    <s v="Grant"/>
    <s v="Kimberely.Grant@company.com"/>
    <n v="11441644429263"/>
    <x v="75"/>
    <n v="7000"/>
    <x v="5"/>
  </r>
  <r>
    <n v="179"/>
    <s v="Charles"/>
    <s v="Johnson"/>
    <s v="Charles.Johnson@company.com"/>
    <n v="11441644429262"/>
    <x v="76"/>
    <n v="6200"/>
    <x v="5"/>
  </r>
  <r>
    <n v="180"/>
    <s v="Winston"/>
    <s v="Taylor"/>
    <s v="Winston.Taylor@company.com"/>
    <n v="6505079876"/>
    <x v="68"/>
    <n v="3200"/>
    <x v="4"/>
  </r>
  <r>
    <n v="181"/>
    <s v="Jean"/>
    <s v="Fleaur"/>
    <s v="Jean.Fleaur@company.com"/>
    <n v="6505079877"/>
    <x v="77"/>
    <n v="3100"/>
    <x v="4"/>
  </r>
  <r>
    <n v="182"/>
    <s v="Martha"/>
    <s v="Sullivan"/>
    <s v="Martha.Sullivan@company.com"/>
    <n v="6505079878"/>
    <x v="78"/>
    <n v="2500"/>
    <x v="4"/>
  </r>
  <r>
    <n v="183"/>
    <s v="Girard"/>
    <s v="Geoni"/>
    <s v="Girard.Geoni@company.com"/>
    <n v="6505079879"/>
    <x v="79"/>
    <n v="2800"/>
    <x v="4"/>
  </r>
  <r>
    <n v="184"/>
    <s v="Nandita"/>
    <s v="Sarchand"/>
    <s v="Nandita.Sarchand@company.com"/>
    <n v="6505091876"/>
    <x v="80"/>
    <n v="4200"/>
    <x v="4"/>
  </r>
  <r>
    <n v="185"/>
    <s v="Alexis"/>
    <s v="Bull"/>
    <s v="Alexis.Bull@company.com"/>
    <n v="6505092876"/>
    <x v="81"/>
    <n v="4100"/>
    <x v="4"/>
  </r>
  <r>
    <n v="186"/>
    <s v="Julia"/>
    <s v="Dellinger"/>
    <s v="Julia.Dellinger@company.com"/>
    <n v="6505093876"/>
    <x v="82"/>
    <n v="3400"/>
    <x v="4"/>
  </r>
  <r>
    <n v="187"/>
    <s v="Anthony"/>
    <s v="Cabrio"/>
    <s v="Anthony.Cabrio@company.com"/>
    <n v="6505094876"/>
    <x v="7"/>
    <n v="3000"/>
    <x v="4"/>
  </r>
  <r>
    <n v="188"/>
    <s v="Kelly"/>
    <s v="Chung"/>
    <s v="Kelly.Chung@company.com"/>
    <n v="6505051876"/>
    <x v="83"/>
    <n v="3800"/>
    <x v="4"/>
  </r>
  <r>
    <n v="189"/>
    <s v="Jennifer"/>
    <s v="Dilly"/>
    <s v="Jennifer.Dilly@company.com"/>
    <n v="6505052876"/>
    <x v="84"/>
    <n v="3600"/>
    <x v="4"/>
  </r>
  <r>
    <n v="190"/>
    <s v="Timothy"/>
    <s v="Gates"/>
    <s v="Timothy.Gates@company.com"/>
    <n v="6505053876"/>
    <x v="85"/>
    <n v="2900"/>
    <x v="4"/>
  </r>
  <r>
    <n v="191"/>
    <s v="Randall"/>
    <s v="Perkins"/>
    <s v="Randall.Perkins@company.com"/>
    <n v="6505054876"/>
    <x v="86"/>
    <n v="2500"/>
    <x v="4"/>
  </r>
  <r>
    <n v="192"/>
    <s v="Sarah"/>
    <s v="Bell"/>
    <s v="Sarah.Bell@company.com"/>
    <n v="6505011876"/>
    <x v="87"/>
    <n v="4000"/>
    <x v="4"/>
  </r>
  <r>
    <n v="193"/>
    <s v="Britney"/>
    <s v="Everett"/>
    <s v="Britney.Everett@company.com"/>
    <n v="6505012876"/>
    <x v="88"/>
    <n v="3900"/>
    <x v="4"/>
  </r>
  <r>
    <n v="194"/>
    <s v="Samuel"/>
    <s v="McCain"/>
    <s v="Samuel.McCain@company.com"/>
    <n v="6505013876"/>
    <x v="89"/>
    <n v="3200"/>
    <x v="4"/>
  </r>
  <r>
    <n v="195"/>
    <s v="Vance"/>
    <s v="Jones"/>
    <s v="Vance.Jones@company.com"/>
    <n v="6505014876"/>
    <x v="90"/>
    <n v="2800"/>
    <x v="4"/>
  </r>
  <r>
    <n v="196"/>
    <s v="Alana"/>
    <s v="Walsh"/>
    <s v="Alana.Walsh@company.com"/>
    <n v="6505079811"/>
    <x v="91"/>
    <n v="3100"/>
    <x v="4"/>
  </r>
  <r>
    <n v="197"/>
    <s v="Kevin"/>
    <s v="Feeney"/>
    <s v="Kevin.Feeney@company.com"/>
    <n v="6505079822"/>
    <x v="92"/>
    <n v="3000"/>
    <x v="4"/>
  </r>
  <r>
    <n v="198"/>
    <s v="Donald"/>
    <s v="OConnell"/>
    <s v="Donald.OConnell@company.com"/>
    <n v="6505079833"/>
    <x v="78"/>
    <n v="2600"/>
    <x v="4"/>
  </r>
  <r>
    <n v="199"/>
    <s v="Douglas"/>
    <s v="Grant"/>
    <s v="Douglas.Grant@company.com"/>
    <n v="6505079844"/>
    <x v="93"/>
    <n v="2600"/>
    <x v="4"/>
  </r>
  <r>
    <n v="200"/>
    <s v="Jennifer"/>
    <s v="Whalen"/>
    <s v="Jennifer.Whalen@company.com"/>
    <n v="5151234444"/>
    <x v="94"/>
    <n v="4400"/>
    <x v="6"/>
  </r>
  <r>
    <n v="201"/>
    <s v="Michael"/>
    <s v="Hartstein"/>
    <s v="Michael.Hartstein@company.com"/>
    <n v="5151235555"/>
    <x v="95"/>
    <n v="13000"/>
    <x v="7"/>
  </r>
  <r>
    <n v="202"/>
    <s v="Pat"/>
    <s v="Fay"/>
    <s v="Pat.Fay@company.com"/>
    <n v="6031236666"/>
    <x v="96"/>
    <n v="6000"/>
    <x v="7"/>
  </r>
  <r>
    <n v="203"/>
    <s v="Susan"/>
    <s v="Mavris"/>
    <s v="Susan.Mavris@company.com"/>
    <n v="5151237777"/>
    <x v="97"/>
    <n v="6500"/>
    <x v="8"/>
  </r>
  <r>
    <n v="204"/>
    <s v="Hermann"/>
    <s v="Baer"/>
    <s v="Hermann.Baer@company.com"/>
    <n v="5151238888"/>
    <x v="97"/>
    <n v="10000"/>
    <x v="9"/>
  </r>
  <r>
    <n v="205"/>
    <s v="Shelley"/>
    <s v="Higgins"/>
    <s v="Shelley.Higgins@company.com"/>
    <n v="5151238080"/>
    <x v="97"/>
    <n v="12008"/>
    <x v="10"/>
  </r>
  <r>
    <n v="206"/>
    <s v="William"/>
    <s v="Gietz"/>
    <s v="William.Gietz@company.com"/>
    <n v="5151238181"/>
    <x v="97"/>
    <n v="8300"/>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3136B0-991C-4C00-B9FB-93E880F9AD6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epartment">
  <location ref="M6:N18" firstHeaderRow="1" firstDataRow="1" firstDataCol="1"/>
  <pivotFields count="8">
    <pivotField dataField="1" showAll="0"/>
    <pivotField showAll="0"/>
    <pivotField showAll="0"/>
    <pivotField showAll="0"/>
    <pivotField numFmtId="1" showAll="0"/>
    <pivotField numFmtId="14" showAll="0">
      <items count="99">
        <item x="2"/>
        <item x="97"/>
        <item x="9"/>
        <item x="8"/>
        <item x="14"/>
        <item x="22"/>
        <item x="15"/>
        <item x="0"/>
        <item x="37"/>
        <item x="94"/>
        <item x="41"/>
        <item x="80"/>
        <item x="55"/>
        <item x="87"/>
        <item x="95"/>
        <item x="56"/>
        <item x="71"/>
        <item x="33"/>
        <item x="20"/>
        <item x="57"/>
        <item x="45"/>
        <item x="46"/>
        <item x="42"/>
        <item x="50"/>
        <item x="31"/>
        <item x="81"/>
        <item x="88"/>
        <item x="47"/>
        <item x="66"/>
        <item x="72"/>
        <item x="51"/>
        <item x="21"/>
        <item x="83"/>
        <item x="5"/>
        <item x="25"/>
        <item x="17"/>
        <item x="84"/>
        <item x="96"/>
        <item x="29"/>
        <item x="1"/>
        <item x="10"/>
        <item x="11"/>
        <item x="23"/>
        <item x="38"/>
        <item x="30"/>
        <item x="60"/>
        <item x="58"/>
        <item x="16"/>
        <item x="3"/>
        <item x="68"/>
        <item x="6"/>
        <item x="39"/>
        <item x="77"/>
        <item x="12"/>
        <item x="43"/>
        <item x="67"/>
        <item x="73"/>
        <item x="52"/>
        <item x="40"/>
        <item x="74"/>
        <item x="91"/>
        <item x="92"/>
        <item x="82"/>
        <item x="89"/>
        <item x="44"/>
        <item x="85"/>
        <item x="34"/>
        <item x="26"/>
        <item x="59"/>
        <item x="18"/>
        <item x="53"/>
        <item x="27"/>
        <item x="7"/>
        <item x="69"/>
        <item x="90"/>
        <item x="61"/>
        <item x="70"/>
        <item x="32"/>
        <item x="4"/>
        <item x="75"/>
        <item x="78"/>
        <item x="19"/>
        <item x="48"/>
        <item x="24"/>
        <item x="54"/>
        <item x="13"/>
        <item x="35"/>
        <item x="86"/>
        <item x="76"/>
        <item x="93"/>
        <item x="62"/>
        <item x="49"/>
        <item x="79"/>
        <item x="36"/>
        <item x="63"/>
        <item x="28"/>
        <item x="64"/>
        <item x="65"/>
        <item t="default"/>
      </items>
    </pivotField>
    <pivotField showAll="0"/>
    <pivotField axis="axisRow" showAll="0">
      <items count="12">
        <item x="10"/>
        <item x="6"/>
        <item x="0"/>
        <item x="2"/>
        <item x="8"/>
        <item x="1"/>
        <item x="7"/>
        <item x="9"/>
        <item x="3"/>
        <item x="5"/>
        <item x="4"/>
        <item t="default"/>
      </items>
    </pivotField>
  </pivotFields>
  <rowFields count="1">
    <field x="7"/>
  </rowFields>
  <rowItems count="12">
    <i>
      <x/>
    </i>
    <i>
      <x v="1"/>
    </i>
    <i>
      <x v="2"/>
    </i>
    <i>
      <x v="3"/>
    </i>
    <i>
      <x v="4"/>
    </i>
    <i>
      <x v="5"/>
    </i>
    <i>
      <x v="6"/>
    </i>
    <i>
      <x v="7"/>
    </i>
    <i>
      <x v="8"/>
    </i>
    <i>
      <x v="9"/>
    </i>
    <i>
      <x v="10"/>
    </i>
    <i t="grand">
      <x/>
    </i>
  </rowItems>
  <colItems count="1">
    <i/>
  </colItems>
  <dataFields count="1">
    <dataField name="Count" fld="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3F3CCD-0AAD-446E-97BA-E431AE00EECA}" name="Table2" displayName="Table2" ref="A1:G51" totalsRowShown="0">
  <autoFilter ref="A1:G51" xr:uid="{503F3CCD-0AAD-446E-97BA-E431AE00EECA}"/>
  <tableColumns count="7">
    <tableColumn id="1" xr3:uid="{47BB754B-4DE9-4203-8E91-273C9A1A9084}" name="Reg No."/>
    <tableColumn id="2" xr3:uid="{8AD25F84-1FD4-4DBD-ADC0-46CC0FD68A7F}" name="Name" dataCellStyle="Normal 2"/>
    <tableColumn id="3" xr3:uid="{C16F76A0-D1B3-44D5-B6DF-F0E3A60E58F5}" name="Lang"/>
    <tableColumn id="4" xr3:uid="{0FDCAC90-13FE-48E5-96BE-C274EBCB105B}" name="Eng"/>
    <tableColumn id="5" xr3:uid="{69662E3A-CB6C-4E37-9A57-721D97D5FBBB}" name="Math"/>
    <tableColumn id="6" xr3:uid="{64D754C1-6B75-4F67-A471-96F3A060FAF5}" name="Science"/>
    <tableColumn id="7" xr3:uid="{77C5AE01-A4EE-4395-B3F2-5FA3591CE137}" name="Soci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3AE790-48E9-4E13-B29C-114C98FAC30B}" name="Table1" displayName="Table1" ref="A1:H108" totalsRowShown="0" headerRowDxfId="5">
  <autoFilter ref="A1:H108" xr:uid="{9A3AE790-48E9-4E13-B29C-114C98FAC30B}"/>
  <tableColumns count="8">
    <tableColumn id="1" xr3:uid="{BECAD2CE-1393-44A9-8CE9-39B3A0F88D6E}" name="EMPLOYEE_ID"/>
    <tableColumn id="2" xr3:uid="{A7EF8B05-7024-4946-880E-F8F6DD4B0ABF}" name="FIRST_NAME"/>
    <tableColumn id="3" xr3:uid="{9688D545-D88E-42BF-ABB2-6B65B7C15423}" name="LAST_NAME"/>
    <tableColumn id="4" xr3:uid="{3AF52D31-D97F-407D-9054-263069B10EF2}" name="EMAIL"/>
    <tableColumn id="5" xr3:uid="{1F2E7991-8319-4BDD-8B60-CBB25D6AFD14}" name="PHONE_NUMBER" dataDxfId="4"/>
    <tableColumn id="6" xr3:uid="{26ECB0B7-4835-4A6D-9707-FED4DD2CBA55}" name="HIRE_DATE" dataDxfId="3"/>
    <tableColumn id="7" xr3:uid="{4693B2CE-A29B-4B5E-94F0-EFA5E6B3F516}" name="SALARY"/>
    <tableColumn id="8" xr3:uid="{98DA6D6D-C4A3-4B5A-9438-A9F212BA1080}" name="DEPARTMENT"/>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youtube.com/watch?v=Pl8ezzKtBSI"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A12F-1E41-41A1-853B-53EC10CAE414}">
  <dimension ref="A1:D128"/>
  <sheetViews>
    <sheetView showGridLines="0" zoomScaleNormal="100" workbookViewId="0">
      <selection activeCell="X2" sqref="X1:XFD1048576"/>
    </sheetView>
  </sheetViews>
  <sheetFormatPr defaultColWidth="0" defaultRowHeight="16.5" zeroHeight="1" x14ac:dyDescent="0.3"/>
  <cols>
    <col min="1" max="1" width="37.85546875" style="11" bestFit="1" customWidth="1"/>
    <col min="2" max="2" width="12.85546875" style="11" customWidth="1"/>
    <col min="3" max="3" width="11" style="11" customWidth="1"/>
    <col min="4" max="4" width="17.5703125" style="11" customWidth="1"/>
    <col min="5" max="23" width="9.140625" style="11" customWidth="1"/>
    <col min="24" max="16384" width="9.140625" style="11" hidden="1"/>
  </cols>
  <sheetData>
    <row r="1" spans="1:1" ht="40.5" x14ac:dyDescent="0.7">
      <c r="A1" s="12" t="s">
        <v>256</v>
      </c>
    </row>
    <row r="2" spans="1:1" x14ac:dyDescent="0.3"/>
    <row r="3" spans="1:1" x14ac:dyDescent="0.3">
      <c r="A3" s="13"/>
    </row>
    <row r="4" spans="1:1" x14ac:dyDescent="0.3">
      <c r="A4" s="13"/>
    </row>
    <row r="5" spans="1:1" x14ac:dyDescent="0.3">
      <c r="A5" s="13"/>
    </row>
    <row r="6" spans="1:1" x14ac:dyDescent="0.3">
      <c r="A6" s="13"/>
    </row>
    <row r="7" spans="1:1" x14ac:dyDescent="0.3">
      <c r="A7" s="13"/>
    </row>
    <row r="8" spans="1:1" x14ac:dyDescent="0.3">
      <c r="A8" s="13"/>
    </row>
    <row r="9" spans="1:1" x14ac:dyDescent="0.3">
      <c r="A9" s="13"/>
    </row>
    <row r="10" spans="1:1" x14ac:dyDescent="0.3">
      <c r="A10" s="13"/>
    </row>
    <row r="11" spans="1:1" x14ac:dyDescent="0.3">
      <c r="A11" s="13"/>
    </row>
    <row r="12" spans="1:1" x14ac:dyDescent="0.3">
      <c r="A12" s="13"/>
    </row>
    <row r="13" spans="1:1" x14ac:dyDescent="0.3">
      <c r="A13" s="13"/>
    </row>
    <row r="14" spans="1:1" x14ac:dyDescent="0.3"/>
    <row r="15" spans="1:1" x14ac:dyDescent="0.3"/>
    <row r="16" spans="1:1" x14ac:dyDescent="0.3"/>
    <row r="17" x14ac:dyDescent="0.3"/>
    <row r="18" x14ac:dyDescent="0.3"/>
    <row r="19" x14ac:dyDescent="0.3"/>
    <row r="20" x14ac:dyDescent="0.3"/>
    <row r="21" x14ac:dyDescent="0.3"/>
    <row r="22" x14ac:dyDescent="0.3"/>
    <row r="23" x14ac:dyDescent="0.3"/>
    <row r="24" x14ac:dyDescent="0.3"/>
    <row r="25" x14ac:dyDescent="0.3"/>
    <row r="26" x14ac:dyDescent="0.3"/>
    <row r="27" x14ac:dyDescent="0.3"/>
    <row r="28" x14ac:dyDescent="0.3"/>
    <row r="29" x14ac:dyDescent="0.3"/>
    <row r="30" x14ac:dyDescent="0.3"/>
    <row r="31" x14ac:dyDescent="0.3"/>
    <row r="32" x14ac:dyDescent="0.3"/>
    <row r="33" x14ac:dyDescent="0.3"/>
    <row r="34" x14ac:dyDescent="0.3"/>
    <row r="35" x14ac:dyDescent="0.3"/>
    <row r="36" x14ac:dyDescent="0.3"/>
    <row r="37" x14ac:dyDescent="0.3"/>
    <row r="38" x14ac:dyDescent="0.3"/>
    <row r="39" x14ac:dyDescent="0.3"/>
    <row r="40" x14ac:dyDescent="0.3"/>
    <row r="41" x14ac:dyDescent="0.3"/>
    <row r="42" x14ac:dyDescent="0.3"/>
    <row r="43" x14ac:dyDescent="0.3"/>
    <row r="44" x14ac:dyDescent="0.3"/>
    <row r="45" x14ac:dyDescent="0.3"/>
    <row r="46" x14ac:dyDescent="0.3"/>
    <row r="47" x14ac:dyDescent="0.3"/>
    <row r="48" x14ac:dyDescent="0.3"/>
    <row r="49" x14ac:dyDescent="0.3"/>
    <row r="50" x14ac:dyDescent="0.3"/>
    <row r="51" x14ac:dyDescent="0.3"/>
    <row r="52" x14ac:dyDescent="0.3"/>
    <row r="53" x14ac:dyDescent="0.3"/>
    <row r="54" x14ac:dyDescent="0.3"/>
    <row r="55" x14ac:dyDescent="0.3"/>
    <row r="56" x14ac:dyDescent="0.3"/>
    <row r="57" x14ac:dyDescent="0.3"/>
    <row r="58" x14ac:dyDescent="0.3"/>
    <row r="59" x14ac:dyDescent="0.3"/>
    <row r="60" x14ac:dyDescent="0.3"/>
    <row r="61" x14ac:dyDescent="0.3"/>
    <row r="62" x14ac:dyDescent="0.3"/>
    <row r="63" x14ac:dyDescent="0.3"/>
    <row r="64" x14ac:dyDescent="0.3"/>
    <row r="65" x14ac:dyDescent="0.3"/>
    <row r="66" x14ac:dyDescent="0.3"/>
    <row r="67" x14ac:dyDescent="0.3"/>
    <row r="68" x14ac:dyDescent="0.3"/>
    <row r="69" x14ac:dyDescent="0.3"/>
    <row r="70" x14ac:dyDescent="0.3"/>
    <row r="71" x14ac:dyDescent="0.3"/>
    <row r="72" x14ac:dyDescent="0.3"/>
    <row r="73" x14ac:dyDescent="0.3"/>
    <row r="74" x14ac:dyDescent="0.3"/>
    <row r="75" x14ac:dyDescent="0.3"/>
    <row r="76" x14ac:dyDescent="0.3"/>
    <row r="77" x14ac:dyDescent="0.3"/>
    <row r="78" x14ac:dyDescent="0.3"/>
    <row r="79" x14ac:dyDescent="0.3"/>
    <row r="80" x14ac:dyDescent="0.3"/>
    <row r="81" x14ac:dyDescent="0.3"/>
    <row r="82" x14ac:dyDescent="0.3"/>
    <row r="83" x14ac:dyDescent="0.3"/>
    <row r="84" x14ac:dyDescent="0.3"/>
    <row r="85" x14ac:dyDescent="0.3"/>
    <row r="86" x14ac:dyDescent="0.3"/>
    <row r="87" x14ac:dyDescent="0.3"/>
    <row r="88" x14ac:dyDescent="0.3"/>
    <row r="89" x14ac:dyDescent="0.3"/>
    <row r="90" x14ac:dyDescent="0.3"/>
    <row r="91" x14ac:dyDescent="0.3"/>
    <row r="92" x14ac:dyDescent="0.3"/>
    <row r="93" x14ac:dyDescent="0.3"/>
    <row r="94" x14ac:dyDescent="0.3"/>
    <row r="95" x14ac:dyDescent="0.3"/>
    <row r="96" x14ac:dyDescent="0.3"/>
    <row r="97" x14ac:dyDescent="0.3"/>
    <row r="98" x14ac:dyDescent="0.3"/>
    <row r="99" x14ac:dyDescent="0.3"/>
    <row r="100" x14ac:dyDescent="0.3"/>
    <row r="101" x14ac:dyDescent="0.3"/>
    <row r="102" x14ac:dyDescent="0.3"/>
    <row r="103" x14ac:dyDescent="0.3"/>
    <row r="104" x14ac:dyDescent="0.3"/>
    <row r="105" x14ac:dyDescent="0.3"/>
    <row r="106" x14ac:dyDescent="0.3"/>
    <row r="107" x14ac:dyDescent="0.3"/>
    <row r="108" x14ac:dyDescent="0.3"/>
    <row r="109" x14ac:dyDescent="0.3"/>
    <row r="110" x14ac:dyDescent="0.3"/>
    <row r="111" x14ac:dyDescent="0.3"/>
    <row r="112" x14ac:dyDescent="0.3"/>
    <row r="113" x14ac:dyDescent="0.3"/>
    <row r="114" x14ac:dyDescent="0.3"/>
    <row r="115" x14ac:dyDescent="0.3"/>
    <row r="116" x14ac:dyDescent="0.3"/>
    <row r="117" x14ac:dyDescent="0.3"/>
    <row r="118" x14ac:dyDescent="0.3"/>
    <row r="119" x14ac:dyDescent="0.3"/>
    <row r="120" x14ac:dyDescent="0.3"/>
    <row r="121" x14ac:dyDescent="0.3"/>
    <row r="122" x14ac:dyDescent="0.3"/>
    <row r="123" x14ac:dyDescent="0.3"/>
    <row r="124" x14ac:dyDescent="0.3"/>
    <row r="125" x14ac:dyDescent="0.3"/>
    <row r="126" x14ac:dyDescent="0.3"/>
    <row r="127" x14ac:dyDescent="0.3"/>
    <row r="128" x14ac:dyDescent="0.3"/>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05CC-026E-4DAA-B41B-06B4A23E9192}">
  <dimension ref="C1:I22"/>
  <sheetViews>
    <sheetView showGridLines="0" zoomScale="130" zoomScaleNormal="130" workbookViewId="0">
      <selection activeCell="A23" sqref="A23:XFD1048576"/>
    </sheetView>
  </sheetViews>
  <sheetFormatPr defaultColWidth="0" defaultRowHeight="16.5" zeroHeight="1" x14ac:dyDescent="0.3"/>
  <cols>
    <col min="1" max="2" width="9.140625" style="15" customWidth="1"/>
    <col min="3" max="3" width="20" style="15" customWidth="1"/>
    <col min="4" max="4" width="10" style="15" customWidth="1"/>
    <col min="5" max="5" width="26.85546875" style="15" bestFit="1" customWidth="1"/>
    <col min="6" max="6" width="9.140625" style="15" customWidth="1"/>
    <col min="7" max="7" width="13.7109375" style="15" customWidth="1"/>
    <col min="8" max="8" width="9.140625" style="15" customWidth="1"/>
    <col min="9" max="9" width="16.7109375" style="15" customWidth="1"/>
    <col min="10" max="10" width="9.140625" style="15" customWidth="1"/>
    <col min="11" max="16384" width="9.140625" style="15" hidden="1"/>
  </cols>
  <sheetData>
    <row r="1" spans="3:9" x14ac:dyDescent="0.3"/>
    <row r="2" spans="3:9" x14ac:dyDescent="0.3"/>
    <row r="3" spans="3:9" x14ac:dyDescent="0.3"/>
    <row r="4" spans="3:9" x14ac:dyDescent="0.3"/>
    <row r="5" spans="3:9" x14ac:dyDescent="0.3">
      <c r="C5" s="20" t="s">
        <v>260</v>
      </c>
      <c r="D5" s="22"/>
      <c r="E5" s="23" t="s">
        <v>258</v>
      </c>
      <c r="F5" s="22"/>
      <c r="G5" s="27" t="s">
        <v>259</v>
      </c>
      <c r="H5" s="22"/>
      <c r="I5" s="26" t="s">
        <v>261</v>
      </c>
    </row>
    <row r="6" spans="3:9" x14ac:dyDescent="0.3">
      <c r="C6" s="21" t="s">
        <v>257</v>
      </c>
      <c r="D6" s="22"/>
      <c r="E6" s="48">
        <v>123</v>
      </c>
      <c r="F6" s="22"/>
      <c r="G6" s="24" t="b">
        <v>1</v>
      </c>
      <c r="H6" s="22"/>
      <c r="I6" s="19" t="e" cm="1">
        <f t="array" ref="I6">num</f>
        <v>#NAME?</v>
      </c>
    </row>
    <row r="7" spans="3:9" x14ac:dyDescent="0.3">
      <c r="E7" s="50">
        <v>3.14</v>
      </c>
      <c r="F7" s="22"/>
      <c r="G7" s="52" t="b">
        <v>0</v>
      </c>
      <c r="H7" s="22"/>
      <c r="I7" s="19" t="e">
        <f>SUM("TY")</f>
        <v>#VALUE!</v>
      </c>
    </row>
    <row r="8" spans="3:9" x14ac:dyDescent="0.3">
      <c r="D8" s="47"/>
      <c r="E8" s="49">
        <v>44956</v>
      </c>
      <c r="F8" s="51"/>
      <c r="H8" s="47"/>
      <c r="I8" s="19" t="e">
        <f>1/0</f>
        <v>#DIV/0!</v>
      </c>
    </row>
    <row r="9" spans="3:9" x14ac:dyDescent="0.3">
      <c r="D9" s="47"/>
      <c r="E9" s="25">
        <v>44974.951585648145</v>
      </c>
      <c r="F9" s="51"/>
      <c r="H9" s="47"/>
      <c r="I9" s="19" t="e" cm="1">
        <f t="array" aca="1" ref="I9" ca="1">INDIRECT("")</f>
        <v>#REF!</v>
      </c>
    </row>
    <row r="10" spans="3:9" x14ac:dyDescent="0.3"/>
    <row r="11" spans="3:9" x14ac:dyDescent="0.3"/>
    <row r="12" spans="3:9" x14ac:dyDescent="0.3"/>
    <row r="13" spans="3:9" x14ac:dyDescent="0.3"/>
    <row r="14" spans="3:9" x14ac:dyDescent="0.3"/>
    <row r="15" spans="3:9" x14ac:dyDescent="0.3"/>
    <row r="16" spans="3:9" x14ac:dyDescent="0.3"/>
    <row r="17" x14ac:dyDescent="0.3"/>
    <row r="18" x14ac:dyDescent="0.3"/>
    <row r="19" x14ac:dyDescent="0.3"/>
    <row r="20" x14ac:dyDescent="0.3"/>
    <row r="21" x14ac:dyDescent="0.3"/>
    <row r="22" x14ac:dyDescent="0.3"/>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0C252-1262-4999-866C-FB6660C75853}">
  <dimension ref="A1:D18"/>
  <sheetViews>
    <sheetView zoomScale="160" zoomScaleNormal="160" workbookViewId="0">
      <selection activeCell="C10" sqref="C10"/>
    </sheetView>
  </sheetViews>
  <sheetFormatPr defaultColWidth="0" defaultRowHeight="15" zeroHeight="1" x14ac:dyDescent="0.25"/>
  <cols>
    <col min="1" max="1" width="13.5703125" customWidth="1"/>
    <col min="2" max="2" width="10.28515625" bestFit="1" customWidth="1"/>
    <col min="3" max="4" width="8.5703125" bestFit="1" customWidth="1"/>
    <col min="5" max="9" width="9.140625" customWidth="1"/>
    <col min="10" max="16384" width="9.140625" hidden="1"/>
  </cols>
  <sheetData>
    <row r="1" spans="1:4" x14ac:dyDescent="0.25"/>
    <row r="2" spans="1:4" x14ac:dyDescent="0.25"/>
    <row r="3" spans="1:4" x14ac:dyDescent="0.25"/>
    <row r="4" spans="1:4" x14ac:dyDescent="0.25"/>
    <row r="5" spans="1:4" x14ac:dyDescent="0.25"/>
    <row r="6" spans="1:4" x14ac:dyDescent="0.25">
      <c r="A6" s="2" t="s">
        <v>962</v>
      </c>
      <c r="B6" s="2" t="s">
        <v>963</v>
      </c>
      <c r="C6" s="2" t="s">
        <v>308</v>
      </c>
      <c r="D6" s="2" t="s">
        <v>964</v>
      </c>
    </row>
    <row r="7" spans="1:4" x14ac:dyDescent="0.25">
      <c r="A7" t="s">
        <v>965</v>
      </c>
      <c r="B7" t="s">
        <v>966</v>
      </c>
      <c r="C7" s="4" t="str">
        <f ca="1">_xlfn.FORMULATEXT(D7)</f>
        <v>=2+3</v>
      </c>
      <c r="D7">
        <f>2+3</f>
        <v>5</v>
      </c>
    </row>
    <row r="8" spans="1:4" x14ac:dyDescent="0.25">
      <c r="A8" t="s">
        <v>967</v>
      </c>
      <c r="B8" t="s">
        <v>968</v>
      </c>
      <c r="C8" s="4" t="str">
        <f t="shared" ref="C8:C10" ca="1" si="0">_xlfn.FORMULATEXT(D8)</f>
        <v>=3-2</v>
      </c>
      <c r="D8">
        <f>3-2</f>
        <v>1</v>
      </c>
    </row>
    <row r="9" spans="1:4" x14ac:dyDescent="0.25">
      <c r="A9" t="s">
        <v>969</v>
      </c>
      <c r="B9" t="s">
        <v>970</v>
      </c>
      <c r="C9" s="4" t="str">
        <f t="shared" ca="1" si="0"/>
        <v>=2*3</v>
      </c>
      <c r="D9">
        <f>2*3</f>
        <v>6</v>
      </c>
    </row>
    <row r="10" spans="1:4" x14ac:dyDescent="0.25">
      <c r="A10" t="s">
        <v>971</v>
      </c>
      <c r="B10" t="s">
        <v>972</v>
      </c>
      <c r="C10" s="4" t="str">
        <f t="shared" ca="1" si="0"/>
        <v>=4/2</v>
      </c>
      <c r="D10">
        <f>4/2</f>
        <v>2</v>
      </c>
    </row>
    <row r="11" spans="1:4" x14ac:dyDescent="0.25"/>
    <row r="12" spans="1:4" x14ac:dyDescent="0.25"/>
    <row r="13" spans="1:4" x14ac:dyDescent="0.25"/>
    <row r="14" spans="1:4" x14ac:dyDescent="0.25"/>
    <row r="15" spans="1:4" x14ac:dyDescent="0.25">
      <c r="A15" s="2" t="s">
        <v>963</v>
      </c>
      <c r="B15" s="2" t="s">
        <v>308</v>
      </c>
      <c r="C15" s="2" t="s">
        <v>964</v>
      </c>
    </row>
    <row r="16" spans="1:4" x14ac:dyDescent="0.25">
      <c r="A16" t="s">
        <v>973</v>
      </c>
      <c r="B16" s="4" t="str">
        <f ca="1">_xlfn.FORMULATEXT(C16)</f>
        <v>=2^3</v>
      </c>
      <c r="C16">
        <f>2^3</f>
        <v>8</v>
      </c>
    </row>
    <row r="17" spans="1:3" x14ac:dyDescent="0.25">
      <c r="A17" t="s">
        <v>974</v>
      </c>
      <c r="B17" s="4" t="str">
        <f ca="1">_xlfn.FORMULATEXT(C17)</f>
        <v>=(3+2) * 10</v>
      </c>
      <c r="C17">
        <f>(3+2) * 10</f>
        <v>50</v>
      </c>
    </row>
    <row r="18" spans="1:3" x14ac:dyDescent="0.25"/>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9360-AC51-4238-99A6-81570E6697CB}">
  <dimension ref="A1:M14"/>
  <sheetViews>
    <sheetView tabSelected="1" workbookViewId="0"/>
  </sheetViews>
  <sheetFormatPr defaultRowHeight="15" x14ac:dyDescent="0.25"/>
  <cols>
    <col min="1" max="1" width="9.85546875" bestFit="1" customWidth="1"/>
    <col min="2" max="2" width="57.28515625" bestFit="1" customWidth="1"/>
    <col min="3" max="3" width="12.5703125" bestFit="1" customWidth="1"/>
    <col min="6" max="6" width="12" customWidth="1"/>
  </cols>
  <sheetData>
    <row r="1" spans="1:13" x14ac:dyDescent="0.25">
      <c r="C1" s="53" t="s">
        <v>304</v>
      </c>
      <c r="D1" s="53"/>
      <c r="F1" s="2" t="s">
        <v>309</v>
      </c>
    </row>
    <row r="2" spans="1:13" x14ac:dyDescent="0.25">
      <c r="A2" s="2" t="s">
        <v>112</v>
      </c>
      <c r="B2" s="2" t="s">
        <v>113</v>
      </c>
      <c r="C2" s="2" t="s">
        <v>308</v>
      </c>
      <c r="D2" s="2" t="s">
        <v>9</v>
      </c>
      <c r="F2">
        <v>21</v>
      </c>
      <c r="G2">
        <v>31</v>
      </c>
      <c r="H2">
        <v>34</v>
      </c>
      <c r="I2">
        <v>33</v>
      </c>
    </row>
    <row r="3" spans="1:13" x14ac:dyDescent="0.25">
      <c r="A3" s="5" t="s">
        <v>117</v>
      </c>
      <c r="B3" t="s">
        <v>118</v>
      </c>
      <c r="C3" s="4" t="str">
        <f ca="1">_xlfn.FORMULATEXT(D3)</f>
        <v>=F2=F3</v>
      </c>
      <c r="D3" t="b">
        <f>F2=F3</f>
        <v>1</v>
      </c>
      <c r="F3">
        <v>21</v>
      </c>
      <c r="G3">
        <v>40</v>
      </c>
      <c r="H3">
        <v>33</v>
      </c>
      <c r="I3">
        <v>20</v>
      </c>
    </row>
    <row r="4" spans="1:13" x14ac:dyDescent="0.25">
      <c r="A4" s="5" t="s">
        <v>122</v>
      </c>
      <c r="B4" t="s">
        <v>123</v>
      </c>
      <c r="C4" s="4" t="str">
        <f t="shared" ref="C4:C8" ca="1" si="0">_xlfn.FORMULATEXT(D4)</f>
        <v>=G2&lt;&gt;G3</v>
      </c>
      <c r="D4" t="b">
        <f>G2&lt;&gt;G3</f>
        <v>1</v>
      </c>
      <c r="M4" s="4"/>
    </row>
    <row r="5" spans="1:13" x14ac:dyDescent="0.25">
      <c r="A5" s="5" t="s">
        <v>127</v>
      </c>
      <c r="B5" t="s">
        <v>128</v>
      </c>
      <c r="C5" s="4" t="str">
        <f t="shared" ca="1" si="0"/>
        <v>=H2&gt;H3</v>
      </c>
      <c r="D5" t="b">
        <f>H2&gt;H3</f>
        <v>1</v>
      </c>
      <c r="F5" s="4"/>
    </row>
    <row r="6" spans="1:13" x14ac:dyDescent="0.25">
      <c r="A6" s="5" t="s">
        <v>132</v>
      </c>
      <c r="B6" t="s">
        <v>133</v>
      </c>
      <c r="C6" s="4" t="str">
        <f t="shared" ca="1" si="0"/>
        <v>=I2&lt;I3</v>
      </c>
      <c r="D6" t="b">
        <f>I2&lt;I3</f>
        <v>0</v>
      </c>
    </row>
    <row r="7" spans="1:13" x14ac:dyDescent="0.25">
      <c r="A7" s="5" t="s">
        <v>136</v>
      </c>
      <c r="B7" t="s">
        <v>137</v>
      </c>
      <c r="C7" s="4" t="str">
        <f t="shared" ca="1" si="0"/>
        <v>=H2&gt;=H3</v>
      </c>
      <c r="D7" t="b">
        <f>H2&gt;=H3</f>
        <v>1</v>
      </c>
    </row>
    <row r="8" spans="1:13" x14ac:dyDescent="0.25">
      <c r="A8" s="5" t="s">
        <v>141</v>
      </c>
      <c r="B8" t="s">
        <v>142</v>
      </c>
      <c r="C8" s="4" t="str">
        <f t="shared" ca="1" si="0"/>
        <v>=I2&lt;=I3</v>
      </c>
      <c r="D8" t="b">
        <f>I2&lt;=I3</f>
        <v>0</v>
      </c>
    </row>
    <row r="11" spans="1:13" x14ac:dyDescent="0.25">
      <c r="A11" s="28" t="s">
        <v>151</v>
      </c>
      <c r="B11" s="2" t="s">
        <v>113</v>
      </c>
    </row>
    <row r="12" spans="1:13" x14ac:dyDescent="0.25">
      <c r="A12" s="5" t="s">
        <v>155</v>
      </c>
      <c r="B12" t="s">
        <v>156</v>
      </c>
      <c r="C12" s="4" t="str">
        <f ca="1">_xlfn.FORMULATEXT(D12)</f>
        <v>=AND(D3:D5)</v>
      </c>
      <c r="D12" t="b">
        <f>AND(D3:D5)</f>
        <v>1</v>
      </c>
    </row>
    <row r="13" spans="1:13" x14ac:dyDescent="0.25">
      <c r="A13" s="5" t="s">
        <v>159</v>
      </c>
      <c r="B13" t="s">
        <v>160</v>
      </c>
      <c r="C13" s="4" t="str">
        <f t="shared" ref="C13:C14" ca="1" si="1">_xlfn.FORMULATEXT(D13)</f>
        <v>=OR(D3:D8)</v>
      </c>
      <c r="D13" t="b">
        <f>OR(D3:D8)</f>
        <v>1</v>
      </c>
    </row>
    <row r="14" spans="1:13" x14ac:dyDescent="0.25">
      <c r="A14" s="5" t="s">
        <v>164</v>
      </c>
      <c r="B14" t="s">
        <v>165</v>
      </c>
      <c r="C14" s="4" t="str">
        <f t="shared" ca="1" si="1"/>
        <v>=NOT(D8)</v>
      </c>
      <c r="D14" t="b">
        <f>NOT(D8)</f>
        <v>1</v>
      </c>
    </row>
  </sheetData>
  <mergeCells count="1">
    <mergeCell ref="C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8E3B5-554F-4D16-AC57-F84549ADE38B}">
  <sheetPr>
    <pageSetUpPr autoPageBreaks="0"/>
  </sheetPr>
  <dimension ref="A1:S51"/>
  <sheetViews>
    <sheetView workbookViewId="0">
      <selection activeCell="P4" sqref="P4"/>
    </sheetView>
  </sheetViews>
  <sheetFormatPr defaultColWidth="13.42578125" defaultRowHeight="15" x14ac:dyDescent="0.25"/>
  <cols>
    <col min="2" max="2" width="17.85546875" bestFit="1" customWidth="1"/>
    <col min="3" max="9" width="11.5703125" customWidth="1"/>
    <col min="10" max="10" width="11.140625" customWidth="1"/>
  </cols>
  <sheetData>
    <row r="1" spans="1:19" ht="16.5" x14ac:dyDescent="0.3">
      <c r="A1" s="40" t="s">
        <v>0</v>
      </c>
      <c r="B1" s="40" t="s">
        <v>1</v>
      </c>
      <c r="C1" s="40" t="s">
        <v>2</v>
      </c>
      <c r="D1" s="40" t="s">
        <v>3</v>
      </c>
      <c r="E1" s="40" t="s">
        <v>4</v>
      </c>
      <c r="F1" s="40" t="s">
        <v>5</v>
      </c>
      <c r="G1" s="40" t="s">
        <v>6</v>
      </c>
      <c r="H1" s="40" t="s">
        <v>7</v>
      </c>
      <c r="I1" s="40" t="s">
        <v>8</v>
      </c>
      <c r="J1" s="40" t="s">
        <v>9</v>
      </c>
      <c r="P1" s="14" t="s">
        <v>262</v>
      </c>
      <c r="Q1" s="16">
        <v>35</v>
      </c>
      <c r="S1" s="2" t="s">
        <v>9</v>
      </c>
    </row>
    <row r="2" spans="1:19" ht="16.5" x14ac:dyDescent="0.3">
      <c r="A2" s="16" t="s">
        <v>10</v>
      </c>
      <c r="B2" s="17" t="s">
        <v>11</v>
      </c>
      <c r="C2" s="16">
        <v>77</v>
      </c>
      <c r="D2" s="16">
        <v>65</v>
      </c>
      <c r="E2" s="16">
        <v>95</v>
      </c>
      <c r="F2" s="16">
        <v>84</v>
      </c>
      <c r="G2" s="16">
        <v>70</v>
      </c>
      <c r="H2" s="16">
        <f>SUM(C2:G2)</f>
        <v>391</v>
      </c>
      <c r="I2" s="16">
        <f>AVERAGE(C2:G2)</f>
        <v>78.2</v>
      </c>
      <c r="J2" s="16" t="str">
        <f t="shared" ref="J2:J33" si="0">IF(AND(C2&gt;=$Q$1,D2&gt;=$Q$1,E2&gt;=$Q$1,F2&gt;=$Q$1,G2&gt;=$Q$1),"Pass","Fail")</f>
        <v>Pass</v>
      </c>
      <c r="L2" s="4" t="s">
        <v>114</v>
      </c>
      <c r="M2" s="4" t="s">
        <v>161</v>
      </c>
      <c r="N2" s="4" t="s">
        <v>318</v>
      </c>
      <c r="S2" t="s">
        <v>305</v>
      </c>
    </row>
    <row r="3" spans="1:19" ht="16.5" x14ac:dyDescent="0.3">
      <c r="A3" s="16" t="s">
        <v>12</v>
      </c>
      <c r="B3" s="17" t="s">
        <v>13</v>
      </c>
      <c r="C3" s="16">
        <v>88</v>
      </c>
      <c r="D3" s="16">
        <v>90</v>
      </c>
      <c r="E3" s="16">
        <v>86</v>
      </c>
      <c r="F3" s="16">
        <v>94</v>
      </c>
      <c r="G3" s="16">
        <v>73</v>
      </c>
      <c r="H3" s="16">
        <f t="shared" ref="H3:H51" si="1">SUM(C3:G3)</f>
        <v>431</v>
      </c>
      <c r="I3" s="16">
        <f t="shared" ref="I3:I51" si="2">AVERAGE(C3:G3)</f>
        <v>86.2</v>
      </c>
      <c r="J3" s="16" t="str">
        <f t="shared" si="0"/>
        <v>Pass</v>
      </c>
      <c r="L3" s="4" t="s">
        <v>119</v>
      </c>
      <c r="M3" s="4"/>
      <c r="N3" s="4"/>
      <c r="S3" t="s">
        <v>306</v>
      </c>
    </row>
    <row r="4" spans="1:19" ht="16.5" x14ac:dyDescent="0.3">
      <c r="A4" s="16" t="s">
        <v>14</v>
      </c>
      <c r="B4" s="17" t="s">
        <v>15</v>
      </c>
      <c r="C4" s="16">
        <v>84</v>
      </c>
      <c r="D4" s="16">
        <v>69</v>
      </c>
      <c r="E4" s="16">
        <v>69</v>
      </c>
      <c r="F4" s="16">
        <v>60</v>
      </c>
      <c r="G4" s="16">
        <v>72</v>
      </c>
      <c r="H4" s="16">
        <f t="shared" si="1"/>
        <v>354</v>
      </c>
      <c r="I4" s="16">
        <f t="shared" si="2"/>
        <v>70.8</v>
      </c>
      <c r="J4" s="16" t="str">
        <f t="shared" si="0"/>
        <v>Pass</v>
      </c>
      <c r="L4" s="4" t="s">
        <v>124</v>
      </c>
      <c r="M4" s="4"/>
      <c r="N4" s="4"/>
      <c r="O4">
        <v>25</v>
      </c>
      <c r="P4" t="b">
        <f>O4&gt;=Q$1</f>
        <v>0</v>
      </c>
    </row>
    <row r="5" spans="1:19" ht="16.5" x14ac:dyDescent="0.3">
      <c r="A5" s="16" t="s">
        <v>16</v>
      </c>
      <c r="B5" s="17" t="s">
        <v>17</v>
      </c>
      <c r="C5" s="16">
        <v>40</v>
      </c>
      <c r="D5" s="16">
        <v>45</v>
      </c>
      <c r="E5" s="16">
        <v>83</v>
      </c>
      <c r="F5" s="16">
        <v>75</v>
      </c>
      <c r="G5" s="16">
        <v>77</v>
      </c>
      <c r="H5" s="16">
        <f t="shared" si="1"/>
        <v>320</v>
      </c>
      <c r="I5" s="16">
        <f t="shared" si="2"/>
        <v>64</v>
      </c>
      <c r="J5" s="16" t="str">
        <f t="shared" si="0"/>
        <v>Pass</v>
      </c>
      <c r="L5" s="4" t="s">
        <v>129</v>
      </c>
      <c r="M5" s="4"/>
      <c r="N5" s="4"/>
      <c r="O5">
        <v>34</v>
      </c>
      <c r="P5" t="b">
        <f>O5&gt;=$Q$1</f>
        <v>0</v>
      </c>
    </row>
    <row r="6" spans="1:19" ht="16.5" x14ac:dyDescent="0.3">
      <c r="A6" s="16" t="s">
        <v>18</v>
      </c>
      <c r="B6" s="17" t="s">
        <v>19</v>
      </c>
      <c r="C6" s="16">
        <v>47</v>
      </c>
      <c r="D6" s="16">
        <v>70</v>
      </c>
      <c r="E6" s="16">
        <v>48</v>
      </c>
      <c r="F6" s="16">
        <v>52</v>
      </c>
      <c r="G6" s="16">
        <v>53</v>
      </c>
      <c r="H6" s="16">
        <f t="shared" si="1"/>
        <v>270</v>
      </c>
      <c r="I6" s="16">
        <f t="shared" si="2"/>
        <v>54</v>
      </c>
      <c r="J6" s="16" t="str">
        <f t="shared" si="0"/>
        <v>Pass</v>
      </c>
      <c r="O6">
        <v>52</v>
      </c>
      <c r="P6" t="b">
        <f t="shared" ref="P6:P8" si="3">O6&gt;=$Q$1</f>
        <v>1</v>
      </c>
    </row>
    <row r="7" spans="1:19" ht="16.5" x14ac:dyDescent="0.3">
      <c r="A7" s="16" t="s">
        <v>20</v>
      </c>
      <c r="B7" s="17" t="s">
        <v>21</v>
      </c>
      <c r="C7" s="16">
        <v>95</v>
      </c>
      <c r="D7" s="16">
        <v>82</v>
      </c>
      <c r="E7" s="16">
        <v>40</v>
      </c>
      <c r="F7" s="16">
        <v>81</v>
      </c>
      <c r="G7" s="16">
        <v>92</v>
      </c>
      <c r="H7" s="16">
        <f t="shared" si="1"/>
        <v>390</v>
      </c>
      <c r="I7" s="16">
        <f t="shared" si="2"/>
        <v>78</v>
      </c>
      <c r="J7" s="16" t="str">
        <f t="shared" si="0"/>
        <v>Pass</v>
      </c>
      <c r="L7">
        <f>MAX(C7:G7)</f>
        <v>95</v>
      </c>
      <c r="M7">
        <f>MIN(C7:G7)</f>
        <v>40</v>
      </c>
      <c r="O7">
        <v>70</v>
      </c>
      <c r="P7" t="b">
        <f t="shared" si="3"/>
        <v>1</v>
      </c>
    </row>
    <row r="8" spans="1:19" ht="16.5" x14ac:dyDescent="0.3">
      <c r="A8" s="16" t="s">
        <v>22</v>
      </c>
      <c r="B8" s="17" t="s">
        <v>23</v>
      </c>
      <c r="C8" s="16">
        <v>78</v>
      </c>
      <c r="D8" s="16">
        <v>95</v>
      </c>
      <c r="E8" s="16">
        <v>60</v>
      </c>
      <c r="F8" s="16">
        <v>85</v>
      </c>
      <c r="G8" s="16">
        <v>89</v>
      </c>
      <c r="H8" s="16">
        <f t="shared" si="1"/>
        <v>407</v>
      </c>
      <c r="I8" s="16">
        <f t="shared" si="2"/>
        <v>81.400000000000006</v>
      </c>
      <c r="J8" s="16" t="str">
        <f t="shared" si="0"/>
        <v>Pass</v>
      </c>
      <c r="L8">
        <v>856.26441</v>
      </c>
      <c r="M8">
        <f>ROUND(L8,2)</f>
        <v>856.26</v>
      </c>
      <c r="O8">
        <v>90</v>
      </c>
      <c r="P8" t="b">
        <f t="shared" si="3"/>
        <v>1</v>
      </c>
    </row>
    <row r="9" spans="1:19" ht="16.5" x14ac:dyDescent="0.3">
      <c r="A9" s="16" t="s">
        <v>24</v>
      </c>
      <c r="B9" s="17" t="s">
        <v>25</v>
      </c>
      <c r="C9" s="16">
        <v>97</v>
      </c>
      <c r="D9" s="16">
        <v>48</v>
      </c>
      <c r="E9" s="16">
        <v>76</v>
      </c>
      <c r="F9" s="16">
        <v>98</v>
      </c>
      <c r="G9" s="16">
        <v>86</v>
      </c>
      <c r="H9" s="16">
        <f t="shared" si="1"/>
        <v>405</v>
      </c>
      <c r="I9" s="16">
        <f t="shared" si="2"/>
        <v>81</v>
      </c>
      <c r="J9" s="16" t="str">
        <f t="shared" si="0"/>
        <v>Pass</v>
      </c>
    </row>
    <row r="10" spans="1:19" ht="16.5" x14ac:dyDescent="0.3">
      <c r="A10" s="16" t="s">
        <v>26</v>
      </c>
      <c r="B10" s="17" t="s">
        <v>27</v>
      </c>
      <c r="C10" s="16">
        <v>62</v>
      </c>
      <c r="D10" s="16">
        <v>45</v>
      </c>
      <c r="E10" s="16">
        <v>91</v>
      </c>
      <c r="F10" s="16">
        <v>88</v>
      </c>
      <c r="G10" s="16">
        <v>92</v>
      </c>
      <c r="H10" s="16">
        <f t="shared" si="1"/>
        <v>378</v>
      </c>
      <c r="I10" s="16">
        <f t="shared" si="2"/>
        <v>75.599999999999994</v>
      </c>
      <c r="J10" s="16" t="str">
        <f t="shared" si="0"/>
        <v>Pass</v>
      </c>
      <c r="O10" s="2" t="s">
        <v>151</v>
      </c>
    </row>
    <row r="11" spans="1:19" ht="16.5" x14ac:dyDescent="0.3">
      <c r="A11" s="16" t="s">
        <v>28</v>
      </c>
      <c r="B11" s="17" t="s">
        <v>29</v>
      </c>
      <c r="C11" s="16">
        <v>45</v>
      </c>
      <c r="D11" s="16">
        <v>59</v>
      </c>
      <c r="E11" s="16">
        <v>69</v>
      </c>
      <c r="F11" s="16">
        <v>47</v>
      </c>
      <c r="G11" s="16">
        <v>68</v>
      </c>
      <c r="H11" s="16">
        <f t="shared" si="1"/>
        <v>288</v>
      </c>
      <c r="I11" s="16">
        <f t="shared" si="2"/>
        <v>57.6</v>
      </c>
      <c r="J11" s="16" t="str">
        <f t="shared" si="0"/>
        <v>Pass</v>
      </c>
      <c r="O11" t="s">
        <v>155</v>
      </c>
    </row>
    <row r="12" spans="1:19" ht="16.5" x14ac:dyDescent="0.3">
      <c r="A12" s="16" t="s">
        <v>30</v>
      </c>
      <c r="B12" s="17" t="s">
        <v>31</v>
      </c>
      <c r="C12" s="16">
        <v>51</v>
      </c>
      <c r="D12" s="16">
        <v>45</v>
      </c>
      <c r="E12" s="16">
        <v>84</v>
      </c>
      <c r="F12" s="16">
        <v>93</v>
      </c>
      <c r="G12" s="16">
        <v>79</v>
      </c>
      <c r="H12" s="16">
        <f t="shared" si="1"/>
        <v>352</v>
      </c>
      <c r="I12" s="16">
        <f t="shared" si="2"/>
        <v>70.400000000000006</v>
      </c>
      <c r="J12" s="16" t="str">
        <f t="shared" si="0"/>
        <v>Pass</v>
      </c>
      <c r="O12" t="s">
        <v>159</v>
      </c>
    </row>
    <row r="13" spans="1:19" ht="16.5" x14ac:dyDescent="0.3">
      <c r="A13" s="16" t="s">
        <v>32</v>
      </c>
      <c r="B13" s="17" t="s">
        <v>33</v>
      </c>
      <c r="C13" s="16">
        <v>84</v>
      </c>
      <c r="D13" s="16">
        <v>60</v>
      </c>
      <c r="E13" s="16">
        <v>44</v>
      </c>
      <c r="F13" s="16">
        <v>20</v>
      </c>
      <c r="G13" s="16">
        <v>41</v>
      </c>
      <c r="H13" s="16">
        <f t="shared" si="1"/>
        <v>249</v>
      </c>
      <c r="I13" s="16">
        <f t="shared" si="2"/>
        <v>49.8</v>
      </c>
      <c r="J13" s="16" t="str">
        <f t="shared" si="0"/>
        <v>Fail</v>
      </c>
      <c r="O13" t="s">
        <v>164</v>
      </c>
    </row>
    <row r="14" spans="1:19" ht="16.5" x14ac:dyDescent="0.3">
      <c r="A14" s="16" t="s">
        <v>34</v>
      </c>
      <c r="B14" s="17" t="s">
        <v>35</v>
      </c>
      <c r="C14" s="16">
        <v>90</v>
      </c>
      <c r="D14" s="16">
        <v>63</v>
      </c>
      <c r="E14" s="16">
        <v>66</v>
      </c>
      <c r="F14" s="16">
        <v>47</v>
      </c>
      <c r="G14" s="16">
        <v>97</v>
      </c>
      <c r="H14" s="16">
        <f t="shared" si="1"/>
        <v>363</v>
      </c>
      <c r="I14" s="16">
        <f t="shared" si="2"/>
        <v>72.599999999999994</v>
      </c>
      <c r="J14" s="16" t="str">
        <f t="shared" si="0"/>
        <v>Pass</v>
      </c>
    </row>
    <row r="15" spans="1:19" ht="16.5" x14ac:dyDescent="0.3">
      <c r="A15" s="16" t="s">
        <v>36</v>
      </c>
      <c r="B15" s="17" t="s">
        <v>37</v>
      </c>
      <c r="C15" s="16">
        <v>86</v>
      </c>
      <c r="D15" s="16">
        <v>63</v>
      </c>
      <c r="E15" s="16">
        <v>56</v>
      </c>
      <c r="F15" s="16">
        <v>45</v>
      </c>
      <c r="G15" s="16">
        <v>78</v>
      </c>
      <c r="H15" s="16">
        <f t="shared" si="1"/>
        <v>328</v>
      </c>
      <c r="I15" s="16">
        <f t="shared" si="2"/>
        <v>65.599999999999994</v>
      </c>
      <c r="J15" s="16" t="str">
        <f t="shared" si="0"/>
        <v>Pass</v>
      </c>
      <c r="P15" s="2" t="s">
        <v>302</v>
      </c>
      <c r="Q15" s="2" t="s">
        <v>303</v>
      </c>
      <c r="R15" s="2" t="s">
        <v>155</v>
      </c>
      <c r="S15" s="2" t="s">
        <v>159</v>
      </c>
    </row>
    <row r="16" spans="1:19" ht="16.5" x14ac:dyDescent="0.3">
      <c r="A16" s="16" t="s">
        <v>38</v>
      </c>
      <c r="B16" s="17" t="s">
        <v>39</v>
      </c>
      <c r="C16" s="16">
        <v>75</v>
      </c>
      <c r="D16" s="16">
        <v>81</v>
      </c>
      <c r="E16" s="16">
        <v>70</v>
      </c>
      <c r="F16" s="16">
        <v>72</v>
      </c>
      <c r="G16" s="16">
        <v>61</v>
      </c>
      <c r="H16" s="16">
        <f t="shared" si="1"/>
        <v>359</v>
      </c>
      <c r="I16" s="16">
        <f t="shared" si="2"/>
        <v>71.8</v>
      </c>
      <c r="J16" s="16" t="str">
        <f t="shared" si="0"/>
        <v>Pass</v>
      </c>
      <c r="P16" t="b">
        <v>1</v>
      </c>
      <c r="Q16" t="b">
        <v>1</v>
      </c>
      <c r="R16" t="b">
        <f>AND(P16,Q16)</f>
        <v>1</v>
      </c>
      <c r="S16" t="b">
        <f>OR(P16,Q16)</f>
        <v>1</v>
      </c>
    </row>
    <row r="17" spans="1:19" ht="16.5" x14ac:dyDescent="0.3">
      <c r="A17" s="16" t="s">
        <v>40</v>
      </c>
      <c r="B17" s="17" t="s">
        <v>41</v>
      </c>
      <c r="C17" s="16">
        <v>40</v>
      </c>
      <c r="D17" s="16">
        <v>76</v>
      </c>
      <c r="E17" s="16">
        <v>98</v>
      </c>
      <c r="F17" s="16">
        <v>66</v>
      </c>
      <c r="G17" s="16">
        <v>51</v>
      </c>
      <c r="H17" s="16">
        <f t="shared" si="1"/>
        <v>331</v>
      </c>
      <c r="I17" s="16">
        <f t="shared" si="2"/>
        <v>66.2</v>
      </c>
      <c r="J17" s="16" t="str">
        <f t="shared" si="0"/>
        <v>Pass</v>
      </c>
      <c r="P17" t="b">
        <v>1</v>
      </c>
      <c r="Q17" t="b">
        <v>0</v>
      </c>
      <c r="R17" t="b">
        <f t="shared" ref="R17:R19" si="4">AND(P17,Q17)</f>
        <v>0</v>
      </c>
      <c r="S17" t="b">
        <f t="shared" ref="S17:S19" si="5">OR(P17,Q17)</f>
        <v>1</v>
      </c>
    </row>
    <row r="18" spans="1:19" ht="16.5" x14ac:dyDescent="0.3">
      <c r="A18" s="16" t="s">
        <v>42</v>
      </c>
      <c r="B18" s="17" t="s">
        <v>43</v>
      </c>
      <c r="C18" s="16">
        <v>53</v>
      </c>
      <c r="D18" s="16">
        <v>65</v>
      </c>
      <c r="E18" s="16">
        <v>79</v>
      </c>
      <c r="F18" s="16">
        <v>53</v>
      </c>
      <c r="G18" s="16">
        <v>39</v>
      </c>
      <c r="H18" s="16">
        <f t="shared" si="1"/>
        <v>289</v>
      </c>
      <c r="I18" s="16">
        <f t="shared" si="2"/>
        <v>57.8</v>
      </c>
      <c r="J18" s="16" t="str">
        <f t="shared" si="0"/>
        <v>Pass</v>
      </c>
      <c r="P18" t="b">
        <v>0</v>
      </c>
      <c r="Q18" t="b">
        <v>1</v>
      </c>
      <c r="R18" t="b">
        <f t="shared" si="4"/>
        <v>0</v>
      </c>
      <c r="S18" t="b">
        <f t="shared" si="5"/>
        <v>1</v>
      </c>
    </row>
    <row r="19" spans="1:19" ht="16.5" x14ac:dyDescent="0.3">
      <c r="A19" s="16" t="s">
        <v>44</v>
      </c>
      <c r="B19" s="17" t="s">
        <v>45</v>
      </c>
      <c r="C19" s="16">
        <v>85</v>
      </c>
      <c r="D19" s="16">
        <v>88</v>
      </c>
      <c r="E19" s="16">
        <v>100</v>
      </c>
      <c r="F19" s="16">
        <v>92</v>
      </c>
      <c r="G19" s="16">
        <v>98</v>
      </c>
      <c r="H19" s="16">
        <f t="shared" si="1"/>
        <v>463</v>
      </c>
      <c r="I19" s="16">
        <f t="shared" si="2"/>
        <v>92.6</v>
      </c>
      <c r="J19" s="16" t="str">
        <f t="shared" si="0"/>
        <v>Pass</v>
      </c>
      <c r="P19" t="b">
        <v>0</v>
      </c>
      <c r="Q19" t="b">
        <v>0</v>
      </c>
      <c r="R19" t="b">
        <f t="shared" si="4"/>
        <v>0</v>
      </c>
      <c r="S19" t="b">
        <f t="shared" si="5"/>
        <v>0</v>
      </c>
    </row>
    <row r="20" spans="1:19" ht="16.5" x14ac:dyDescent="0.3">
      <c r="A20" s="16" t="s">
        <v>46</v>
      </c>
      <c r="B20" s="17" t="s">
        <v>47</v>
      </c>
      <c r="C20" s="16">
        <v>89</v>
      </c>
      <c r="D20" s="16">
        <v>91</v>
      </c>
      <c r="E20" s="16">
        <v>89</v>
      </c>
      <c r="F20" s="16">
        <v>84</v>
      </c>
      <c r="G20" s="16">
        <v>77</v>
      </c>
      <c r="H20" s="16">
        <f t="shared" si="1"/>
        <v>430</v>
      </c>
      <c r="I20" s="16">
        <f t="shared" si="2"/>
        <v>86</v>
      </c>
      <c r="J20" s="16" t="str">
        <f t="shared" si="0"/>
        <v>Pass</v>
      </c>
    </row>
    <row r="21" spans="1:19" ht="16.5" x14ac:dyDescent="0.3">
      <c r="A21" s="16" t="s">
        <v>48</v>
      </c>
      <c r="B21" s="17" t="s">
        <v>49</v>
      </c>
      <c r="C21" s="16">
        <v>78</v>
      </c>
      <c r="D21" s="16">
        <v>78</v>
      </c>
      <c r="E21" s="16">
        <v>85</v>
      </c>
      <c r="F21" s="16">
        <v>47</v>
      </c>
      <c r="G21" s="16">
        <v>46</v>
      </c>
      <c r="H21" s="16">
        <f t="shared" si="1"/>
        <v>334</v>
      </c>
      <c r="I21" s="16">
        <f t="shared" si="2"/>
        <v>66.8</v>
      </c>
      <c r="J21" s="16" t="str">
        <f t="shared" si="0"/>
        <v>Pass</v>
      </c>
    </row>
    <row r="22" spans="1:19" ht="16.5" x14ac:dyDescent="0.3">
      <c r="A22" s="16" t="s">
        <v>50</v>
      </c>
      <c r="B22" s="17" t="s">
        <v>51</v>
      </c>
      <c r="C22" s="16">
        <v>20</v>
      </c>
      <c r="D22" s="16">
        <v>57</v>
      </c>
      <c r="E22" s="16">
        <v>88</v>
      </c>
      <c r="F22" s="16">
        <v>70</v>
      </c>
      <c r="G22" s="16">
        <v>41</v>
      </c>
      <c r="H22" s="16">
        <f t="shared" si="1"/>
        <v>276</v>
      </c>
      <c r="I22" s="16">
        <f t="shared" si="2"/>
        <v>55.2</v>
      </c>
      <c r="J22" s="16" t="str">
        <f t="shared" si="0"/>
        <v>Fail</v>
      </c>
      <c r="O22" s="53" t="s">
        <v>319</v>
      </c>
      <c r="P22" s="53"/>
    </row>
    <row r="23" spans="1:19" ht="16.5" x14ac:dyDescent="0.3">
      <c r="A23" s="16" t="s">
        <v>52</v>
      </c>
      <c r="B23" s="17" t="s">
        <v>53</v>
      </c>
      <c r="C23" s="16">
        <v>65</v>
      </c>
      <c r="D23" s="16">
        <v>55</v>
      </c>
      <c r="E23" s="16">
        <v>53</v>
      </c>
      <c r="F23" s="16">
        <v>75</v>
      </c>
      <c r="G23" s="16">
        <v>94</v>
      </c>
      <c r="H23" s="16">
        <f t="shared" si="1"/>
        <v>342</v>
      </c>
      <c r="I23" s="16">
        <f t="shared" si="2"/>
        <v>68.400000000000006</v>
      </c>
      <c r="J23" s="16" t="str">
        <f t="shared" si="0"/>
        <v>Pass</v>
      </c>
      <c r="O23" t="str">
        <f>IF(50&gt;81,"Correct","Wrong")</f>
        <v>Wrong</v>
      </c>
      <c r="P23" t="str">
        <f>IF(20&gt;Q1,"Pass","Fail")</f>
        <v>Fail</v>
      </c>
    </row>
    <row r="24" spans="1:19" ht="16.5" x14ac:dyDescent="0.3">
      <c r="A24" s="16" t="s">
        <v>54</v>
      </c>
      <c r="B24" s="17" t="s">
        <v>55</v>
      </c>
      <c r="C24" s="16">
        <v>53</v>
      </c>
      <c r="D24" s="16">
        <v>92</v>
      </c>
      <c r="E24" s="16">
        <v>91</v>
      </c>
      <c r="F24" s="16">
        <v>48</v>
      </c>
      <c r="G24" s="16">
        <v>50</v>
      </c>
      <c r="H24" s="16">
        <f t="shared" si="1"/>
        <v>334</v>
      </c>
      <c r="I24" s="16">
        <f t="shared" si="2"/>
        <v>66.8</v>
      </c>
      <c r="J24" s="16" t="str">
        <f t="shared" si="0"/>
        <v>Pass</v>
      </c>
    </row>
    <row r="25" spans="1:19" ht="16.5" x14ac:dyDescent="0.3">
      <c r="A25" s="16" t="s">
        <v>56</v>
      </c>
      <c r="B25" s="17" t="s">
        <v>57</v>
      </c>
      <c r="C25" s="16">
        <v>68</v>
      </c>
      <c r="D25" s="16">
        <v>53</v>
      </c>
      <c r="E25" s="16">
        <v>38</v>
      </c>
      <c r="F25" s="16">
        <v>85</v>
      </c>
      <c r="G25" s="16">
        <v>78</v>
      </c>
      <c r="H25" s="16">
        <f t="shared" si="1"/>
        <v>322</v>
      </c>
      <c r="I25" s="16">
        <f t="shared" si="2"/>
        <v>64.400000000000006</v>
      </c>
      <c r="J25" s="16" t="str">
        <f t="shared" si="0"/>
        <v>Pass</v>
      </c>
    </row>
    <row r="26" spans="1:19" ht="16.5" x14ac:dyDescent="0.3">
      <c r="A26" s="16" t="s">
        <v>58</v>
      </c>
      <c r="B26" s="17" t="s">
        <v>59</v>
      </c>
      <c r="C26" s="16">
        <v>82</v>
      </c>
      <c r="D26" s="16">
        <v>99</v>
      </c>
      <c r="E26" s="16">
        <v>88</v>
      </c>
      <c r="F26" s="16">
        <v>98</v>
      </c>
      <c r="G26" s="16">
        <v>95</v>
      </c>
      <c r="H26" s="16">
        <f t="shared" si="1"/>
        <v>462</v>
      </c>
      <c r="I26" s="16">
        <f t="shared" si="2"/>
        <v>92.4</v>
      </c>
      <c r="J26" s="16" t="str">
        <f t="shared" si="0"/>
        <v>Pass</v>
      </c>
    </row>
    <row r="27" spans="1:19" ht="16.5" x14ac:dyDescent="0.3">
      <c r="A27" s="16" t="s">
        <v>60</v>
      </c>
      <c r="B27" s="17" t="s">
        <v>61</v>
      </c>
      <c r="C27" s="16">
        <v>73</v>
      </c>
      <c r="D27" s="16">
        <v>50</v>
      </c>
      <c r="E27" s="16">
        <v>73</v>
      </c>
      <c r="F27" s="16">
        <v>43</v>
      </c>
      <c r="G27" s="16">
        <v>99</v>
      </c>
      <c r="H27" s="16">
        <f t="shared" si="1"/>
        <v>338</v>
      </c>
      <c r="I27" s="16">
        <f t="shared" si="2"/>
        <v>67.599999999999994</v>
      </c>
      <c r="J27" s="16" t="str">
        <f t="shared" si="0"/>
        <v>Pass</v>
      </c>
    </row>
    <row r="28" spans="1:19" ht="16.5" x14ac:dyDescent="0.3">
      <c r="A28" s="16" t="s">
        <v>62</v>
      </c>
      <c r="B28" s="17" t="s">
        <v>63</v>
      </c>
      <c r="C28" s="16">
        <v>93</v>
      </c>
      <c r="D28" s="16">
        <v>95</v>
      </c>
      <c r="E28" s="16">
        <v>49</v>
      </c>
      <c r="F28" s="16">
        <v>47</v>
      </c>
      <c r="G28" s="16">
        <v>55</v>
      </c>
      <c r="H28" s="16">
        <f t="shared" si="1"/>
        <v>339</v>
      </c>
      <c r="I28" s="16">
        <f t="shared" si="2"/>
        <v>67.8</v>
      </c>
      <c r="J28" s="16" t="str">
        <f t="shared" si="0"/>
        <v>Pass</v>
      </c>
    </row>
    <row r="29" spans="1:19" ht="16.5" x14ac:dyDescent="0.3">
      <c r="A29" s="16" t="s">
        <v>64</v>
      </c>
      <c r="B29" s="17" t="s">
        <v>65</v>
      </c>
      <c r="C29" s="16">
        <v>84</v>
      </c>
      <c r="D29" s="16">
        <v>92</v>
      </c>
      <c r="E29" s="16">
        <v>93</v>
      </c>
      <c r="F29" s="16">
        <v>95</v>
      </c>
      <c r="G29" s="16">
        <v>80</v>
      </c>
      <c r="H29" s="16">
        <f t="shared" si="1"/>
        <v>444</v>
      </c>
      <c r="I29" s="16">
        <f t="shared" si="2"/>
        <v>88.8</v>
      </c>
      <c r="J29" s="16" t="str">
        <f t="shared" si="0"/>
        <v>Pass</v>
      </c>
    </row>
    <row r="30" spans="1:19" ht="16.5" x14ac:dyDescent="0.3">
      <c r="A30" s="16" t="s">
        <v>66</v>
      </c>
      <c r="B30" s="17" t="s">
        <v>67</v>
      </c>
      <c r="C30" s="16">
        <v>75</v>
      </c>
      <c r="D30" s="16">
        <v>91</v>
      </c>
      <c r="E30" s="16">
        <v>68</v>
      </c>
      <c r="F30" s="16">
        <v>75</v>
      </c>
      <c r="G30" s="16">
        <v>71</v>
      </c>
      <c r="H30" s="16">
        <f t="shared" si="1"/>
        <v>380</v>
      </c>
      <c r="I30" s="16">
        <f t="shared" si="2"/>
        <v>76</v>
      </c>
      <c r="J30" s="16" t="str">
        <f t="shared" si="0"/>
        <v>Pass</v>
      </c>
    </row>
    <row r="31" spans="1:19" ht="16.5" x14ac:dyDescent="0.3">
      <c r="A31" s="16" t="s">
        <v>68</v>
      </c>
      <c r="B31" s="17" t="s">
        <v>69</v>
      </c>
      <c r="C31" s="16">
        <v>82</v>
      </c>
      <c r="D31" s="16">
        <v>89</v>
      </c>
      <c r="E31" s="16">
        <v>57</v>
      </c>
      <c r="F31" s="16">
        <v>43</v>
      </c>
      <c r="G31" s="16">
        <v>47</v>
      </c>
      <c r="H31" s="16">
        <f t="shared" si="1"/>
        <v>318</v>
      </c>
      <c r="I31" s="16">
        <f t="shared" si="2"/>
        <v>63.6</v>
      </c>
      <c r="J31" s="16" t="str">
        <f t="shared" si="0"/>
        <v>Pass</v>
      </c>
    </row>
    <row r="32" spans="1:19" ht="16.5" x14ac:dyDescent="0.3">
      <c r="A32" s="16" t="s">
        <v>70</v>
      </c>
      <c r="B32" s="17" t="s">
        <v>71</v>
      </c>
      <c r="C32" s="16">
        <v>72</v>
      </c>
      <c r="D32" s="16">
        <v>99</v>
      </c>
      <c r="E32" s="16">
        <v>78</v>
      </c>
      <c r="F32" s="16">
        <v>92</v>
      </c>
      <c r="G32" s="16">
        <v>78</v>
      </c>
      <c r="H32" s="16">
        <f t="shared" si="1"/>
        <v>419</v>
      </c>
      <c r="I32" s="16">
        <f t="shared" si="2"/>
        <v>83.8</v>
      </c>
      <c r="J32" s="16" t="str">
        <f t="shared" si="0"/>
        <v>Pass</v>
      </c>
    </row>
    <row r="33" spans="1:10" ht="16.5" x14ac:dyDescent="0.3">
      <c r="A33" s="16" t="s">
        <v>72</v>
      </c>
      <c r="B33" s="17" t="s">
        <v>73</v>
      </c>
      <c r="C33" s="16">
        <v>89</v>
      </c>
      <c r="D33" s="16">
        <v>93</v>
      </c>
      <c r="E33" s="16">
        <v>68</v>
      </c>
      <c r="F33" s="16">
        <v>93</v>
      </c>
      <c r="G33" s="16">
        <v>83</v>
      </c>
      <c r="H33" s="16">
        <f t="shared" si="1"/>
        <v>426</v>
      </c>
      <c r="I33" s="16">
        <f t="shared" si="2"/>
        <v>85.2</v>
      </c>
      <c r="J33" s="16" t="str">
        <f t="shared" si="0"/>
        <v>Pass</v>
      </c>
    </row>
    <row r="34" spans="1:10" ht="16.5" x14ac:dyDescent="0.3">
      <c r="A34" s="16" t="s">
        <v>74</v>
      </c>
      <c r="B34" s="17" t="s">
        <v>75</v>
      </c>
      <c r="C34" s="16">
        <v>69</v>
      </c>
      <c r="D34" s="16">
        <v>67</v>
      </c>
      <c r="E34" s="16">
        <v>99</v>
      </c>
      <c r="F34" s="16">
        <v>74</v>
      </c>
      <c r="G34" s="16">
        <v>65</v>
      </c>
      <c r="H34" s="16">
        <f t="shared" si="1"/>
        <v>374</v>
      </c>
      <c r="I34" s="16">
        <f t="shared" si="2"/>
        <v>74.8</v>
      </c>
      <c r="J34" s="16" t="str">
        <f t="shared" ref="J34:J51" si="6">IF(AND(C34&gt;=$Q$1,D34&gt;=$Q$1,E34&gt;=$Q$1,F34&gt;=$Q$1,G34&gt;=$Q$1),"Pass","Fail")</f>
        <v>Pass</v>
      </c>
    </row>
    <row r="35" spans="1:10" ht="16.5" x14ac:dyDescent="0.3">
      <c r="A35" s="16" t="s">
        <v>76</v>
      </c>
      <c r="B35" s="17" t="s">
        <v>77</v>
      </c>
      <c r="C35" s="16">
        <v>82</v>
      </c>
      <c r="D35" s="16">
        <v>72</v>
      </c>
      <c r="E35" s="16">
        <v>98</v>
      </c>
      <c r="F35" s="16">
        <v>75</v>
      </c>
      <c r="G35" s="16">
        <v>65</v>
      </c>
      <c r="H35" s="16">
        <f t="shared" si="1"/>
        <v>392</v>
      </c>
      <c r="I35" s="16">
        <f t="shared" si="2"/>
        <v>78.400000000000006</v>
      </c>
      <c r="J35" s="16" t="str">
        <f t="shared" si="6"/>
        <v>Pass</v>
      </c>
    </row>
    <row r="36" spans="1:10" ht="16.5" x14ac:dyDescent="0.3">
      <c r="A36" s="16" t="s">
        <v>78</v>
      </c>
      <c r="B36" s="17" t="s">
        <v>79</v>
      </c>
      <c r="C36" s="16">
        <v>92</v>
      </c>
      <c r="D36" s="16">
        <v>84</v>
      </c>
      <c r="E36" s="16">
        <v>32</v>
      </c>
      <c r="F36" s="16">
        <v>93</v>
      </c>
      <c r="G36" s="16">
        <v>94</v>
      </c>
      <c r="H36" s="16">
        <f t="shared" si="1"/>
        <v>395</v>
      </c>
      <c r="I36" s="16">
        <f t="shared" si="2"/>
        <v>79</v>
      </c>
      <c r="J36" s="16" t="str">
        <f t="shared" si="6"/>
        <v>Fail</v>
      </c>
    </row>
    <row r="37" spans="1:10" ht="16.5" x14ac:dyDescent="0.3">
      <c r="A37" s="16" t="s">
        <v>80</v>
      </c>
      <c r="B37" s="17" t="s">
        <v>81</v>
      </c>
      <c r="C37" s="16">
        <v>97</v>
      </c>
      <c r="D37" s="16">
        <v>82</v>
      </c>
      <c r="E37" s="16">
        <v>62</v>
      </c>
      <c r="F37" s="16">
        <v>90</v>
      </c>
      <c r="G37" s="16">
        <v>87</v>
      </c>
      <c r="H37" s="16">
        <f t="shared" si="1"/>
        <v>418</v>
      </c>
      <c r="I37" s="16">
        <f t="shared" si="2"/>
        <v>83.6</v>
      </c>
      <c r="J37" s="16" t="str">
        <f t="shared" si="6"/>
        <v>Pass</v>
      </c>
    </row>
    <row r="38" spans="1:10" ht="16.5" x14ac:dyDescent="0.3">
      <c r="A38" s="16" t="s">
        <v>82</v>
      </c>
      <c r="B38" s="17" t="s">
        <v>83</v>
      </c>
      <c r="C38" s="16">
        <v>66</v>
      </c>
      <c r="D38" s="16">
        <v>86</v>
      </c>
      <c r="E38" s="16">
        <v>61</v>
      </c>
      <c r="F38" s="16">
        <v>71</v>
      </c>
      <c r="G38" s="16">
        <v>75</v>
      </c>
      <c r="H38" s="16">
        <f t="shared" si="1"/>
        <v>359</v>
      </c>
      <c r="I38" s="16">
        <f t="shared" si="2"/>
        <v>71.8</v>
      </c>
      <c r="J38" s="16" t="str">
        <f t="shared" si="6"/>
        <v>Pass</v>
      </c>
    </row>
    <row r="39" spans="1:10" ht="16.5" x14ac:dyDescent="0.3">
      <c r="A39" s="16" t="s">
        <v>84</v>
      </c>
      <c r="B39" s="17" t="s">
        <v>85</v>
      </c>
      <c r="C39" s="16">
        <v>65</v>
      </c>
      <c r="D39" s="16">
        <v>92</v>
      </c>
      <c r="E39" s="16">
        <v>88</v>
      </c>
      <c r="F39" s="16">
        <v>63</v>
      </c>
      <c r="G39" s="16">
        <v>62</v>
      </c>
      <c r="H39" s="16">
        <f t="shared" si="1"/>
        <v>370</v>
      </c>
      <c r="I39" s="16">
        <f t="shared" si="2"/>
        <v>74</v>
      </c>
      <c r="J39" s="16" t="str">
        <f t="shared" si="6"/>
        <v>Pass</v>
      </c>
    </row>
    <row r="40" spans="1:10" ht="16.5" x14ac:dyDescent="0.3">
      <c r="A40" s="16" t="s">
        <v>86</v>
      </c>
      <c r="B40" s="17" t="s">
        <v>87</v>
      </c>
      <c r="C40" s="16">
        <v>70</v>
      </c>
      <c r="D40" s="16">
        <v>95</v>
      </c>
      <c r="E40" s="16">
        <v>96</v>
      </c>
      <c r="F40" s="16">
        <v>85</v>
      </c>
      <c r="G40" s="16">
        <v>63</v>
      </c>
      <c r="H40" s="16">
        <f t="shared" si="1"/>
        <v>409</v>
      </c>
      <c r="I40" s="16">
        <f t="shared" si="2"/>
        <v>81.8</v>
      </c>
      <c r="J40" s="16" t="str">
        <f t="shared" si="6"/>
        <v>Pass</v>
      </c>
    </row>
    <row r="41" spans="1:10" ht="16.5" x14ac:dyDescent="0.3">
      <c r="A41" s="16" t="s">
        <v>88</v>
      </c>
      <c r="B41" s="17" t="s">
        <v>89</v>
      </c>
      <c r="C41" s="16">
        <v>68</v>
      </c>
      <c r="D41" s="16">
        <v>75</v>
      </c>
      <c r="E41" s="16">
        <v>94</v>
      </c>
      <c r="F41" s="16">
        <v>93</v>
      </c>
      <c r="G41" s="16">
        <v>75</v>
      </c>
      <c r="H41" s="16">
        <f t="shared" si="1"/>
        <v>405</v>
      </c>
      <c r="I41" s="16">
        <f t="shared" si="2"/>
        <v>81</v>
      </c>
      <c r="J41" s="16" t="str">
        <f t="shared" si="6"/>
        <v>Pass</v>
      </c>
    </row>
    <row r="42" spans="1:10" ht="16.5" x14ac:dyDescent="0.3">
      <c r="A42" s="16" t="s">
        <v>90</v>
      </c>
      <c r="B42" s="17" t="s">
        <v>91</v>
      </c>
      <c r="C42" s="16">
        <v>98</v>
      </c>
      <c r="D42" s="16">
        <v>64</v>
      </c>
      <c r="E42" s="16">
        <v>100</v>
      </c>
      <c r="F42" s="16">
        <v>64</v>
      </c>
      <c r="G42" s="16">
        <v>72</v>
      </c>
      <c r="H42" s="16">
        <f t="shared" si="1"/>
        <v>398</v>
      </c>
      <c r="I42" s="16">
        <f t="shared" si="2"/>
        <v>79.599999999999994</v>
      </c>
      <c r="J42" s="16" t="str">
        <f t="shared" si="6"/>
        <v>Pass</v>
      </c>
    </row>
    <row r="43" spans="1:10" ht="16.5" x14ac:dyDescent="0.3">
      <c r="A43" s="16" t="s">
        <v>92</v>
      </c>
      <c r="B43" s="17" t="s">
        <v>93</v>
      </c>
      <c r="C43" s="16">
        <v>32</v>
      </c>
      <c r="D43" s="16">
        <v>80</v>
      </c>
      <c r="E43" s="16">
        <v>80</v>
      </c>
      <c r="F43" s="16">
        <v>77</v>
      </c>
      <c r="G43" s="16">
        <v>67</v>
      </c>
      <c r="H43" s="16">
        <f t="shared" si="1"/>
        <v>336</v>
      </c>
      <c r="I43" s="16">
        <f t="shared" si="2"/>
        <v>67.2</v>
      </c>
      <c r="J43" s="16" t="str">
        <f t="shared" si="6"/>
        <v>Fail</v>
      </c>
    </row>
    <row r="44" spans="1:10" ht="16.5" x14ac:dyDescent="0.3">
      <c r="A44" s="16" t="s">
        <v>94</v>
      </c>
      <c r="B44" s="17" t="s">
        <v>95</v>
      </c>
      <c r="C44" s="16">
        <v>85</v>
      </c>
      <c r="D44" s="16">
        <v>71</v>
      </c>
      <c r="E44" s="16">
        <v>86</v>
      </c>
      <c r="F44" s="16">
        <v>65</v>
      </c>
      <c r="G44" s="16">
        <v>83</v>
      </c>
      <c r="H44" s="16">
        <f t="shared" si="1"/>
        <v>390</v>
      </c>
      <c r="I44" s="16">
        <f t="shared" si="2"/>
        <v>78</v>
      </c>
      <c r="J44" s="16" t="str">
        <f t="shared" si="6"/>
        <v>Pass</v>
      </c>
    </row>
    <row r="45" spans="1:10" ht="16.5" x14ac:dyDescent="0.3">
      <c r="A45" s="16" t="s">
        <v>96</v>
      </c>
      <c r="B45" s="17" t="s">
        <v>97</v>
      </c>
      <c r="C45" s="16">
        <v>87</v>
      </c>
      <c r="D45" s="16">
        <v>84</v>
      </c>
      <c r="E45" s="16">
        <v>78</v>
      </c>
      <c r="F45" s="16">
        <v>65</v>
      </c>
      <c r="G45" s="16">
        <v>87</v>
      </c>
      <c r="H45" s="16">
        <f t="shared" si="1"/>
        <v>401</v>
      </c>
      <c r="I45" s="16">
        <f t="shared" si="2"/>
        <v>80.2</v>
      </c>
      <c r="J45" s="16" t="str">
        <f t="shared" si="6"/>
        <v>Pass</v>
      </c>
    </row>
    <row r="46" spans="1:10" ht="16.5" x14ac:dyDescent="0.3">
      <c r="A46" s="16" t="s">
        <v>98</v>
      </c>
      <c r="B46" s="17" t="s">
        <v>99</v>
      </c>
      <c r="C46" s="16">
        <v>94</v>
      </c>
      <c r="D46" s="16">
        <v>79</v>
      </c>
      <c r="E46" s="16">
        <v>73</v>
      </c>
      <c r="F46" s="16">
        <v>62</v>
      </c>
      <c r="G46" s="16">
        <v>88</v>
      </c>
      <c r="H46" s="16">
        <f t="shared" si="1"/>
        <v>396</v>
      </c>
      <c r="I46" s="16">
        <f t="shared" si="2"/>
        <v>79.2</v>
      </c>
      <c r="J46" s="16" t="str">
        <f t="shared" si="6"/>
        <v>Pass</v>
      </c>
    </row>
    <row r="47" spans="1:10" ht="16.5" x14ac:dyDescent="0.3">
      <c r="A47" s="16" t="s">
        <v>100</v>
      </c>
      <c r="B47" s="17" t="s">
        <v>101</v>
      </c>
      <c r="C47" s="16">
        <v>77</v>
      </c>
      <c r="D47" s="16">
        <v>76</v>
      </c>
      <c r="E47" s="16">
        <v>72</v>
      </c>
      <c r="F47" s="16">
        <v>77</v>
      </c>
      <c r="G47" s="16">
        <v>80</v>
      </c>
      <c r="H47" s="16">
        <f t="shared" si="1"/>
        <v>382</v>
      </c>
      <c r="I47" s="16">
        <f t="shared" si="2"/>
        <v>76.400000000000006</v>
      </c>
      <c r="J47" s="16" t="str">
        <f t="shared" si="6"/>
        <v>Pass</v>
      </c>
    </row>
    <row r="48" spans="1:10" ht="16.5" x14ac:dyDescent="0.3">
      <c r="A48" s="16" t="s">
        <v>102</v>
      </c>
      <c r="B48" s="17" t="s">
        <v>103</v>
      </c>
      <c r="C48" s="16">
        <v>85</v>
      </c>
      <c r="D48" s="16">
        <v>98</v>
      </c>
      <c r="E48" s="16">
        <v>82</v>
      </c>
      <c r="F48" s="16">
        <v>99</v>
      </c>
      <c r="G48" s="16">
        <v>82</v>
      </c>
      <c r="H48" s="16">
        <f t="shared" si="1"/>
        <v>446</v>
      </c>
      <c r="I48" s="16">
        <f t="shared" si="2"/>
        <v>89.2</v>
      </c>
      <c r="J48" s="16" t="str">
        <f t="shared" si="6"/>
        <v>Pass</v>
      </c>
    </row>
    <row r="49" spans="1:10" ht="16.5" x14ac:dyDescent="0.3">
      <c r="A49" s="16" t="s">
        <v>104</v>
      </c>
      <c r="B49" s="17" t="s">
        <v>105</v>
      </c>
      <c r="C49" s="16">
        <v>65</v>
      </c>
      <c r="D49" s="16">
        <v>90</v>
      </c>
      <c r="E49" s="16">
        <v>73</v>
      </c>
      <c r="F49" s="16">
        <v>73</v>
      </c>
      <c r="G49" s="16">
        <v>80</v>
      </c>
      <c r="H49" s="16">
        <f t="shared" si="1"/>
        <v>381</v>
      </c>
      <c r="I49" s="16">
        <f t="shared" si="2"/>
        <v>76.2</v>
      </c>
      <c r="J49" s="16" t="str">
        <f t="shared" si="6"/>
        <v>Pass</v>
      </c>
    </row>
    <row r="50" spans="1:10" ht="16.5" x14ac:dyDescent="0.3">
      <c r="A50" s="16" t="s">
        <v>106</v>
      </c>
      <c r="B50" s="17" t="s">
        <v>107</v>
      </c>
      <c r="C50" s="16">
        <v>45</v>
      </c>
      <c r="D50" s="16">
        <v>66</v>
      </c>
      <c r="E50" s="16">
        <v>70</v>
      </c>
      <c r="F50" s="16">
        <v>31</v>
      </c>
      <c r="G50" s="16">
        <v>56</v>
      </c>
      <c r="H50" s="16">
        <f t="shared" si="1"/>
        <v>268</v>
      </c>
      <c r="I50" s="16">
        <f t="shared" si="2"/>
        <v>53.6</v>
      </c>
      <c r="J50" s="16" t="str">
        <f t="shared" si="6"/>
        <v>Fail</v>
      </c>
    </row>
    <row r="51" spans="1:10" ht="16.5" x14ac:dyDescent="0.3">
      <c r="A51" s="16" t="s">
        <v>108</v>
      </c>
      <c r="B51" s="17" t="s">
        <v>109</v>
      </c>
      <c r="C51" s="16">
        <v>61</v>
      </c>
      <c r="D51" s="16">
        <v>93</v>
      </c>
      <c r="E51" s="16">
        <v>80</v>
      </c>
      <c r="F51" s="16">
        <v>60</v>
      </c>
      <c r="G51" s="16">
        <v>76</v>
      </c>
      <c r="H51" s="16">
        <f t="shared" si="1"/>
        <v>370</v>
      </c>
      <c r="I51" s="16">
        <f t="shared" si="2"/>
        <v>74</v>
      </c>
      <c r="J51" s="16" t="str">
        <f t="shared" si="6"/>
        <v>Pass</v>
      </c>
    </row>
  </sheetData>
  <mergeCells count="1">
    <mergeCell ref="O22:P22"/>
  </mergeCells>
  <phoneticPr fontId="5" type="noConversion"/>
  <conditionalFormatting sqref="A2:J51">
    <cfRule type="expression" dxfId="2" priority="1">
      <formula>$J2=$S$2</formula>
    </cfRule>
    <cfRule type="expression" dxfId="1" priority="2">
      <formula>$J2=$S$3</formula>
    </cfRule>
  </conditionalFormatting>
  <conditionalFormatting sqref="C2:G51">
    <cfRule type="cellIs" dxfId="0" priority="3" operator="lessThan">
      <formula>$Q$1</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5E77F-8A53-495B-8423-338ED4416D93}">
  <dimension ref="A1:T25"/>
  <sheetViews>
    <sheetView showGridLines="0" zoomScale="130" zoomScaleNormal="130" workbookViewId="0">
      <selection activeCell="F3" sqref="F3"/>
    </sheetView>
  </sheetViews>
  <sheetFormatPr defaultRowHeight="15" x14ac:dyDescent="0.25"/>
  <cols>
    <col min="1" max="7" width="9.140625" style="41"/>
    <col min="8" max="8" width="25.7109375" style="41" customWidth="1"/>
    <col min="9" max="16384" width="9.140625" style="41"/>
  </cols>
  <sheetData>
    <row r="1" spans="1:20" x14ac:dyDescent="0.25">
      <c r="A1"/>
      <c r="B1"/>
      <c r="C1"/>
      <c r="D1"/>
      <c r="E1"/>
      <c r="F1"/>
      <c r="G1"/>
      <c r="H1"/>
      <c r="T1" s="42"/>
    </row>
    <row r="2" spans="1:20" x14ac:dyDescent="0.25">
      <c r="A2"/>
      <c r="B2"/>
      <c r="C2"/>
      <c r="D2"/>
      <c r="E2"/>
      <c r="F2"/>
      <c r="G2"/>
      <c r="H2"/>
    </row>
    <row r="3" spans="1:20" x14ac:dyDescent="0.25">
      <c r="A3"/>
      <c r="B3"/>
      <c r="C3"/>
      <c r="D3"/>
      <c r="E3"/>
      <c r="F3"/>
      <c r="G3"/>
      <c r="H3"/>
    </row>
    <row r="4" spans="1:20" x14ac:dyDescent="0.25">
      <c r="A4"/>
      <c r="B4"/>
      <c r="C4"/>
      <c r="D4"/>
      <c r="E4"/>
      <c r="F4"/>
      <c r="G4"/>
      <c r="H4"/>
    </row>
    <row r="5" spans="1:20" x14ac:dyDescent="0.25">
      <c r="A5"/>
      <c r="B5"/>
      <c r="C5"/>
      <c r="D5"/>
      <c r="E5"/>
      <c r="F5"/>
      <c r="G5"/>
      <c r="H5"/>
    </row>
    <row r="6" spans="1:20" x14ac:dyDescent="0.25">
      <c r="A6"/>
      <c r="B6"/>
      <c r="C6"/>
      <c r="D6"/>
      <c r="E6"/>
      <c r="F6"/>
      <c r="G6"/>
      <c r="H6"/>
    </row>
    <row r="7" spans="1:20" x14ac:dyDescent="0.25">
      <c r="A7"/>
      <c r="B7"/>
      <c r="C7"/>
      <c r="D7"/>
      <c r="E7"/>
      <c r="F7"/>
      <c r="G7"/>
      <c r="H7"/>
    </row>
    <row r="8" spans="1:20" x14ac:dyDescent="0.25">
      <c r="A8"/>
      <c r="B8"/>
      <c r="C8"/>
      <c r="D8"/>
      <c r="E8"/>
      <c r="F8"/>
      <c r="G8"/>
      <c r="H8"/>
    </row>
    <row r="9" spans="1:20" x14ac:dyDescent="0.25">
      <c r="A9" s="10"/>
      <c r="B9"/>
      <c r="C9"/>
      <c r="D9"/>
      <c r="E9"/>
      <c r="F9"/>
      <c r="G9"/>
      <c r="H9"/>
    </row>
    <row r="10" spans="1:20" x14ac:dyDescent="0.25">
      <c r="A10"/>
      <c r="B10" s="4" t="s">
        <v>310</v>
      </c>
      <c r="C10"/>
      <c r="D10"/>
      <c r="E10"/>
      <c r="F10"/>
      <c r="G10"/>
      <c r="H10"/>
    </row>
    <row r="11" spans="1:20" x14ac:dyDescent="0.25">
      <c r="A11"/>
      <c r="B11"/>
      <c r="C11"/>
      <c r="D11"/>
      <c r="E11"/>
      <c r="F11"/>
      <c r="G11"/>
      <c r="H11"/>
    </row>
    <row r="12" spans="1:20" x14ac:dyDescent="0.25">
      <c r="A12"/>
      <c r="B12"/>
      <c r="C12"/>
      <c r="D12"/>
      <c r="E12"/>
      <c r="F12"/>
      <c r="G12"/>
      <c r="H12" s="4"/>
    </row>
    <row r="13" spans="1:20" x14ac:dyDescent="0.25">
      <c r="A13"/>
      <c r="B13"/>
      <c r="C13"/>
      <c r="D13"/>
      <c r="E13"/>
      <c r="F13"/>
      <c r="G13"/>
      <c r="H13"/>
    </row>
    <row r="14" spans="1:20" x14ac:dyDescent="0.25">
      <c r="A14"/>
      <c r="B14"/>
      <c r="C14"/>
      <c r="D14"/>
      <c r="E14"/>
      <c r="F14"/>
      <c r="G14"/>
      <c r="H14"/>
    </row>
    <row r="15" spans="1:20" x14ac:dyDescent="0.25">
      <c r="A15"/>
      <c r="B15"/>
      <c r="C15"/>
      <c r="D15"/>
      <c r="E15"/>
      <c r="F15"/>
      <c r="G15"/>
      <c r="H15"/>
    </row>
    <row r="16" spans="1:20" x14ac:dyDescent="0.25">
      <c r="A16"/>
      <c r="B16"/>
      <c r="C16"/>
      <c r="D16"/>
      <c r="E16"/>
      <c r="F16"/>
      <c r="G16"/>
      <c r="H16"/>
    </row>
    <row r="17" spans="1:8" x14ac:dyDescent="0.25">
      <c r="A17"/>
      <c r="B17"/>
      <c r="C17"/>
      <c r="D17"/>
      <c r="E17"/>
      <c r="F17"/>
      <c r="G17"/>
      <c r="H17"/>
    </row>
    <row r="18" spans="1:8" x14ac:dyDescent="0.25">
      <c r="A18"/>
      <c r="B18"/>
      <c r="C18"/>
      <c r="D18"/>
      <c r="E18"/>
      <c r="F18"/>
      <c r="G18"/>
      <c r="H18"/>
    </row>
    <row r="19" spans="1:8" x14ac:dyDescent="0.25">
      <c r="A19"/>
      <c r="B19"/>
      <c r="C19"/>
      <c r="D19"/>
      <c r="E19"/>
      <c r="F19"/>
      <c r="G19"/>
      <c r="H19"/>
    </row>
    <row r="20" spans="1:8" x14ac:dyDescent="0.25">
      <c r="A20"/>
      <c r="B20"/>
      <c r="C20"/>
      <c r="D20"/>
      <c r="E20"/>
      <c r="F20"/>
      <c r="G20"/>
      <c r="H20"/>
    </row>
    <row r="21" spans="1:8" x14ac:dyDescent="0.25">
      <c r="A21"/>
      <c r="B21"/>
      <c r="C21"/>
      <c r="D21"/>
      <c r="E21"/>
      <c r="F21"/>
      <c r="G21"/>
      <c r="H21"/>
    </row>
    <row r="22" spans="1:8" x14ac:dyDescent="0.25">
      <c r="A22"/>
      <c r="B22"/>
      <c r="C22"/>
      <c r="D22"/>
      <c r="E22"/>
      <c r="F22"/>
      <c r="G22"/>
      <c r="H22"/>
    </row>
    <row r="23" spans="1:8" x14ac:dyDescent="0.25">
      <c r="A23"/>
      <c r="B23"/>
      <c r="C23"/>
      <c r="D23"/>
      <c r="E23"/>
      <c r="F23"/>
      <c r="G23"/>
      <c r="H23"/>
    </row>
    <row r="24" spans="1:8" x14ac:dyDescent="0.25">
      <c r="A24"/>
      <c r="B24"/>
      <c r="C24"/>
      <c r="D24"/>
      <c r="E24"/>
      <c r="F24"/>
      <c r="G24"/>
      <c r="H24"/>
    </row>
    <row r="25" spans="1:8" x14ac:dyDescent="0.25">
      <c r="A25"/>
      <c r="B25"/>
      <c r="C25"/>
      <c r="D25"/>
      <c r="E25"/>
      <c r="F25"/>
      <c r="G25"/>
      <c r="H25"/>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F5D9-8FB7-42E4-B0A4-B8AC86EC7EE1}">
  <dimension ref="A1:X17"/>
  <sheetViews>
    <sheetView workbookViewId="0">
      <selection activeCell="F7" sqref="F7"/>
    </sheetView>
  </sheetViews>
  <sheetFormatPr defaultRowHeight="15" x14ac:dyDescent="0.25"/>
  <cols>
    <col min="1" max="1" width="14.28515625" bestFit="1" customWidth="1"/>
    <col min="2" max="2" width="10.85546875" bestFit="1" customWidth="1"/>
    <col min="4" max="4" width="10.85546875" bestFit="1" customWidth="1"/>
    <col min="5" max="5" width="10.140625" bestFit="1" customWidth="1"/>
    <col min="6" max="6" width="18" bestFit="1" customWidth="1"/>
    <col min="7" max="7" width="7.28515625" customWidth="1"/>
    <col min="8" max="8" width="9.42578125" customWidth="1"/>
    <col min="9" max="9" width="18" bestFit="1" customWidth="1"/>
    <col min="10" max="10" width="24.5703125" bestFit="1" customWidth="1"/>
    <col min="11" max="11" width="10.5703125" bestFit="1" customWidth="1"/>
    <col min="12" max="12" width="14.42578125" bestFit="1" customWidth="1"/>
    <col min="13" max="13" width="11.85546875" customWidth="1"/>
    <col min="14" max="14" width="17.140625" customWidth="1"/>
    <col min="15" max="15" width="13" customWidth="1"/>
    <col min="16" max="16" width="8.140625" customWidth="1"/>
    <col min="18" max="18" width="36.140625" bestFit="1" customWidth="1"/>
    <col min="20" max="20" width="14.85546875" bestFit="1" customWidth="1"/>
    <col min="23" max="23" width="14.28515625" bestFit="1" customWidth="1"/>
    <col min="24" max="24" width="11.7109375" bestFit="1" customWidth="1"/>
  </cols>
  <sheetData>
    <row r="1" spans="1:24" x14ac:dyDescent="0.25">
      <c r="A1" s="2" t="s">
        <v>110</v>
      </c>
      <c r="B1" s="2" t="s">
        <v>111</v>
      </c>
      <c r="D1" s="2" t="s">
        <v>110</v>
      </c>
      <c r="E1" s="2" t="s">
        <v>111</v>
      </c>
      <c r="F1" s="2" t="s">
        <v>307</v>
      </c>
      <c r="N1" s="4" t="s">
        <v>134</v>
      </c>
      <c r="R1" s="2"/>
      <c r="S1" s="2"/>
      <c r="T1" s="2"/>
      <c r="U1" s="2"/>
      <c r="V1" s="2"/>
      <c r="W1" s="2"/>
      <c r="X1" s="2"/>
    </row>
    <row r="2" spans="1:24" x14ac:dyDescent="0.25">
      <c r="A2" t="s">
        <v>115</v>
      </c>
      <c r="B2" t="s">
        <v>116</v>
      </c>
      <c r="D2" t="str">
        <f>TRIM(A2)</f>
        <v>Aaron</v>
      </c>
      <c r="E2" t="str">
        <f>TRIM(B2)</f>
        <v>Burr</v>
      </c>
      <c r="F2" t="str">
        <f>CONCATENATE(D2," ",E2)</f>
        <v>Aaron Burr</v>
      </c>
      <c r="G2">
        <f>LEN(F2)</f>
        <v>10</v>
      </c>
      <c r="H2">
        <f>LEN(D2)</f>
        <v>5</v>
      </c>
      <c r="I2">
        <f>LEN(E2)</f>
        <v>4</v>
      </c>
      <c r="J2" s="4" t="s">
        <v>951</v>
      </c>
      <c r="N2" s="4" t="s">
        <v>138</v>
      </c>
    </row>
    <row r="3" spans="1:24" x14ac:dyDescent="0.25">
      <c r="A3" t="s">
        <v>120</v>
      </c>
      <c r="B3" t="s">
        <v>121</v>
      </c>
      <c r="D3" t="str">
        <f t="shared" ref="D3:D15" si="0">TRIM(A3)</f>
        <v>Dane</v>
      </c>
      <c r="E3" t="str">
        <f t="shared" ref="E3:E15" si="1">TRIM(B3)</f>
        <v>Ali</v>
      </c>
      <c r="F3" t="str">
        <f t="shared" ref="F3:F15" si="2">CONCATENATE(D3," ",E3)</f>
        <v>Dane Ali</v>
      </c>
      <c r="N3" s="4" t="s">
        <v>143</v>
      </c>
    </row>
    <row r="4" spans="1:24" x14ac:dyDescent="0.25">
      <c r="A4" t="s">
        <v>125</v>
      </c>
      <c r="B4" t="s">
        <v>126</v>
      </c>
      <c r="D4" t="str">
        <f t="shared" si="0"/>
        <v>George</v>
      </c>
      <c r="E4" t="str">
        <f t="shared" si="1"/>
        <v>Clinton</v>
      </c>
      <c r="F4" t="str">
        <f t="shared" si="2"/>
        <v>George Clinton</v>
      </c>
      <c r="J4" t="str">
        <f>_xlfn.CONCAT("Test", " ", "Just")</f>
        <v>Test Just</v>
      </c>
      <c r="N4" s="4" t="s">
        <v>146</v>
      </c>
      <c r="O4" s="4" t="s">
        <v>316</v>
      </c>
      <c r="P4" t="s">
        <v>315</v>
      </c>
    </row>
    <row r="5" spans="1:24" x14ac:dyDescent="0.25">
      <c r="A5" t="s">
        <v>130</v>
      </c>
      <c r="B5" t="s">
        <v>131</v>
      </c>
      <c r="D5" t="str">
        <f t="shared" si="0"/>
        <v>Sabrina</v>
      </c>
      <c r="E5" t="str">
        <f t="shared" si="1"/>
        <v>Buchanan</v>
      </c>
      <c r="F5" t="str">
        <f t="shared" si="2"/>
        <v>Sabrina Buchanan</v>
      </c>
      <c r="N5" s="4" t="s">
        <v>152</v>
      </c>
      <c r="O5" s="4" t="s">
        <v>317</v>
      </c>
    </row>
    <row r="6" spans="1:24" x14ac:dyDescent="0.25">
      <c r="A6" t="s">
        <v>949</v>
      </c>
      <c r="B6" t="s">
        <v>135</v>
      </c>
      <c r="D6" t="str">
        <f t="shared" si="0"/>
        <v>John</v>
      </c>
      <c r="E6" t="str">
        <f t="shared" si="1"/>
        <v>Calhoun</v>
      </c>
      <c r="F6" t="str">
        <f t="shared" si="2"/>
        <v>John Calhoun</v>
      </c>
      <c r="M6" t="s">
        <v>975</v>
      </c>
      <c r="N6" s="4" t="s">
        <v>168</v>
      </c>
    </row>
    <row r="7" spans="1:24" x14ac:dyDescent="0.25">
      <c r="A7" t="s">
        <v>139</v>
      </c>
      <c r="B7" t="s">
        <v>140</v>
      </c>
      <c r="D7" t="str">
        <f t="shared" si="0"/>
        <v>Millard</v>
      </c>
      <c r="E7" t="str">
        <f t="shared" si="1"/>
        <v>Fillmore</v>
      </c>
      <c r="F7" t="str">
        <f t="shared" si="2"/>
        <v>Millard Fillmore</v>
      </c>
      <c r="I7" t="s">
        <v>950</v>
      </c>
      <c r="J7" t="s">
        <v>126</v>
      </c>
      <c r="K7" t="str">
        <f>LEFT(J7,4)</f>
        <v>Clin</v>
      </c>
      <c r="L7" t="str">
        <f>LEFT(I7,2)</f>
        <v>Ge</v>
      </c>
      <c r="M7" t="str">
        <f>K7 &amp; L7</f>
        <v>ClinGe</v>
      </c>
      <c r="N7" s="4" t="s">
        <v>171</v>
      </c>
    </row>
    <row r="8" spans="1:24" x14ac:dyDescent="0.25">
      <c r="A8" t="s">
        <v>144</v>
      </c>
      <c r="B8" t="s">
        <v>145</v>
      </c>
      <c r="D8" t="str">
        <f t="shared" si="0"/>
        <v>Maximilian</v>
      </c>
      <c r="E8" t="str">
        <f t="shared" si="1"/>
        <v>Blevins</v>
      </c>
      <c r="F8" t="str">
        <f t="shared" si="2"/>
        <v>Maximilian Blevins</v>
      </c>
      <c r="N8" s="4" t="s">
        <v>172</v>
      </c>
    </row>
    <row r="9" spans="1:24" x14ac:dyDescent="0.25">
      <c r="A9" t="s">
        <v>147</v>
      </c>
      <c r="B9" t="s">
        <v>148</v>
      </c>
      <c r="D9" t="str">
        <f t="shared" si="0"/>
        <v>Adison</v>
      </c>
      <c r="E9" t="str">
        <f t="shared" si="1"/>
        <v>Zamora</v>
      </c>
      <c r="F9" t="str">
        <f t="shared" si="2"/>
        <v>Adison Zamora</v>
      </c>
      <c r="N9" s="4" t="s">
        <v>320</v>
      </c>
    </row>
    <row r="10" spans="1:24" x14ac:dyDescent="0.25">
      <c r="A10" t="s">
        <v>149</v>
      </c>
      <c r="B10" t="s">
        <v>150</v>
      </c>
      <c r="D10" t="str">
        <f t="shared" si="0"/>
        <v>Angeline</v>
      </c>
      <c r="E10" t="str">
        <f t="shared" si="1"/>
        <v>Zuniga</v>
      </c>
      <c r="F10" t="str">
        <f t="shared" si="2"/>
        <v>Angeline Zuniga</v>
      </c>
      <c r="N10" s="39" t="s">
        <v>941</v>
      </c>
    </row>
    <row r="11" spans="1:24" x14ac:dyDescent="0.25">
      <c r="A11" t="s">
        <v>153</v>
      </c>
      <c r="B11" t="s">
        <v>154</v>
      </c>
      <c r="D11" t="str">
        <f t="shared" si="0"/>
        <v>Nicole</v>
      </c>
      <c r="E11" t="str">
        <f t="shared" si="1"/>
        <v>Gray</v>
      </c>
      <c r="F11" t="str">
        <f t="shared" si="2"/>
        <v>Nicole Gray</v>
      </c>
      <c r="N11" s="4" t="s">
        <v>942</v>
      </c>
    </row>
    <row r="12" spans="1:24" x14ac:dyDescent="0.25">
      <c r="A12" t="s">
        <v>157</v>
      </c>
      <c r="B12" t="s">
        <v>158</v>
      </c>
      <c r="D12" t="str">
        <f t="shared" si="0"/>
        <v>Morgan</v>
      </c>
      <c r="E12" t="str">
        <f t="shared" si="1"/>
        <v>Mann</v>
      </c>
      <c r="F12" t="str">
        <f t="shared" si="2"/>
        <v>Morgan Mann</v>
      </c>
      <c r="N12" s="4" t="s">
        <v>943</v>
      </c>
    </row>
    <row r="13" spans="1:24" x14ac:dyDescent="0.25">
      <c r="A13" t="s">
        <v>162</v>
      </c>
      <c r="B13" t="s">
        <v>163</v>
      </c>
      <c r="D13" t="str">
        <f t="shared" si="0"/>
        <v>Gal</v>
      </c>
      <c r="E13" t="str">
        <f t="shared" si="1"/>
        <v>Gadot</v>
      </c>
      <c r="F13" t="str">
        <f t="shared" si="2"/>
        <v>Gal Gadot</v>
      </c>
      <c r="N13" s="4" t="s">
        <v>944</v>
      </c>
    </row>
    <row r="14" spans="1:24" x14ac:dyDescent="0.25">
      <c r="A14" t="s">
        <v>166</v>
      </c>
      <c r="B14" t="s">
        <v>167</v>
      </c>
      <c r="D14" t="str">
        <f t="shared" si="0"/>
        <v>Rachel</v>
      </c>
      <c r="E14" t="str">
        <f t="shared" si="1"/>
        <v>Daws</v>
      </c>
      <c r="F14" t="str">
        <f t="shared" si="2"/>
        <v>Rachel Daws</v>
      </c>
      <c r="N14" s="4" t="s">
        <v>945</v>
      </c>
    </row>
    <row r="15" spans="1:24" x14ac:dyDescent="0.25">
      <c r="A15" t="s">
        <v>169</v>
      </c>
      <c r="B15" t="s">
        <v>170</v>
      </c>
      <c r="D15" t="str">
        <f t="shared" si="0"/>
        <v>Alex</v>
      </c>
      <c r="E15" t="str">
        <f t="shared" si="1"/>
        <v>Roy</v>
      </c>
      <c r="F15" t="str">
        <f t="shared" si="2"/>
        <v>Alex Roy</v>
      </c>
      <c r="N15" s="4" t="s">
        <v>946</v>
      </c>
    </row>
    <row r="16" spans="1:24" x14ac:dyDescent="0.25">
      <c r="N16" s="4" t="s">
        <v>947</v>
      </c>
    </row>
    <row r="17" spans="14:14" x14ac:dyDescent="0.25">
      <c r="N17" s="4" t="s">
        <v>948</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969B-5042-435B-96EE-9A63113DCFD9}">
  <dimension ref="A1:AH9097"/>
  <sheetViews>
    <sheetView workbookViewId="0">
      <selection activeCell="H38" sqref="H38"/>
    </sheetView>
  </sheetViews>
  <sheetFormatPr defaultRowHeight="15" x14ac:dyDescent="0.25"/>
  <cols>
    <col min="1" max="1" width="13.42578125" bestFit="1" customWidth="1"/>
    <col min="2" max="2" width="12.28515625" bestFit="1" customWidth="1"/>
    <col min="3" max="3" width="11.7109375" bestFit="1" customWidth="1"/>
    <col min="4" max="4" width="33.28515625" bestFit="1" customWidth="1"/>
    <col min="5" max="6" width="19.7109375" customWidth="1"/>
    <col min="7" max="7" width="21.28515625" customWidth="1"/>
    <col min="8" max="8" width="13.28515625" bestFit="1" customWidth="1"/>
    <col min="9" max="9" width="7.7109375" bestFit="1" customWidth="1"/>
    <col min="10" max="10" width="16.85546875" bestFit="1" customWidth="1"/>
    <col min="11" max="11" width="18.28515625" bestFit="1" customWidth="1"/>
    <col min="12" max="12" width="19.7109375" bestFit="1" customWidth="1"/>
    <col min="13" max="13" width="15.28515625" bestFit="1" customWidth="1"/>
    <col min="14" max="14" width="16.7109375" bestFit="1" customWidth="1"/>
    <col min="15" max="15" width="15.28515625" bestFit="1" customWidth="1"/>
    <col min="16" max="16" width="18" bestFit="1" customWidth="1"/>
    <col min="17" max="17" width="19.42578125" customWidth="1"/>
    <col min="20" max="20" width="57.28515625" bestFit="1" customWidth="1"/>
    <col min="22" max="22" width="14.42578125" bestFit="1" customWidth="1"/>
    <col min="28" max="28" width="36.140625" bestFit="1" customWidth="1"/>
    <col min="30" max="30" width="14.85546875" bestFit="1" customWidth="1"/>
    <col min="33" max="33" width="14.28515625" bestFit="1" customWidth="1"/>
    <col min="34" max="34" width="11.7109375" bestFit="1" customWidth="1"/>
  </cols>
  <sheetData>
    <row r="1" spans="1:34" x14ac:dyDescent="0.25">
      <c r="A1" s="2" t="s">
        <v>372</v>
      </c>
      <c r="B1" s="2" t="s">
        <v>373</v>
      </c>
      <c r="C1" s="2" t="s">
        <v>374</v>
      </c>
      <c r="D1" s="2" t="s">
        <v>375</v>
      </c>
      <c r="E1" s="2" t="s">
        <v>376</v>
      </c>
      <c r="F1" s="2" t="s">
        <v>832</v>
      </c>
      <c r="G1" s="2" t="s">
        <v>377</v>
      </c>
      <c r="H1" s="2" t="s">
        <v>378</v>
      </c>
      <c r="I1" s="2" t="s">
        <v>379</v>
      </c>
      <c r="J1" s="2" t="s">
        <v>381</v>
      </c>
      <c r="K1" s="2" t="s">
        <v>953</v>
      </c>
      <c r="L1" s="2" t="s">
        <v>956</v>
      </c>
      <c r="N1" s="2" t="s">
        <v>954</v>
      </c>
      <c r="O1" s="4" t="s">
        <v>952</v>
      </c>
      <c r="V1" s="4"/>
      <c r="AB1" s="2"/>
      <c r="AC1" s="2"/>
      <c r="AD1" s="2"/>
      <c r="AE1" s="2"/>
      <c r="AF1" s="2"/>
      <c r="AG1" s="2"/>
      <c r="AH1" s="2"/>
    </row>
    <row r="2" spans="1:34" x14ac:dyDescent="0.25">
      <c r="A2">
        <v>100</v>
      </c>
      <c r="B2" t="s">
        <v>382</v>
      </c>
      <c r="C2" t="s">
        <v>383</v>
      </c>
      <c r="D2" t="str">
        <f>CONCATENATE(B2,".",C2,$O$1)</f>
        <v>Steven.King@company.com</v>
      </c>
      <c r="E2" t="s">
        <v>385</v>
      </c>
      <c r="F2" s="38">
        <f>VALUE(SUBSTITUTE(E2,".",""))</f>
        <v>5151234567</v>
      </c>
      <c r="G2" s="37">
        <v>37789</v>
      </c>
      <c r="H2" t="s">
        <v>386</v>
      </c>
      <c r="I2">
        <v>24000</v>
      </c>
      <c r="J2" t="s">
        <v>387</v>
      </c>
      <c r="K2">
        <f ca="1">DATEDIF(G2,TODAY(),"Y")</f>
        <v>20</v>
      </c>
      <c r="L2">
        <f ca="1">ROUND(YEARFRAC(G2,$O$2),2)</f>
        <v>20.3</v>
      </c>
      <c r="N2" s="2" t="s">
        <v>955</v>
      </c>
      <c r="O2" s="37">
        <f ca="1">TODAY()</f>
        <v>45204</v>
      </c>
      <c r="V2" s="4"/>
    </row>
    <row r="3" spans="1:34" x14ac:dyDescent="0.25">
      <c r="A3">
        <v>101</v>
      </c>
      <c r="B3" t="s">
        <v>388</v>
      </c>
      <c r="C3" t="s">
        <v>389</v>
      </c>
      <c r="D3" t="str">
        <f t="shared" ref="D3:D66" si="0">CONCATENATE(B3,".",C3,$O$1)</f>
        <v>Neena.Kochhar@company.com</v>
      </c>
      <c r="E3" t="s">
        <v>391</v>
      </c>
      <c r="F3" s="38">
        <f t="shared" ref="F3:F66" si="1">VALUE(SUBSTITUTE(E3,".",""))</f>
        <v>5151234568</v>
      </c>
      <c r="G3" s="37">
        <v>38616</v>
      </c>
      <c r="H3" t="s">
        <v>392</v>
      </c>
      <c r="I3">
        <v>17000</v>
      </c>
      <c r="J3" t="s">
        <v>387</v>
      </c>
      <c r="K3">
        <f t="shared" ref="K3:K66" ca="1" si="2">DATEDIF(G3,TODAY(),"Y")</f>
        <v>18</v>
      </c>
      <c r="L3">
        <f t="shared" ref="L3:L66" ca="1" si="3">ROUND(YEARFRAC(G3,$O$2),2)</f>
        <v>18.04</v>
      </c>
      <c r="V3" s="4"/>
    </row>
    <row r="4" spans="1:34" x14ac:dyDescent="0.25">
      <c r="A4">
        <v>102</v>
      </c>
      <c r="B4" t="s">
        <v>393</v>
      </c>
      <c r="C4" t="s">
        <v>394</v>
      </c>
      <c r="D4" t="str">
        <f t="shared" si="0"/>
        <v>Lex.De Haan@company.com</v>
      </c>
      <c r="E4" t="s">
        <v>396</v>
      </c>
      <c r="F4" s="38">
        <f t="shared" si="1"/>
        <v>5151234569</v>
      </c>
      <c r="G4" s="37">
        <v>36904</v>
      </c>
      <c r="H4" t="s">
        <v>392</v>
      </c>
      <c r="I4">
        <v>17000</v>
      </c>
      <c r="J4" t="s">
        <v>387</v>
      </c>
      <c r="K4">
        <f t="shared" ca="1" si="2"/>
        <v>22</v>
      </c>
      <c r="L4">
        <f t="shared" ca="1" si="3"/>
        <v>22.73</v>
      </c>
      <c r="V4" s="4"/>
    </row>
    <row r="5" spans="1:34" x14ac:dyDescent="0.25">
      <c r="A5">
        <v>103</v>
      </c>
      <c r="B5" t="s">
        <v>397</v>
      </c>
      <c r="C5" t="s">
        <v>398</v>
      </c>
      <c r="D5" t="str">
        <f t="shared" si="0"/>
        <v>Alexander.Hunold@company.com</v>
      </c>
      <c r="E5" t="s">
        <v>400</v>
      </c>
      <c r="F5" s="38">
        <f t="shared" si="1"/>
        <v>5904234567</v>
      </c>
      <c r="G5" s="37">
        <v>38720</v>
      </c>
      <c r="H5" t="s">
        <v>401</v>
      </c>
      <c r="I5">
        <v>9000</v>
      </c>
      <c r="J5" t="s">
        <v>402</v>
      </c>
      <c r="K5">
        <f t="shared" ca="1" si="2"/>
        <v>17</v>
      </c>
      <c r="L5">
        <f t="shared" ca="1" si="3"/>
        <v>17.760000000000002</v>
      </c>
      <c r="V5" s="4"/>
    </row>
    <row r="6" spans="1:34" x14ac:dyDescent="0.25">
      <c r="A6">
        <v>104</v>
      </c>
      <c r="B6" t="s">
        <v>403</v>
      </c>
      <c r="C6" t="s">
        <v>404</v>
      </c>
      <c r="D6" t="str">
        <f t="shared" si="0"/>
        <v>Bruce.Ernst@company.com</v>
      </c>
      <c r="E6" t="s">
        <v>406</v>
      </c>
      <c r="F6" s="38">
        <f t="shared" si="1"/>
        <v>5904234568</v>
      </c>
      <c r="G6" s="37">
        <v>39223</v>
      </c>
      <c r="H6" t="s">
        <v>401</v>
      </c>
      <c r="I6">
        <v>6000</v>
      </c>
      <c r="J6" t="s">
        <v>402</v>
      </c>
      <c r="K6">
        <f t="shared" ca="1" si="2"/>
        <v>16</v>
      </c>
      <c r="L6">
        <f t="shared" ca="1" si="3"/>
        <v>16.37</v>
      </c>
      <c r="V6" s="4"/>
    </row>
    <row r="7" spans="1:34" x14ac:dyDescent="0.25">
      <c r="A7">
        <v>105</v>
      </c>
      <c r="B7" t="s">
        <v>407</v>
      </c>
      <c r="C7" t="s">
        <v>408</v>
      </c>
      <c r="D7" t="str">
        <f t="shared" si="0"/>
        <v>David.Austin@company.com</v>
      </c>
      <c r="E7" t="s">
        <v>410</v>
      </c>
      <c r="F7" s="38">
        <f t="shared" si="1"/>
        <v>5904234569</v>
      </c>
      <c r="G7" s="37">
        <v>38528</v>
      </c>
      <c r="H7" t="s">
        <v>401</v>
      </c>
      <c r="I7">
        <v>4800</v>
      </c>
      <c r="J7" t="s">
        <v>402</v>
      </c>
      <c r="K7">
        <f t="shared" ca="1" si="2"/>
        <v>18</v>
      </c>
      <c r="L7">
        <f t="shared" ca="1" si="3"/>
        <v>18.28</v>
      </c>
      <c r="V7" s="4"/>
    </row>
    <row r="8" spans="1:34" x14ac:dyDescent="0.25">
      <c r="A8">
        <v>106</v>
      </c>
      <c r="B8" t="s">
        <v>411</v>
      </c>
      <c r="C8" t="s">
        <v>412</v>
      </c>
      <c r="D8" t="str">
        <f t="shared" si="0"/>
        <v>Valli.Pataballa@company.com</v>
      </c>
      <c r="E8" t="s">
        <v>414</v>
      </c>
      <c r="F8" s="38">
        <f t="shared" si="1"/>
        <v>5904234560</v>
      </c>
      <c r="G8" s="37">
        <v>38753</v>
      </c>
      <c r="H8" t="s">
        <v>401</v>
      </c>
      <c r="I8">
        <v>4800</v>
      </c>
      <c r="J8" t="s">
        <v>402</v>
      </c>
      <c r="K8">
        <f t="shared" ca="1" si="2"/>
        <v>17</v>
      </c>
      <c r="L8">
        <f t="shared" ca="1" si="3"/>
        <v>17.670000000000002</v>
      </c>
      <c r="V8" s="4"/>
    </row>
    <row r="9" spans="1:34" x14ac:dyDescent="0.25">
      <c r="A9">
        <v>107</v>
      </c>
      <c r="B9" t="s">
        <v>415</v>
      </c>
      <c r="C9" t="s">
        <v>416</v>
      </c>
      <c r="D9" t="str">
        <f t="shared" si="0"/>
        <v>Diana.Lorentz@company.com</v>
      </c>
      <c r="E9" t="s">
        <v>418</v>
      </c>
      <c r="F9" s="38">
        <f t="shared" si="1"/>
        <v>5904235567</v>
      </c>
      <c r="G9" s="37">
        <v>39120</v>
      </c>
      <c r="H9" t="s">
        <v>401</v>
      </c>
      <c r="I9">
        <v>4200</v>
      </c>
      <c r="J9" t="s">
        <v>402</v>
      </c>
      <c r="K9">
        <f t="shared" ca="1" si="2"/>
        <v>16</v>
      </c>
      <c r="L9">
        <f t="shared" ca="1" si="3"/>
        <v>16.66</v>
      </c>
      <c r="V9" s="4"/>
    </row>
    <row r="10" spans="1:34" x14ac:dyDescent="0.25">
      <c r="A10">
        <v>108</v>
      </c>
      <c r="B10" t="s">
        <v>419</v>
      </c>
      <c r="C10" t="s">
        <v>420</v>
      </c>
      <c r="D10" t="str">
        <f t="shared" si="0"/>
        <v>Nancy.Greenberg@company.com</v>
      </c>
      <c r="E10" t="s">
        <v>422</v>
      </c>
      <c r="F10" s="38">
        <f t="shared" si="1"/>
        <v>5151244569</v>
      </c>
      <c r="G10" s="37">
        <v>37485</v>
      </c>
      <c r="H10" t="s">
        <v>423</v>
      </c>
      <c r="I10">
        <v>12008</v>
      </c>
      <c r="J10" t="s">
        <v>371</v>
      </c>
      <c r="K10">
        <f t="shared" ca="1" si="2"/>
        <v>21</v>
      </c>
      <c r="L10">
        <f t="shared" ca="1" si="3"/>
        <v>21.13</v>
      </c>
      <c r="V10" s="4"/>
    </row>
    <row r="11" spans="1:34" x14ac:dyDescent="0.25">
      <c r="A11">
        <v>109</v>
      </c>
      <c r="B11" t="s">
        <v>424</v>
      </c>
      <c r="C11" t="s">
        <v>425</v>
      </c>
      <c r="D11" t="str">
        <f t="shared" si="0"/>
        <v>Daniel.Faviet@company.com</v>
      </c>
      <c r="E11" t="s">
        <v>427</v>
      </c>
      <c r="F11" s="38">
        <f t="shared" si="1"/>
        <v>5151244169</v>
      </c>
      <c r="G11" s="37">
        <v>37484</v>
      </c>
      <c r="H11" t="s">
        <v>428</v>
      </c>
      <c r="I11">
        <v>9000</v>
      </c>
      <c r="J11" t="s">
        <v>371</v>
      </c>
      <c r="K11">
        <f t="shared" ca="1" si="2"/>
        <v>21</v>
      </c>
      <c r="L11">
        <f t="shared" ca="1" si="3"/>
        <v>21.14</v>
      </c>
      <c r="V11" s="4"/>
    </row>
    <row r="12" spans="1:34" x14ac:dyDescent="0.25">
      <c r="A12">
        <v>110</v>
      </c>
      <c r="B12" t="s">
        <v>429</v>
      </c>
      <c r="C12" t="s">
        <v>430</v>
      </c>
      <c r="D12" t="str">
        <f t="shared" si="0"/>
        <v>John.Chen@company.com</v>
      </c>
      <c r="E12" t="s">
        <v>432</v>
      </c>
      <c r="F12" s="38">
        <f t="shared" si="1"/>
        <v>5151244269</v>
      </c>
      <c r="G12" s="37">
        <v>38623</v>
      </c>
      <c r="H12" t="s">
        <v>428</v>
      </c>
      <c r="I12">
        <v>8200</v>
      </c>
      <c r="J12" t="s">
        <v>371</v>
      </c>
      <c r="K12">
        <f t="shared" ca="1" si="2"/>
        <v>18</v>
      </c>
      <c r="L12">
        <f t="shared" ca="1" si="3"/>
        <v>18.02</v>
      </c>
      <c r="V12" s="4"/>
    </row>
    <row r="13" spans="1:34" x14ac:dyDescent="0.25">
      <c r="A13">
        <v>111</v>
      </c>
      <c r="B13" t="s">
        <v>433</v>
      </c>
      <c r="C13" t="s">
        <v>434</v>
      </c>
      <c r="D13" t="str">
        <f t="shared" si="0"/>
        <v>Ismael.Sciarra@company.com</v>
      </c>
      <c r="E13" t="s">
        <v>436</v>
      </c>
      <c r="F13" s="38">
        <f t="shared" si="1"/>
        <v>5151244369</v>
      </c>
      <c r="G13" s="37">
        <v>38625</v>
      </c>
      <c r="H13" t="s">
        <v>428</v>
      </c>
      <c r="I13">
        <v>7700</v>
      </c>
      <c r="J13" t="s">
        <v>371</v>
      </c>
      <c r="K13">
        <f t="shared" ca="1" si="2"/>
        <v>18</v>
      </c>
      <c r="L13">
        <f t="shared" ca="1" si="3"/>
        <v>18.010000000000002</v>
      </c>
      <c r="V13" s="4"/>
    </row>
    <row r="14" spans="1:34" x14ac:dyDescent="0.25">
      <c r="A14">
        <v>112</v>
      </c>
      <c r="B14" t="s">
        <v>437</v>
      </c>
      <c r="C14" t="s">
        <v>438</v>
      </c>
      <c r="D14" t="str">
        <f t="shared" si="0"/>
        <v>Jose Manuel.Urman@company.com</v>
      </c>
      <c r="E14" t="s">
        <v>440</v>
      </c>
      <c r="F14" s="38">
        <f t="shared" si="1"/>
        <v>5151244469</v>
      </c>
      <c r="G14" s="37">
        <v>38783</v>
      </c>
      <c r="H14" t="s">
        <v>428</v>
      </c>
      <c r="I14">
        <v>7800</v>
      </c>
      <c r="J14" t="s">
        <v>371</v>
      </c>
      <c r="K14">
        <f t="shared" ca="1" si="2"/>
        <v>17</v>
      </c>
      <c r="L14">
        <f t="shared" ca="1" si="3"/>
        <v>17.579999999999998</v>
      </c>
      <c r="V14" s="4"/>
    </row>
    <row r="15" spans="1:34" x14ac:dyDescent="0.25">
      <c r="A15">
        <v>113</v>
      </c>
      <c r="B15" t="s">
        <v>441</v>
      </c>
      <c r="C15" t="s">
        <v>442</v>
      </c>
      <c r="D15" t="str">
        <f t="shared" si="0"/>
        <v>Luis.Popp@company.com</v>
      </c>
      <c r="E15" t="s">
        <v>444</v>
      </c>
      <c r="F15" s="38">
        <f t="shared" si="1"/>
        <v>5151244567</v>
      </c>
      <c r="G15" s="37">
        <v>39423</v>
      </c>
      <c r="H15" t="s">
        <v>428</v>
      </c>
      <c r="I15">
        <v>6900</v>
      </c>
      <c r="J15" t="s">
        <v>371</v>
      </c>
      <c r="K15">
        <f t="shared" ca="1" si="2"/>
        <v>15</v>
      </c>
      <c r="L15">
        <f t="shared" ca="1" si="3"/>
        <v>15.83</v>
      </c>
      <c r="V15" s="4"/>
    </row>
    <row r="16" spans="1:34" x14ac:dyDescent="0.25">
      <c r="A16">
        <v>114</v>
      </c>
      <c r="B16" t="s">
        <v>445</v>
      </c>
      <c r="C16" t="s">
        <v>446</v>
      </c>
      <c r="D16" t="str">
        <f t="shared" si="0"/>
        <v>Den.Raphaely@company.com</v>
      </c>
      <c r="E16" t="s">
        <v>448</v>
      </c>
      <c r="F16" s="38">
        <f t="shared" si="1"/>
        <v>5151274561</v>
      </c>
      <c r="G16" s="37">
        <v>37597</v>
      </c>
      <c r="H16" t="s">
        <v>449</v>
      </c>
      <c r="I16">
        <v>11000</v>
      </c>
      <c r="J16" t="s">
        <v>450</v>
      </c>
      <c r="K16">
        <f t="shared" ca="1" si="2"/>
        <v>20</v>
      </c>
      <c r="L16">
        <f t="shared" ca="1" si="3"/>
        <v>20.83</v>
      </c>
      <c r="V16" s="4"/>
    </row>
    <row r="17" spans="1:12" x14ac:dyDescent="0.25">
      <c r="A17">
        <v>115</v>
      </c>
      <c r="B17" t="s">
        <v>397</v>
      </c>
      <c r="C17" t="s">
        <v>451</v>
      </c>
      <c r="D17" t="str">
        <f t="shared" si="0"/>
        <v>Alexander.Khoo@company.com</v>
      </c>
      <c r="E17" t="s">
        <v>453</v>
      </c>
      <c r="F17" s="38">
        <f t="shared" si="1"/>
        <v>5151274562</v>
      </c>
      <c r="G17" s="37">
        <v>37759</v>
      </c>
      <c r="H17" t="s">
        <v>454</v>
      </c>
      <c r="I17">
        <v>3100</v>
      </c>
      <c r="J17" t="s">
        <v>450</v>
      </c>
      <c r="K17">
        <f t="shared" ca="1" si="2"/>
        <v>20</v>
      </c>
      <c r="L17">
        <f t="shared" ca="1" si="3"/>
        <v>20.38</v>
      </c>
    </row>
    <row r="18" spans="1:12" x14ac:dyDescent="0.25">
      <c r="A18">
        <v>116</v>
      </c>
      <c r="B18" t="s">
        <v>455</v>
      </c>
      <c r="C18" t="s">
        <v>456</v>
      </c>
      <c r="D18" t="str">
        <f t="shared" si="0"/>
        <v>Shelli.Baida@company.com</v>
      </c>
      <c r="E18" t="s">
        <v>458</v>
      </c>
      <c r="F18" s="38">
        <f t="shared" si="1"/>
        <v>5151274563</v>
      </c>
      <c r="G18" s="37">
        <v>38710</v>
      </c>
      <c r="H18" t="s">
        <v>454</v>
      </c>
      <c r="I18">
        <v>2900</v>
      </c>
      <c r="J18" t="s">
        <v>450</v>
      </c>
      <c r="K18">
        <f t="shared" ca="1" si="2"/>
        <v>17</v>
      </c>
      <c r="L18">
        <f t="shared" ca="1" si="3"/>
        <v>17.78</v>
      </c>
    </row>
    <row r="19" spans="1:12" x14ac:dyDescent="0.25">
      <c r="A19">
        <v>117</v>
      </c>
      <c r="B19" t="s">
        <v>459</v>
      </c>
      <c r="C19" t="s">
        <v>460</v>
      </c>
      <c r="D19" t="str">
        <f t="shared" si="0"/>
        <v>Sigal.Tobias@company.com</v>
      </c>
      <c r="E19" t="s">
        <v>462</v>
      </c>
      <c r="F19" s="38">
        <f t="shared" si="1"/>
        <v>5151274564</v>
      </c>
      <c r="G19" s="37">
        <v>38557</v>
      </c>
      <c r="H19" t="s">
        <v>454</v>
      </c>
      <c r="I19">
        <v>2800</v>
      </c>
      <c r="J19" t="s">
        <v>450</v>
      </c>
      <c r="K19">
        <f t="shared" ca="1" si="2"/>
        <v>18</v>
      </c>
      <c r="L19">
        <f t="shared" ca="1" si="3"/>
        <v>18.2</v>
      </c>
    </row>
    <row r="20" spans="1:12" x14ac:dyDescent="0.25">
      <c r="A20">
        <v>118</v>
      </c>
      <c r="B20" t="s">
        <v>463</v>
      </c>
      <c r="C20" t="s">
        <v>464</v>
      </c>
      <c r="D20" t="str">
        <f t="shared" si="0"/>
        <v>Guy.Himuro@company.com</v>
      </c>
      <c r="E20" t="s">
        <v>466</v>
      </c>
      <c r="F20" s="38">
        <f t="shared" si="1"/>
        <v>5151274565</v>
      </c>
      <c r="G20" s="37">
        <v>39036</v>
      </c>
      <c r="H20" t="s">
        <v>454</v>
      </c>
      <c r="I20">
        <v>2600</v>
      </c>
      <c r="J20" t="s">
        <v>450</v>
      </c>
      <c r="K20">
        <f t="shared" ca="1" si="2"/>
        <v>16</v>
      </c>
      <c r="L20">
        <f t="shared" ca="1" si="3"/>
        <v>16.89</v>
      </c>
    </row>
    <row r="21" spans="1:12" x14ac:dyDescent="0.25">
      <c r="A21">
        <v>119</v>
      </c>
      <c r="B21" t="s">
        <v>467</v>
      </c>
      <c r="C21" t="s">
        <v>468</v>
      </c>
      <c r="D21" t="str">
        <f t="shared" si="0"/>
        <v>Karen.Colmenares@company.com</v>
      </c>
      <c r="E21" t="s">
        <v>470</v>
      </c>
      <c r="F21" s="38">
        <f t="shared" si="1"/>
        <v>5151274566</v>
      </c>
      <c r="G21" s="37">
        <v>39304</v>
      </c>
      <c r="H21" t="s">
        <v>454</v>
      </c>
      <c r="I21">
        <v>2500</v>
      </c>
      <c r="J21" t="s">
        <v>450</v>
      </c>
      <c r="K21">
        <f t="shared" ca="1" si="2"/>
        <v>16</v>
      </c>
      <c r="L21">
        <f t="shared" ca="1" si="3"/>
        <v>16.149999999999999</v>
      </c>
    </row>
    <row r="22" spans="1:12" x14ac:dyDescent="0.25">
      <c r="A22">
        <v>120</v>
      </c>
      <c r="B22" t="s">
        <v>471</v>
      </c>
      <c r="C22" t="s">
        <v>472</v>
      </c>
      <c r="D22" t="str">
        <f t="shared" si="0"/>
        <v>Matthew.Weiss@company.com</v>
      </c>
      <c r="E22" t="s">
        <v>474</v>
      </c>
      <c r="F22" s="38">
        <f t="shared" si="1"/>
        <v>6501231234</v>
      </c>
      <c r="G22" s="37">
        <v>38186</v>
      </c>
      <c r="H22" t="s">
        <v>475</v>
      </c>
      <c r="I22">
        <v>8000</v>
      </c>
      <c r="J22" t="s">
        <v>476</v>
      </c>
      <c r="K22">
        <f t="shared" ca="1" si="2"/>
        <v>19</v>
      </c>
      <c r="L22">
        <f t="shared" ca="1" si="3"/>
        <v>19.21</v>
      </c>
    </row>
    <row r="23" spans="1:12" x14ac:dyDescent="0.25">
      <c r="A23">
        <v>121</v>
      </c>
      <c r="B23" t="s">
        <v>477</v>
      </c>
      <c r="C23" t="s">
        <v>478</v>
      </c>
      <c r="D23" t="str">
        <f t="shared" si="0"/>
        <v>Adam.Fripp@company.com</v>
      </c>
      <c r="E23" t="s">
        <v>480</v>
      </c>
      <c r="F23" s="38">
        <f t="shared" si="1"/>
        <v>6501232234</v>
      </c>
      <c r="G23" s="37">
        <v>38452</v>
      </c>
      <c r="H23" t="s">
        <v>475</v>
      </c>
      <c r="I23">
        <v>8200</v>
      </c>
      <c r="J23" t="s">
        <v>476</v>
      </c>
      <c r="K23">
        <f t="shared" ca="1" si="2"/>
        <v>18</v>
      </c>
      <c r="L23">
        <f t="shared" ca="1" si="3"/>
        <v>18.489999999999998</v>
      </c>
    </row>
    <row r="24" spans="1:12" x14ac:dyDescent="0.25">
      <c r="A24">
        <v>122</v>
      </c>
      <c r="B24" t="s">
        <v>481</v>
      </c>
      <c r="C24" t="s">
        <v>482</v>
      </c>
      <c r="D24" t="str">
        <f t="shared" si="0"/>
        <v>Payam.Kaufling@company.com</v>
      </c>
      <c r="E24" t="s">
        <v>484</v>
      </c>
      <c r="F24" s="38">
        <f t="shared" si="1"/>
        <v>6501233234</v>
      </c>
      <c r="G24" s="37">
        <v>37742</v>
      </c>
      <c r="H24" t="s">
        <v>475</v>
      </c>
      <c r="I24">
        <v>7900</v>
      </c>
      <c r="J24" t="s">
        <v>476</v>
      </c>
      <c r="K24">
        <f t="shared" ca="1" si="2"/>
        <v>20</v>
      </c>
      <c r="L24">
        <f t="shared" ca="1" si="3"/>
        <v>20.43</v>
      </c>
    </row>
    <row r="25" spans="1:12" x14ac:dyDescent="0.25">
      <c r="A25">
        <v>123</v>
      </c>
      <c r="B25" t="s">
        <v>485</v>
      </c>
      <c r="C25" t="s">
        <v>486</v>
      </c>
      <c r="D25" t="str">
        <f t="shared" si="0"/>
        <v>Shanta.Vollman@company.com</v>
      </c>
      <c r="E25" t="s">
        <v>488</v>
      </c>
      <c r="F25" s="38">
        <f t="shared" si="1"/>
        <v>6501234234</v>
      </c>
      <c r="G25" s="37">
        <v>38635</v>
      </c>
      <c r="H25" t="s">
        <v>475</v>
      </c>
      <c r="I25">
        <v>6500</v>
      </c>
      <c r="J25" t="s">
        <v>476</v>
      </c>
      <c r="K25">
        <f t="shared" ca="1" si="2"/>
        <v>17</v>
      </c>
      <c r="L25">
        <f t="shared" ca="1" si="3"/>
        <v>17.989999999999998</v>
      </c>
    </row>
    <row r="26" spans="1:12" x14ac:dyDescent="0.25">
      <c r="A26">
        <v>124</v>
      </c>
      <c r="B26" t="s">
        <v>489</v>
      </c>
      <c r="C26" t="s">
        <v>490</v>
      </c>
      <c r="D26" t="str">
        <f t="shared" si="0"/>
        <v>Kevin.Mourgos@company.com</v>
      </c>
      <c r="E26" t="s">
        <v>492</v>
      </c>
      <c r="F26" s="38">
        <f t="shared" si="1"/>
        <v>6501235234</v>
      </c>
      <c r="G26" s="37">
        <v>39402</v>
      </c>
      <c r="H26" t="s">
        <v>475</v>
      </c>
      <c r="I26">
        <v>5800</v>
      </c>
      <c r="J26" t="s">
        <v>476</v>
      </c>
      <c r="K26">
        <f t="shared" ca="1" si="2"/>
        <v>15</v>
      </c>
      <c r="L26">
        <f t="shared" ca="1" si="3"/>
        <v>15.89</v>
      </c>
    </row>
    <row r="27" spans="1:12" x14ac:dyDescent="0.25">
      <c r="A27">
        <v>125</v>
      </c>
      <c r="B27" t="s">
        <v>493</v>
      </c>
      <c r="C27" t="s">
        <v>494</v>
      </c>
      <c r="D27" t="str">
        <f t="shared" si="0"/>
        <v>Julia.Nayer@company.com</v>
      </c>
      <c r="E27" t="s">
        <v>496</v>
      </c>
      <c r="F27" s="38">
        <f t="shared" si="1"/>
        <v>6501241214</v>
      </c>
      <c r="G27" s="37">
        <v>38549</v>
      </c>
      <c r="H27" t="s">
        <v>497</v>
      </c>
      <c r="I27">
        <v>3200</v>
      </c>
      <c r="J27" t="s">
        <v>476</v>
      </c>
      <c r="K27">
        <f t="shared" ca="1" si="2"/>
        <v>18</v>
      </c>
      <c r="L27">
        <f t="shared" ca="1" si="3"/>
        <v>18.22</v>
      </c>
    </row>
    <row r="28" spans="1:12" x14ac:dyDescent="0.25">
      <c r="A28">
        <v>126</v>
      </c>
      <c r="B28" t="s">
        <v>498</v>
      </c>
      <c r="C28" t="s">
        <v>499</v>
      </c>
      <c r="D28" t="str">
        <f t="shared" si="0"/>
        <v>Irene.Mikkilineni@company.com</v>
      </c>
      <c r="E28" t="s">
        <v>501</v>
      </c>
      <c r="F28" s="38">
        <f t="shared" si="1"/>
        <v>6501241224</v>
      </c>
      <c r="G28" s="37">
        <v>38988</v>
      </c>
      <c r="H28" t="s">
        <v>497</v>
      </c>
      <c r="I28">
        <v>2700</v>
      </c>
      <c r="J28" t="s">
        <v>476</v>
      </c>
      <c r="K28">
        <f t="shared" ca="1" si="2"/>
        <v>17</v>
      </c>
      <c r="L28">
        <f t="shared" ca="1" si="3"/>
        <v>17.02</v>
      </c>
    </row>
    <row r="29" spans="1:12" x14ac:dyDescent="0.25">
      <c r="A29">
        <v>127</v>
      </c>
      <c r="B29" t="s">
        <v>502</v>
      </c>
      <c r="C29" t="s">
        <v>503</v>
      </c>
      <c r="D29" t="str">
        <f t="shared" si="0"/>
        <v>James.Landry@company.com</v>
      </c>
      <c r="E29" t="s">
        <v>505</v>
      </c>
      <c r="F29" s="38">
        <f t="shared" si="1"/>
        <v>6501241334</v>
      </c>
      <c r="G29" s="37">
        <v>39096</v>
      </c>
      <c r="H29" t="s">
        <v>497</v>
      </c>
      <c r="I29">
        <v>2400</v>
      </c>
      <c r="J29" t="s">
        <v>476</v>
      </c>
      <c r="K29">
        <f t="shared" ca="1" si="2"/>
        <v>16</v>
      </c>
      <c r="L29">
        <f t="shared" ca="1" si="3"/>
        <v>16.73</v>
      </c>
    </row>
    <row r="30" spans="1:12" x14ac:dyDescent="0.25">
      <c r="A30">
        <v>128</v>
      </c>
      <c r="B30" t="s">
        <v>382</v>
      </c>
      <c r="C30" t="s">
        <v>506</v>
      </c>
      <c r="D30" t="str">
        <f t="shared" si="0"/>
        <v>Steven.Markle@company.com</v>
      </c>
      <c r="E30" t="s">
        <v>508</v>
      </c>
      <c r="F30" s="38">
        <f t="shared" si="1"/>
        <v>6501241434</v>
      </c>
      <c r="G30" s="37">
        <v>39515</v>
      </c>
      <c r="H30" t="s">
        <v>497</v>
      </c>
      <c r="I30">
        <v>2200</v>
      </c>
      <c r="J30" t="s">
        <v>476</v>
      </c>
      <c r="K30">
        <f t="shared" ca="1" si="2"/>
        <v>15</v>
      </c>
      <c r="L30">
        <f t="shared" ca="1" si="3"/>
        <v>15.58</v>
      </c>
    </row>
    <row r="31" spans="1:12" x14ac:dyDescent="0.25">
      <c r="A31">
        <v>129</v>
      </c>
      <c r="B31" t="s">
        <v>509</v>
      </c>
      <c r="C31" t="s">
        <v>510</v>
      </c>
      <c r="D31" t="str">
        <f t="shared" si="0"/>
        <v>Laura.Bissot@company.com</v>
      </c>
      <c r="E31" t="s">
        <v>512</v>
      </c>
      <c r="F31" s="38">
        <f t="shared" si="1"/>
        <v>6501245234</v>
      </c>
      <c r="G31" s="37">
        <v>38584</v>
      </c>
      <c r="H31" t="s">
        <v>497</v>
      </c>
      <c r="I31">
        <v>3300</v>
      </c>
      <c r="J31" t="s">
        <v>476</v>
      </c>
      <c r="K31">
        <f t="shared" ca="1" si="2"/>
        <v>18</v>
      </c>
      <c r="L31">
        <f t="shared" ca="1" si="3"/>
        <v>18.13</v>
      </c>
    </row>
    <row r="32" spans="1:12" x14ac:dyDescent="0.25">
      <c r="A32">
        <v>130</v>
      </c>
      <c r="B32" t="s">
        <v>513</v>
      </c>
      <c r="C32" t="s">
        <v>514</v>
      </c>
      <c r="D32" t="str">
        <f t="shared" si="0"/>
        <v>Mozhe.Atkinson@company.com</v>
      </c>
      <c r="E32" t="s">
        <v>516</v>
      </c>
      <c r="F32" s="38">
        <f t="shared" si="1"/>
        <v>6501246234</v>
      </c>
      <c r="G32" s="37">
        <v>38655</v>
      </c>
      <c r="H32" t="s">
        <v>497</v>
      </c>
      <c r="I32">
        <v>2800</v>
      </c>
      <c r="J32" t="s">
        <v>476</v>
      </c>
      <c r="K32">
        <f t="shared" ca="1" si="2"/>
        <v>17</v>
      </c>
      <c r="L32">
        <f t="shared" ca="1" si="3"/>
        <v>17.93</v>
      </c>
    </row>
    <row r="33" spans="1:12" x14ac:dyDescent="0.25">
      <c r="A33">
        <v>131</v>
      </c>
      <c r="B33" t="s">
        <v>502</v>
      </c>
      <c r="C33" t="s">
        <v>517</v>
      </c>
      <c r="D33" t="str">
        <f t="shared" si="0"/>
        <v>James.Marlow@company.com</v>
      </c>
      <c r="E33" t="s">
        <v>519</v>
      </c>
      <c r="F33" s="38">
        <f t="shared" si="1"/>
        <v>6501247234</v>
      </c>
      <c r="G33" s="37">
        <v>38399</v>
      </c>
      <c r="H33" t="s">
        <v>497</v>
      </c>
      <c r="I33">
        <v>2500</v>
      </c>
      <c r="J33" t="s">
        <v>476</v>
      </c>
      <c r="K33">
        <f t="shared" ca="1" si="2"/>
        <v>18</v>
      </c>
      <c r="L33">
        <f t="shared" ca="1" si="3"/>
        <v>18.64</v>
      </c>
    </row>
    <row r="34" spans="1:12" x14ac:dyDescent="0.25">
      <c r="A34">
        <v>132</v>
      </c>
      <c r="B34" t="s">
        <v>520</v>
      </c>
      <c r="C34" t="s">
        <v>521</v>
      </c>
      <c r="D34" t="str">
        <f t="shared" si="0"/>
        <v>TJ.Olson@company.com</v>
      </c>
      <c r="E34" t="s">
        <v>523</v>
      </c>
      <c r="F34" s="38">
        <f t="shared" si="1"/>
        <v>6501248234</v>
      </c>
      <c r="G34" s="37">
        <v>39182</v>
      </c>
      <c r="H34" t="s">
        <v>497</v>
      </c>
      <c r="I34">
        <v>2100</v>
      </c>
      <c r="J34" t="s">
        <v>476</v>
      </c>
      <c r="K34">
        <f t="shared" ca="1" si="2"/>
        <v>16</v>
      </c>
      <c r="L34">
        <f t="shared" ca="1" si="3"/>
        <v>16.489999999999998</v>
      </c>
    </row>
    <row r="35" spans="1:12" x14ac:dyDescent="0.25">
      <c r="A35">
        <v>133</v>
      </c>
      <c r="B35" t="s">
        <v>524</v>
      </c>
      <c r="C35" t="s">
        <v>525</v>
      </c>
      <c r="D35" t="str">
        <f t="shared" si="0"/>
        <v>Jason.Mallin@company.com</v>
      </c>
      <c r="E35" t="s">
        <v>527</v>
      </c>
      <c r="F35" s="38">
        <f t="shared" si="1"/>
        <v>6501271934</v>
      </c>
      <c r="G35" s="37">
        <v>38152</v>
      </c>
      <c r="H35" t="s">
        <v>497</v>
      </c>
      <c r="I35">
        <v>3300</v>
      </c>
      <c r="J35" t="s">
        <v>476</v>
      </c>
      <c r="K35">
        <f t="shared" ca="1" si="2"/>
        <v>19</v>
      </c>
      <c r="L35">
        <f t="shared" ca="1" si="3"/>
        <v>19.309999999999999</v>
      </c>
    </row>
    <row r="36" spans="1:12" x14ac:dyDescent="0.25">
      <c r="A36">
        <v>134</v>
      </c>
      <c r="B36" t="s">
        <v>528</v>
      </c>
      <c r="C36" t="s">
        <v>529</v>
      </c>
      <c r="D36" t="str">
        <f t="shared" si="0"/>
        <v>Michael.Rogers@company.com</v>
      </c>
      <c r="E36" t="s">
        <v>531</v>
      </c>
      <c r="F36" s="38">
        <f t="shared" si="1"/>
        <v>6501271834</v>
      </c>
      <c r="G36" s="37">
        <v>38955</v>
      </c>
      <c r="H36" t="s">
        <v>497</v>
      </c>
      <c r="I36">
        <v>2900</v>
      </c>
      <c r="J36" t="s">
        <v>476</v>
      </c>
      <c r="K36">
        <f t="shared" ca="1" si="2"/>
        <v>17</v>
      </c>
      <c r="L36">
        <f t="shared" ca="1" si="3"/>
        <v>17.11</v>
      </c>
    </row>
    <row r="37" spans="1:12" x14ac:dyDescent="0.25">
      <c r="A37">
        <v>135</v>
      </c>
      <c r="B37" t="s">
        <v>532</v>
      </c>
      <c r="C37" t="s">
        <v>533</v>
      </c>
      <c r="D37" t="str">
        <f t="shared" si="0"/>
        <v>Ki.Gee@company.com</v>
      </c>
      <c r="E37" t="s">
        <v>535</v>
      </c>
      <c r="F37" s="38">
        <f t="shared" si="1"/>
        <v>6501271734</v>
      </c>
      <c r="G37" s="37">
        <v>39428</v>
      </c>
      <c r="H37" t="s">
        <v>497</v>
      </c>
      <c r="I37">
        <v>2400</v>
      </c>
      <c r="J37" t="s">
        <v>476</v>
      </c>
      <c r="K37">
        <f t="shared" ca="1" si="2"/>
        <v>15</v>
      </c>
      <c r="L37">
        <f t="shared" ca="1" si="3"/>
        <v>15.81</v>
      </c>
    </row>
    <row r="38" spans="1:12" x14ac:dyDescent="0.25">
      <c r="A38">
        <v>136</v>
      </c>
      <c r="B38" t="s">
        <v>536</v>
      </c>
      <c r="C38" t="s">
        <v>537</v>
      </c>
      <c r="D38" t="str">
        <f t="shared" si="0"/>
        <v>Hazel.Philtanker@company.com</v>
      </c>
      <c r="E38" t="s">
        <v>539</v>
      </c>
      <c r="F38" s="38">
        <f t="shared" si="1"/>
        <v>6501271634</v>
      </c>
      <c r="G38" s="37">
        <v>39484</v>
      </c>
      <c r="H38" t="s">
        <v>497</v>
      </c>
      <c r="I38">
        <v>2200</v>
      </c>
      <c r="J38" t="s">
        <v>476</v>
      </c>
      <c r="K38">
        <f t="shared" ca="1" si="2"/>
        <v>15</v>
      </c>
      <c r="L38">
        <f t="shared" ca="1" si="3"/>
        <v>15.66</v>
      </c>
    </row>
    <row r="39" spans="1:12" x14ac:dyDescent="0.25">
      <c r="A39">
        <v>137</v>
      </c>
      <c r="B39" t="s">
        <v>540</v>
      </c>
      <c r="C39" t="s">
        <v>541</v>
      </c>
      <c r="D39" t="str">
        <f t="shared" si="0"/>
        <v>Renske.Ladwig@company.com</v>
      </c>
      <c r="E39" t="s">
        <v>543</v>
      </c>
      <c r="F39" s="38">
        <f t="shared" si="1"/>
        <v>6501211234</v>
      </c>
      <c r="G39" s="37">
        <v>37816</v>
      </c>
      <c r="H39" t="s">
        <v>497</v>
      </c>
      <c r="I39">
        <v>3600</v>
      </c>
      <c r="J39" t="s">
        <v>476</v>
      </c>
      <c r="K39">
        <f t="shared" ca="1" si="2"/>
        <v>20</v>
      </c>
      <c r="L39">
        <f t="shared" ca="1" si="3"/>
        <v>20.23</v>
      </c>
    </row>
    <row r="40" spans="1:12" x14ac:dyDescent="0.25">
      <c r="A40">
        <v>138</v>
      </c>
      <c r="B40" t="s">
        <v>544</v>
      </c>
      <c r="C40" t="s">
        <v>545</v>
      </c>
      <c r="D40" t="str">
        <f t="shared" si="0"/>
        <v>Stephen.Stiles@company.com</v>
      </c>
      <c r="E40" t="s">
        <v>547</v>
      </c>
      <c r="F40" s="38">
        <f t="shared" si="1"/>
        <v>6501212034</v>
      </c>
      <c r="G40" s="37">
        <v>38651</v>
      </c>
      <c r="H40" t="s">
        <v>497</v>
      </c>
      <c r="I40">
        <v>3200</v>
      </c>
      <c r="J40" t="s">
        <v>476</v>
      </c>
      <c r="K40">
        <f t="shared" ca="1" si="2"/>
        <v>17</v>
      </c>
      <c r="L40">
        <f t="shared" ca="1" si="3"/>
        <v>17.940000000000001</v>
      </c>
    </row>
    <row r="41" spans="1:12" x14ac:dyDescent="0.25">
      <c r="A41">
        <v>139</v>
      </c>
      <c r="B41" t="s">
        <v>429</v>
      </c>
      <c r="C41" t="s">
        <v>548</v>
      </c>
      <c r="D41" t="str">
        <f t="shared" si="0"/>
        <v>John.Seo@company.com</v>
      </c>
      <c r="E41" t="s">
        <v>550</v>
      </c>
      <c r="F41" s="38">
        <f t="shared" si="1"/>
        <v>6501212019</v>
      </c>
      <c r="G41" s="37">
        <v>38760</v>
      </c>
      <c r="H41" t="s">
        <v>497</v>
      </c>
      <c r="I41">
        <v>2700</v>
      </c>
      <c r="J41" t="s">
        <v>476</v>
      </c>
      <c r="K41">
        <f t="shared" ca="1" si="2"/>
        <v>17</v>
      </c>
      <c r="L41">
        <f t="shared" ca="1" si="3"/>
        <v>17.649999999999999</v>
      </c>
    </row>
    <row r="42" spans="1:12" x14ac:dyDescent="0.25">
      <c r="A42">
        <v>140</v>
      </c>
      <c r="B42" t="s">
        <v>551</v>
      </c>
      <c r="C42" t="s">
        <v>552</v>
      </c>
      <c r="D42" t="str">
        <f t="shared" si="0"/>
        <v>Joshua.Patel@company.com</v>
      </c>
      <c r="E42" t="s">
        <v>554</v>
      </c>
      <c r="F42" s="38">
        <f t="shared" si="1"/>
        <v>6501211834</v>
      </c>
      <c r="G42" s="37">
        <v>38813</v>
      </c>
      <c r="H42" t="s">
        <v>497</v>
      </c>
      <c r="I42">
        <v>2500</v>
      </c>
      <c r="J42" t="s">
        <v>476</v>
      </c>
      <c r="K42">
        <f t="shared" ca="1" si="2"/>
        <v>17</v>
      </c>
      <c r="L42">
        <f t="shared" ca="1" si="3"/>
        <v>17.5</v>
      </c>
    </row>
    <row r="43" spans="1:12" x14ac:dyDescent="0.25">
      <c r="A43">
        <v>141</v>
      </c>
      <c r="B43" t="s">
        <v>555</v>
      </c>
      <c r="C43" t="s">
        <v>556</v>
      </c>
      <c r="D43" t="str">
        <f t="shared" si="0"/>
        <v>Trenna.Rajs@company.com</v>
      </c>
      <c r="E43" t="s">
        <v>558</v>
      </c>
      <c r="F43" s="38">
        <f t="shared" si="1"/>
        <v>6501218009</v>
      </c>
      <c r="G43" s="37">
        <v>37911</v>
      </c>
      <c r="H43" t="s">
        <v>497</v>
      </c>
      <c r="I43">
        <v>3500</v>
      </c>
      <c r="J43" t="s">
        <v>476</v>
      </c>
      <c r="K43">
        <f t="shared" ca="1" si="2"/>
        <v>19</v>
      </c>
      <c r="L43">
        <f t="shared" ca="1" si="3"/>
        <v>19.97</v>
      </c>
    </row>
    <row r="44" spans="1:12" x14ac:dyDescent="0.25">
      <c r="A44">
        <v>142</v>
      </c>
      <c r="B44" t="s">
        <v>559</v>
      </c>
      <c r="C44" t="s">
        <v>560</v>
      </c>
      <c r="D44" t="str">
        <f t="shared" si="0"/>
        <v>Curtis.Davies@company.com</v>
      </c>
      <c r="E44" t="s">
        <v>562</v>
      </c>
      <c r="F44" s="38">
        <f t="shared" si="1"/>
        <v>6501212994</v>
      </c>
      <c r="G44" s="37">
        <v>38381</v>
      </c>
      <c r="H44" t="s">
        <v>497</v>
      </c>
      <c r="I44">
        <v>3100</v>
      </c>
      <c r="J44" t="s">
        <v>476</v>
      </c>
      <c r="K44">
        <f t="shared" ca="1" si="2"/>
        <v>18</v>
      </c>
      <c r="L44">
        <f t="shared" ca="1" si="3"/>
        <v>18.68</v>
      </c>
    </row>
    <row r="45" spans="1:12" x14ac:dyDescent="0.25">
      <c r="A45">
        <v>143</v>
      </c>
      <c r="B45" t="s">
        <v>563</v>
      </c>
      <c r="C45" t="s">
        <v>564</v>
      </c>
      <c r="D45" t="str">
        <f t="shared" si="0"/>
        <v>Randall.Matos@company.com</v>
      </c>
      <c r="E45" t="s">
        <v>566</v>
      </c>
      <c r="F45" s="38">
        <f t="shared" si="1"/>
        <v>6501212874</v>
      </c>
      <c r="G45" s="37">
        <v>38791</v>
      </c>
      <c r="H45" t="s">
        <v>497</v>
      </c>
      <c r="I45">
        <v>2600</v>
      </c>
      <c r="J45" t="s">
        <v>476</v>
      </c>
      <c r="K45">
        <f t="shared" ca="1" si="2"/>
        <v>17</v>
      </c>
      <c r="L45">
        <f t="shared" ca="1" si="3"/>
        <v>17.559999999999999</v>
      </c>
    </row>
    <row r="46" spans="1:12" x14ac:dyDescent="0.25">
      <c r="A46">
        <v>144</v>
      </c>
      <c r="B46" t="s">
        <v>567</v>
      </c>
      <c r="C46" t="s">
        <v>568</v>
      </c>
      <c r="D46" t="str">
        <f t="shared" si="0"/>
        <v>Peter.Vargas@company.com</v>
      </c>
      <c r="E46" t="s">
        <v>570</v>
      </c>
      <c r="F46" s="38">
        <f t="shared" si="1"/>
        <v>6501212004</v>
      </c>
      <c r="G46" s="37">
        <v>38907</v>
      </c>
      <c r="H46" t="s">
        <v>497</v>
      </c>
      <c r="I46">
        <v>2500</v>
      </c>
      <c r="J46" t="s">
        <v>476</v>
      </c>
      <c r="K46">
        <f t="shared" ca="1" si="2"/>
        <v>17</v>
      </c>
      <c r="L46">
        <f t="shared" ca="1" si="3"/>
        <v>17.239999999999998</v>
      </c>
    </row>
    <row r="47" spans="1:12" x14ac:dyDescent="0.25">
      <c r="A47">
        <v>145</v>
      </c>
      <c r="B47" t="s">
        <v>429</v>
      </c>
      <c r="C47" t="s">
        <v>571</v>
      </c>
      <c r="D47" t="str">
        <f t="shared" si="0"/>
        <v>John.Russell@company.com</v>
      </c>
      <c r="E47" t="s">
        <v>573</v>
      </c>
      <c r="F47" s="38">
        <f t="shared" si="1"/>
        <v>11441344429268</v>
      </c>
      <c r="G47" s="37">
        <v>38261</v>
      </c>
      <c r="H47" t="s">
        <v>574</v>
      </c>
      <c r="I47">
        <v>14000</v>
      </c>
      <c r="J47" t="s">
        <v>575</v>
      </c>
      <c r="K47">
        <f t="shared" ca="1" si="2"/>
        <v>19</v>
      </c>
      <c r="L47">
        <f t="shared" ca="1" si="3"/>
        <v>19.010000000000002</v>
      </c>
    </row>
    <row r="48" spans="1:12" x14ac:dyDescent="0.25">
      <c r="A48">
        <v>146</v>
      </c>
      <c r="B48" t="s">
        <v>467</v>
      </c>
      <c r="C48" t="s">
        <v>576</v>
      </c>
      <c r="D48" t="str">
        <f t="shared" si="0"/>
        <v>Karen.Partners@company.com</v>
      </c>
      <c r="E48" t="s">
        <v>578</v>
      </c>
      <c r="F48" s="38">
        <f t="shared" si="1"/>
        <v>11441344467268</v>
      </c>
      <c r="G48" s="37">
        <v>38357</v>
      </c>
      <c r="H48" t="s">
        <v>574</v>
      </c>
      <c r="I48">
        <v>13500</v>
      </c>
      <c r="J48" t="s">
        <v>575</v>
      </c>
      <c r="K48">
        <f t="shared" ca="1" si="2"/>
        <v>18</v>
      </c>
      <c r="L48">
        <f t="shared" ca="1" si="3"/>
        <v>18.75</v>
      </c>
    </row>
    <row r="49" spans="1:12" x14ac:dyDescent="0.25">
      <c r="A49">
        <v>147</v>
      </c>
      <c r="B49" t="s">
        <v>579</v>
      </c>
      <c r="C49" t="s">
        <v>580</v>
      </c>
      <c r="D49" t="str">
        <f t="shared" si="0"/>
        <v>Alberto.Errazuriz@company.com</v>
      </c>
      <c r="E49" t="s">
        <v>582</v>
      </c>
      <c r="F49" s="38">
        <f t="shared" si="1"/>
        <v>11441344429278</v>
      </c>
      <c r="G49" s="37">
        <v>38421</v>
      </c>
      <c r="H49" t="s">
        <v>574</v>
      </c>
      <c r="I49">
        <v>12000</v>
      </c>
      <c r="J49" t="s">
        <v>575</v>
      </c>
      <c r="K49">
        <f t="shared" ca="1" si="2"/>
        <v>18</v>
      </c>
      <c r="L49">
        <f t="shared" ca="1" si="3"/>
        <v>18.57</v>
      </c>
    </row>
    <row r="50" spans="1:12" x14ac:dyDescent="0.25">
      <c r="A50">
        <v>148</v>
      </c>
      <c r="B50" t="s">
        <v>583</v>
      </c>
      <c r="C50" t="s">
        <v>584</v>
      </c>
      <c r="D50" t="str">
        <f t="shared" si="0"/>
        <v>Gerald.Cambrault@company.com</v>
      </c>
      <c r="E50" t="s">
        <v>586</v>
      </c>
      <c r="F50" s="38">
        <f t="shared" si="1"/>
        <v>11441344619268</v>
      </c>
      <c r="G50" s="37">
        <v>39370</v>
      </c>
      <c r="H50" t="s">
        <v>574</v>
      </c>
      <c r="I50">
        <v>11000</v>
      </c>
      <c r="J50" t="s">
        <v>575</v>
      </c>
      <c r="K50">
        <f t="shared" ca="1" si="2"/>
        <v>15</v>
      </c>
      <c r="L50">
        <f t="shared" ca="1" si="3"/>
        <v>15.97</v>
      </c>
    </row>
    <row r="51" spans="1:12" x14ac:dyDescent="0.25">
      <c r="A51">
        <v>149</v>
      </c>
      <c r="B51" t="s">
        <v>587</v>
      </c>
      <c r="C51" t="s">
        <v>588</v>
      </c>
      <c r="D51" t="str">
        <f t="shared" si="0"/>
        <v>Eleni.Zlotkey@company.com</v>
      </c>
      <c r="E51" t="s">
        <v>590</v>
      </c>
      <c r="F51" s="38">
        <f t="shared" si="1"/>
        <v>11441344429018</v>
      </c>
      <c r="G51" s="37">
        <v>39476</v>
      </c>
      <c r="H51" t="s">
        <v>574</v>
      </c>
      <c r="I51">
        <v>10500</v>
      </c>
      <c r="J51" t="s">
        <v>575</v>
      </c>
      <c r="K51">
        <f t="shared" ca="1" si="2"/>
        <v>15</v>
      </c>
      <c r="L51">
        <f t="shared" ca="1" si="3"/>
        <v>15.68</v>
      </c>
    </row>
    <row r="52" spans="1:12" x14ac:dyDescent="0.25">
      <c r="A52">
        <v>150</v>
      </c>
      <c r="B52" t="s">
        <v>567</v>
      </c>
      <c r="C52" t="s">
        <v>591</v>
      </c>
      <c r="D52" t="str">
        <f t="shared" si="0"/>
        <v>Peter.Tucker@company.com</v>
      </c>
      <c r="E52" t="s">
        <v>593</v>
      </c>
      <c r="F52" s="38">
        <f t="shared" si="1"/>
        <v>11441344129268</v>
      </c>
      <c r="G52" s="37">
        <v>38382</v>
      </c>
      <c r="H52" t="s">
        <v>594</v>
      </c>
      <c r="I52">
        <v>10000</v>
      </c>
      <c r="J52" t="s">
        <v>575</v>
      </c>
      <c r="K52">
        <f t="shared" ca="1" si="2"/>
        <v>18</v>
      </c>
      <c r="L52">
        <f t="shared" ca="1" si="3"/>
        <v>18.68</v>
      </c>
    </row>
    <row r="53" spans="1:12" x14ac:dyDescent="0.25">
      <c r="A53">
        <v>151</v>
      </c>
      <c r="B53" t="s">
        <v>407</v>
      </c>
      <c r="C53" t="s">
        <v>595</v>
      </c>
      <c r="D53" t="str">
        <f t="shared" si="0"/>
        <v>David.Bernstein@company.com</v>
      </c>
      <c r="E53" t="s">
        <v>597</v>
      </c>
      <c r="F53" s="38">
        <f t="shared" si="1"/>
        <v>11441344345268</v>
      </c>
      <c r="G53" s="37">
        <v>38435</v>
      </c>
      <c r="H53" t="s">
        <v>594</v>
      </c>
      <c r="I53">
        <v>9500</v>
      </c>
      <c r="J53" t="s">
        <v>575</v>
      </c>
      <c r="K53">
        <f t="shared" ca="1" si="2"/>
        <v>18</v>
      </c>
      <c r="L53">
        <f t="shared" ca="1" si="3"/>
        <v>18.53</v>
      </c>
    </row>
    <row r="54" spans="1:12" x14ac:dyDescent="0.25">
      <c r="A54">
        <v>152</v>
      </c>
      <c r="B54" t="s">
        <v>567</v>
      </c>
      <c r="C54" t="s">
        <v>598</v>
      </c>
      <c r="D54" t="str">
        <f t="shared" si="0"/>
        <v>Peter.Hall@company.com</v>
      </c>
      <c r="E54" t="s">
        <v>600</v>
      </c>
      <c r="F54" s="38">
        <f t="shared" si="1"/>
        <v>11441344478968</v>
      </c>
      <c r="G54" s="37">
        <v>38584</v>
      </c>
      <c r="H54" t="s">
        <v>594</v>
      </c>
      <c r="I54">
        <v>9000</v>
      </c>
      <c r="J54" t="s">
        <v>575</v>
      </c>
      <c r="K54">
        <f t="shared" ca="1" si="2"/>
        <v>18</v>
      </c>
      <c r="L54">
        <f t="shared" ca="1" si="3"/>
        <v>18.13</v>
      </c>
    </row>
    <row r="55" spans="1:12" x14ac:dyDescent="0.25">
      <c r="A55">
        <v>153</v>
      </c>
      <c r="B55" t="s">
        <v>601</v>
      </c>
      <c r="C55" t="s">
        <v>602</v>
      </c>
      <c r="D55" t="str">
        <f t="shared" si="0"/>
        <v>Christopher.Olsen@company.com</v>
      </c>
      <c r="E55" t="s">
        <v>604</v>
      </c>
      <c r="F55" s="38">
        <f t="shared" si="1"/>
        <v>11441344498718</v>
      </c>
      <c r="G55" s="37">
        <v>38806</v>
      </c>
      <c r="H55" t="s">
        <v>594</v>
      </c>
      <c r="I55">
        <v>8000</v>
      </c>
      <c r="J55" t="s">
        <v>575</v>
      </c>
      <c r="K55">
        <f t="shared" ca="1" si="2"/>
        <v>17</v>
      </c>
      <c r="L55">
        <f t="shared" ca="1" si="3"/>
        <v>17.510000000000002</v>
      </c>
    </row>
    <row r="56" spans="1:12" x14ac:dyDescent="0.25">
      <c r="A56">
        <v>154</v>
      </c>
      <c r="B56" t="s">
        <v>605</v>
      </c>
      <c r="C56" t="s">
        <v>584</v>
      </c>
      <c r="D56" t="str">
        <f t="shared" si="0"/>
        <v>Nanette.Cambrault@company.com</v>
      </c>
      <c r="E56" t="s">
        <v>607</v>
      </c>
      <c r="F56" s="38">
        <f t="shared" si="1"/>
        <v>11441344987668</v>
      </c>
      <c r="G56" s="37">
        <v>39060</v>
      </c>
      <c r="H56" t="s">
        <v>594</v>
      </c>
      <c r="I56">
        <v>7500</v>
      </c>
      <c r="J56" t="s">
        <v>575</v>
      </c>
      <c r="K56">
        <f t="shared" ca="1" si="2"/>
        <v>16</v>
      </c>
      <c r="L56">
        <f t="shared" ca="1" si="3"/>
        <v>16.82</v>
      </c>
    </row>
    <row r="57" spans="1:12" x14ac:dyDescent="0.25">
      <c r="A57">
        <v>155</v>
      </c>
      <c r="B57" t="s">
        <v>608</v>
      </c>
      <c r="C57" t="s">
        <v>609</v>
      </c>
      <c r="D57" t="str">
        <f t="shared" si="0"/>
        <v>Oliver.Tuvault@company.com</v>
      </c>
      <c r="E57" t="s">
        <v>611</v>
      </c>
      <c r="F57" s="38">
        <f t="shared" si="1"/>
        <v>11441344486508</v>
      </c>
      <c r="G57" s="37">
        <v>39409</v>
      </c>
      <c r="H57" t="s">
        <v>594</v>
      </c>
      <c r="I57">
        <v>7000</v>
      </c>
      <c r="J57" t="s">
        <v>575</v>
      </c>
      <c r="K57">
        <f t="shared" ca="1" si="2"/>
        <v>15</v>
      </c>
      <c r="L57">
        <f t="shared" ca="1" si="3"/>
        <v>15.87</v>
      </c>
    </row>
    <row r="58" spans="1:12" x14ac:dyDescent="0.25">
      <c r="A58">
        <v>156</v>
      </c>
      <c r="B58" t="s">
        <v>612</v>
      </c>
      <c r="C58" t="s">
        <v>383</v>
      </c>
      <c r="D58" t="str">
        <f t="shared" si="0"/>
        <v>Janette.King@company.com</v>
      </c>
      <c r="E58" t="s">
        <v>614</v>
      </c>
      <c r="F58" s="38">
        <f t="shared" si="1"/>
        <v>11441345429268</v>
      </c>
      <c r="G58" s="37">
        <v>38016</v>
      </c>
      <c r="H58" t="s">
        <v>594</v>
      </c>
      <c r="I58">
        <v>10000</v>
      </c>
      <c r="J58" t="s">
        <v>575</v>
      </c>
      <c r="K58">
        <f t="shared" ca="1" si="2"/>
        <v>19</v>
      </c>
      <c r="L58">
        <f t="shared" ca="1" si="3"/>
        <v>19.68</v>
      </c>
    </row>
    <row r="59" spans="1:12" x14ac:dyDescent="0.25">
      <c r="A59">
        <v>157</v>
      </c>
      <c r="B59" t="s">
        <v>615</v>
      </c>
      <c r="C59" t="s">
        <v>616</v>
      </c>
      <c r="D59" t="str">
        <f t="shared" si="0"/>
        <v>Patrick.Sully@company.com</v>
      </c>
      <c r="E59" t="s">
        <v>618</v>
      </c>
      <c r="F59" s="38">
        <f t="shared" si="1"/>
        <v>11441345929268</v>
      </c>
      <c r="G59" s="37">
        <v>38050</v>
      </c>
      <c r="H59" t="s">
        <v>594</v>
      </c>
      <c r="I59">
        <v>9500</v>
      </c>
      <c r="J59" t="s">
        <v>575</v>
      </c>
      <c r="K59">
        <f t="shared" ca="1" si="2"/>
        <v>19</v>
      </c>
      <c r="L59">
        <f t="shared" ca="1" si="3"/>
        <v>19.59</v>
      </c>
    </row>
    <row r="60" spans="1:12" x14ac:dyDescent="0.25">
      <c r="A60">
        <v>158</v>
      </c>
      <c r="B60" t="s">
        <v>619</v>
      </c>
      <c r="C60" t="s">
        <v>620</v>
      </c>
      <c r="D60" t="str">
        <f t="shared" si="0"/>
        <v>Allan.McEwen@company.com</v>
      </c>
      <c r="E60" t="s">
        <v>622</v>
      </c>
      <c r="F60" s="38">
        <f t="shared" si="1"/>
        <v>11441345829268</v>
      </c>
      <c r="G60" s="37">
        <v>38200</v>
      </c>
      <c r="H60" t="s">
        <v>594</v>
      </c>
      <c r="I60">
        <v>9000</v>
      </c>
      <c r="J60" t="s">
        <v>575</v>
      </c>
      <c r="K60">
        <f t="shared" ca="1" si="2"/>
        <v>19</v>
      </c>
      <c r="L60">
        <f t="shared" ca="1" si="3"/>
        <v>19.18</v>
      </c>
    </row>
    <row r="61" spans="1:12" x14ac:dyDescent="0.25">
      <c r="A61">
        <v>159</v>
      </c>
      <c r="B61" t="s">
        <v>623</v>
      </c>
      <c r="C61" t="s">
        <v>624</v>
      </c>
      <c r="D61" t="str">
        <f t="shared" si="0"/>
        <v>Lindsey.Smith@company.com</v>
      </c>
      <c r="E61" t="s">
        <v>626</v>
      </c>
      <c r="F61" s="38">
        <f t="shared" si="1"/>
        <v>11441345729268</v>
      </c>
      <c r="G61" s="37">
        <v>38421</v>
      </c>
      <c r="H61" t="s">
        <v>594</v>
      </c>
      <c r="I61">
        <v>8000</v>
      </c>
      <c r="J61" t="s">
        <v>575</v>
      </c>
      <c r="K61">
        <f t="shared" ca="1" si="2"/>
        <v>18</v>
      </c>
      <c r="L61">
        <f t="shared" ca="1" si="3"/>
        <v>18.57</v>
      </c>
    </row>
    <row r="62" spans="1:12" x14ac:dyDescent="0.25">
      <c r="A62">
        <v>160</v>
      </c>
      <c r="B62" t="s">
        <v>627</v>
      </c>
      <c r="C62" t="s">
        <v>628</v>
      </c>
      <c r="D62" t="str">
        <f t="shared" si="0"/>
        <v>Louise.Doran@company.com</v>
      </c>
      <c r="E62" t="s">
        <v>630</v>
      </c>
      <c r="F62" s="38">
        <f t="shared" si="1"/>
        <v>11441345629268</v>
      </c>
      <c r="G62" s="37">
        <v>38701</v>
      </c>
      <c r="H62" t="s">
        <v>594</v>
      </c>
      <c r="I62">
        <v>7500</v>
      </c>
      <c r="J62" t="s">
        <v>575</v>
      </c>
      <c r="K62">
        <f t="shared" ca="1" si="2"/>
        <v>17</v>
      </c>
      <c r="L62">
        <f t="shared" ca="1" si="3"/>
        <v>17.809999999999999</v>
      </c>
    </row>
    <row r="63" spans="1:12" x14ac:dyDescent="0.25">
      <c r="A63">
        <v>161</v>
      </c>
      <c r="B63" t="s">
        <v>631</v>
      </c>
      <c r="C63" t="s">
        <v>632</v>
      </c>
      <c r="D63" t="str">
        <f t="shared" si="0"/>
        <v>Sarath.Sewall@company.com</v>
      </c>
      <c r="E63" t="s">
        <v>634</v>
      </c>
      <c r="F63" s="38">
        <f t="shared" si="1"/>
        <v>11441345529268</v>
      </c>
      <c r="G63" s="37">
        <v>39024</v>
      </c>
      <c r="H63" t="s">
        <v>594</v>
      </c>
      <c r="I63">
        <v>7000</v>
      </c>
      <c r="J63" t="s">
        <v>575</v>
      </c>
      <c r="K63">
        <f t="shared" ca="1" si="2"/>
        <v>16</v>
      </c>
      <c r="L63">
        <f t="shared" ca="1" si="3"/>
        <v>16.920000000000002</v>
      </c>
    </row>
    <row r="64" spans="1:12" x14ac:dyDescent="0.25">
      <c r="A64">
        <v>162</v>
      </c>
      <c r="B64" t="s">
        <v>635</v>
      </c>
      <c r="C64" t="s">
        <v>636</v>
      </c>
      <c r="D64" t="str">
        <f t="shared" si="0"/>
        <v>Clara.Vishney@company.com</v>
      </c>
      <c r="E64" t="s">
        <v>638</v>
      </c>
      <c r="F64" s="38">
        <f t="shared" si="1"/>
        <v>11441346129268</v>
      </c>
      <c r="G64" s="37">
        <v>38667</v>
      </c>
      <c r="H64" t="s">
        <v>594</v>
      </c>
      <c r="I64">
        <v>10500</v>
      </c>
      <c r="J64" t="s">
        <v>575</v>
      </c>
      <c r="K64">
        <f t="shared" ca="1" si="2"/>
        <v>17</v>
      </c>
      <c r="L64">
        <f t="shared" ca="1" si="3"/>
        <v>17.899999999999999</v>
      </c>
    </row>
    <row r="65" spans="1:12" x14ac:dyDescent="0.25">
      <c r="A65">
        <v>163</v>
      </c>
      <c r="B65" t="s">
        <v>639</v>
      </c>
      <c r="C65" t="s">
        <v>640</v>
      </c>
      <c r="D65" t="str">
        <f t="shared" si="0"/>
        <v>Danielle.Greene@company.com</v>
      </c>
      <c r="E65" t="s">
        <v>642</v>
      </c>
      <c r="F65" s="38">
        <f t="shared" si="1"/>
        <v>11441346229268</v>
      </c>
      <c r="G65" s="37">
        <v>39160</v>
      </c>
      <c r="H65" t="s">
        <v>594</v>
      </c>
      <c r="I65">
        <v>9500</v>
      </c>
      <c r="J65" t="s">
        <v>575</v>
      </c>
      <c r="K65">
        <f t="shared" ca="1" si="2"/>
        <v>16</v>
      </c>
      <c r="L65">
        <f t="shared" ca="1" si="3"/>
        <v>16.54</v>
      </c>
    </row>
    <row r="66" spans="1:12" x14ac:dyDescent="0.25">
      <c r="A66">
        <v>164</v>
      </c>
      <c r="B66" t="s">
        <v>643</v>
      </c>
      <c r="C66" t="s">
        <v>644</v>
      </c>
      <c r="D66" t="str">
        <f t="shared" si="0"/>
        <v>Mattea.Marvins@company.com</v>
      </c>
      <c r="E66" t="s">
        <v>646</v>
      </c>
      <c r="F66" s="38">
        <f t="shared" si="1"/>
        <v>11441346329268</v>
      </c>
      <c r="G66" s="37">
        <v>39471</v>
      </c>
      <c r="H66" t="s">
        <v>594</v>
      </c>
      <c r="I66">
        <v>7200</v>
      </c>
      <c r="J66" t="s">
        <v>575</v>
      </c>
      <c r="K66">
        <f t="shared" ca="1" si="2"/>
        <v>15</v>
      </c>
      <c r="L66">
        <f t="shared" ca="1" si="3"/>
        <v>15.7</v>
      </c>
    </row>
    <row r="67" spans="1:12" x14ac:dyDescent="0.25">
      <c r="A67">
        <v>165</v>
      </c>
      <c r="B67" t="s">
        <v>407</v>
      </c>
      <c r="C67" t="s">
        <v>647</v>
      </c>
      <c r="D67" t="str">
        <f t="shared" ref="D67:D108" si="4">CONCATENATE(B67,".",C67,$O$1)</f>
        <v>David.Lee@company.com</v>
      </c>
      <c r="E67" t="s">
        <v>649</v>
      </c>
      <c r="F67" s="38">
        <f t="shared" ref="F67:F108" si="5">VALUE(SUBSTITUTE(E67,".",""))</f>
        <v>11441346529268</v>
      </c>
      <c r="G67" s="37">
        <v>39501</v>
      </c>
      <c r="H67" t="s">
        <v>594</v>
      </c>
      <c r="I67">
        <v>6800</v>
      </c>
      <c r="J67" t="s">
        <v>575</v>
      </c>
      <c r="K67">
        <f t="shared" ref="K67:K108" ca="1" si="6">DATEDIF(G67,TODAY(),"Y")</f>
        <v>15</v>
      </c>
      <c r="L67">
        <f t="shared" ref="L67:L108" ca="1" si="7">ROUND(YEARFRAC(G67,$O$2),2)</f>
        <v>15.62</v>
      </c>
    </row>
    <row r="68" spans="1:12" x14ac:dyDescent="0.25">
      <c r="A68">
        <v>166</v>
      </c>
      <c r="B68" t="s">
        <v>650</v>
      </c>
      <c r="C68" t="s">
        <v>651</v>
      </c>
      <c r="D68" t="str">
        <f t="shared" si="4"/>
        <v>Sundar.Ande@company.com</v>
      </c>
      <c r="E68" t="s">
        <v>653</v>
      </c>
      <c r="F68" s="38">
        <f t="shared" si="5"/>
        <v>11441346629268</v>
      </c>
      <c r="G68" s="37">
        <v>39531</v>
      </c>
      <c r="H68" t="s">
        <v>594</v>
      </c>
      <c r="I68">
        <v>6400</v>
      </c>
      <c r="J68" t="s">
        <v>575</v>
      </c>
      <c r="K68">
        <f t="shared" ca="1" si="6"/>
        <v>15</v>
      </c>
      <c r="L68">
        <f t="shared" ca="1" si="7"/>
        <v>15.53</v>
      </c>
    </row>
    <row r="69" spans="1:12" x14ac:dyDescent="0.25">
      <c r="A69">
        <v>167</v>
      </c>
      <c r="B69" t="s">
        <v>654</v>
      </c>
      <c r="C69" t="s">
        <v>655</v>
      </c>
      <c r="D69" t="str">
        <f t="shared" si="4"/>
        <v>Amit.Banda@company.com</v>
      </c>
      <c r="E69" t="s">
        <v>657</v>
      </c>
      <c r="F69" s="38">
        <f t="shared" si="5"/>
        <v>11441346729268</v>
      </c>
      <c r="G69" s="37">
        <v>39559</v>
      </c>
      <c r="H69" t="s">
        <v>594</v>
      </c>
      <c r="I69">
        <v>6200</v>
      </c>
      <c r="J69" t="s">
        <v>575</v>
      </c>
      <c r="K69">
        <f t="shared" ca="1" si="6"/>
        <v>15</v>
      </c>
      <c r="L69">
        <f t="shared" ca="1" si="7"/>
        <v>15.46</v>
      </c>
    </row>
    <row r="70" spans="1:12" x14ac:dyDescent="0.25">
      <c r="A70">
        <v>168</v>
      </c>
      <c r="B70" t="s">
        <v>658</v>
      </c>
      <c r="C70" t="s">
        <v>659</v>
      </c>
      <c r="D70" t="str">
        <f t="shared" si="4"/>
        <v>Lisa.Ozer@company.com</v>
      </c>
      <c r="E70" t="s">
        <v>661</v>
      </c>
      <c r="F70" s="38">
        <f t="shared" si="5"/>
        <v>11441343929268</v>
      </c>
      <c r="G70" s="37">
        <v>38422</v>
      </c>
      <c r="H70" t="s">
        <v>594</v>
      </c>
      <c r="I70">
        <v>11500</v>
      </c>
      <c r="J70" t="s">
        <v>575</v>
      </c>
      <c r="K70">
        <f t="shared" ca="1" si="6"/>
        <v>18</v>
      </c>
      <c r="L70">
        <f t="shared" ca="1" si="7"/>
        <v>18.57</v>
      </c>
    </row>
    <row r="71" spans="1:12" x14ac:dyDescent="0.25">
      <c r="A71">
        <v>169</v>
      </c>
      <c r="B71" t="s">
        <v>662</v>
      </c>
      <c r="C71" t="s">
        <v>663</v>
      </c>
      <c r="D71" t="str">
        <f t="shared" si="4"/>
        <v>Harrison.Bloom@company.com</v>
      </c>
      <c r="E71" t="s">
        <v>665</v>
      </c>
      <c r="F71" s="38">
        <f t="shared" si="5"/>
        <v>11441343829268</v>
      </c>
      <c r="G71" s="37">
        <v>38799</v>
      </c>
      <c r="H71" t="s">
        <v>594</v>
      </c>
      <c r="I71">
        <v>10000</v>
      </c>
      <c r="J71" t="s">
        <v>575</v>
      </c>
      <c r="K71">
        <f t="shared" ca="1" si="6"/>
        <v>17</v>
      </c>
      <c r="L71">
        <f t="shared" ca="1" si="7"/>
        <v>17.53</v>
      </c>
    </row>
    <row r="72" spans="1:12" x14ac:dyDescent="0.25">
      <c r="A72">
        <v>170</v>
      </c>
      <c r="B72" t="s">
        <v>666</v>
      </c>
      <c r="C72" t="s">
        <v>667</v>
      </c>
      <c r="D72" t="str">
        <f t="shared" si="4"/>
        <v>Tayler.Fox@company.com</v>
      </c>
      <c r="E72" t="s">
        <v>669</v>
      </c>
      <c r="F72" s="38">
        <f t="shared" si="5"/>
        <v>11441343729268</v>
      </c>
      <c r="G72" s="37">
        <v>38741</v>
      </c>
      <c r="H72" t="s">
        <v>594</v>
      </c>
      <c r="I72">
        <v>9600</v>
      </c>
      <c r="J72" t="s">
        <v>575</v>
      </c>
      <c r="K72">
        <f t="shared" ca="1" si="6"/>
        <v>17</v>
      </c>
      <c r="L72">
        <f t="shared" ca="1" si="7"/>
        <v>17.7</v>
      </c>
    </row>
    <row r="73" spans="1:12" x14ac:dyDescent="0.25">
      <c r="A73">
        <v>171</v>
      </c>
      <c r="B73" t="s">
        <v>670</v>
      </c>
      <c r="C73" t="s">
        <v>624</v>
      </c>
      <c r="D73" t="str">
        <f t="shared" si="4"/>
        <v>William.Smith@company.com</v>
      </c>
      <c r="E73" t="s">
        <v>672</v>
      </c>
      <c r="F73" s="38">
        <f t="shared" si="5"/>
        <v>11441343629268</v>
      </c>
      <c r="G73" s="37">
        <v>39136</v>
      </c>
      <c r="H73" t="s">
        <v>594</v>
      </c>
      <c r="I73">
        <v>7400</v>
      </c>
      <c r="J73" t="s">
        <v>575</v>
      </c>
      <c r="K73">
        <f t="shared" ca="1" si="6"/>
        <v>16</v>
      </c>
      <c r="L73">
        <f t="shared" ca="1" si="7"/>
        <v>16.62</v>
      </c>
    </row>
    <row r="74" spans="1:12" x14ac:dyDescent="0.25">
      <c r="A74">
        <v>172</v>
      </c>
      <c r="B74" t="s">
        <v>673</v>
      </c>
      <c r="C74" t="s">
        <v>674</v>
      </c>
      <c r="D74" t="str">
        <f t="shared" si="4"/>
        <v>Elizabeth.Bates@company.com</v>
      </c>
      <c r="E74" t="s">
        <v>676</v>
      </c>
      <c r="F74" s="38">
        <f t="shared" si="5"/>
        <v>11441343529268</v>
      </c>
      <c r="G74" s="37">
        <v>39165</v>
      </c>
      <c r="H74" t="s">
        <v>594</v>
      </c>
      <c r="I74">
        <v>7300</v>
      </c>
      <c r="J74" t="s">
        <v>575</v>
      </c>
      <c r="K74">
        <f t="shared" ca="1" si="6"/>
        <v>16</v>
      </c>
      <c r="L74">
        <f t="shared" ca="1" si="7"/>
        <v>16.53</v>
      </c>
    </row>
    <row r="75" spans="1:12" x14ac:dyDescent="0.25">
      <c r="A75">
        <v>173</v>
      </c>
      <c r="B75" t="s">
        <v>677</v>
      </c>
      <c r="C75" t="s">
        <v>188</v>
      </c>
      <c r="D75" t="str">
        <f t="shared" si="4"/>
        <v>Sundita.Kumar@company.com</v>
      </c>
      <c r="E75" t="s">
        <v>679</v>
      </c>
      <c r="F75" s="38">
        <f t="shared" si="5"/>
        <v>11441343329268</v>
      </c>
      <c r="G75" s="37">
        <v>39559</v>
      </c>
      <c r="H75" t="s">
        <v>594</v>
      </c>
      <c r="I75">
        <v>6100</v>
      </c>
      <c r="J75" t="s">
        <v>575</v>
      </c>
      <c r="K75">
        <f t="shared" ca="1" si="6"/>
        <v>15</v>
      </c>
      <c r="L75">
        <f t="shared" ca="1" si="7"/>
        <v>15.46</v>
      </c>
    </row>
    <row r="76" spans="1:12" x14ac:dyDescent="0.25">
      <c r="A76">
        <v>174</v>
      </c>
      <c r="B76" t="s">
        <v>680</v>
      </c>
      <c r="C76" t="s">
        <v>681</v>
      </c>
      <c r="D76" t="str">
        <f t="shared" si="4"/>
        <v>Ellen.Abel@company.com</v>
      </c>
      <c r="E76" t="s">
        <v>683</v>
      </c>
      <c r="F76" s="38">
        <f t="shared" si="5"/>
        <v>11441644429267</v>
      </c>
      <c r="G76" s="37">
        <v>38118</v>
      </c>
      <c r="H76" t="s">
        <v>594</v>
      </c>
      <c r="I76">
        <v>11000</v>
      </c>
      <c r="J76" t="s">
        <v>575</v>
      </c>
      <c r="K76">
        <f t="shared" ca="1" si="6"/>
        <v>19</v>
      </c>
      <c r="L76">
        <f t="shared" ca="1" si="7"/>
        <v>19.399999999999999</v>
      </c>
    </row>
    <row r="77" spans="1:12" x14ac:dyDescent="0.25">
      <c r="A77">
        <v>175</v>
      </c>
      <c r="B77" t="s">
        <v>684</v>
      </c>
      <c r="C77" t="s">
        <v>685</v>
      </c>
      <c r="D77" t="str">
        <f t="shared" si="4"/>
        <v>Alyssa.Hutton@company.com</v>
      </c>
      <c r="E77" t="s">
        <v>687</v>
      </c>
      <c r="F77" s="38">
        <f t="shared" si="5"/>
        <v>11441644429266</v>
      </c>
      <c r="G77" s="37">
        <v>38430</v>
      </c>
      <c r="H77" t="s">
        <v>594</v>
      </c>
      <c r="I77">
        <v>8800</v>
      </c>
      <c r="J77" t="s">
        <v>575</v>
      </c>
      <c r="K77">
        <f t="shared" ca="1" si="6"/>
        <v>18</v>
      </c>
      <c r="L77">
        <f t="shared" ca="1" si="7"/>
        <v>18.54</v>
      </c>
    </row>
    <row r="78" spans="1:12" x14ac:dyDescent="0.25">
      <c r="A78">
        <v>176</v>
      </c>
      <c r="B78" t="s">
        <v>688</v>
      </c>
      <c r="C78" t="s">
        <v>689</v>
      </c>
      <c r="D78" t="str">
        <f t="shared" si="4"/>
        <v>Jonathon.Taylor@company.com</v>
      </c>
      <c r="E78" t="s">
        <v>691</v>
      </c>
      <c r="F78" s="38">
        <f t="shared" si="5"/>
        <v>11441644429265</v>
      </c>
      <c r="G78" s="37">
        <v>38800</v>
      </c>
      <c r="H78" t="s">
        <v>594</v>
      </c>
      <c r="I78">
        <v>8600</v>
      </c>
      <c r="J78" t="s">
        <v>575</v>
      </c>
      <c r="K78">
        <f t="shared" ca="1" si="6"/>
        <v>17</v>
      </c>
      <c r="L78">
        <f t="shared" ca="1" si="7"/>
        <v>17.53</v>
      </c>
    </row>
    <row r="79" spans="1:12" x14ac:dyDescent="0.25">
      <c r="A79">
        <v>177</v>
      </c>
      <c r="B79" t="s">
        <v>692</v>
      </c>
      <c r="C79" t="s">
        <v>693</v>
      </c>
      <c r="D79" t="str">
        <f t="shared" si="4"/>
        <v>Jack.Livingston@company.com</v>
      </c>
      <c r="E79" t="s">
        <v>695</v>
      </c>
      <c r="F79" s="38">
        <f t="shared" si="5"/>
        <v>11441644429264</v>
      </c>
      <c r="G79" s="37">
        <v>38830</v>
      </c>
      <c r="H79" t="s">
        <v>594</v>
      </c>
      <c r="I79">
        <v>8400</v>
      </c>
      <c r="J79" t="s">
        <v>575</v>
      </c>
      <c r="K79">
        <f t="shared" ca="1" si="6"/>
        <v>17</v>
      </c>
      <c r="L79">
        <f t="shared" ca="1" si="7"/>
        <v>17.45</v>
      </c>
    </row>
    <row r="80" spans="1:12" x14ac:dyDescent="0.25">
      <c r="A80">
        <v>178</v>
      </c>
      <c r="B80" t="s">
        <v>696</v>
      </c>
      <c r="C80" t="s">
        <v>697</v>
      </c>
      <c r="D80" t="str">
        <f t="shared" si="4"/>
        <v>Kimberely.Grant@company.com</v>
      </c>
      <c r="E80" t="s">
        <v>699</v>
      </c>
      <c r="F80" s="38">
        <f t="shared" si="5"/>
        <v>11441644429263</v>
      </c>
      <c r="G80" s="37">
        <v>39226</v>
      </c>
      <c r="H80" t="s">
        <v>594</v>
      </c>
      <c r="I80">
        <v>7000</v>
      </c>
      <c r="J80" t="s">
        <v>575</v>
      </c>
      <c r="K80">
        <f t="shared" ca="1" si="6"/>
        <v>16</v>
      </c>
      <c r="L80">
        <f t="shared" ca="1" si="7"/>
        <v>16.36</v>
      </c>
    </row>
    <row r="81" spans="1:12" x14ac:dyDescent="0.25">
      <c r="A81">
        <v>179</v>
      </c>
      <c r="B81" t="s">
        <v>700</v>
      </c>
      <c r="C81" t="s">
        <v>701</v>
      </c>
      <c r="D81" t="str">
        <f t="shared" si="4"/>
        <v>Charles.Johnson@company.com</v>
      </c>
      <c r="E81" t="s">
        <v>703</v>
      </c>
      <c r="F81" s="38">
        <f t="shared" si="5"/>
        <v>11441644429262</v>
      </c>
      <c r="G81" s="37">
        <v>39451</v>
      </c>
      <c r="H81" t="s">
        <v>594</v>
      </c>
      <c r="I81">
        <v>6200</v>
      </c>
      <c r="J81" t="s">
        <v>575</v>
      </c>
      <c r="K81">
        <f t="shared" ca="1" si="6"/>
        <v>15</v>
      </c>
      <c r="L81">
        <f t="shared" ca="1" si="7"/>
        <v>15.75</v>
      </c>
    </row>
    <row r="82" spans="1:12" x14ac:dyDescent="0.25">
      <c r="A82">
        <v>180</v>
      </c>
      <c r="B82" t="s">
        <v>704</v>
      </c>
      <c r="C82" t="s">
        <v>689</v>
      </c>
      <c r="D82" t="str">
        <f t="shared" si="4"/>
        <v>Winston.Taylor@company.com</v>
      </c>
      <c r="E82" t="s">
        <v>706</v>
      </c>
      <c r="F82" s="38">
        <f t="shared" si="5"/>
        <v>6505079876</v>
      </c>
      <c r="G82" s="37">
        <v>38741</v>
      </c>
      <c r="H82" t="s">
        <v>707</v>
      </c>
      <c r="I82">
        <v>3200</v>
      </c>
      <c r="J82" t="s">
        <v>476</v>
      </c>
      <c r="K82">
        <f t="shared" ca="1" si="6"/>
        <v>17</v>
      </c>
      <c r="L82">
        <f t="shared" ca="1" si="7"/>
        <v>17.7</v>
      </c>
    </row>
    <row r="83" spans="1:12" x14ac:dyDescent="0.25">
      <c r="A83">
        <v>181</v>
      </c>
      <c r="B83" t="s">
        <v>708</v>
      </c>
      <c r="C83" t="s">
        <v>709</v>
      </c>
      <c r="D83" t="str">
        <f t="shared" si="4"/>
        <v>Jean.Fleaur@company.com</v>
      </c>
      <c r="E83" t="s">
        <v>711</v>
      </c>
      <c r="F83" s="38">
        <f t="shared" si="5"/>
        <v>6505079877</v>
      </c>
      <c r="G83" s="37">
        <v>38771</v>
      </c>
      <c r="H83" t="s">
        <v>707</v>
      </c>
      <c r="I83">
        <v>3100</v>
      </c>
      <c r="J83" t="s">
        <v>476</v>
      </c>
      <c r="K83">
        <f t="shared" ca="1" si="6"/>
        <v>17</v>
      </c>
      <c r="L83">
        <f t="shared" ca="1" si="7"/>
        <v>17.62</v>
      </c>
    </row>
    <row r="84" spans="1:12" x14ac:dyDescent="0.25">
      <c r="A84">
        <v>182</v>
      </c>
      <c r="B84" t="s">
        <v>712</v>
      </c>
      <c r="C84" t="s">
        <v>713</v>
      </c>
      <c r="D84" t="str">
        <f t="shared" si="4"/>
        <v>Martha.Sullivan@company.com</v>
      </c>
      <c r="E84" t="s">
        <v>715</v>
      </c>
      <c r="F84" s="38">
        <f t="shared" si="5"/>
        <v>6505079878</v>
      </c>
      <c r="G84" s="37">
        <v>39254</v>
      </c>
      <c r="H84" t="s">
        <v>707</v>
      </c>
      <c r="I84">
        <v>2500</v>
      </c>
      <c r="J84" t="s">
        <v>476</v>
      </c>
      <c r="K84">
        <f t="shared" ca="1" si="6"/>
        <v>16</v>
      </c>
      <c r="L84">
        <f t="shared" ca="1" si="7"/>
        <v>16.29</v>
      </c>
    </row>
    <row r="85" spans="1:12" x14ac:dyDescent="0.25">
      <c r="A85">
        <v>183</v>
      </c>
      <c r="B85" t="s">
        <v>716</v>
      </c>
      <c r="C85" t="s">
        <v>717</v>
      </c>
      <c r="D85" t="str">
        <f t="shared" si="4"/>
        <v>Girard.Geoni@company.com</v>
      </c>
      <c r="E85" t="s">
        <v>719</v>
      </c>
      <c r="F85" s="38">
        <f t="shared" si="5"/>
        <v>6505079879</v>
      </c>
      <c r="G85" s="37">
        <v>39481</v>
      </c>
      <c r="H85" t="s">
        <v>707</v>
      </c>
      <c r="I85">
        <v>2800</v>
      </c>
      <c r="J85" t="s">
        <v>476</v>
      </c>
      <c r="K85">
        <f t="shared" ca="1" si="6"/>
        <v>15</v>
      </c>
      <c r="L85">
        <f t="shared" ca="1" si="7"/>
        <v>15.67</v>
      </c>
    </row>
    <row r="86" spans="1:12" x14ac:dyDescent="0.25">
      <c r="A86">
        <v>184</v>
      </c>
      <c r="B86" t="s">
        <v>720</v>
      </c>
      <c r="C86" t="s">
        <v>721</v>
      </c>
      <c r="D86" t="str">
        <f t="shared" si="4"/>
        <v>Nandita.Sarchand@company.com</v>
      </c>
      <c r="E86" t="s">
        <v>723</v>
      </c>
      <c r="F86" s="38">
        <f t="shared" si="5"/>
        <v>6505091876</v>
      </c>
      <c r="G86" s="37">
        <v>38013</v>
      </c>
      <c r="H86" t="s">
        <v>707</v>
      </c>
      <c r="I86">
        <v>4200</v>
      </c>
      <c r="J86" t="s">
        <v>476</v>
      </c>
      <c r="K86">
        <f t="shared" ca="1" si="6"/>
        <v>19</v>
      </c>
      <c r="L86">
        <f t="shared" ca="1" si="7"/>
        <v>19.690000000000001</v>
      </c>
    </row>
    <row r="87" spans="1:12" x14ac:dyDescent="0.25">
      <c r="A87">
        <v>185</v>
      </c>
      <c r="B87" t="s">
        <v>724</v>
      </c>
      <c r="C87" t="s">
        <v>725</v>
      </c>
      <c r="D87" t="str">
        <f t="shared" si="4"/>
        <v>Alexis.Bull@company.com</v>
      </c>
      <c r="E87" t="s">
        <v>727</v>
      </c>
      <c r="F87" s="38">
        <f t="shared" si="5"/>
        <v>6505092876</v>
      </c>
      <c r="G87" s="37">
        <v>38403</v>
      </c>
      <c r="H87" t="s">
        <v>707</v>
      </c>
      <c r="I87">
        <v>4100</v>
      </c>
      <c r="J87" t="s">
        <v>476</v>
      </c>
      <c r="K87">
        <f t="shared" ca="1" si="6"/>
        <v>18</v>
      </c>
      <c r="L87">
        <f t="shared" ca="1" si="7"/>
        <v>18.63</v>
      </c>
    </row>
    <row r="88" spans="1:12" x14ac:dyDescent="0.25">
      <c r="A88">
        <v>186</v>
      </c>
      <c r="B88" t="s">
        <v>493</v>
      </c>
      <c r="C88" t="s">
        <v>728</v>
      </c>
      <c r="D88" t="str">
        <f t="shared" si="4"/>
        <v>Julia.Dellinger@company.com</v>
      </c>
      <c r="E88" t="s">
        <v>730</v>
      </c>
      <c r="F88" s="38">
        <f t="shared" si="5"/>
        <v>6505093876</v>
      </c>
      <c r="G88" s="37">
        <v>38892</v>
      </c>
      <c r="H88" t="s">
        <v>707</v>
      </c>
      <c r="I88">
        <v>3400</v>
      </c>
      <c r="J88" t="s">
        <v>476</v>
      </c>
      <c r="K88">
        <f t="shared" ca="1" si="6"/>
        <v>17</v>
      </c>
      <c r="L88">
        <f t="shared" ca="1" si="7"/>
        <v>17.28</v>
      </c>
    </row>
    <row r="89" spans="1:12" x14ac:dyDescent="0.25">
      <c r="A89">
        <v>187</v>
      </c>
      <c r="B89" t="s">
        <v>731</v>
      </c>
      <c r="C89" t="s">
        <v>732</v>
      </c>
      <c r="D89" t="str">
        <f t="shared" si="4"/>
        <v>Anthony.Cabrio@company.com</v>
      </c>
      <c r="E89" t="s">
        <v>734</v>
      </c>
      <c r="F89" s="38">
        <f t="shared" si="5"/>
        <v>6505094876</v>
      </c>
      <c r="G89" s="37">
        <v>39120</v>
      </c>
      <c r="H89" t="s">
        <v>707</v>
      </c>
      <c r="I89">
        <v>3000</v>
      </c>
      <c r="J89" t="s">
        <v>476</v>
      </c>
      <c r="K89">
        <f t="shared" ca="1" si="6"/>
        <v>16</v>
      </c>
      <c r="L89">
        <f t="shared" ca="1" si="7"/>
        <v>16.66</v>
      </c>
    </row>
    <row r="90" spans="1:12" x14ac:dyDescent="0.25">
      <c r="A90">
        <v>188</v>
      </c>
      <c r="B90" t="s">
        <v>735</v>
      </c>
      <c r="C90" t="s">
        <v>736</v>
      </c>
      <c r="D90" t="str">
        <f t="shared" si="4"/>
        <v>Kelly.Chung@company.com</v>
      </c>
      <c r="E90" t="s">
        <v>738</v>
      </c>
      <c r="F90" s="38">
        <f t="shared" si="5"/>
        <v>6505051876</v>
      </c>
      <c r="G90" s="37">
        <v>38517</v>
      </c>
      <c r="H90" t="s">
        <v>707</v>
      </c>
      <c r="I90">
        <v>3800</v>
      </c>
      <c r="J90" t="s">
        <v>476</v>
      </c>
      <c r="K90">
        <f t="shared" ca="1" si="6"/>
        <v>18</v>
      </c>
      <c r="L90">
        <f t="shared" ca="1" si="7"/>
        <v>18.309999999999999</v>
      </c>
    </row>
    <row r="91" spans="1:12" x14ac:dyDescent="0.25">
      <c r="A91">
        <v>189</v>
      </c>
      <c r="B91" t="s">
        <v>739</v>
      </c>
      <c r="C91" t="s">
        <v>740</v>
      </c>
      <c r="D91" t="str">
        <f t="shared" si="4"/>
        <v>Jennifer.Dilly@company.com</v>
      </c>
      <c r="E91" t="s">
        <v>742</v>
      </c>
      <c r="F91" s="38">
        <f t="shared" si="5"/>
        <v>6505052876</v>
      </c>
      <c r="G91" s="37">
        <v>38577</v>
      </c>
      <c r="H91" t="s">
        <v>707</v>
      </c>
      <c r="I91">
        <v>3600</v>
      </c>
      <c r="J91" t="s">
        <v>476</v>
      </c>
      <c r="K91">
        <f t="shared" ca="1" si="6"/>
        <v>18</v>
      </c>
      <c r="L91">
        <f t="shared" ca="1" si="7"/>
        <v>18.14</v>
      </c>
    </row>
    <row r="92" spans="1:12" x14ac:dyDescent="0.25">
      <c r="A92">
        <v>190</v>
      </c>
      <c r="B92" t="s">
        <v>743</v>
      </c>
      <c r="C92" t="s">
        <v>744</v>
      </c>
      <c r="D92" t="str">
        <f t="shared" si="4"/>
        <v>Timothy.Gates@company.com</v>
      </c>
      <c r="E92" t="s">
        <v>746</v>
      </c>
      <c r="F92" s="38">
        <f t="shared" si="5"/>
        <v>6505053876</v>
      </c>
      <c r="G92" s="37">
        <v>38909</v>
      </c>
      <c r="H92" t="s">
        <v>707</v>
      </c>
      <c r="I92">
        <v>2900</v>
      </c>
      <c r="J92" t="s">
        <v>476</v>
      </c>
      <c r="K92">
        <f t="shared" ca="1" si="6"/>
        <v>17</v>
      </c>
      <c r="L92">
        <f t="shared" ca="1" si="7"/>
        <v>17.23</v>
      </c>
    </row>
    <row r="93" spans="1:12" x14ac:dyDescent="0.25">
      <c r="A93">
        <v>191</v>
      </c>
      <c r="B93" t="s">
        <v>563</v>
      </c>
      <c r="C93" t="s">
        <v>747</v>
      </c>
      <c r="D93" t="str">
        <f t="shared" si="4"/>
        <v>Randall.Perkins@company.com</v>
      </c>
      <c r="E93" t="s">
        <v>749</v>
      </c>
      <c r="F93" s="38">
        <f t="shared" si="5"/>
        <v>6505054876</v>
      </c>
      <c r="G93" s="37">
        <v>39435</v>
      </c>
      <c r="H93" t="s">
        <v>707</v>
      </c>
      <c r="I93">
        <v>2500</v>
      </c>
      <c r="J93" t="s">
        <v>476</v>
      </c>
      <c r="K93">
        <f t="shared" ca="1" si="6"/>
        <v>15</v>
      </c>
      <c r="L93">
        <f t="shared" ca="1" si="7"/>
        <v>15.79</v>
      </c>
    </row>
    <row r="94" spans="1:12" x14ac:dyDescent="0.25">
      <c r="A94">
        <v>192</v>
      </c>
      <c r="B94" t="s">
        <v>750</v>
      </c>
      <c r="C94" t="s">
        <v>751</v>
      </c>
      <c r="D94" t="str">
        <f t="shared" si="4"/>
        <v>Sarah.Bell@company.com</v>
      </c>
      <c r="E94" t="s">
        <v>753</v>
      </c>
      <c r="F94" s="38">
        <f t="shared" si="5"/>
        <v>6505011876</v>
      </c>
      <c r="G94" s="37">
        <v>38021</v>
      </c>
      <c r="H94" t="s">
        <v>707</v>
      </c>
      <c r="I94">
        <v>4000</v>
      </c>
      <c r="J94" t="s">
        <v>476</v>
      </c>
      <c r="K94">
        <f t="shared" ca="1" si="6"/>
        <v>19</v>
      </c>
      <c r="L94">
        <f t="shared" ca="1" si="7"/>
        <v>19.670000000000002</v>
      </c>
    </row>
    <row r="95" spans="1:12" x14ac:dyDescent="0.25">
      <c r="A95">
        <v>193</v>
      </c>
      <c r="B95" t="s">
        <v>754</v>
      </c>
      <c r="C95" t="s">
        <v>755</v>
      </c>
      <c r="D95" t="str">
        <f t="shared" si="4"/>
        <v>Britney.Everett@company.com</v>
      </c>
      <c r="E95" t="s">
        <v>757</v>
      </c>
      <c r="F95" s="38">
        <f t="shared" si="5"/>
        <v>6505012876</v>
      </c>
      <c r="G95" s="37">
        <v>38414</v>
      </c>
      <c r="H95" t="s">
        <v>707</v>
      </c>
      <c r="I95">
        <v>3900</v>
      </c>
      <c r="J95" t="s">
        <v>476</v>
      </c>
      <c r="K95">
        <f t="shared" ca="1" si="6"/>
        <v>18</v>
      </c>
      <c r="L95">
        <f t="shared" ca="1" si="7"/>
        <v>18.59</v>
      </c>
    </row>
    <row r="96" spans="1:12" x14ac:dyDescent="0.25">
      <c r="A96">
        <v>194</v>
      </c>
      <c r="B96" t="s">
        <v>758</v>
      </c>
      <c r="C96" t="s">
        <v>759</v>
      </c>
      <c r="D96" t="str">
        <f t="shared" si="4"/>
        <v>Samuel.McCain@company.com</v>
      </c>
      <c r="E96" t="s">
        <v>761</v>
      </c>
      <c r="F96" s="38">
        <f t="shared" si="5"/>
        <v>6505013876</v>
      </c>
      <c r="G96" s="37">
        <v>38899</v>
      </c>
      <c r="H96" t="s">
        <v>707</v>
      </c>
      <c r="I96">
        <v>3200</v>
      </c>
      <c r="J96" t="s">
        <v>476</v>
      </c>
      <c r="K96">
        <f t="shared" ca="1" si="6"/>
        <v>17</v>
      </c>
      <c r="L96">
        <f t="shared" ca="1" si="7"/>
        <v>17.260000000000002</v>
      </c>
    </row>
    <row r="97" spans="1:12" x14ac:dyDescent="0.25">
      <c r="A97">
        <v>195</v>
      </c>
      <c r="B97" t="s">
        <v>762</v>
      </c>
      <c r="C97" t="s">
        <v>763</v>
      </c>
      <c r="D97" t="str">
        <f t="shared" si="4"/>
        <v>Vance.Jones@company.com</v>
      </c>
      <c r="E97" t="s">
        <v>765</v>
      </c>
      <c r="F97" s="38">
        <f t="shared" si="5"/>
        <v>6505014876</v>
      </c>
      <c r="G97" s="37">
        <v>39158</v>
      </c>
      <c r="H97" t="s">
        <v>707</v>
      </c>
      <c r="I97">
        <v>2800</v>
      </c>
      <c r="J97" t="s">
        <v>476</v>
      </c>
      <c r="K97">
        <f t="shared" ca="1" si="6"/>
        <v>16</v>
      </c>
      <c r="L97">
        <f t="shared" ca="1" si="7"/>
        <v>16.55</v>
      </c>
    </row>
    <row r="98" spans="1:12" x14ac:dyDescent="0.25">
      <c r="A98">
        <v>196</v>
      </c>
      <c r="B98" t="s">
        <v>766</v>
      </c>
      <c r="C98" t="s">
        <v>767</v>
      </c>
      <c r="D98" t="str">
        <f t="shared" si="4"/>
        <v>Alana.Walsh@company.com</v>
      </c>
      <c r="E98" t="s">
        <v>769</v>
      </c>
      <c r="F98" s="38">
        <f t="shared" si="5"/>
        <v>6505079811</v>
      </c>
      <c r="G98" s="37">
        <v>38831</v>
      </c>
      <c r="H98" t="s">
        <v>707</v>
      </c>
      <c r="I98">
        <v>3100</v>
      </c>
      <c r="J98" t="s">
        <v>476</v>
      </c>
      <c r="K98">
        <f t="shared" ca="1" si="6"/>
        <v>17</v>
      </c>
      <c r="L98">
        <f t="shared" ca="1" si="7"/>
        <v>17.45</v>
      </c>
    </row>
    <row r="99" spans="1:12" x14ac:dyDescent="0.25">
      <c r="A99">
        <v>197</v>
      </c>
      <c r="B99" t="s">
        <v>489</v>
      </c>
      <c r="C99" t="s">
        <v>770</v>
      </c>
      <c r="D99" t="str">
        <f t="shared" si="4"/>
        <v>Kevin.Feeney@company.com</v>
      </c>
      <c r="E99" t="s">
        <v>772</v>
      </c>
      <c r="F99" s="38">
        <f t="shared" si="5"/>
        <v>6505079822</v>
      </c>
      <c r="G99" s="37">
        <v>38860</v>
      </c>
      <c r="H99" t="s">
        <v>707</v>
      </c>
      <c r="I99">
        <v>3000</v>
      </c>
      <c r="J99" t="s">
        <v>476</v>
      </c>
      <c r="K99">
        <f t="shared" ca="1" si="6"/>
        <v>17</v>
      </c>
      <c r="L99">
        <f t="shared" ca="1" si="7"/>
        <v>17.37</v>
      </c>
    </row>
    <row r="100" spans="1:12" x14ac:dyDescent="0.25">
      <c r="A100">
        <v>198</v>
      </c>
      <c r="B100" t="s">
        <v>773</v>
      </c>
      <c r="C100" t="s">
        <v>774</v>
      </c>
      <c r="D100" t="str">
        <f t="shared" si="4"/>
        <v>Donald.OConnell@company.com</v>
      </c>
      <c r="E100" t="s">
        <v>776</v>
      </c>
      <c r="F100" s="38">
        <f t="shared" si="5"/>
        <v>6505079833</v>
      </c>
      <c r="G100" s="37">
        <v>39254</v>
      </c>
      <c r="H100" t="s">
        <v>707</v>
      </c>
      <c r="I100">
        <v>2600</v>
      </c>
      <c r="J100" t="s">
        <v>476</v>
      </c>
      <c r="K100">
        <f t="shared" ca="1" si="6"/>
        <v>16</v>
      </c>
      <c r="L100">
        <f t="shared" ca="1" si="7"/>
        <v>16.29</v>
      </c>
    </row>
    <row r="101" spans="1:12" x14ac:dyDescent="0.25">
      <c r="A101">
        <v>199</v>
      </c>
      <c r="B101" t="s">
        <v>777</v>
      </c>
      <c r="C101" t="s">
        <v>697</v>
      </c>
      <c r="D101" t="str">
        <f t="shared" si="4"/>
        <v>Douglas.Grant@company.com</v>
      </c>
      <c r="E101" t="s">
        <v>779</v>
      </c>
      <c r="F101" s="38">
        <f t="shared" si="5"/>
        <v>6505079844</v>
      </c>
      <c r="G101" s="37">
        <v>39460</v>
      </c>
      <c r="H101" t="s">
        <v>707</v>
      </c>
      <c r="I101">
        <v>2600</v>
      </c>
      <c r="J101" t="s">
        <v>476</v>
      </c>
      <c r="K101">
        <f t="shared" ca="1" si="6"/>
        <v>15</v>
      </c>
      <c r="L101">
        <f t="shared" ca="1" si="7"/>
        <v>15.73</v>
      </c>
    </row>
    <row r="102" spans="1:12" x14ac:dyDescent="0.25">
      <c r="A102">
        <v>200</v>
      </c>
      <c r="B102" t="s">
        <v>739</v>
      </c>
      <c r="C102" t="s">
        <v>780</v>
      </c>
      <c r="D102" t="str">
        <f t="shared" si="4"/>
        <v>Jennifer.Whalen@company.com</v>
      </c>
      <c r="E102" t="s">
        <v>782</v>
      </c>
      <c r="F102" s="38">
        <f t="shared" si="5"/>
        <v>5151234444</v>
      </c>
      <c r="G102" s="37">
        <v>37881</v>
      </c>
      <c r="H102" t="s">
        <v>783</v>
      </c>
      <c r="I102">
        <v>4400</v>
      </c>
      <c r="J102" t="s">
        <v>784</v>
      </c>
      <c r="K102">
        <f t="shared" ca="1" si="6"/>
        <v>20</v>
      </c>
      <c r="L102">
        <f t="shared" ca="1" si="7"/>
        <v>20.05</v>
      </c>
    </row>
    <row r="103" spans="1:12" x14ac:dyDescent="0.25">
      <c r="A103">
        <v>201</v>
      </c>
      <c r="B103" t="s">
        <v>528</v>
      </c>
      <c r="C103" t="s">
        <v>785</v>
      </c>
      <c r="D103" t="str">
        <f t="shared" si="4"/>
        <v>Michael.Hartstein@company.com</v>
      </c>
      <c r="E103" t="s">
        <v>787</v>
      </c>
      <c r="F103" s="38">
        <f t="shared" si="5"/>
        <v>5151235555</v>
      </c>
      <c r="G103" s="37">
        <v>38034</v>
      </c>
      <c r="H103" t="s">
        <v>788</v>
      </c>
      <c r="I103">
        <v>13000</v>
      </c>
      <c r="J103" t="s">
        <v>789</v>
      </c>
      <c r="K103">
        <f t="shared" ca="1" si="6"/>
        <v>19</v>
      </c>
      <c r="L103">
        <f t="shared" ca="1" si="7"/>
        <v>19.63</v>
      </c>
    </row>
    <row r="104" spans="1:12" x14ac:dyDescent="0.25">
      <c r="A104">
        <v>202</v>
      </c>
      <c r="B104" t="s">
        <v>790</v>
      </c>
      <c r="C104" t="s">
        <v>791</v>
      </c>
      <c r="D104" t="str">
        <f t="shared" si="4"/>
        <v>Pat.Fay@company.com</v>
      </c>
      <c r="E104" t="s">
        <v>793</v>
      </c>
      <c r="F104" s="38">
        <f t="shared" si="5"/>
        <v>6031236666</v>
      </c>
      <c r="G104" s="37">
        <v>38581</v>
      </c>
      <c r="H104" t="s">
        <v>794</v>
      </c>
      <c r="I104">
        <v>6000</v>
      </c>
      <c r="J104" t="s">
        <v>789</v>
      </c>
      <c r="K104">
        <f t="shared" ca="1" si="6"/>
        <v>18</v>
      </c>
      <c r="L104">
        <f t="shared" ca="1" si="7"/>
        <v>18.13</v>
      </c>
    </row>
    <row r="105" spans="1:12" x14ac:dyDescent="0.25">
      <c r="A105">
        <v>203</v>
      </c>
      <c r="B105" t="s">
        <v>795</v>
      </c>
      <c r="C105" t="s">
        <v>796</v>
      </c>
      <c r="D105" t="str">
        <f t="shared" si="4"/>
        <v>Susan.Mavris@company.com</v>
      </c>
      <c r="E105" t="s">
        <v>798</v>
      </c>
      <c r="F105" s="38">
        <f t="shared" si="5"/>
        <v>5151237777</v>
      </c>
      <c r="G105" s="37">
        <v>37414</v>
      </c>
      <c r="H105" t="s">
        <v>799</v>
      </c>
      <c r="I105">
        <v>6500</v>
      </c>
      <c r="J105" t="s">
        <v>800</v>
      </c>
      <c r="K105">
        <f t="shared" ca="1" si="6"/>
        <v>21</v>
      </c>
      <c r="L105">
        <f t="shared" ca="1" si="7"/>
        <v>21.33</v>
      </c>
    </row>
    <row r="106" spans="1:12" x14ac:dyDescent="0.25">
      <c r="A106">
        <v>204</v>
      </c>
      <c r="B106" t="s">
        <v>801</v>
      </c>
      <c r="C106" t="s">
        <v>802</v>
      </c>
      <c r="D106" t="str">
        <f t="shared" si="4"/>
        <v>Hermann.Baer@company.com</v>
      </c>
      <c r="E106" t="s">
        <v>804</v>
      </c>
      <c r="F106" s="38">
        <f t="shared" si="5"/>
        <v>5151238888</v>
      </c>
      <c r="G106" s="37">
        <v>37414</v>
      </c>
      <c r="H106" t="s">
        <v>805</v>
      </c>
      <c r="I106">
        <v>10000</v>
      </c>
      <c r="J106" t="s">
        <v>806</v>
      </c>
      <c r="K106">
        <f t="shared" ca="1" si="6"/>
        <v>21</v>
      </c>
      <c r="L106">
        <f t="shared" ca="1" si="7"/>
        <v>21.33</v>
      </c>
    </row>
    <row r="107" spans="1:12" x14ac:dyDescent="0.25">
      <c r="A107">
        <v>205</v>
      </c>
      <c r="B107" t="s">
        <v>807</v>
      </c>
      <c r="C107" t="s">
        <v>808</v>
      </c>
      <c r="D107" t="str">
        <f t="shared" si="4"/>
        <v>Shelley.Higgins@company.com</v>
      </c>
      <c r="E107" t="s">
        <v>810</v>
      </c>
      <c r="F107" s="38">
        <f t="shared" si="5"/>
        <v>5151238080</v>
      </c>
      <c r="G107" s="37">
        <v>37414</v>
      </c>
      <c r="H107" t="s">
        <v>811</v>
      </c>
      <c r="I107">
        <v>12008</v>
      </c>
      <c r="J107" t="s">
        <v>186</v>
      </c>
      <c r="K107">
        <f t="shared" ca="1" si="6"/>
        <v>21</v>
      </c>
      <c r="L107">
        <f t="shared" ca="1" si="7"/>
        <v>21.33</v>
      </c>
    </row>
    <row r="108" spans="1:12" x14ac:dyDescent="0.25">
      <c r="A108">
        <v>206</v>
      </c>
      <c r="B108" t="s">
        <v>670</v>
      </c>
      <c r="C108" t="s">
        <v>812</v>
      </c>
      <c r="D108" t="str">
        <f t="shared" si="4"/>
        <v>William.Gietz@company.com</v>
      </c>
      <c r="E108" t="s">
        <v>814</v>
      </c>
      <c r="F108" s="38">
        <f t="shared" si="5"/>
        <v>5151238181</v>
      </c>
      <c r="G108" s="37">
        <v>37414</v>
      </c>
      <c r="H108" t="s">
        <v>815</v>
      </c>
      <c r="I108">
        <v>8300</v>
      </c>
      <c r="J108" t="s">
        <v>186</v>
      </c>
      <c r="K108">
        <f t="shared" ca="1" si="6"/>
        <v>21</v>
      </c>
      <c r="L108">
        <f t="shared" ca="1" si="7"/>
        <v>21.33</v>
      </c>
    </row>
    <row r="9097" spans="10:10" x14ac:dyDescent="0.25">
      <c r="J9097" s="3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E9C09-3F9C-4C70-96D1-E062DC09EEB6}">
  <dimension ref="A1:E29"/>
  <sheetViews>
    <sheetView showGridLines="0" workbookViewId="0">
      <selection activeCell="A31" sqref="A31"/>
    </sheetView>
  </sheetViews>
  <sheetFormatPr defaultColWidth="16.85546875" defaultRowHeight="15" x14ac:dyDescent="0.25"/>
  <cols>
    <col min="1" max="1" width="54.140625" style="41" bestFit="1" customWidth="1"/>
    <col min="2" max="2" width="18.28515625" style="41" bestFit="1" customWidth="1"/>
    <col min="3" max="3" width="123.28515625" style="41" bestFit="1" customWidth="1"/>
    <col min="4" max="4" width="16.85546875" style="41"/>
    <col min="5" max="5" width="15.140625" style="41" customWidth="1"/>
    <col min="6" max="16384" width="16.85546875" style="41"/>
  </cols>
  <sheetData>
    <row r="1" spans="1:5" x14ac:dyDescent="0.25">
      <c r="A1" s="29" t="s">
        <v>308</v>
      </c>
      <c r="B1" s="29" t="s">
        <v>321</v>
      </c>
      <c r="C1" s="29" t="s">
        <v>957</v>
      </c>
    </row>
    <row r="2" spans="1:5" x14ac:dyDescent="0.25">
      <c r="A2" s="30" t="s">
        <v>322</v>
      </c>
      <c r="B2" s="31">
        <f ca="1">TODAY()</f>
        <v>45204</v>
      </c>
      <c r="C2" s="32" t="s">
        <v>323</v>
      </c>
    </row>
    <row r="3" spans="1:5" x14ac:dyDescent="0.25">
      <c r="A3" s="30" t="s">
        <v>324</v>
      </c>
      <c r="B3" s="33">
        <f ca="1">NOW()</f>
        <v>45204.855035416665</v>
      </c>
      <c r="C3" s="32" t="s">
        <v>325</v>
      </c>
    </row>
    <row r="4" spans="1:5" x14ac:dyDescent="0.25">
      <c r="A4" s="30" t="s">
        <v>326</v>
      </c>
      <c r="B4" s="32">
        <f ca="1">YEAR(B2)</f>
        <v>2023</v>
      </c>
      <c r="C4" s="32" t="s">
        <v>327</v>
      </c>
    </row>
    <row r="5" spans="1:5" x14ac:dyDescent="0.25">
      <c r="A5" s="30" t="s">
        <v>328</v>
      </c>
      <c r="B5" s="32">
        <f ca="1">MONTH(B2)</f>
        <v>10</v>
      </c>
      <c r="C5" s="32" t="s">
        <v>329</v>
      </c>
    </row>
    <row r="6" spans="1:5" x14ac:dyDescent="0.25">
      <c r="A6" s="30" t="s">
        <v>330</v>
      </c>
      <c r="B6" s="32">
        <f ca="1">DAY(B2)</f>
        <v>5</v>
      </c>
      <c r="C6" s="32" t="s">
        <v>331</v>
      </c>
    </row>
    <row r="7" spans="1:5" x14ac:dyDescent="0.25">
      <c r="A7" s="30" t="s">
        <v>332</v>
      </c>
      <c r="B7" s="32">
        <f ca="1">HOUR(B3)</f>
        <v>20</v>
      </c>
      <c r="C7" s="32" t="s">
        <v>333</v>
      </c>
    </row>
    <row r="8" spans="1:5" x14ac:dyDescent="0.25">
      <c r="A8" s="30" t="s">
        <v>334</v>
      </c>
      <c r="B8" s="32">
        <f ca="1">MINUTE(B3)</f>
        <v>31</v>
      </c>
      <c r="C8" s="32" t="s">
        <v>335</v>
      </c>
    </row>
    <row r="9" spans="1:5" x14ac:dyDescent="0.25">
      <c r="A9" s="30" t="s">
        <v>336</v>
      </c>
      <c r="B9" s="32">
        <f ca="1">SECOND(B3)</f>
        <v>15</v>
      </c>
      <c r="C9" s="32" t="s">
        <v>337</v>
      </c>
    </row>
    <row r="10" spans="1:5" x14ac:dyDescent="0.25">
      <c r="A10" s="30" t="s">
        <v>338</v>
      </c>
      <c r="B10" s="31">
        <f ca="1">EDATE(B2,B5)</f>
        <v>45509</v>
      </c>
      <c r="C10" s="32" t="s">
        <v>339</v>
      </c>
    </row>
    <row r="11" spans="1:5" x14ac:dyDescent="0.25">
      <c r="A11" s="30" t="s">
        <v>340</v>
      </c>
      <c r="B11" s="31">
        <f ca="1">EOMONTH(B2,B5)</f>
        <v>45535</v>
      </c>
      <c r="C11" s="32" t="s">
        <v>341</v>
      </c>
    </row>
    <row r="12" spans="1:5" x14ac:dyDescent="0.25">
      <c r="A12" s="30" t="s">
        <v>342</v>
      </c>
      <c r="B12" s="31">
        <f>DATEVALUE(E12)</f>
        <v>45139</v>
      </c>
      <c r="C12" s="32" t="s">
        <v>343</v>
      </c>
      <c r="E12" s="43" t="s">
        <v>958</v>
      </c>
    </row>
    <row r="13" spans="1:5" x14ac:dyDescent="0.25">
      <c r="A13" s="30" t="s">
        <v>344</v>
      </c>
      <c r="B13" s="34">
        <f>TIMEVALUE(E13)</f>
        <v>0.97060185185185188</v>
      </c>
      <c r="C13" s="32" t="s">
        <v>345</v>
      </c>
      <c r="E13" s="44" t="s">
        <v>959</v>
      </c>
    </row>
    <row r="14" spans="1:5" x14ac:dyDescent="0.25">
      <c r="A14" s="30" t="s">
        <v>346</v>
      </c>
      <c r="B14" s="31">
        <f ca="1">WORKDAY(B2,B6)</f>
        <v>45211</v>
      </c>
      <c r="C14" s="32" t="s">
        <v>347</v>
      </c>
    </row>
    <row r="15" spans="1:5" x14ac:dyDescent="0.25">
      <c r="A15" s="30" t="s">
        <v>348</v>
      </c>
      <c r="B15" s="31">
        <f ca="1">WORKDAY.INTL(B2,B6,1)</f>
        <v>45211</v>
      </c>
      <c r="C15" s="32" t="s">
        <v>349</v>
      </c>
    </row>
    <row r="16" spans="1:5" x14ac:dyDescent="0.25">
      <c r="A16" s="30" t="s">
        <v>350</v>
      </c>
      <c r="B16" s="32">
        <f ca="1">NETWORKDAYS(B2,B10)</f>
        <v>218</v>
      </c>
      <c r="C16" s="32" t="s">
        <v>351</v>
      </c>
    </row>
    <row r="17" spans="1:3" x14ac:dyDescent="0.25">
      <c r="A17" s="30" t="s">
        <v>352</v>
      </c>
      <c r="B17" s="32">
        <f ca="1">NETWORKDAYS.INTL(B2,B10,1)</f>
        <v>218</v>
      </c>
      <c r="C17" s="32" t="s">
        <v>353</v>
      </c>
    </row>
    <row r="18" spans="1:3" x14ac:dyDescent="0.25">
      <c r="A18" s="30" t="s">
        <v>354</v>
      </c>
      <c r="B18" s="35">
        <f ca="1">DATE(B4,B5,B6)</f>
        <v>45204</v>
      </c>
      <c r="C18" s="32" t="s">
        <v>355</v>
      </c>
    </row>
    <row r="19" spans="1:3" x14ac:dyDescent="0.25">
      <c r="A19" s="30" t="s">
        <v>356</v>
      </c>
      <c r="B19" s="36">
        <f ca="1">TIME(B7,B8,B9)</f>
        <v>0.85503472222222221</v>
      </c>
      <c r="C19" s="32" t="s">
        <v>357</v>
      </c>
    </row>
    <row r="20" spans="1:3" x14ac:dyDescent="0.25">
      <c r="A20" s="30" t="s">
        <v>358</v>
      </c>
      <c r="B20" s="32">
        <f ca="1">WEEKDAY(B2,1)</f>
        <v>5</v>
      </c>
      <c r="C20" s="32" t="s">
        <v>359</v>
      </c>
    </row>
    <row r="21" spans="1:3" x14ac:dyDescent="0.25">
      <c r="A21" s="30" t="s">
        <v>360</v>
      </c>
      <c r="B21" s="32">
        <f ca="1">WEEKDAY(B2,1)</f>
        <v>5</v>
      </c>
      <c r="C21" s="32" t="s">
        <v>359</v>
      </c>
    </row>
    <row r="22" spans="1:3" x14ac:dyDescent="0.25">
      <c r="A22" s="30" t="s">
        <v>361</v>
      </c>
      <c r="B22" s="32">
        <f ca="1">_xlfn.DAYS(B10,B2)</f>
        <v>305</v>
      </c>
      <c r="C22" s="32" t="s">
        <v>362</v>
      </c>
    </row>
    <row r="23" spans="1:3" x14ac:dyDescent="0.25">
      <c r="A23" s="30" t="s">
        <v>363</v>
      </c>
      <c r="B23" s="32">
        <f ca="1">DAYS360(B2,B10,FALSE)</f>
        <v>300</v>
      </c>
      <c r="C23" s="32" t="s">
        <v>364</v>
      </c>
    </row>
    <row r="24" spans="1:3" x14ac:dyDescent="0.25">
      <c r="A24" s="30" t="s">
        <v>365</v>
      </c>
      <c r="B24" s="32">
        <f ca="1">DATEDIF(B2,B11,"D")</f>
        <v>331</v>
      </c>
      <c r="C24" s="32" t="s">
        <v>366</v>
      </c>
    </row>
    <row r="25" spans="1:3" x14ac:dyDescent="0.25">
      <c r="A25"/>
    </row>
    <row r="26" spans="1:3" x14ac:dyDescent="0.25">
      <c r="A26" s="10" t="s">
        <v>367</v>
      </c>
    </row>
    <row r="27" spans="1:3" x14ac:dyDescent="0.25">
      <c r="A27" s="2" t="s">
        <v>368</v>
      </c>
      <c r="B27" s="42"/>
    </row>
    <row r="28" spans="1:3" x14ac:dyDescent="0.25">
      <c r="A28" t="s">
        <v>369</v>
      </c>
    </row>
    <row r="29" spans="1:3" x14ac:dyDescent="0.25">
      <c r="A29" t="s">
        <v>370</v>
      </c>
    </row>
  </sheetData>
  <hyperlinks>
    <hyperlink ref="A26" r:id="rId1" xr:uid="{4EA9AD66-CBFA-42BD-82B9-3FFC6EF9E7D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79C08-6F67-4EBD-8816-064FDFF2B18B}">
  <dimension ref="A1:G51"/>
  <sheetViews>
    <sheetView workbookViewId="0">
      <selection activeCell="H1" sqref="H1"/>
    </sheetView>
  </sheetViews>
  <sheetFormatPr defaultRowHeight="15" x14ac:dyDescent="0.25"/>
  <cols>
    <col min="1" max="1" width="10.7109375" bestFit="1" customWidth="1"/>
    <col min="2" max="2" width="16.5703125" bestFit="1" customWidth="1"/>
    <col min="3" max="3" width="7.140625" customWidth="1"/>
    <col min="6" max="6" width="9.85546875" customWidth="1"/>
  </cols>
  <sheetData>
    <row r="1" spans="1:7" x14ac:dyDescent="0.25">
      <c r="A1" t="s">
        <v>0</v>
      </c>
      <c r="B1" t="s">
        <v>1</v>
      </c>
      <c r="C1" t="s">
        <v>2</v>
      </c>
      <c r="D1" t="s">
        <v>3</v>
      </c>
      <c r="E1" t="s">
        <v>4</v>
      </c>
      <c r="F1" t="s">
        <v>5</v>
      </c>
      <c r="G1" t="s">
        <v>6</v>
      </c>
    </row>
    <row r="2" spans="1:7" x14ac:dyDescent="0.25">
      <c r="A2" t="s">
        <v>10</v>
      </c>
      <c r="B2" s="3" t="s">
        <v>11</v>
      </c>
      <c r="C2">
        <v>77</v>
      </c>
      <c r="D2">
        <v>64</v>
      </c>
      <c r="E2">
        <v>95</v>
      </c>
      <c r="F2">
        <v>84</v>
      </c>
      <c r="G2">
        <v>70</v>
      </c>
    </row>
    <row r="3" spans="1:7" x14ac:dyDescent="0.25">
      <c r="A3" t="s">
        <v>12</v>
      </c>
      <c r="B3" s="3" t="s">
        <v>13</v>
      </c>
      <c r="C3">
        <v>88</v>
      </c>
      <c r="D3">
        <v>90</v>
      </c>
      <c r="E3">
        <v>86</v>
      </c>
      <c r="F3">
        <v>94</v>
      </c>
      <c r="G3">
        <v>73</v>
      </c>
    </row>
    <row r="4" spans="1:7" x14ac:dyDescent="0.25">
      <c r="A4" t="s">
        <v>14</v>
      </c>
      <c r="B4" s="3" t="s">
        <v>15</v>
      </c>
      <c r="C4">
        <v>84</v>
      </c>
      <c r="D4">
        <v>69</v>
      </c>
      <c r="E4">
        <v>69</v>
      </c>
      <c r="F4">
        <v>53</v>
      </c>
      <c r="G4">
        <v>72</v>
      </c>
    </row>
    <row r="5" spans="1:7" x14ac:dyDescent="0.25">
      <c r="A5" t="s">
        <v>16</v>
      </c>
      <c r="B5" s="3" t="s">
        <v>17</v>
      </c>
      <c r="C5">
        <v>40</v>
      </c>
      <c r="D5">
        <v>45</v>
      </c>
      <c r="E5">
        <v>83</v>
      </c>
      <c r="F5">
        <v>75</v>
      </c>
      <c r="G5">
        <v>77</v>
      </c>
    </row>
    <row r="6" spans="1:7" x14ac:dyDescent="0.25">
      <c r="A6" t="s">
        <v>18</v>
      </c>
      <c r="B6" s="3" t="s">
        <v>19</v>
      </c>
      <c r="C6">
        <v>47</v>
      </c>
      <c r="D6">
        <v>70</v>
      </c>
      <c r="E6">
        <v>48</v>
      </c>
      <c r="F6">
        <v>52</v>
      </c>
      <c r="G6">
        <v>53</v>
      </c>
    </row>
    <row r="7" spans="1:7" x14ac:dyDescent="0.25">
      <c r="A7" t="s">
        <v>20</v>
      </c>
      <c r="B7" s="3" t="s">
        <v>21</v>
      </c>
      <c r="C7">
        <v>95</v>
      </c>
      <c r="D7">
        <v>82</v>
      </c>
      <c r="E7">
        <v>40</v>
      </c>
      <c r="F7">
        <v>81</v>
      </c>
      <c r="G7">
        <v>92</v>
      </c>
    </row>
    <row r="8" spans="1:7" x14ac:dyDescent="0.25">
      <c r="A8" t="s">
        <v>22</v>
      </c>
      <c r="B8" s="3" t="s">
        <v>23</v>
      </c>
      <c r="C8">
        <v>78</v>
      </c>
      <c r="D8">
        <v>95</v>
      </c>
      <c r="E8">
        <v>60</v>
      </c>
      <c r="F8">
        <v>85</v>
      </c>
      <c r="G8">
        <v>89</v>
      </c>
    </row>
    <row r="9" spans="1:7" x14ac:dyDescent="0.25">
      <c r="A9" t="s">
        <v>24</v>
      </c>
      <c r="B9" s="3" t="s">
        <v>25</v>
      </c>
      <c r="C9">
        <v>97</v>
      </c>
      <c r="D9">
        <v>48</v>
      </c>
      <c r="E9">
        <v>76</v>
      </c>
      <c r="F9">
        <v>98</v>
      </c>
      <c r="G9">
        <v>86</v>
      </c>
    </row>
    <row r="10" spans="1:7" x14ac:dyDescent="0.25">
      <c r="A10" t="s">
        <v>26</v>
      </c>
      <c r="B10" s="3" t="s">
        <v>27</v>
      </c>
      <c r="C10">
        <v>62</v>
      </c>
      <c r="D10">
        <v>45</v>
      </c>
      <c r="E10">
        <v>91</v>
      </c>
      <c r="F10">
        <v>88</v>
      </c>
      <c r="G10">
        <v>92</v>
      </c>
    </row>
    <row r="11" spans="1:7" x14ac:dyDescent="0.25">
      <c r="A11" t="s">
        <v>28</v>
      </c>
      <c r="B11" s="3" t="s">
        <v>29</v>
      </c>
      <c r="C11">
        <v>45</v>
      </c>
      <c r="D11">
        <v>59</v>
      </c>
      <c r="E11">
        <v>69</v>
      </c>
      <c r="F11">
        <v>47</v>
      </c>
      <c r="G11">
        <v>68</v>
      </c>
    </row>
    <row r="12" spans="1:7" x14ac:dyDescent="0.25">
      <c r="A12" t="s">
        <v>30</v>
      </c>
      <c r="B12" s="3" t="s">
        <v>31</v>
      </c>
      <c r="C12">
        <v>51</v>
      </c>
      <c r="D12">
        <v>45</v>
      </c>
      <c r="E12">
        <v>84</v>
      </c>
      <c r="F12">
        <v>93</v>
      </c>
      <c r="G12">
        <v>79</v>
      </c>
    </row>
    <row r="13" spans="1:7" x14ac:dyDescent="0.25">
      <c r="A13" t="s">
        <v>32</v>
      </c>
      <c r="B13" s="3" t="s">
        <v>33</v>
      </c>
      <c r="C13">
        <v>84</v>
      </c>
      <c r="D13">
        <v>60</v>
      </c>
      <c r="E13">
        <v>45</v>
      </c>
      <c r="F13">
        <v>20</v>
      </c>
      <c r="G13">
        <v>41</v>
      </c>
    </row>
    <row r="14" spans="1:7" x14ac:dyDescent="0.25">
      <c r="A14" t="s">
        <v>34</v>
      </c>
      <c r="B14" s="3" t="s">
        <v>35</v>
      </c>
      <c r="C14">
        <v>90</v>
      </c>
      <c r="D14">
        <v>63</v>
      </c>
      <c r="E14">
        <v>66</v>
      </c>
      <c r="F14">
        <v>47</v>
      </c>
      <c r="G14">
        <v>97</v>
      </c>
    </row>
    <row r="15" spans="1:7" x14ac:dyDescent="0.25">
      <c r="A15" t="s">
        <v>36</v>
      </c>
      <c r="B15" s="3" t="s">
        <v>37</v>
      </c>
      <c r="C15">
        <v>86</v>
      </c>
      <c r="D15">
        <v>63</v>
      </c>
      <c r="E15">
        <v>56</v>
      </c>
      <c r="F15">
        <v>45</v>
      </c>
      <c r="G15">
        <v>78</v>
      </c>
    </row>
    <row r="16" spans="1:7" x14ac:dyDescent="0.25">
      <c r="A16" t="s">
        <v>38</v>
      </c>
      <c r="B16" s="3" t="s">
        <v>39</v>
      </c>
      <c r="C16">
        <v>75</v>
      </c>
      <c r="D16">
        <v>81</v>
      </c>
      <c r="E16">
        <v>70</v>
      </c>
      <c r="F16">
        <v>72</v>
      </c>
      <c r="G16">
        <v>61</v>
      </c>
    </row>
    <row r="17" spans="1:7" x14ac:dyDescent="0.25">
      <c r="A17" t="s">
        <v>40</v>
      </c>
      <c r="B17" s="3" t="s">
        <v>41</v>
      </c>
      <c r="C17">
        <v>35</v>
      </c>
      <c r="D17">
        <v>76</v>
      </c>
      <c r="E17">
        <v>98</v>
      </c>
      <c r="F17">
        <v>66</v>
      </c>
      <c r="G17">
        <v>51</v>
      </c>
    </row>
    <row r="18" spans="1:7" x14ac:dyDescent="0.25">
      <c r="A18" t="s">
        <v>42</v>
      </c>
      <c r="B18" s="3" t="s">
        <v>43</v>
      </c>
      <c r="C18">
        <v>53</v>
      </c>
      <c r="D18">
        <v>65</v>
      </c>
      <c r="E18">
        <v>79</v>
      </c>
      <c r="F18">
        <v>53</v>
      </c>
      <c r="G18">
        <v>40</v>
      </c>
    </row>
    <row r="19" spans="1:7" x14ac:dyDescent="0.25">
      <c r="A19" t="s">
        <v>44</v>
      </c>
      <c r="B19" s="3" t="s">
        <v>45</v>
      </c>
      <c r="C19">
        <v>85</v>
      </c>
      <c r="D19">
        <v>88</v>
      </c>
      <c r="E19">
        <v>100</v>
      </c>
      <c r="F19">
        <v>92</v>
      </c>
      <c r="G19">
        <v>98</v>
      </c>
    </row>
    <row r="20" spans="1:7" x14ac:dyDescent="0.25">
      <c r="A20" t="s">
        <v>46</v>
      </c>
      <c r="B20" s="3" t="s">
        <v>47</v>
      </c>
      <c r="C20">
        <v>89</v>
      </c>
      <c r="D20">
        <v>91</v>
      </c>
      <c r="E20">
        <v>89</v>
      </c>
      <c r="F20">
        <v>84</v>
      </c>
      <c r="G20">
        <v>77</v>
      </c>
    </row>
    <row r="21" spans="1:7" x14ac:dyDescent="0.25">
      <c r="A21" t="s">
        <v>48</v>
      </c>
      <c r="B21" s="3" t="s">
        <v>49</v>
      </c>
      <c r="C21">
        <v>78</v>
      </c>
      <c r="D21">
        <v>78</v>
      </c>
      <c r="E21">
        <v>85</v>
      </c>
      <c r="F21">
        <v>47</v>
      </c>
      <c r="G21">
        <v>46</v>
      </c>
    </row>
    <row r="22" spans="1:7" x14ac:dyDescent="0.25">
      <c r="A22" t="s">
        <v>50</v>
      </c>
      <c r="B22" s="3" t="s">
        <v>51</v>
      </c>
      <c r="C22">
        <v>20</v>
      </c>
      <c r="D22">
        <v>57</v>
      </c>
      <c r="E22">
        <v>88</v>
      </c>
      <c r="F22">
        <v>70</v>
      </c>
      <c r="G22">
        <v>41</v>
      </c>
    </row>
    <row r="23" spans="1:7" x14ac:dyDescent="0.25">
      <c r="A23" t="s">
        <v>52</v>
      </c>
      <c r="B23" s="3" t="s">
        <v>53</v>
      </c>
      <c r="C23">
        <v>65</v>
      </c>
      <c r="D23">
        <v>55</v>
      </c>
      <c r="E23">
        <v>53</v>
      </c>
      <c r="F23">
        <v>75</v>
      </c>
      <c r="G23">
        <v>94</v>
      </c>
    </row>
    <row r="24" spans="1:7" x14ac:dyDescent="0.25">
      <c r="A24" t="s">
        <v>54</v>
      </c>
      <c r="B24" s="3" t="s">
        <v>55</v>
      </c>
      <c r="C24">
        <v>53</v>
      </c>
      <c r="D24">
        <v>92</v>
      </c>
      <c r="E24">
        <v>91</v>
      </c>
      <c r="F24">
        <v>48</v>
      </c>
      <c r="G24">
        <v>50</v>
      </c>
    </row>
    <row r="25" spans="1:7" x14ac:dyDescent="0.25">
      <c r="A25" t="s">
        <v>56</v>
      </c>
      <c r="B25" s="3" t="s">
        <v>57</v>
      </c>
      <c r="C25">
        <v>68</v>
      </c>
      <c r="D25">
        <v>53</v>
      </c>
      <c r="E25">
        <v>38</v>
      </c>
      <c r="F25">
        <v>85</v>
      </c>
      <c r="G25">
        <v>78</v>
      </c>
    </row>
    <row r="26" spans="1:7" x14ac:dyDescent="0.25">
      <c r="A26" t="s">
        <v>58</v>
      </c>
      <c r="B26" s="3" t="s">
        <v>59</v>
      </c>
      <c r="C26">
        <v>82</v>
      </c>
      <c r="D26">
        <v>99</v>
      </c>
      <c r="E26">
        <v>88</v>
      </c>
      <c r="F26">
        <v>98</v>
      </c>
      <c r="G26">
        <v>95</v>
      </c>
    </row>
    <row r="27" spans="1:7" x14ac:dyDescent="0.25">
      <c r="A27" t="s">
        <v>60</v>
      </c>
      <c r="B27" s="3" t="s">
        <v>61</v>
      </c>
      <c r="C27">
        <v>73</v>
      </c>
      <c r="D27">
        <v>50</v>
      </c>
      <c r="E27">
        <v>73</v>
      </c>
      <c r="F27">
        <v>43</v>
      </c>
      <c r="G27">
        <v>99</v>
      </c>
    </row>
    <row r="28" spans="1:7" x14ac:dyDescent="0.25">
      <c r="A28" t="s">
        <v>62</v>
      </c>
      <c r="B28" s="3" t="s">
        <v>63</v>
      </c>
      <c r="C28">
        <v>93</v>
      </c>
      <c r="D28">
        <v>95</v>
      </c>
      <c r="E28">
        <v>49</v>
      </c>
      <c r="F28">
        <v>47</v>
      </c>
      <c r="G28">
        <v>55</v>
      </c>
    </row>
    <row r="29" spans="1:7" x14ac:dyDescent="0.25">
      <c r="A29" t="s">
        <v>64</v>
      </c>
      <c r="B29" s="3" t="s">
        <v>65</v>
      </c>
      <c r="C29">
        <v>84</v>
      </c>
      <c r="D29">
        <v>92</v>
      </c>
      <c r="E29">
        <v>93</v>
      </c>
      <c r="F29">
        <v>95</v>
      </c>
      <c r="G29">
        <v>80</v>
      </c>
    </row>
    <row r="30" spans="1:7" x14ac:dyDescent="0.25">
      <c r="A30" t="s">
        <v>66</v>
      </c>
      <c r="B30" s="3" t="s">
        <v>67</v>
      </c>
      <c r="C30">
        <v>75</v>
      </c>
      <c r="D30">
        <v>91</v>
      </c>
      <c r="E30">
        <v>68</v>
      </c>
      <c r="F30">
        <v>75</v>
      </c>
      <c r="G30">
        <v>71</v>
      </c>
    </row>
    <row r="31" spans="1:7" x14ac:dyDescent="0.25">
      <c r="A31" t="s">
        <v>68</v>
      </c>
      <c r="B31" s="3" t="s">
        <v>69</v>
      </c>
      <c r="C31">
        <v>82</v>
      </c>
      <c r="D31">
        <v>89</v>
      </c>
      <c r="E31">
        <v>57</v>
      </c>
      <c r="F31">
        <v>43</v>
      </c>
      <c r="G31">
        <v>47</v>
      </c>
    </row>
    <row r="32" spans="1:7" x14ac:dyDescent="0.25">
      <c r="A32" t="s">
        <v>70</v>
      </c>
      <c r="B32" s="3" t="s">
        <v>71</v>
      </c>
      <c r="C32">
        <v>72</v>
      </c>
      <c r="D32">
        <v>99</v>
      </c>
      <c r="E32">
        <v>78</v>
      </c>
      <c r="F32">
        <v>92</v>
      </c>
      <c r="G32">
        <v>78</v>
      </c>
    </row>
    <row r="33" spans="1:7" x14ac:dyDescent="0.25">
      <c r="A33" t="s">
        <v>72</v>
      </c>
      <c r="B33" s="3" t="s">
        <v>73</v>
      </c>
      <c r="C33">
        <v>89</v>
      </c>
      <c r="D33">
        <v>93</v>
      </c>
      <c r="E33">
        <v>68</v>
      </c>
      <c r="F33">
        <v>93</v>
      </c>
      <c r="G33">
        <v>83</v>
      </c>
    </row>
    <row r="34" spans="1:7" x14ac:dyDescent="0.25">
      <c r="A34" t="s">
        <v>74</v>
      </c>
      <c r="B34" s="3" t="s">
        <v>75</v>
      </c>
      <c r="C34">
        <v>69</v>
      </c>
      <c r="D34">
        <v>67</v>
      </c>
      <c r="E34">
        <v>99</v>
      </c>
      <c r="F34">
        <v>74</v>
      </c>
      <c r="G34">
        <v>65</v>
      </c>
    </row>
    <row r="35" spans="1:7" x14ac:dyDescent="0.25">
      <c r="A35" t="s">
        <v>76</v>
      </c>
      <c r="B35" s="3" t="s">
        <v>77</v>
      </c>
      <c r="C35">
        <v>82</v>
      </c>
      <c r="D35">
        <v>72</v>
      </c>
      <c r="E35">
        <v>98</v>
      </c>
      <c r="F35">
        <v>75</v>
      </c>
      <c r="G35">
        <v>65</v>
      </c>
    </row>
    <row r="36" spans="1:7" x14ac:dyDescent="0.25">
      <c r="A36" t="s">
        <v>78</v>
      </c>
      <c r="B36" s="3" t="s">
        <v>79</v>
      </c>
      <c r="C36">
        <v>92</v>
      </c>
      <c r="D36">
        <v>84</v>
      </c>
      <c r="E36">
        <v>32</v>
      </c>
      <c r="F36">
        <v>93</v>
      </c>
      <c r="G36">
        <v>94</v>
      </c>
    </row>
    <row r="37" spans="1:7" x14ac:dyDescent="0.25">
      <c r="A37" t="s">
        <v>80</v>
      </c>
      <c r="B37" s="3" t="s">
        <v>81</v>
      </c>
      <c r="C37">
        <v>97</v>
      </c>
      <c r="D37">
        <v>82</v>
      </c>
      <c r="E37">
        <v>62</v>
      </c>
      <c r="F37">
        <v>90</v>
      </c>
      <c r="G37">
        <v>87</v>
      </c>
    </row>
    <row r="38" spans="1:7" x14ac:dyDescent="0.25">
      <c r="A38" t="s">
        <v>82</v>
      </c>
      <c r="B38" s="3" t="s">
        <v>83</v>
      </c>
      <c r="C38">
        <v>66</v>
      </c>
      <c r="D38">
        <v>86</v>
      </c>
      <c r="E38">
        <v>61</v>
      </c>
      <c r="F38">
        <v>71</v>
      </c>
      <c r="G38">
        <v>75</v>
      </c>
    </row>
    <row r="39" spans="1:7" x14ac:dyDescent="0.25">
      <c r="A39" t="s">
        <v>84</v>
      </c>
      <c r="B39" s="3" t="s">
        <v>85</v>
      </c>
      <c r="C39">
        <v>65</v>
      </c>
      <c r="D39">
        <v>92</v>
      </c>
      <c r="E39">
        <v>88</v>
      </c>
      <c r="F39">
        <v>63</v>
      </c>
      <c r="G39">
        <v>62</v>
      </c>
    </row>
    <row r="40" spans="1:7" x14ac:dyDescent="0.25">
      <c r="A40" t="s">
        <v>86</v>
      </c>
      <c r="B40" s="3" t="s">
        <v>87</v>
      </c>
      <c r="C40">
        <v>70</v>
      </c>
      <c r="D40">
        <v>95</v>
      </c>
      <c r="E40">
        <v>96</v>
      </c>
      <c r="F40">
        <v>85</v>
      </c>
      <c r="G40">
        <v>63</v>
      </c>
    </row>
    <row r="41" spans="1:7" x14ac:dyDescent="0.25">
      <c r="A41" t="s">
        <v>88</v>
      </c>
      <c r="B41" s="3" t="s">
        <v>89</v>
      </c>
      <c r="C41">
        <v>68</v>
      </c>
      <c r="D41">
        <v>75</v>
      </c>
      <c r="E41">
        <v>94</v>
      </c>
      <c r="F41">
        <v>93</v>
      </c>
      <c r="G41">
        <v>75</v>
      </c>
    </row>
    <row r="42" spans="1:7" x14ac:dyDescent="0.25">
      <c r="A42" t="s">
        <v>90</v>
      </c>
      <c r="B42" s="3" t="s">
        <v>91</v>
      </c>
      <c r="C42">
        <v>98</v>
      </c>
      <c r="D42">
        <v>64</v>
      </c>
      <c r="E42">
        <v>100</v>
      </c>
      <c r="F42">
        <v>64</v>
      </c>
      <c r="G42">
        <v>72</v>
      </c>
    </row>
    <row r="43" spans="1:7" x14ac:dyDescent="0.25">
      <c r="A43" t="s">
        <v>92</v>
      </c>
      <c r="B43" s="3" t="s">
        <v>93</v>
      </c>
      <c r="C43">
        <v>32</v>
      </c>
      <c r="D43">
        <v>80</v>
      </c>
      <c r="E43">
        <v>80</v>
      </c>
      <c r="F43">
        <v>77</v>
      </c>
      <c r="G43">
        <v>67</v>
      </c>
    </row>
    <row r="44" spans="1:7" x14ac:dyDescent="0.25">
      <c r="A44" t="s">
        <v>94</v>
      </c>
      <c r="B44" s="3" t="s">
        <v>95</v>
      </c>
      <c r="C44">
        <v>85</v>
      </c>
      <c r="D44">
        <v>71</v>
      </c>
      <c r="E44">
        <v>86</v>
      </c>
      <c r="F44">
        <v>65</v>
      </c>
      <c r="G44">
        <v>83</v>
      </c>
    </row>
    <row r="45" spans="1:7" x14ac:dyDescent="0.25">
      <c r="A45" t="s">
        <v>96</v>
      </c>
      <c r="B45" s="3" t="s">
        <v>97</v>
      </c>
      <c r="C45">
        <v>87</v>
      </c>
      <c r="D45">
        <v>84</v>
      </c>
      <c r="E45">
        <v>78</v>
      </c>
      <c r="F45">
        <v>65</v>
      </c>
      <c r="G45">
        <v>87</v>
      </c>
    </row>
    <row r="46" spans="1:7" x14ac:dyDescent="0.25">
      <c r="A46" t="s">
        <v>98</v>
      </c>
      <c r="B46" s="3" t="s">
        <v>99</v>
      </c>
      <c r="C46">
        <v>94</v>
      </c>
      <c r="D46">
        <v>79</v>
      </c>
      <c r="E46">
        <v>73</v>
      </c>
      <c r="F46">
        <v>62</v>
      </c>
      <c r="G46">
        <v>88</v>
      </c>
    </row>
    <row r="47" spans="1:7" x14ac:dyDescent="0.25">
      <c r="A47" t="s">
        <v>100</v>
      </c>
      <c r="B47" s="3" t="s">
        <v>101</v>
      </c>
      <c r="C47">
        <v>77</v>
      </c>
      <c r="D47">
        <v>76</v>
      </c>
      <c r="E47">
        <v>72</v>
      </c>
      <c r="F47">
        <v>77</v>
      </c>
      <c r="G47">
        <v>80</v>
      </c>
    </row>
    <row r="48" spans="1:7" x14ac:dyDescent="0.25">
      <c r="A48" t="s">
        <v>102</v>
      </c>
      <c r="B48" s="3" t="s">
        <v>103</v>
      </c>
      <c r="C48">
        <v>85</v>
      </c>
      <c r="D48">
        <v>98</v>
      </c>
      <c r="E48">
        <v>82</v>
      </c>
      <c r="F48">
        <v>99</v>
      </c>
      <c r="G48">
        <v>82</v>
      </c>
    </row>
    <row r="49" spans="1:7" x14ac:dyDescent="0.25">
      <c r="A49" t="s">
        <v>104</v>
      </c>
      <c r="B49" s="3" t="s">
        <v>105</v>
      </c>
      <c r="C49">
        <v>65</v>
      </c>
      <c r="D49">
        <v>90</v>
      </c>
      <c r="E49">
        <v>73</v>
      </c>
      <c r="F49">
        <v>73</v>
      </c>
      <c r="G49">
        <v>80</v>
      </c>
    </row>
    <row r="50" spans="1:7" x14ac:dyDescent="0.25">
      <c r="A50" t="s">
        <v>106</v>
      </c>
      <c r="B50" s="3" t="s">
        <v>107</v>
      </c>
      <c r="C50">
        <v>45</v>
      </c>
      <c r="D50">
        <v>66</v>
      </c>
      <c r="E50">
        <v>70</v>
      </c>
      <c r="F50">
        <v>31</v>
      </c>
      <c r="G50">
        <v>56</v>
      </c>
    </row>
    <row r="51" spans="1:7" x14ac:dyDescent="0.25">
      <c r="A51" t="s">
        <v>108</v>
      </c>
      <c r="B51" s="3" t="s">
        <v>109</v>
      </c>
      <c r="C51">
        <v>61</v>
      </c>
      <c r="D51">
        <v>93</v>
      </c>
      <c r="E51">
        <v>80</v>
      </c>
      <c r="F51">
        <v>60</v>
      </c>
      <c r="G51">
        <v>76</v>
      </c>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990B-6750-4226-8125-85B5B2D017B4}">
  <dimension ref="A1:Q24"/>
  <sheetViews>
    <sheetView workbookViewId="0">
      <selection activeCell="E2" sqref="E2"/>
    </sheetView>
  </sheetViews>
  <sheetFormatPr defaultRowHeight="15" x14ac:dyDescent="0.25"/>
  <sheetData>
    <row r="1" spans="1:17" x14ac:dyDescent="0.25">
      <c r="F1" t="s">
        <v>173</v>
      </c>
      <c r="G1" t="s">
        <v>174</v>
      </c>
      <c r="H1" t="s">
        <v>175</v>
      </c>
      <c r="N1">
        <v>10</v>
      </c>
    </row>
    <row r="2" spans="1:17" x14ac:dyDescent="0.25">
      <c r="A2" t="s">
        <v>176</v>
      </c>
      <c r="B2" t="str">
        <f>A2</f>
        <v>Name 1</v>
      </c>
      <c r="C2" t="str">
        <f>$A$2</f>
        <v>Name 1</v>
      </c>
      <c r="F2">
        <v>10</v>
      </c>
      <c r="G2">
        <v>30</v>
      </c>
      <c r="Q2" s="4" t="s">
        <v>311</v>
      </c>
    </row>
    <row r="3" spans="1:17" x14ac:dyDescent="0.25">
      <c r="A3" t="s">
        <v>177</v>
      </c>
      <c r="B3" t="str">
        <f t="shared" ref="B3:B11" si="0">A3</f>
        <v>Name 2</v>
      </c>
      <c r="C3" t="str">
        <f t="shared" ref="C3:C11" si="1">$A$2</f>
        <v>Name 1</v>
      </c>
      <c r="F3">
        <v>20</v>
      </c>
      <c r="G3">
        <v>40</v>
      </c>
      <c r="Q3" s="4" t="s">
        <v>312</v>
      </c>
    </row>
    <row r="4" spans="1:17" x14ac:dyDescent="0.25">
      <c r="A4" t="s">
        <v>178</v>
      </c>
      <c r="B4" t="str">
        <f t="shared" si="0"/>
        <v>Name 3</v>
      </c>
      <c r="C4" t="str">
        <f t="shared" si="1"/>
        <v>Name 1</v>
      </c>
      <c r="F4">
        <v>30</v>
      </c>
      <c r="G4">
        <v>50</v>
      </c>
      <c r="Q4" s="4" t="s">
        <v>313</v>
      </c>
    </row>
    <row r="5" spans="1:17" x14ac:dyDescent="0.25">
      <c r="A5" t="s">
        <v>179</v>
      </c>
      <c r="B5" t="str">
        <f t="shared" si="0"/>
        <v>Name 4</v>
      </c>
      <c r="C5" t="str">
        <f t="shared" si="1"/>
        <v>Name 1</v>
      </c>
      <c r="F5">
        <v>40</v>
      </c>
      <c r="G5">
        <v>60</v>
      </c>
      <c r="Q5" s="4" t="s">
        <v>314</v>
      </c>
    </row>
    <row r="6" spans="1:17" x14ac:dyDescent="0.25">
      <c r="A6" t="s">
        <v>180</v>
      </c>
      <c r="B6" t="str">
        <f t="shared" si="0"/>
        <v>Name 5</v>
      </c>
      <c r="C6" t="str">
        <f t="shared" si="1"/>
        <v>Name 1</v>
      </c>
      <c r="F6">
        <v>50</v>
      </c>
      <c r="G6">
        <v>70</v>
      </c>
    </row>
    <row r="7" spans="1:17" x14ac:dyDescent="0.25">
      <c r="A7" t="s">
        <v>181</v>
      </c>
      <c r="B7" t="str">
        <f t="shared" si="0"/>
        <v>Name 6</v>
      </c>
      <c r="C7" t="str">
        <f t="shared" si="1"/>
        <v>Name 1</v>
      </c>
      <c r="F7">
        <v>60</v>
      </c>
      <c r="G7">
        <v>80</v>
      </c>
    </row>
    <row r="8" spans="1:17" x14ac:dyDescent="0.25">
      <c r="A8" t="s">
        <v>182</v>
      </c>
      <c r="B8" t="str">
        <f t="shared" si="0"/>
        <v>Name 7</v>
      </c>
      <c r="C8" t="str">
        <f t="shared" si="1"/>
        <v>Name 1</v>
      </c>
    </row>
    <row r="9" spans="1:17" x14ac:dyDescent="0.25">
      <c r="A9" t="s">
        <v>183</v>
      </c>
      <c r="B9" t="str">
        <f t="shared" si="0"/>
        <v>Name 8</v>
      </c>
      <c r="C9" t="str">
        <f t="shared" si="1"/>
        <v>Name 1</v>
      </c>
    </row>
    <row r="10" spans="1:17" x14ac:dyDescent="0.25">
      <c r="A10" t="s">
        <v>184</v>
      </c>
      <c r="B10" t="str">
        <f t="shared" si="0"/>
        <v>Name 9</v>
      </c>
      <c r="C10" t="str">
        <f t="shared" si="1"/>
        <v>Name 1</v>
      </c>
    </row>
    <row r="11" spans="1:17" x14ac:dyDescent="0.25">
      <c r="A11" t="s">
        <v>185</v>
      </c>
      <c r="B11" t="str">
        <f t="shared" si="0"/>
        <v>Name 10</v>
      </c>
      <c r="C11" t="str">
        <f t="shared" si="1"/>
        <v>Name 1</v>
      </c>
    </row>
    <row r="15" spans="1:17" x14ac:dyDescent="0.25">
      <c r="A15" t="s">
        <v>176</v>
      </c>
    </row>
    <row r="16" spans="1:17" x14ac:dyDescent="0.25">
      <c r="A16" t="s">
        <v>177</v>
      </c>
    </row>
    <row r="17" spans="1:1" x14ac:dyDescent="0.25">
      <c r="A17" t="s">
        <v>178</v>
      </c>
    </row>
    <row r="18" spans="1:1" x14ac:dyDescent="0.25">
      <c r="A18" t="s">
        <v>179</v>
      </c>
    </row>
    <row r="19" spans="1:1" x14ac:dyDescent="0.25">
      <c r="A19" t="s">
        <v>180</v>
      </c>
    </row>
    <row r="20" spans="1:1" x14ac:dyDescent="0.25">
      <c r="A20" t="s">
        <v>181</v>
      </c>
    </row>
    <row r="21" spans="1:1" x14ac:dyDescent="0.25">
      <c r="A21" t="s">
        <v>182</v>
      </c>
    </row>
    <row r="22" spans="1:1" x14ac:dyDescent="0.25">
      <c r="A22" t="s">
        <v>183</v>
      </c>
    </row>
    <row r="23" spans="1:1" x14ac:dyDescent="0.25">
      <c r="A23" t="s">
        <v>184</v>
      </c>
    </row>
    <row r="24" spans="1:1" x14ac:dyDescent="0.25">
      <c r="A24" t="s">
        <v>185</v>
      </c>
    </row>
  </sheetData>
  <phoneticPr fontId="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51C0B-73BA-4D05-A62D-E4D9FD47320B}">
  <dimension ref="A1:P21"/>
  <sheetViews>
    <sheetView workbookViewId="0">
      <selection activeCell="A16" sqref="A16"/>
    </sheetView>
  </sheetViews>
  <sheetFormatPr defaultRowHeight="15" x14ac:dyDescent="0.25"/>
  <cols>
    <col min="1" max="1" width="5.28515625" bestFit="1" customWidth="1"/>
    <col min="2" max="2" width="90.42578125" bestFit="1" customWidth="1"/>
    <col min="3" max="3" width="47.28515625" bestFit="1" customWidth="1"/>
    <col min="4" max="4" width="17.5703125" bestFit="1" customWidth="1"/>
    <col min="5" max="5" width="14.42578125" bestFit="1" customWidth="1"/>
    <col min="6" max="6" width="15.42578125" bestFit="1" customWidth="1"/>
    <col min="7" max="7" width="9.28515625" bestFit="1" customWidth="1"/>
    <col min="8" max="8" width="7" bestFit="1" customWidth="1"/>
    <col min="9" max="9" width="14.42578125" bestFit="1" customWidth="1"/>
    <col min="10" max="10" width="90.42578125" bestFit="1" customWidth="1"/>
    <col min="11" max="11" width="8.7109375" bestFit="1" customWidth="1"/>
    <col min="12" max="12" width="12" bestFit="1" customWidth="1"/>
    <col min="13" max="13" width="14.42578125" bestFit="1" customWidth="1"/>
    <col min="14" max="14" width="10.7109375" bestFit="1" customWidth="1"/>
    <col min="15" max="15" width="9.28515625" bestFit="1" customWidth="1"/>
    <col min="16" max="16" width="7" bestFit="1" customWidth="1"/>
  </cols>
  <sheetData>
    <row r="1" spans="1:16" x14ac:dyDescent="0.25">
      <c r="A1" s="2" t="s">
        <v>263</v>
      </c>
      <c r="B1" s="2" t="s">
        <v>264</v>
      </c>
      <c r="C1" s="2" t="s">
        <v>265</v>
      </c>
      <c r="D1" s="2" t="s">
        <v>266</v>
      </c>
      <c r="E1" s="2" t="s">
        <v>267</v>
      </c>
      <c r="F1" s="2" t="s">
        <v>268</v>
      </c>
      <c r="G1" s="2" t="s">
        <v>269</v>
      </c>
      <c r="H1" s="2" t="s">
        <v>270</v>
      </c>
    </row>
    <row r="2" spans="1:16" x14ac:dyDescent="0.25">
      <c r="A2">
        <v>1</v>
      </c>
      <c r="B2" t="s">
        <v>271</v>
      </c>
      <c r="C2" t="s">
        <v>272</v>
      </c>
      <c r="D2" s="18">
        <v>42535</v>
      </c>
      <c r="E2">
        <v>12495185438</v>
      </c>
      <c r="F2" t="s">
        <v>273</v>
      </c>
      <c r="G2" t="s">
        <v>274</v>
      </c>
      <c r="H2" t="s">
        <v>275</v>
      </c>
    </row>
    <row r="3" spans="1:16" x14ac:dyDescent="0.25">
      <c r="A3">
        <v>2</v>
      </c>
      <c r="B3" t="s">
        <v>276</v>
      </c>
      <c r="C3" t="s">
        <v>277</v>
      </c>
      <c r="D3" s="18">
        <v>42748</v>
      </c>
      <c r="E3">
        <v>8109237463</v>
      </c>
      <c r="F3" t="s">
        <v>273</v>
      </c>
      <c r="G3" t="s">
        <v>278</v>
      </c>
      <c r="H3" t="s">
        <v>279</v>
      </c>
    </row>
    <row r="4" spans="1:16" x14ac:dyDescent="0.25">
      <c r="A4">
        <v>3</v>
      </c>
      <c r="B4" t="s">
        <v>280</v>
      </c>
      <c r="C4" t="s">
        <v>281</v>
      </c>
      <c r="D4" s="18">
        <v>42651</v>
      </c>
      <c r="E4">
        <v>6653263786</v>
      </c>
      <c r="F4" t="s">
        <v>273</v>
      </c>
      <c r="G4" t="s">
        <v>274</v>
      </c>
      <c r="H4" t="s">
        <v>282</v>
      </c>
    </row>
    <row r="5" spans="1:16" x14ac:dyDescent="0.25">
      <c r="A5">
        <v>4</v>
      </c>
      <c r="B5" t="s">
        <v>283</v>
      </c>
      <c r="C5" t="s">
        <v>284</v>
      </c>
      <c r="D5" s="18">
        <v>43222</v>
      </c>
      <c r="E5">
        <v>6071073952</v>
      </c>
      <c r="F5" t="s">
        <v>273</v>
      </c>
      <c r="G5" t="s">
        <v>274</v>
      </c>
      <c r="H5" t="s">
        <v>285</v>
      </c>
    </row>
    <row r="6" spans="1:16" x14ac:dyDescent="0.25">
      <c r="A6">
        <v>5</v>
      </c>
      <c r="B6" t="s">
        <v>286</v>
      </c>
      <c r="C6" t="s">
        <v>287</v>
      </c>
      <c r="D6" s="18">
        <v>42765</v>
      </c>
      <c r="E6">
        <v>5944830525</v>
      </c>
      <c r="F6" t="s">
        <v>288</v>
      </c>
      <c r="G6" t="s">
        <v>274</v>
      </c>
      <c r="H6" t="s">
        <v>289</v>
      </c>
    </row>
    <row r="7" spans="1:16" x14ac:dyDescent="0.25">
      <c r="A7">
        <v>6</v>
      </c>
      <c r="B7" t="s">
        <v>290</v>
      </c>
      <c r="C7" t="s">
        <v>291</v>
      </c>
      <c r="D7" s="18">
        <v>42101</v>
      </c>
      <c r="E7">
        <v>5816307940</v>
      </c>
      <c r="F7" t="s">
        <v>273</v>
      </c>
      <c r="G7" t="s">
        <v>274</v>
      </c>
      <c r="H7" t="s">
        <v>292</v>
      </c>
    </row>
    <row r="8" spans="1:16" x14ac:dyDescent="0.25">
      <c r="A8">
        <v>7</v>
      </c>
      <c r="B8" t="s">
        <v>293</v>
      </c>
      <c r="C8" t="s">
        <v>294</v>
      </c>
      <c r="D8" s="18">
        <v>41704</v>
      </c>
      <c r="E8">
        <v>5209038987</v>
      </c>
      <c r="F8" t="s">
        <v>295</v>
      </c>
      <c r="G8" t="s">
        <v>274</v>
      </c>
      <c r="H8" t="s">
        <v>296</v>
      </c>
    </row>
    <row r="9" spans="1:16" x14ac:dyDescent="0.25">
      <c r="A9">
        <v>8</v>
      </c>
      <c r="B9" t="s">
        <v>297</v>
      </c>
      <c r="C9" t="s">
        <v>284</v>
      </c>
      <c r="D9" s="18">
        <v>43244</v>
      </c>
      <c r="E9">
        <v>5021165699</v>
      </c>
      <c r="F9" t="s">
        <v>273</v>
      </c>
      <c r="G9" t="s">
        <v>274</v>
      </c>
      <c r="H9" t="s">
        <v>298</v>
      </c>
    </row>
    <row r="10" spans="1:16" x14ac:dyDescent="0.25">
      <c r="A10">
        <v>9</v>
      </c>
      <c r="B10" t="s">
        <v>299</v>
      </c>
      <c r="C10" t="s">
        <v>300</v>
      </c>
      <c r="D10" s="18">
        <v>41962</v>
      </c>
      <c r="E10">
        <v>4859631966</v>
      </c>
      <c r="F10" t="s">
        <v>273</v>
      </c>
      <c r="G10" t="s">
        <v>274</v>
      </c>
      <c r="H10" t="s">
        <v>301</v>
      </c>
    </row>
    <row r="14" spans="1:16" x14ac:dyDescent="0.25">
      <c r="I14" s="2" t="s">
        <v>263</v>
      </c>
      <c r="J14" s="2">
        <v>5</v>
      </c>
      <c r="K14" s="2"/>
      <c r="L14" s="2"/>
      <c r="M14" s="2"/>
      <c r="N14" s="2"/>
      <c r="O14" s="2"/>
      <c r="P14" s="2"/>
    </row>
    <row r="15" spans="1:16" x14ac:dyDescent="0.25">
      <c r="I15" s="2" t="s">
        <v>264</v>
      </c>
      <c r="J15" t="str">
        <f>VLOOKUP($J$14,$A$1:$H$10,2,0)</f>
        <v>Ed Sheeran - Shape of You (Official Music Video)</v>
      </c>
    </row>
    <row r="16" spans="1:16" x14ac:dyDescent="0.25">
      <c r="I16" s="2" t="s">
        <v>265</v>
      </c>
      <c r="J16" t="str">
        <f>VLOOKUP($J$14,$A$1:$H$10,3,0)</f>
        <v>Ed Sheeran</v>
      </c>
    </row>
    <row r="17" spans="9:10" x14ac:dyDescent="0.25">
      <c r="I17" s="2" t="s">
        <v>266</v>
      </c>
      <c r="J17" s="18">
        <f>VLOOKUP($J$14,$A$1:$H$10,4,0)</f>
        <v>42765</v>
      </c>
    </row>
    <row r="18" spans="9:10" x14ac:dyDescent="0.25">
      <c r="I18" s="2" t="s">
        <v>267</v>
      </c>
      <c r="J18">
        <f>VLOOKUP($J$14,$A$1:$H$10,5,0)</f>
        <v>5944830525</v>
      </c>
    </row>
    <row r="19" spans="9:10" x14ac:dyDescent="0.25">
      <c r="I19" s="2" t="s">
        <v>268</v>
      </c>
      <c r="J19" t="str">
        <f>VLOOKUP($J$14,$A$1:$H$10,6,0)</f>
        <v>United Kingdom</v>
      </c>
    </row>
    <row r="20" spans="9:10" x14ac:dyDescent="0.25">
      <c r="I20" s="2" t="s">
        <v>269</v>
      </c>
      <c r="J20" t="str">
        <f>VLOOKUP($J$14,$A$1:$H$10,7,0)</f>
        <v>English</v>
      </c>
    </row>
    <row r="21" spans="9:10" x14ac:dyDescent="0.25">
      <c r="I21" s="2" t="s">
        <v>270</v>
      </c>
      <c r="J21" t="str">
        <f>VLOOKUP($J$14,$A$1:$H$10,8,0)</f>
        <v>4m 24s</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6DA-4005-4159-8F42-B0AFAD2CF07B}">
  <dimension ref="A1:I21"/>
  <sheetViews>
    <sheetView workbookViewId="0">
      <selection activeCell="H18" sqref="H18"/>
    </sheetView>
  </sheetViews>
  <sheetFormatPr defaultColWidth="36.140625" defaultRowHeight="15" x14ac:dyDescent="0.25"/>
  <cols>
    <col min="1" max="1" width="5.28515625" bestFit="1" customWidth="1"/>
    <col min="2" max="2" width="51.85546875" customWidth="1"/>
    <col min="3" max="3" width="46.140625" customWidth="1"/>
    <col min="4" max="4" width="17.5703125" bestFit="1" customWidth="1"/>
    <col min="5" max="5" width="14.42578125" bestFit="1" customWidth="1"/>
    <col min="6" max="6" width="15.42578125" bestFit="1" customWidth="1"/>
    <col min="7" max="7" width="9.28515625" bestFit="1" customWidth="1"/>
    <col min="8" max="8" width="14.85546875" customWidth="1"/>
    <col min="9" max="9" width="14.42578125" bestFit="1" customWidth="1"/>
  </cols>
  <sheetData>
    <row r="1" spans="1:8" x14ac:dyDescent="0.25">
      <c r="A1" s="2" t="s">
        <v>263</v>
      </c>
      <c r="B1" s="2" t="s">
        <v>264</v>
      </c>
      <c r="C1" s="2" t="s">
        <v>265</v>
      </c>
      <c r="D1" s="2" t="s">
        <v>266</v>
      </c>
      <c r="E1" s="2" t="s">
        <v>267</v>
      </c>
      <c r="F1" s="2" t="s">
        <v>268</v>
      </c>
      <c r="G1" s="2" t="s">
        <v>269</v>
      </c>
      <c r="H1" s="2" t="s">
        <v>270</v>
      </c>
    </row>
    <row r="2" spans="1:8" x14ac:dyDescent="0.25">
      <c r="A2">
        <v>1</v>
      </c>
      <c r="B2" t="s">
        <v>271</v>
      </c>
      <c r="C2" t="s">
        <v>272</v>
      </c>
      <c r="D2" s="18">
        <v>42535</v>
      </c>
      <c r="E2">
        <v>12495185438</v>
      </c>
      <c r="F2" t="s">
        <v>273</v>
      </c>
      <c r="G2" t="s">
        <v>274</v>
      </c>
      <c r="H2" t="s">
        <v>275</v>
      </c>
    </row>
    <row r="3" spans="1:8" x14ac:dyDescent="0.25">
      <c r="A3">
        <v>2</v>
      </c>
      <c r="B3" t="s">
        <v>276</v>
      </c>
      <c r="C3" t="s">
        <v>277</v>
      </c>
      <c r="D3" s="18">
        <v>42748</v>
      </c>
      <c r="E3">
        <v>8109237463</v>
      </c>
      <c r="F3" t="s">
        <v>273</v>
      </c>
      <c r="G3" t="s">
        <v>278</v>
      </c>
      <c r="H3" t="s">
        <v>279</v>
      </c>
    </row>
    <row r="4" spans="1:8" x14ac:dyDescent="0.25">
      <c r="A4">
        <v>3</v>
      </c>
      <c r="B4" t="s">
        <v>280</v>
      </c>
      <c r="C4" t="s">
        <v>281</v>
      </c>
      <c r="D4" s="18">
        <v>42651</v>
      </c>
      <c r="E4">
        <v>6653263786</v>
      </c>
      <c r="F4" t="s">
        <v>273</v>
      </c>
      <c r="G4" t="s">
        <v>274</v>
      </c>
      <c r="H4" t="s">
        <v>282</v>
      </c>
    </row>
    <row r="5" spans="1:8" x14ac:dyDescent="0.25">
      <c r="A5">
        <v>4</v>
      </c>
      <c r="B5" t="s">
        <v>283</v>
      </c>
      <c r="C5" t="s">
        <v>284</v>
      </c>
      <c r="D5" s="18">
        <v>43222</v>
      </c>
      <c r="E5">
        <v>6071073952</v>
      </c>
      <c r="F5" t="s">
        <v>273</v>
      </c>
      <c r="G5" t="s">
        <v>274</v>
      </c>
      <c r="H5" t="s">
        <v>285</v>
      </c>
    </row>
    <row r="6" spans="1:8" x14ac:dyDescent="0.25">
      <c r="A6">
        <v>5</v>
      </c>
      <c r="B6" t="s">
        <v>286</v>
      </c>
      <c r="C6" t="s">
        <v>287</v>
      </c>
      <c r="D6" s="18">
        <v>42765</v>
      </c>
      <c r="E6">
        <v>5944830525</v>
      </c>
      <c r="F6" t="s">
        <v>288</v>
      </c>
      <c r="G6" t="s">
        <v>274</v>
      </c>
      <c r="H6" t="s">
        <v>289</v>
      </c>
    </row>
    <row r="7" spans="1:8" x14ac:dyDescent="0.25">
      <c r="A7">
        <v>6</v>
      </c>
      <c r="B7" t="s">
        <v>290</v>
      </c>
      <c r="C7" t="s">
        <v>291</v>
      </c>
      <c r="D7" s="18">
        <v>42101</v>
      </c>
      <c r="E7">
        <v>5816307940</v>
      </c>
      <c r="F7" t="s">
        <v>273</v>
      </c>
      <c r="G7" t="s">
        <v>274</v>
      </c>
      <c r="H7" t="s">
        <v>292</v>
      </c>
    </row>
    <row r="8" spans="1:8" x14ac:dyDescent="0.25">
      <c r="A8">
        <v>7</v>
      </c>
      <c r="B8" t="s">
        <v>293</v>
      </c>
      <c r="C8" t="s">
        <v>294</v>
      </c>
      <c r="D8" s="18">
        <v>41704</v>
      </c>
      <c r="E8">
        <v>5209038987</v>
      </c>
      <c r="F8" t="s">
        <v>295</v>
      </c>
      <c r="G8" t="s">
        <v>274</v>
      </c>
      <c r="H8" t="s">
        <v>296</v>
      </c>
    </row>
    <row r="9" spans="1:8" x14ac:dyDescent="0.25">
      <c r="A9">
        <v>8</v>
      </c>
      <c r="B9" t="s">
        <v>297</v>
      </c>
      <c r="C9" t="s">
        <v>284</v>
      </c>
      <c r="D9" s="18">
        <v>43244</v>
      </c>
      <c r="E9">
        <v>5021165699</v>
      </c>
      <c r="F9" t="s">
        <v>273</v>
      </c>
      <c r="G9" t="s">
        <v>274</v>
      </c>
      <c r="H9" t="s">
        <v>298</v>
      </c>
    </row>
    <row r="10" spans="1:8" x14ac:dyDescent="0.25">
      <c r="A10">
        <v>9</v>
      </c>
      <c r="B10" t="s">
        <v>299</v>
      </c>
      <c r="C10" t="s">
        <v>300</v>
      </c>
      <c r="D10" s="18">
        <v>41962</v>
      </c>
      <c r="E10">
        <v>4859631966</v>
      </c>
      <c r="F10" t="s">
        <v>273</v>
      </c>
      <c r="G10" t="s">
        <v>274</v>
      </c>
      <c r="H10" t="s">
        <v>301</v>
      </c>
    </row>
    <row r="17" spans="7:9" x14ac:dyDescent="0.25">
      <c r="G17" t="s">
        <v>263</v>
      </c>
      <c r="H17" t="s">
        <v>265</v>
      </c>
      <c r="I17" t="s">
        <v>267</v>
      </c>
    </row>
    <row r="18" spans="7:9" x14ac:dyDescent="0.25">
      <c r="G18">
        <v>2</v>
      </c>
      <c r="H18" t="str">
        <f>VLOOKUP($G18,$A$1:$H$10,3,FALSE)</f>
        <v>LuisFonsiVEVO</v>
      </c>
      <c r="I18">
        <f>VLOOKUP($G18,$A$1:$H$10,5,FALSE)</f>
        <v>8109237463</v>
      </c>
    </row>
    <row r="19" spans="7:9" x14ac:dyDescent="0.25">
      <c r="G19">
        <v>5</v>
      </c>
      <c r="H19" t="str">
        <f t="shared" ref="H19:H21" si="0">VLOOKUP($G19,$A$1:$H$10,3,FALSE)</f>
        <v>Ed Sheeran</v>
      </c>
      <c r="I19">
        <f t="shared" ref="I19:I21" si="1">VLOOKUP($G19,$A$1:$H$10,5,FALSE)</f>
        <v>5944830525</v>
      </c>
    </row>
    <row r="20" spans="7:9" x14ac:dyDescent="0.25">
      <c r="G20">
        <v>6</v>
      </c>
      <c r="H20" t="str">
        <f t="shared" si="0"/>
        <v>Wiz Khalifa</v>
      </c>
      <c r="I20">
        <f t="shared" si="1"/>
        <v>5816307940</v>
      </c>
    </row>
    <row r="21" spans="7:9" x14ac:dyDescent="0.25">
      <c r="G21">
        <v>9</v>
      </c>
      <c r="H21" t="str">
        <f t="shared" si="0"/>
        <v>MarkRonsonVEVO</v>
      </c>
      <c r="I21">
        <f t="shared" si="1"/>
        <v>4859631966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C63A-B289-43DD-9A7C-2D11E4BAFA22}">
  <dimension ref="A1:L108"/>
  <sheetViews>
    <sheetView workbookViewId="0">
      <selection activeCell="L2" sqref="L2"/>
    </sheetView>
  </sheetViews>
  <sheetFormatPr defaultRowHeight="15" x14ac:dyDescent="0.25"/>
  <cols>
    <col min="1" max="1" width="13.140625" bestFit="1" customWidth="1"/>
    <col min="2" max="2" width="12.140625" bestFit="1" customWidth="1"/>
    <col min="3" max="3" width="11.5703125" bestFit="1" customWidth="1"/>
    <col min="4" max="4" width="11.42578125" bestFit="1" customWidth="1"/>
    <col min="5" max="5" width="18" bestFit="1" customWidth="1"/>
    <col min="6" max="6" width="10.5703125" bestFit="1" customWidth="1"/>
    <col min="7" max="7" width="12.85546875" customWidth="1"/>
    <col min="8" max="8" width="16" bestFit="1" customWidth="1"/>
    <col min="9" max="9" width="16.85546875" bestFit="1" customWidth="1"/>
    <col min="10" max="10" width="18.5703125" bestFit="1" customWidth="1"/>
    <col min="11" max="11" width="16" bestFit="1" customWidth="1"/>
    <col min="12" max="12" width="19.85546875" bestFit="1" customWidth="1"/>
    <col min="13" max="13" width="12.7109375" bestFit="1" customWidth="1"/>
  </cols>
  <sheetData>
    <row r="1" spans="1:12" x14ac:dyDescent="0.25">
      <c r="A1" t="s">
        <v>372</v>
      </c>
      <c r="B1" t="s">
        <v>373</v>
      </c>
      <c r="C1" t="s">
        <v>374</v>
      </c>
      <c r="D1" t="s">
        <v>375</v>
      </c>
      <c r="E1" t="s">
        <v>376</v>
      </c>
      <c r="F1" t="s">
        <v>377</v>
      </c>
      <c r="G1" t="s">
        <v>379</v>
      </c>
      <c r="H1" t="s">
        <v>380</v>
      </c>
      <c r="I1" t="s">
        <v>940</v>
      </c>
      <c r="K1" t="s">
        <v>380</v>
      </c>
      <c r="L1" t="s">
        <v>816</v>
      </c>
    </row>
    <row r="2" spans="1:12" x14ac:dyDescent="0.25">
      <c r="A2">
        <v>100</v>
      </c>
      <c r="B2" t="s">
        <v>382</v>
      </c>
      <c r="C2" t="s">
        <v>383</v>
      </c>
      <c r="D2" t="s">
        <v>384</v>
      </c>
      <c r="E2" t="s">
        <v>385</v>
      </c>
      <c r="F2" s="37">
        <v>37789</v>
      </c>
      <c r="G2">
        <v>24000</v>
      </c>
      <c r="H2">
        <v>90</v>
      </c>
      <c r="I2" t="str">
        <f>VLOOKUP(H2,$K$1:$L$28,2,0)</f>
        <v>Executive</v>
      </c>
      <c r="K2">
        <v>10</v>
      </c>
      <c r="L2" t="s">
        <v>784</v>
      </c>
    </row>
    <row r="3" spans="1:12" x14ac:dyDescent="0.25">
      <c r="A3">
        <v>101</v>
      </c>
      <c r="B3" t="s">
        <v>388</v>
      </c>
      <c r="C3" t="s">
        <v>389</v>
      </c>
      <c r="D3" t="s">
        <v>390</v>
      </c>
      <c r="E3" t="s">
        <v>391</v>
      </c>
      <c r="F3" s="37">
        <v>38616</v>
      </c>
      <c r="G3">
        <v>17000</v>
      </c>
      <c r="H3">
        <v>90</v>
      </c>
      <c r="I3" t="str">
        <f t="shared" ref="I3:I66" si="0">VLOOKUP(H3,$K$1:$L$28,2,0)</f>
        <v>Executive</v>
      </c>
      <c r="K3">
        <v>20</v>
      </c>
      <c r="L3" t="s">
        <v>789</v>
      </c>
    </row>
    <row r="4" spans="1:12" x14ac:dyDescent="0.25">
      <c r="A4">
        <v>102</v>
      </c>
      <c r="B4" t="s">
        <v>393</v>
      </c>
      <c r="C4" t="s">
        <v>394</v>
      </c>
      <c r="D4" t="s">
        <v>395</v>
      </c>
      <c r="E4" t="s">
        <v>396</v>
      </c>
      <c r="F4" s="37">
        <v>36904</v>
      </c>
      <c r="G4">
        <v>17000</v>
      </c>
      <c r="H4">
        <v>90</v>
      </c>
      <c r="I4" t="str">
        <f t="shared" si="0"/>
        <v>Executive</v>
      </c>
      <c r="K4">
        <v>30</v>
      </c>
      <c r="L4" t="s">
        <v>450</v>
      </c>
    </row>
    <row r="5" spans="1:12" x14ac:dyDescent="0.25">
      <c r="A5">
        <v>103</v>
      </c>
      <c r="B5" t="s">
        <v>397</v>
      </c>
      <c r="C5" t="s">
        <v>398</v>
      </c>
      <c r="D5" t="s">
        <v>399</v>
      </c>
      <c r="E5" t="s">
        <v>400</v>
      </c>
      <c r="F5" s="37">
        <v>38720</v>
      </c>
      <c r="G5">
        <v>9000</v>
      </c>
      <c r="H5">
        <v>60</v>
      </c>
      <c r="I5" t="str">
        <f t="shared" si="0"/>
        <v>IT</v>
      </c>
      <c r="K5">
        <v>40</v>
      </c>
      <c r="L5" t="s">
        <v>800</v>
      </c>
    </row>
    <row r="6" spans="1:12" x14ac:dyDescent="0.25">
      <c r="A6">
        <v>104</v>
      </c>
      <c r="B6" t="s">
        <v>403</v>
      </c>
      <c r="C6" t="s">
        <v>404</v>
      </c>
      <c r="D6" t="s">
        <v>405</v>
      </c>
      <c r="E6" t="s">
        <v>406</v>
      </c>
      <c r="F6" s="37">
        <v>39223</v>
      </c>
      <c r="G6">
        <v>6000</v>
      </c>
      <c r="H6">
        <v>60</v>
      </c>
      <c r="I6" t="str">
        <f t="shared" si="0"/>
        <v>IT</v>
      </c>
      <c r="K6">
        <v>50</v>
      </c>
      <c r="L6" t="s">
        <v>476</v>
      </c>
    </row>
    <row r="7" spans="1:12" x14ac:dyDescent="0.25">
      <c r="A7">
        <v>105</v>
      </c>
      <c r="B7" t="s">
        <v>407</v>
      </c>
      <c r="C7" t="s">
        <v>408</v>
      </c>
      <c r="D7" t="s">
        <v>409</v>
      </c>
      <c r="E7" t="s">
        <v>410</v>
      </c>
      <c r="F7" s="37">
        <v>38528</v>
      </c>
      <c r="G7">
        <v>4800</v>
      </c>
      <c r="H7">
        <v>60</v>
      </c>
      <c r="I7" t="str">
        <f t="shared" si="0"/>
        <v>IT</v>
      </c>
      <c r="K7">
        <v>60</v>
      </c>
      <c r="L7" t="s">
        <v>402</v>
      </c>
    </row>
    <row r="8" spans="1:12" x14ac:dyDescent="0.25">
      <c r="A8">
        <v>106</v>
      </c>
      <c r="B8" t="s">
        <v>411</v>
      </c>
      <c r="C8" t="s">
        <v>412</v>
      </c>
      <c r="D8" t="s">
        <v>413</v>
      </c>
      <c r="E8" t="s">
        <v>414</v>
      </c>
      <c r="F8" s="37">
        <v>38753</v>
      </c>
      <c r="G8">
        <v>4800</v>
      </c>
      <c r="H8">
        <v>60</v>
      </c>
      <c r="I8" t="str">
        <f t="shared" si="0"/>
        <v>IT</v>
      </c>
      <c r="K8">
        <v>70</v>
      </c>
      <c r="L8" t="s">
        <v>806</v>
      </c>
    </row>
    <row r="9" spans="1:12" x14ac:dyDescent="0.25">
      <c r="A9">
        <v>107</v>
      </c>
      <c r="B9" t="s">
        <v>415</v>
      </c>
      <c r="C9" t="s">
        <v>416</v>
      </c>
      <c r="D9" t="s">
        <v>417</v>
      </c>
      <c r="E9" t="s">
        <v>418</v>
      </c>
      <c r="F9" s="37">
        <v>39120</v>
      </c>
      <c r="G9">
        <v>4200</v>
      </c>
      <c r="H9">
        <v>60</v>
      </c>
      <c r="I9" t="str">
        <f t="shared" si="0"/>
        <v>IT</v>
      </c>
      <c r="K9">
        <v>80</v>
      </c>
      <c r="L9" t="s">
        <v>575</v>
      </c>
    </row>
    <row r="10" spans="1:12" x14ac:dyDescent="0.25">
      <c r="A10">
        <v>108</v>
      </c>
      <c r="B10" t="s">
        <v>419</v>
      </c>
      <c r="C10" t="s">
        <v>420</v>
      </c>
      <c r="D10" t="s">
        <v>421</v>
      </c>
      <c r="E10" t="s">
        <v>422</v>
      </c>
      <c r="F10" s="37">
        <v>37485</v>
      </c>
      <c r="G10">
        <v>12008</v>
      </c>
      <c r="H10">
        <v>100</v>
      </c>
      <c r="I10" t="str">
        <f t="shared" si="0"/>
        <v>Finance</v>
      </c>
      <c r="K10">
        <v>90</v>
      </c>
      <c r="L10" t="s">
        <v>387</v>
      </c>
    </row>
    <row r="11" spans="1:12" x14ac:dyDescent="0.25">
      <c r="A11">
        <v>109</v>
      </c>
      <c r="B11" t="s">
        <v>424</v>
      </c>
      <c r="C11" t="s">
        <v>425</v>
      </c>
      <c r="D11" t="s">
        <v>426</v>
      </c>
      <c r="E11" t="s">
        <v>427</v>
      </c>
      <c r="F11" s="37">
        <v>37484</v>
      </c>
      <c r="G11">
        <v>9000</v>
      </c>
      <c r="H11">
        <v>100</v>
      </c>
      <c r="I11" t="str">
        <f t="shared" si="0"/>
        <v>Finance</v>
      </c>
      <c r="K11">
        <v>100</v>
      </c>
      <c r="L11" t="s">
        <v>371</v>
      </c>
    </row>
    <row r="12" spans="1:12" x14ac:dyDescent="0.25">
      <c r="A12">
        <v>110</v>
      </c>
      <c r="B12" t="s">
        <v>429</v>
      </c>
      <c r="C12" t="s">
        <v>430</v>
      </c>
      <c r="D12" t="s">
        <v>431</v>
      </c>
      <c r="E12" t="s">
        <v>432</v>
      </c>
      <c r="F12" s="37">
        <v>38623</v>
      </c>
      <c r="G12">
        <v>8200</v>
      </c>
      <c r="H12">
        <v>100</v>
      </c>
      <c r="I12" t="str">
        <f t="shared" si="0"/>
        <v>Finance</v>
      </c>
      <c r="K12">
        <v>110</v>
      </c>
      <c r="L12" t="s">
        <v>186</v>
      </c>
    </row>
    <row r="13" spans="1:12" x14ac:dyDescent="0.25">
      <c r="A13">
        <v>111</v>
      </c>
      <c r="B13" t="s">
        <v>433</v>
      </c>
      <c r="C13" t="s">
        <v>434</v>
      </c>
      <c r="D13" t="s">
        <v>435</v>
      </c>
      <c r="E13" t="s">
        <v>436</v>
      </c>
      <c r="F13" s="37">
        <v>38625</v>
      </c>
      <c r="G13">
        <v>7700</v>
      </c>
      <c r="H13">
        <v>100</v>
      </c>
      <c r="I13" t="str">
        <f t="shared" si="0"/>
        <v>Finance</v>
      </c>
      <c r="K13">
        <v>120</v>
      </c>
      <c r="L13" t="s">
        <v>817</v>
      </c>
    </row>
    <row r="14" spans="1:12" x14ac:dyDescent="0.25">
      <c r="A14">
        <v>112</v>
      </c>
      <c r="B14" t="s">
        <v>437</v>
      </c>
      <c r="C14" t="s">
        <v>438</v>
      </c>
      <c r="D14" t="s">
        <v>439</v>
      </c>
      <c r="E14" t="s">
        <v>440</v>
      </c>
      <c r="F14" s="37">
        <v>38783</v>
      </c>
      <c r="G14">
        <v>7800</v>
      </c>
      <c r="H14">
        <v>100</v>
      </c>
      <c r="I14" t="str">
        <f t="shared" si="0"/>
        <v>Finance</v>
      </c>
      <c r="K14">
        <v>130</v>
      </c>
      <c r="L14" t="s">
        <v>818</v>
      </c>
    </row>
    <row r="15" spans="1:12" x14ac:dyDescent="0.25">
      <c r="A15">
        <v>113</v>
      </c>
      <c r="B15" t="s">
        <v>441</v>
      </c>
      <c r="C15" t="s">
        <v>442</v>
      </c>
      <c r="D15" t="s">
        <v>443</v>
      </c>
      <c r="E15" t="s">
        <v>444</v>
      </c>
      <c r="F15" s="37">
        <v>39423</v>
      </c>
      <c r="G15">
        <v>6900</v>
      </c>
      <c r="H15">
        <v>100</v>
      </c>
      <c r="I15" t="str">
        <f t="shared" si="0"/>
        <v>Finance</v>
      </c>
      <c r="K15">
        <v>140</v>
      </c>
      <c r="L15" t="s">
        <v>819</v>
      </c>
    </row>
    <row r="16" spans="1:12" x14ac:dyDescent="0.25">
      <c r="A16">
        <v>114</v>
      </c>
      <c r="B16" t="s">
        <v>445</v>
      </c>
      <c r="C16" t="s">
        <v>446</v>
      </c>
      <c r="D16" t="s">
        <v>447</v>
      </c>
      <c r="E16" t="s">
        <v>448</v>
      </c>
      <c r="F16" s="37">
        <v>37597</v>
      </c>
      <c r="G16">
        <v>11000</v>
      </c>
      <c r="H16">
        <v>30</v>
      </c>
      <c r="I16" t="str">
        <f t="shared" si="0"/>
        <v>Purchasing</v>
      </c>
      <c r="K16">
        <v>150</v>
      </c>
      <c r="L16" t="s">
        <v>820</v>
      </c>
    </row>
    <row r="17" spans="1:12" x14ac:dyDescent="0.25">
      <c r="A17">
        <v>115</v>
      </c>
      <c r="B17" t="s">
        <v>397</v>
      </c>
      <c r="C17" t="s">
        <v>451</v>
      </c>
      <c r="D17" t="s">
        <v>452</v>
      </c>
      <c r="E17" t="s">
        <v>453</v>
      </c>
      <c r="F17" s="37">
        <v>37759</v>
      </c>
      <c r="G17">
        <v>3100</v>
      </c>
      <c r="H17">
        <v>30</v>
      </c>
      <c r="I17" t="str">
        <f t="shared" si="0"/>
        <v>Purchasing</v>
      </c>
      <c r="K17">
        <v>160</v>
      </c>
      <c r="L17" t="s">
        <v>821</v>
      </c>
    </row>
    <row r="18" spans="1:12" x14ac:dyDescent="0.25">
      <c r="A18">
        <v>116</v>
      </c>
      <c r="B18" t="s">
        <v>455</v>
      </c>
      <c r="C18" t="s">
        <v>456</v>
      </c>
      <c r="D18" t="s">
        <v>457</v>
      </c>
      <c r="E18" t="s">
        <v>458</v>
      </c>
      <c r="F18" s="37">
        <v>38710</v>
      </c>
      <c r="G18">
        <v>2900</v>
      </c>
      <c r="H18">
        <v>30</v>
      </c>
      <c r="I18" t="str">
        <f t="shared" si="0"/>
        <v>Purchasing</v>
      </c>
      <c r="K18">
        <v>170</v>
      </c>
      <c r="L18" t="s">
        <v>822</v>
      </c>
    </row>
    <row r="19" spans="1:12" x14ac:dyDescent="0.25">
      <c r="A19">
        <v>117</v>
      </c>
      <c r="B19" t="s">
        <v>459</v>
      </c>
      <c r="C19" t="s">
        <v>460</v>
      </c>
      <c r="D19" t="s">
        <v>461</v>
      </c>
      <c r="E19" t="s">
        <v>462</v>
      </c>
      <c r="F19" s="37">
        <v>38557</v>
      </c>
      <c r="G19">
        <v>2800</v>
      </c>
      <c r="H19">
        <v>30</v>
      </c>
      <c r="I19" t="str">
        <f t="shared" si="0"/>
        <v>Purchasing</v>
      </c>
      <c r="K19">
        <v>180</v>
      </c>
      <c r="L19" t="s">
        <v>823</v>
      </c>
    </row>
    <row r="20" spans="1:12" x14ac:dyDescent="0.25">
      <c r="A20">
        <v>118</v>
      </c>
      <c r="B20" t="s">
        <v>463</v>
      </c>
      <c r="C20" t="s">
        <v>464</v>
      </c>
      <c r="D20" t="s">
        <v>465</v>
      </c>
      <c r="E20" t="s">
        <v>466</v>
      </c>
      <c r="F20" s="37">
        <v>39036</v>
      </c>
      <c r="G20">
        <v>2600</v>
      </c>
      <c r="H20">
        <v>30</v>
      </c>
      <c r="I20" t="str">
        <f t="shared" si="0"/>
        <v>Purchasing</v>
      </c>
      <c r="K20">
        <v>190</v>
      </c>
      <c r="L20" t="s">
        <v>824</v>
      </c>
    </row>
    <row r="21" spans="1:12" x14ac:dyDescent="0.25">
      <c r="A21">
        <v>119</v>
      </c>
      <c r="B21" t="s">
        <v>467</v>
      </c>
      <c r="C21" t="s">
        <v>468</v>
      </c>
      <c r="D21" t="s">
        <v>469</v>
      </c>
      <c r="E21" t="s">
        <v>470</v>
      </c>
      <c r="F21" s="37">
        <v>39304</v>
      </c>
      <c r="G21">
        <v>2500</v>
      </c>
      <c r="H21">
        <v>30</v>
      </c>
      <c r="I21" t="str">
        <f t="shared" si="0"/>
        <v>Purchasing</v>
      </c>
      <c r="K21">
        <v>200</v>
      </c>
      <c r="L21" t="s">
        <v>825</v>
      </c>
    </row>
    <row r="22" spans="1:12" x14ac:dyDescent="0.25">
      <c r="A22">
        <v>120</v>
      </c>
      <c r="B22" t="s">
        <v>471</v>
      </c>
      <c r="C22" t="s">
        <v>472</v>
      </c>
      <c r="D22" t="s">
        <v>473</v>
      </c>
      <c r="E22" t="s">
        <v>474</v>
      </c>
      <c r="F22" s="37">
        <v>38186</v>
      </c>
      <c r="G22">
        <v>8000</v>
      </c>
      <c r="H22">
        <v>50</v>
      </c>
      <c r="I22" t="str">
        <f t="shared" si="0"/>
        <v>Shipping</v>
      </c>
      <c r="K22">
        <v>210</v>
      </c>
      <c r="L22" t="s">
        <v>187</v>
      </c>
    </row>
    <row r="23" spans="1:12" x14ac:dyDescent="0.25">
      <c r="A23">
        <v>121</v>
      </c>
      <c r="B23" t="s">
        <v>477</v>
      </c>
      <c r="C23" t="s">
        <v>478</v>
      </c>
      <c r="D23" t="s">
        <v>479</v>
      </c>
      <c r="E23" t="s">
        <v>480</v>
      </c>
      <c r="F23" s="37">
        <v>38452</v>
      </c>
      <c r="G23">
        <v>8200</v>
      </c>
      <c r="H23">
        <v>50</v>
      </c>
      <c r="I23" t="str">
        <f t="shared" si="0"/>
        <v>Shipping</v>
      </c>
      <c r="K23">
        <v>220</v>
      </c>
      <c r="L23" t="s">
        <v>826</v>
      </c>
    </row>
    <row r="24" spans="1:12" x14ac:dyDescent="0.25">
      <c r="A24">
        <v>122</v>
      </c>
      <c r="B24" t="s">
        <v>481</v>
      </c>
      <c r="C24" t="s">
        <v>482</v>
      </c>
      <c r="D24" t="s">
        <v>483</v>
      </c>
      <c r="E24" t="s">
        <v>484</v>
      </c>
      <c r="F24" s="37">
        <v>37742</v>
      </c>
      <c r="G24">
        <v>7900</v>
      </c>
      <c r="H24">
        <v>50</v>
      </c>
      <c r="I24" t="str">
        <f t="shared" si="0"/>
        <v>Shipping</v>
      </c>
      <c r="K24">
        <v>230</v>
      </c>
      <c r="L24" t="s">
        <v>827</v>
      </c>
    </row>
    <row r="25" spans="1:12" x14ac:dyDescent="0.25">
      <c r="A25">
        <v>123</v>
      </c>
      <c r="B25" t="s">
        <v>485</v>
      </c>
      <c r="C25" t="s">
        <v>486</v>
      </c>
      <c r="D25" t="s">
        <v>487</v>
      </c>
      <c r="E25" t="s">
        <v>488</v>
      </c>
      <c r="F25" s="37">
        <v>38635</v>
      </c>
      <c r="G25">
        <v>6500</v>
      </c>
      <c r="H25">
        <v>50</v>
      </c>
      <c r="I25" t="str">
        <f t="shared" si="0"/>
        <v>Shipping</v>
      </c>
      <c r="K25">
        <v>240</v>
      </c>
      <c r="L25" t="s">
        <v>828</v>
      </c>
    </row>
    <row r="26" spans="1:12" x14ac:dyDescent="0.25">
      <c r="A26">
        <v>124</v>
      </c>
      <c r="B26" t="s">
        <v>489</v>
      </c>
      <c r="C26" t="s">
        <v>490</v>
      </c>
      <c r="D26" t="s">
        <v>491</v>
      </c>
      <c r="E26" t="s">
        <v>492</v>
      </c>
      <c r="F26" s="37">
        <v>39402</v>
      </c>
      <c r="G26">
        <v>5800</v>
      </c>
      <c r="H26">
        <v>50</v>
      </c>
      <c r="I26" t="str">
        <f t="shared" si="0"/>
        <v>Shipping</v>
      </c>
      <c r="K26">
        <v>250</v>
      </c>
      <c r="L26" t="s">
        <v>829</v>
      </c>
    </row>
    <row r="27" spans="1:12" x14ac:dyDescent="0.25">
      <c r="A27">
        <v>125</v>
      </c>
      <c r="B27" t="s">
        <v>493</v>
      </c>
      <c r="C27" t="s">
        <v>494</v>
      </c>
      <c r="D27" t="s">
        <v>495</v>
      </c>
      <c r="E27" t="s">
        <v>496</v>
      </c>
      <c r="F27" s="37">
        <v>38549</v>
      </c>
      <c r="G27">
        <v>3200</v>
      </c>
      <c r="H27">
        <v>50</v>
      </c>
      <c r="I27" t="str">
        <f t="shared" si="0"/>
        <v>Shipping</v>
      </c>
      <c r="K27">
        <v>260</v>
      </c>
      <c r="L27" t="s">
        <v>830</v>
      </c>
    </row>
    <row r="28" spans="1:12" x14ac:dyDescent="0.25">
      <c r="A28">
        <v>126</v>
      </c>
      <c r="B28" t="s">
        <v>498</v>
      </c>
      <c r="C28" t="s">
        <v>499</v>
      </c>
      <c r="D28" t="s">
        <v>500</v>
      </c>
      <c r="E28" t="s">
        <v>501</v>
      </c>
      <c r="F28" s="37">
        <v>38988</v>
      </c>
      <c r="G28">
        <v>2700</v>
      </c>
      <c r="H28">
        <v>50</v>
      </c>
      <c r="I28" t="str">
        <f t="shared" si="0"/>
        <v>Shipping</v>
      </c>
      <c r="K28">
        <v>270</v>
      </c>
      <c r="L28" t="s">
        <v>831</v>
      </c>
    </row>
    <row r="29" spans="1:12" x14ac:dyDescent="0.25">
      <c r="A29">
        <v>127</v>
      </c>
      <c r="B29" t="s">
        <v>502</v>
      </c>
      <c r="C29" t="s">
        <v>503</v>
      </c>
      <c r="D29" t="s">
        <v>504</v>
      </c>
      <c r="E29" t="s">
        <v>505</v>
      </c>
      <c r="F29" s="37">
        <v>39096</v>
      </c>
      <c r="G29">
        <v>2400</v>
      </c>
      <c r="H29">
        <v>50</v>
      </c>
      <c r="I29" t="str">
        <f t="shared" si="0"/>
        <v>Shipping</v>
      </c>
    </row>
    <row r="30" spans="1:12" x14ac:dyDescent="0.25">
      <c r="A30">
        <v>128</v>
      </c>
      <c r="B30" t="s">
        <v>382</v>
      </c>
      <c r="C30" t="s">
        <v>506</v>
      </c>
      <c r="D30" t="s">
        <v>507</v>
      </c>
      <c r="E30" t="s">
        <v>508</v>
      </c>
      <c r="F30" s="37">
        <v>39515</v>
      </c>
      <c r="G30">
        <v>2200</v>
      </c>
      <c r="H30">
        <v>50</v>
      </c>
      <c r="I30" t="str">
        <f t="shared" si="0"/>
        <v>Shipping</v>
      </c>
    </row>
    <row r="31" spans="1:12" x14ac:dyDescent="0.25">
      <c r="A31">
        <v>129</v>
      </c>
      <c r="B31" t="s">
        <v>509</v>
      </c>
      <c r="C31" t="s">
        <v>510</v>
      </c>
      <c r="D31" t="s">
        <v>511</v>
      </c>
      <c r="E31" t="s">
        <v>512</v>
      </c>
      <c r="F31" s="37">
        <v>38584</v>
      </c>
      <c r="G31">
        <v>3300</v>
      </c>
      <c r="H31">
        <v>50</v>
      </c>
      <c r="I31" t="str">
        <f t="shared" si="0"/>
        <v>Shipping</v>
      </c>
    </row>
    <row r="32" spans="1:12" x14ac:dyDescent="0.25">
      <c r="A32">
        <v>130</v>
      </c>
      <c r="B32" t="s">
        <v>513</v>
      </c>
      <c r="C32" t="s">
        <v>514</v>
      </c>
      <c r="D32" t="s">
        <v>515</v>
      </c>
      <c r="E32" t="s">
        <v>516</v>
      </c>
      <c r="F32" s="37">
        <v>38655</v>
      </c>
      <c r="G32">
        <v>2800</v>
      </c>
      <c r="H32">
        <v>50</v>
      </c>
      <c r="I32" t="str">
        <f t="shared" si="0"/>
        <v>Shipping</v>
      </c>
    </row>
    <row r="33" spans="1:9" x14ac:dyDescent="0.25">
      <c r="A33">
        <v>131</v>
      </c>
      <c r="B33" t="s">
        <v>502</v>
      </c>
      <c r="C33" t="s">
        <v>517</v>
      </c>
      <c r="D33" t="s">
        <v>518</v>
      </c>
      <c r="E33" t="s">
        <v>519</v>
      </c>
      <c r="F33" s="37">
        <v>38399</v>
      </c>
      <c r="G33">
        <v>2500</v>
      </c>
      <c r="H33">
        <v>50</v>
      </c>
      <c r="I33" t="str">
        <f t="shared" si="0"/>
        <v>Shipping</v>
      </c>
    </row>
    <row r="34" spans="1:9" x14ac:dyDescent="0.25">
      <c r="A34">
        <v>132</v>
      </c>
      <c r="B34" t="s">
        <v>520</v>
      </c>
      <c r="C34" t="s">
        <v>521</v>
      </c>
      <c r="D34" t="s">
        <v>522</v>
      </c>
      <c r="E34" t="s">
        <v>523</v>
      </c>
      <c r="F34" s="37">
        <v>39182</v>
      </c>
      <c r="G34">
        <v>2100</v>
      </c>
      <c r="H34">
        <v>50</v>
      </c>
      <c r="I34" t="str">
        <f t="shared" si="0"/>
        <v>Shipping</v>
      </c>
    </row>
    <row r="35" spans="1:9" x14ac:dyDescent="0.25">
      <c r="A35">
        <v>133</v>
      </c>
      <c r="B35" t="s">
        <v>524</v>
      </c>
      <c r="C35" t="s">
        <v>525</v>
      </c>
      <c r="D35" t="s">
        <v>526</v>
      </c>
      <c r="E35" t="s">
        <v>527</v>
      </c>
      <c r="F35" s="37">
        <v>38152</v>
      </c>
      <c r="G35">
        <v>3300</v>
      </c>
      <c r="H35">
        <v>50</v>
      </c>
      <c r="I35" t="str">
        <f t="shared" si="0"/>
        <v>Shipping</v>
      </c>
    </row>
    <row r="36" spans="1:9" x14ac:dyDescent="0.25">
      <c r="A36">
        <v>134</v>
      </c>
      <c r="B36" t="s">
        <v>528</v>
      </c>
      <c r="C36" t="s">
        <v>529</v>
      </c>
      <c r="D36" t="s">
        <v>530</v>
      </c>
      <c r="E36" t="s">
        <v>531</v>
      </c>
      <c r="F36" s="37">
        <v>38955</v>
      </c>
      <c r="G36">
        <v>2900</v>
      </c>
      <c r="H36">
        <v>50</v>
      </c>
      <c r="I36" t="str">
        <f t="shared" si="0"/>
        <v>Shipping</v>
      </c>
    </row>
    <row r="37" spans="1:9" x14ac:dyDescent="0.25">
      <c r="A37">
        <v>135</v>
      </c>
      <c r="B37" t="s">
        <v>532</v>
      </c>
      <c r="C37" t="s">
        <v>533</v>
      </c>
      <c r="D37" t="s">
        <v>534</v>
      </c>
      <c r="E37" t="s">
        <v>535</v>
      </c>
      <c r="F37" s="37">
        <v>39428</v>
      </c>
      <c r="G37">
        <v>2400</v>
      </c>
      <c r="H37">
        <v>50</v>
      </c>
      <c r="I37" t="str">
        <f t="shared" si="0"/>
        <v>Shipping</v>
      </c>
    </row>
    <row r="38" spans="1:9" x14ac:dyDescent="0.25">
      <c r="A38">
        <v>136</v>
      </c>
      <c r="B38" t="s">
        <v>536</v>
      </c>
      <c r="C38" t="s">
        <v>537</v>
      </c>
      <c r="D38" t="s">
        <v>538</v>
      </c>
      <c r="E38" t="s">
        <v>539</v>
      </c>
      <c r="F38" s="37">
        <v>39484</v>
      </c>
      <c r="G38">
        <v>2200</v>
      </c>
      <c r="H38">
        <v>50</v>
      </c>
      <c r="I38" t="str">
        <f t="shared" si="0"/>
        <v>Shipping</v>
      </c>
    </row>
    <row r="39" spans="1:9" x14ac:dyDescent="0.25">
      <c r="A39">
        <v>137</v>
      </c>
      <c r="B39" t="s">
        <v>540</v>
      </c>
      <c r="C39" t="s">
        <v>541</v>
      </c>
      <c r="D39" t="s">
        <v>542</v>
      </c>
      <c r="E39" t="s">
        <v>543</v>
      </c>
      <c r="F39" s="37">
        <v>37816</v>
      </c>
      <c r="G39">
        <v>3600</v>
      </c>
      <c r="H39">
        <v>50</v>
      </c>
      <c r="I39" t="str">
        <f t="shared" si="0"/>
        <v>Shipping</v>
      </c>
    </row>
    <row r="40" spans="1:9" x14ac:dyDescent="0.25">
      <c r="A40">
        <v>138</v>
      </c>
      <c r="B40" t="s">
        <v>544</v>
      </c>
      <c r="C40" t="s">
        <v>545</v>
      </c>
      <c r="D40" t="s">
        <v>546</v>
      </c>
      <c r="E40" t="s">
        <v>547</v>
      </c>
      <c r="F40" s="37">
        <v>38651</v>
      </c>
      <c r="G40">
        <v>3200</v>
      </c>
      <c r="H40">
        <v>50</v>
      </c>
      <c r="I40" t="str">
        <f t="shared" si="0"/>
        <v>Shipping</v>
      </c>
    </row>
    <row r="41" spans="1:9" x14ac:dyDescent="0.25">
      <c r="A41">
        <v>139</v>
      </c>
      <c r="B41" t="s">
        <v>429</v>
      </c>
      <c r="C41" t="s">
        <v>548</v>
      </c>
      <c r="D41" t="s">
        <v>549</v>
      </c>
      <c r="E41" t="s">
        <v>550</v>
      </c>
      <c r="F41" s="37">
        <v>38760</v>
      </c>
      <c r="G41">
        <v>2700</v>
      </c>
      <c r="H41">
        <v>50</v>
      </c>
      <c r="I41" t="str">
        <f t="shared" si="0"/>
        <v>Shipping</v>
      </c>
    </row>
    <row r="42" spans="1:9" x14ac:dyDescent="0.25">
      <c r="A42">
        <v>140</v>
      </c>
      <c r="B42" t="s">
        <v>551</v>
      </c>
      <c r="C42" t="s">
        <v>552</v>
      </c>
      <c r="D42" t="s">
        <v>553</v>
      </c>
      <c r="E42" t="s">
        <v>554</v>
      </c>
      <c r="F42" s="37">
        <v>38813</v>
      </c>
      <c r="G42">
        <v>2500</v>
      </c>
      <c r="H42">
        <v>50</v>
      </c>
      <c r="I42" t="str">
        <f t="shared" si="0"/>
        <v>Shipping</v>
      </c>
    </row>
    <row r="43" spans="1:9" x14ac:dyDescent="0.25">
      <c r="A43">
        <v>141</v>
      </c>
      <c r="B43" t="s">
        <v>555</v>
      </c>
      <c r="C43" t="s">
        <v>556</v>
      </c>
      <c r="D43" t="s">
        <v>557</v>
      </c>
      <c r="E43" t="s">
        <v>558</v>
      </c>
      <c r="F43" s="37">
        <v>37911</v>
      </c>
      <c r="G43">
        <v>3500</v>
      </c>
      <c r="H43">
        <v>50</v>
      </c>
      <c r="I43" t="str">
        <f t="shared" si="0"/>
        <v>Shipping</v>
      </c>
    </row>
    <row r="44" spans="1:9" x14ac:dyDescent="0.25">
      <c r="A44">
        <v>142</v>
      </c>
      <c r="B44" t="s">
        <v>559</v>
      </c>
      <c r="C44" t="s">
        <v>560</v>
      </c>
      <c r="D44" t="s">
        <v>561</v>
      </c>
      <c r="E44" t="s">
        <v>562</v>
      </c>
      <c r="F44" s="37">
        <v>38381</v>
      </c>
      <c r="G44">
        <v>3100</v>
      </c>
      <c r="H44">
        <v>50</v>
      </c>
      <c r="I44" t="str">
        <f t="shared" si="0"/>
        <v>Shipping</v>
      </c>
    </row>
    <row r="45" spans="1:9" x14ac:dyDescent="0.25">
      <c r="A45">
        <v>143</v>
      </c>
      <c r="B45" t="s">
        <v>563</v>
      </c>
      <c r="C45" t="s">
        <v>564</v>
      </c>
      <c r="D45" t="s">
        <v>565</v>
      </c>
      <c r="E45" t="s">
        <v>566</v>
      </c>
      <c r="F45" s="37">
        <v>38791</v>
      </c>
      <c r="G45">
        <v>2600</v>
      </c>
      <c r="H45">
        <v>50</v>
      </c>
      <c r="I45" t="str">
        <f t="shared" si="0"/>
        <v>Shipping</v>
      </c>
    </row>
    <row r="46" spans="1:9" x14ac:dyDescent="0.25">
      <c r="A46">
        <v>144</v>
      </c>
      <c r="B46" t="s">
        <v>567</v>
      </c>
      <c r="C46" t="s">
        <v>568</v>
      </c>
      <c r="D46" t="s">
        <v>569</v>
      </c>
      <c r="E46" t="s">
        <v>570</v>
      </c>
      <c r="F46" s="37">
        <v>38907</v>
      </c>
      <c r="G46">
        <v>2500</v>
      </c>
      <c r="H46">
        <v>50</v>
      </c>
      <c r="I46" t="str">
        <f t="shared" si="0"/>
        <v>Shipping</v>
      </c>
    </row>
    <row r="47" spans="1:9" x14ac:dyDescent="0.25">
      <c r="A47">
        <v>145</v>
      </c>
      <c r="B47" t="s">
        <v>429</v>
      </c>
      <c r="C47" t="s">
        <v>571</v>
      </c>
      <c r="D47" t="s">
        <v>572</v>
      </c>
      <c r="E47" t="s">
        <v>573</v>
      </c>
      <c r="F47" s="37">
        <v>38261</v>
      </c>
      <c r="G47">
        <v>14000</v>
      </c>
      <c r="H47">
        <v>80</v>
      </c>
      <c r="I47" t="str">
        <f t="shared" si="0"/>
        <v>Sales</v>
      </c>
    </row>
    <row r="48" spans="1:9" x14ac:dyDescent="0.25">
      <c r="A48">
        <v>146</v>
      </c>
      <c r="B48" t="s">
        <v>467</v>
      </c>
      <c r="C48" t="s">
        <v>576</v>
      </c>
      <c r="D48" t="s">
        <v>577</v>
      </c>
      <c r="E48" t="s">
        <v>578</v>
      </c>
      <c r="F48" s="37">
        <v>38357</v>
      </c>
      <c r="G48">
        <v>13500</v>
      </c>
      <c r="H48">
        <v>80</v>
      </c>
      <c r="I48" t="str">
        <f t="shared" si="0"/>
        <v>Sales</v>
      </c>
    </row>
    <row r="49" spans="1:9" x14ac:dyDescent="0.25">
      <c r="A49">
        <v>147</v>
      </c>
      <c r="B49" t="s">
        <v>579</v>
      </c>
      <c r="C49" t="s">
        <v>580</v>
      </c>
      <c r="D49" t="s">
        <v>581</v>
      </c>
      <c r="E49" t="s">
        <v>582</v>
      </c>
      <c r="F49" s="37">
        <v>38421</v>
      </c>
      <c r="G49">
        <v>12000</v>
      </c>
      <c r="H49">
        <v>80</v>
      </c>
      <c r="I49" t="str">
        <f t="shared" si="0"/>
        <v>Sales</v>
      </c>
    </row>
    <row r="50" spans="1:9" x14ac:dyDescent="0.25">
      <c r="A50">
        <v>148</v>
      </c>
      <c r="B50" t="s">
        <v>583</v>
      </c>
      <c r="C50" t="s">
        <v>584</v>
      </c>
      <c r="D50" t="s">
        <v>585</v>
      </c>
      <c r="E50" t="s">
        <v>586</v>
      </c>
      <c r="F50" s="37">
        <v>39370</v>
      </c>
      <c r="G50">
        <v>11000</v>
      </c>
      <c r="H50">
        <v>80</v>
      </c>
      <c r="I50" t="str">
        <f t="shared" si="0"/>
        <v>Sales</v>
      </c>
    </row>
    <row r="51" spans="1:9" x14ac:dyDescent="0.25">
      <c r="A51">
        <v>149</v>
      </c>
      <c r="B51" t="s">
        <v>587</v>
      </c>
      <c r="C51" t="s">
        <v>588</v>
      </c>
      <c r="D51" t="s">
        <v>589</v>
      </c>
      <c r="E51" t="s">
        <v>590</v>
      </c>
      <c r="F51" s="37">
        <v>39476</v>
      </c>
      <c r="G51">
        <v>10500</v>
      </c>
      <c r="H51">
        <v>80</v>
      </c>
      <c r="I51" t="str">
        <f t="shared" si="0"/>
        <v>Sales</v>
      </c>
    </row>
    <row r="52" spans="1:9" x14ac:dyDescent="0.25">
      <c r="A52">
        <v>150</v>
      </c>
      <c r="B52" t="s">
        <v>567</v>
      </c>
      <c r="C52" t="s">
        <v>591</v>
      </c>
      <c r="D52" t="s">
        <v>592</v>
      </c>
      <c r="E52" t="s">
        <v>593</v>
      </c>
      <c r="F52" s="37">
        <v>38382</v>
      </c>
      <c r="G52">
        <v>10000</v>
      </c>
      <c r="H52">
        <v>80</v>
      </c>
      <c r="I52" t="str">
        <f t="shared" si="0"/>
        <v>Sales</v>
      </c>
    </row>
    <row r="53" spans="1:9" x14ac:dyDescent="0.25">
      <c r="A53">
        <v>151</v>
      </c>
      <c r="B53" t="s">
        <v>407</v>
      </c>
      <c r="C53" t="s">
        <v>595</v>
      </c>
      <c r="D53" t="s">
        <v>596</v>
      </c>
      <c r="E53" t="s">
        <v>597</v>
      </c>
      <c r="F53" s="37">
        <v>38435</v>
      </c>
      <c r="G53">
        <v>9500</v>
      </c>
      <c r="H53">
        <v>80</v>
      </c>
      <c r="I53" t="str">
        <f t="shared" si="0"/>
        <v>Sales</v>
      </c>
    </row>
    <row r="54" spans="1:9" x14ac:dyDescent="0.25">
      <c r="A54">
        <v>152</v>
      </c>
      <c r="B54" t="s">
        <v>567</v>
      </c>
      <c r="C54" t="s">
        <v>598</v>
      </c>
      <c r="D54" t="s">
        <v>599</v>
      </c>
      <c r="E54" t="s">
        <v>600</v>
      </c>
      <c r="F54" s="37">
        <v>38584</v>
      </c>
      <c r="G54">
        <v>9000</v>
      </c>
      <c r="H54">
        <v>80</v>
      </c>
      <c r="I54" t="str">
        <f t="shared" si="0"/>
        <v>Sales</v>
      </c>
    </row>
    <row r="55" spans="1:9" x14ac:dyDescent="0.25">
      <c r="A55">
        <v>153</v>
      </c>
      <c r="B55" t="s">
        <v>601</v>
      </c>
      <c r="C55" t="s">
        <v>602</v>
      </c>
      <c r="D55" t="s">
        <v>603</v>
      </c>
      <c r="E55" t="s">
        <v>604</v>
      </c>
      <c r="F55" s="37">
        <v>38806</v>
      </c>
      <c r="G55">
        <v>8000</v>
      </c>
      <c r="H55">
        <v>80</v>
      </c>
      <c r="I55" t="str">
        <f t="shared" si="0"/>
        <v>Sales</v>
      </c>
    </row>
    <row r="56" spans="1:9" x14ac:dyDescent="0.25">
      <c r="A56">
        <v>154</v>
      </c>
      <c r="B56" t="s">
        <v>605</v>
      </c>
      <c r="C56" t="s">
        <v>584</v>
      </c>
      <c r="D56" t="s">
        <v>606</v>
      </c>
      <c r="E56" t="s">
        <v>607</v>
      </c>
      <c r="F56" s="37">
        <v>39060</v>
      </c>
      <c r="G56">
        <v>7500</v>
      </c>
      <c r="H56">
        <v>80</v>
      </c>
      <c r="I56" t="str">
        <f t="shared" si="0"/>
        <v>Sales</v>
      </c>
    </row>
    <row r="57" spans="1:9" x14ac:dyDescent="0.25">
      <c r="A57">
        <v>155</v>
      </c>
      <c r="B57" t="s">
        <v>608</v>
      </c>
      <c r="C57" t="s">
        <v>609</v>
      </c>
      <c r="D57" t="s">
        <v>610</v>
      </c>
      <c r="E57" t="s">
        <v>611</v>
      </c>
      <c r="F57" s="37">
        <v>39409</v>
      </c>
      <c r="G57">
        <v>7000</v>
      </c>
      <c r="H57">
        <v>80</v>
      </c>
      <c r="I57" t="str">
        <f t="shared" si="0"/>
        <v>Sales</v>
      </c>
    </row>
    <row r="58" spans="1:9" x14ac:dyDescent="0.25">
      <c r="A58">
        <v>156</v>
      </c>
      <c r="B58" t="s">
        <v>612</v>
      </c>
      <c r="C58" t="s">
        <v>383</v>
      </c>
      <c r="D58" t="s">
        <v>613</v>
      </c>
      <c r="E58" t="s">
        <v>614</v>
      </c>
      <c r="F58" s="37">
        <v>38016</v>
      </c>
      <c r="G58">
        <v>10000</v>
      </c>
      <c r="H58">
        <v>80</v>
      </c>
      <c r="I58" t="str">
        <f t="shared" si="0"/>
        <v>Sales</v>
      </c>
    </row>
    <row r="59" spans="1:9" x14ac:dyDescent="0.25">
      <c r="A59">
        <v>157</v>
      </c>
      <c r="B59" t="s">
        <v>615</v>
      </c>
      <c r="C59" t="s">
        <v>616</v>
      </c>
      <c r="D59" t="s">
        <v>617</v>
      </c>
      <c r="E59" t="s">
        <v>618</v>
      </c>
      <c r="F59" s="37">
        <v>38050</v>
      </c>
      <c r="G59">
        <v>9500</v>
      </c>
      <c r="H59">
        <v>80</v>
      </c>
      <c r="I59" t="str">
        <f t="shared" si="0"/>
        <v>Sales</v>
      </c>
    </row>
    <row r="60" spans="1:9" x14ac:dyDescent="0.25">
      <c r="A60">
        <v>158</v>
      </c>
      <c r="B60" t="s">
        <v>619</v>
      </c>
      <c r="C60" t="s">
        <v>620</v>
      </c>
      <c r="D60" t="s">
        <v>621</v>
      </c>
      <c r="E60" t="s">
        <v>622</v>
      </c>
      <c r="F60" s="37">
        <v>38200</v>
      </c>
      <c r="G60">
        <v>9000</v>
      </c>
      <c r="H60">
        <v>80</v>
      </c>
      <c r="I60" t="str">
        <f t="shared" si="0"/>
        <v>Sales</v>
      </c>
    </row>
    <row r="61" spans="1:9" x14ac:dyDescent="0.25">
      <c r="A61">
        <v>159</v>
      </c>
      <c r="B61" t="s">
        <v>623</v>
      </c>
      <c r="C61" t="s">
        <v>624</v>
      </c>
      <c r="D61" t="s">
        <v>625</v>
      </c>
      <c r="E61" t="s">
        <v>626</v>
      </c>
      <c r="F61" s="37">
        <v>38421</v>
      </c>
      <c r="G61">
        <v>8000</v>
      </c>
      <c r="H61">
        <v>80</v>
      </c>
      <c r="I61" t="str">
        <f t="shared" si="0"/>
        <v>Sales</v>
      </c>
    </row>
    <row r="62" spans="1:9" x14ac:dyDescent="0.25">
      <c r="A62">
        <v>160</v>
      </c>
      <c r="B62" t="s">
        <v>627</v>
      </c>
      <c r="C62" t="s">
        <v>628</v>
      </c>
      <c r="D62" t="s">
        <v>629</v>
      </c>
      <c r="E62" t="s">
        <v>630</v>
      </c>
      <c r="F62" s="37">
        <v>38701</v>
      </c>
      <c r="G62">
        <v>7500</v>
      </c>
      <c r="H62">
        <v>80</v>
      </c>
      <c r="I62" t="str">
        <f t="shared" si="0"/>
        <v>Sales</v>
      </c>
    </row>
    <row r="63" spans="1:9" x14ac:dyDescent="0.25">
      <c r="A63">
        <v>161</v>
      </c>
      <c r="B63" t="s">
        <v>631</v>
      </c>
      <c r="C63" t="s">
        <v>632</v>
      </c>
      <c r="D63" t="s">
        <v>633</v>
      </c>
      <c r="E63" t="s">
        <v>634</v>
      </c>
      <c r="F63" s="37">
        <v>39024</v>
      </c>
      <c r="G63">
        <v>7000</v>
      </c>
      <c r="H63">
        <v>80</v>
      </c>
      <c r="I63" t="str">
        <f t="shared" si="0"/>
        <v>Sales</v>
      </c>
    </row>
    <row r="64" spans="1:9" x14ac:dyDescent="0.25">
      <c r="A64">
        <v>162</v>
      </c>
      <c r="B64" t="s">
        <v>635</v>
      </c>
      <c r="C64" t="s">
        <v>636</v>
      </c>
      <c r="D64" t="s">
        <v>637</v>
      </c>
      <c r="E64" t="s">
        <v>638</v>
      </c>
      <c r="F64" s="37">
        <v>38667</v>
      </c>
      <c r="G64">
        <v>10500</v>
      </c>
      <c r="H64">
        <v>80</v>
      </c>
      <c r="I64" t="str">
        <f t="shared" si="0"/>
        <v>Sales</v>
      </c>
    </row>
    <row r="65" spans="1:9" x14ac:dyDescent="0.25">
      <c r="A65">
        <v>163</v>
      </c>
      <c r="B65" t="s">
        <v>639</v>
      </c>
      <c r="C65" t="s">
        <v>640</v>
      </c>
      <c r="D65" t="s">
        <v>641</v>
      </c>
      <c r="E65" t="s">
        <v>642</v>
      </c>
      <c r="F65" s="37">
        <v>39160</v>
      </c>
      <c r="G65">
        <v>9500</v>
      </c>
      <c r="H65">
        <v>80</v>
      </c>
      <c r="I65" t="str">
        <f t="shared" si="0"/>
        <v>Sales</v>
      </c>
    </row>
    <row r="66" spans="1:9" x14ac:dyDescent="0.25">
      <c r="A66">
        <v>164</v>
      </c>
      <c r="B66" t="s">
        <v>643</v>
      </c>
      <c r="C66" t="s">
        <v>644</v>
      </c>
      <c r="D66" t="s">
        <v>645</v>
      </c>
      <c r="E66" t="s">
        <v>646</v>
      </c>
      <c r="F66" s="37">
        <v>39471</v>
      </c>
      <c r="G66">
        <v>7200</v>
      </c>
      <c r="H66">
        <v>80</v>
      </c>
      <c r="I66" t="str">
        <f t="shared" si="0"/>
        <v>Sales</v>
      </c>
    </row>
    <row r="67" spans="1:9" x14ac:dyDescent="0.25">
      <c r="A67">
        <v>165</v>
      </c>
      <c r="B67" t="s">
        <v>407</v>
      </c>
      <c r="C67" t="s">
        <v>647</v>
      </c>
      <c r="D67" t="s">
        <v>648</v>
      </c>
      <c r="E67" t="s">
        <v>649</v>
      </c>
      <c r="F67" s="37">
        <v>39501</v>
      </c>
      <c r="G67">
        <v>6800</v>
      </c>
      <c r="H67">
        <v>80</v>
      </c>
      <c r="I67" t="str">
        <f t="shared" ref="I67:I108" si="1">VLOOKUP(H67,$K$1:$L$28,2,0)</f>
        <v>Sales</v>
      </c>
    </row>
    <row r="68" spans="1:9" x14ac:dyDescent="0.25">
      <c r="A68">
        <v>166</v>
      </c>
      <c r="B68" t="s">
        <v>650</v>
      </c>
      <c r="C68" t="s">
        <v>651</v>
      </c>
      <c r="D68" t="s">
        <v>652</v>
      </c>
      <c r="E68" t="s">
        <v>653</v>
      </c>
      <c r="F68" s="37">
        <v>39531</v>
      </c>
      <c r="G68">
        <v>6400</v>
      </c>
      <c r="H68">
        <v>80</v>
      </c>
      <c r="I68" t="str">
        <f t="shared" si="1"/>
        <v>Sales</v>
      </c>
    </row>
    <row r="69" spans="1:9" x14ac:dyDescent="0.25">
      <c r="A69">
        <v>167</v>
      </c>
      <c r="B69" t="s">
        <v>654</v>
      </c>
      <c r="C69" t="s">
        <v>655</v>
      </c>
      <c r="D69" t="s">
        <v>656</v>
      </c>
      <c r="E69" t="s">
        <v>657</v>
      </c>
      <c r="F69" s="37">
        <v>39559</v>
      </c>
      <c r="G69">
        <v>6200</v>
      </c>
      <c r="H69">
        <v>80</v>
      </c>
      <c r="I69" t="str">
        <f t="shared" si="1"/>
        <v>Sales</v>
      </c>
    </row>
    <row r="70" spans="1:9" x14ac:dyDescent="0.25">
      <c r="A70">
        <v>168</v>
      </c>
      <c r="B70" t="s">
        <v>658</v>
      </c>
      <c r="C70" t="s">
        <v>659</v>
      </c>
      <c r="D70" t="s">
        <v>660</v>
      </c>
      <c r="E70" t="s">
        <v>661</v>
      </c>
      <c r="F70" s="37">
        <v>38422</v>
      </c>
      <c r="G70">
        <v>11500</v>
      </c>
      <c r="H70">
        <v>80</v>
      </c>
      <c r="I70" t="str">
        <f t="shared" si="1"/>
        <v>Sales</v>
      </c>
    </row>
    <row r="71" spans="1:9" x14ac:dyDescent="0.25">
      <c r="A71">
        <v>169</v>
      </c>
      <c r="B71" t="s">
        <v>662</v>
      </c>
      <c r="C71" t="s">
        <v>663</v>
      </c>
      <c r="D71" t="s">
        <v>664</v>
      </c>
      <c r="E71" t="s">
        <v>665</v>
      </c>
      <c r="F71" s="37">
        <v>38799</v>
      </c>
      <c r="G71">
        <v>10000</v>
      </c>
      <c r="H71">
        <v>80</v>
      </c>
      <c r="I71" t="str">
        <f t="shared" si="1"/>
        <v>Sales</v>
      </c>
    </row>
    <row r="72" spans="1:9" x14ac:dyDescent="0.25">
      <c r="A72">
        <v>170</v>
      </c>
      <c r="B72" t="s">
        <v>666</v>
      </c>
      <c r="C72" t="s">
        <v>667</v>
      </c>
      <c r="D72" t="s">
        <v>668</v>
      </c>
      <c r="E72" t="s">
        <v>669</v>
      </c>
      <c r="F72" s="37">
        <v>38741</v>
      </c>
      <c r="G72">
        <v>9600</v>
      </c>
      <c r="H72">
        <v>80</v>
      </c>
      <c r="I72" t="str">
        <f t="shared" si="1"/>
        <v>Sales</v>
      </c>
    </row>
    <row r="73" spans="1:9" x14ac:dyDescent="0.25">
      <c r="A73">
        <v>171</v>
      </c>
      <c r="B73" t="s">
        <v>670</v>
      </c>
      <c r="C73" t="s">
        <v>624</v>
      </c>
      <c r="D73" t="s">
        <v>671</v>
      </c>
      <c r="E73" t="s">
        <v>672</v>
      </c>
      <c r="F73" s="37">
        <v>39136</v>
      </c>
      <c r="G73">
        <v>7400</v>
      </c>
      <c r="H73">
        <v>80</v>
      </c>
      <c r="I73" t="str">
        <f t="shared" si="1"/>
        <v>Sales</v>
      </c>
    </row>
    <row r="74" spans="1:9" x14ac:dyDescent="0.25">
      <c r="A74">
        <v>172</v>
      </c>
      <c r="B74" t="s">
        <v>673</v>
      </c>
      <c r="C74" t="s">
        <v>674</v>
      </c>
      <c r="D74" t="s">
        <v>675</v>
      </c>
      <c r="E74" t="s">
        <v>676</v>
      </c>
      <c r="F74" s="37">
        <v>39165</v>
      </c>
      <c r="G74">
        <v>7300</v>
      </c>
      <c r="H74">
        <v>80</v>
      </c>
      <c r="I74" t="str">
        <f t="shared" si="1"/>
        <v>Sales</v>
      </c>
    </row>
    <row r="75" spans="1:9" x14ac:dyDescent="0.25">
      <c r="A75">
        <v>173</v>
      </c>
      <c r="B75" t="s">
        <v>677</v>
      </c>
      <c r="C75" t="s">
        <v>188</v>
      </c>
      <c r="D75" t="s">
        <v>678</v>
      </c>
      <c r="E75" t="s">
        <v>679</v>
      </c>
      <c r="F75" s="37">
        <v>39559</v>
      </c>
      <c r="G75">
        <v>6100</v>
      </c>
      <c r="H75">
        <v>80</v>
      </c>
      <c r="I75" t="str">
        <f t="shared" si="1"/>
        <v>Sales</v>
      </c>
    </row>
    <row r="76" spans="1:9" x14ac:dyDescent="0.25">
      <c r="A76">
        <v>174</v>
      </c>
      <c r="B76" t="s">
        <v>680</v>
      </c>
      <c r="C76" t="s">
        <v>681</v>
      </c>
      <c r="D76" t="s">
        <v>682</v>
      </c>
      <c r="E76" t="s">
        <v>683</v>
      </c>
      <c r="F76" s="37">
        <v>38118</v>
      </c>
      <c r="G76">
        <v>11000</v>
      </c>
      <c r="H76">
        <v>80</v>
      </c>
      <c r="I76" t="str">
        <f t="shared" si="1"/>
        <v>Sales</v>
      </c>
    </row>
    <row r="77" spans="1:9" x14ac:dyDescent="0.25">
      <c r="A77">
        <v>175</v>
      </c>
      <c r="B77" t="s">
        <v>684</v>
      </c>
      <c r="C77" t="s">
        <v>685</v>
      </c>
      <c r="D77" t="s">
        <v>686</v>
      </c>
      <c r="E77" t="s">
        <v>687</v>
      </c>
      <c r="F77" s="37">
        <v>38430</v>
      </c>
      <c r="G77">
        <v>8800</v>
      </c>
      <c r="H77">
        <v>80</v>
      </c>
      <c r="I77" t="str">
        <f t="shared" si="1"/>
        <v>Sales</v>
      </c>
    </row>
    <row r="78" spans="1:9" x14ac:dyDescent="0.25">
      <c r="A78">
        <v>176</v>
      </c>
      <c r="B78" t="s">
        <v>688</v>
      </c>
      <c r="C78" t="s">
        <v>689</v>
      </c>
      <c r="D78" t="s">
        <v>690</v>
      </c>
      <c r="E78" t="s">
        <v>691</v>
      </c>
      <c r="F78" s="37">
        <v>38800</v>
      </c>
      <c r="G78">
        <v>8600</v>
      </c>
      <c r="H78">
        <v>80</v>
      </c>
      <c r="I78" t="str">
        <f t="shared" si="1"/>
        <v>Sales</v>
      </c>
    </row>
    <row r="79" spans="1:9" x14ac:dyDescent="0.25">
      <c r="A79">
        <v>177</v>
      </c>
      <c r="B79" t="s">
        <v>692</v>
      </c>
      <c r="C79" t="s">
        <v>693</v>
      </c>
      <c r="D79" t="s">
        <v>694</v>
      </c>
      <c r="E79" t="s">
        <v>695</v>
      </c>
      <c r="F79" s="37">
        <v>38830</v>
      </c>
      <c r="G79">
        <v>8400</v>
      </c>
      <c r="H79">
        <v>80</v>
      </c>
      <c r="I79" t="str">
        <f t="shared" si="1"/>
        <v>Sales</v>
      </c>
    </row>
    <row r="80" spans="1:9" x14ac:dyDescent="0.25">
      <c r="A80">
        <v>178</v>
      </c>
      <c r="B80" t="s">
        <v>696</v>
      </c>
      <c r="C80" t="s">
        <v>697</v>
      </c>
      <c r="D80" t="s">
        <v>698</v>
      </c>
      <c r="E80" t="s">
        <v>699</v>
      </c>
      <c r="F80" s="37">
        <v>39226</v>
      </c>
      <c r="G80">
        <v>7000</v>
      </c>
      <c r="H80">
        <v>80</v>
      </c>
      <c r="I80" t="str">
        <f t="shared" si="1"/>
        <v>Sales</v>
      </c>
    </row>
    <row r="81" spans="1:9" x14ac:dyDescent="0.25">
      <c r="A81">
        <v>179</v>
      </c>
      <c r="B81" t="s">
        <v>700</v>
      </c>
      <c r="C81" t="s">
        <v>701</v>
      </c>
      <c r="D81" t="s">
        <v>702</v>
      </c>
      <c r="E81" t="s">
        <v>703</v>
      </c>
      <c r="F81" s="37">
        <v>39451</v>
      </c>
      <c r="G81">
        <v>6200</v>
      </c>
      <c r="H81">
        <v>80</v>
      </c>
      <c r="I81" t="str">
        <f t="shared" si="1"/>
        <v>Sales</v>
      </c>
    </row>
    <row r="82" spans="1:9" x14ac:dyDescent="0.25">
      <c r="A82">
        <v>180</v>
      </c>
      <c r="B82" t="s">
        <v>704</v>
      </c>
      <c r="C82" t="s">
        <v>689</v>
      </c>
      <c r="D82" t="s">
        <v>705</v>
      </c>
      <c r="E82" t="s">
        <v>706</v>
      </c>
      <c r="F82" s="37">
        <v>38741</v>
      </c>
      <c r="G82">
        <v>3200</v>
      </c>
      <c r="H82">
        <v>50</v>
      </c>
      <c r="I82" t="str">
        <f t="shared" si="1"/>
        <v>Shipping</v>
      </c>
    </row>
    <row r="83" spans="1:9" x14ac:dyDescent="0.25">
      <c r="A83">
        <v>181</v>
      </c>
      <c r="B83" t="s">
        <v>708</v>
      </c>
      <c r="C83" t="s">
        <v>709</v>
      </c>
      <c r="D83" t="s">
        <v>710</v>
      </c>
      <c r="E83" t="s">
        <v>711</v>
      </c>
      <c r="F83" s="37">
        <v>38771</v>
      </c>
      <c r="G83">
        <v>3100</v>
      </c>
      <c r="H83">
        <v>50</v>
      </c>
      <c r="I83" t="str">
        <f t="shared" si="1"/>
        <v>Shipping</v>
      </c>
    </row>
    <row r="84" spans="1:9" x14ac:dyDescent="0.25">
      <c r="A84">
        <v>182</v>
      </c>
      <c r="B84" t="s">
        <v>712</v>
      </c>
      <c r="C84" t="s">
        <v>713</v>
      </c>
      <c r="D84" t="s">
        <v>714</v>
      </c>
      <c r="E84" t="s">
        <v>715</v>
      </c>
      <c r="F84" s="37">
        <v>39254</v>
      </c>
      <c r="G84">
        <v>2500</v>
      </c>
      <c r="H84">
        <v>50</v>
      </c>
      <c r="I84" t="str">
        <f t="shared" si="1"/>
        <v>Shipping</v>
      </c>
    </row>
    <row r="85" spans="1:9" x14ac:dyDescent="0.25">
      <c r="A85">
        <v>183</v>
      </c>
      <c r="B85" t="s">
        <v>716</v>
      </c>
      <c r="C85" t="s">
        <v>717</v>
      </c>
      <c r="D85" t="s">
        <v>718</v>
      </c>
      <c r="E85" t="s">
        <v>719</v>
      </c>
      <c r="F85" s="37">
        <v>39481</v>
      </c>
      <c r="G85">
        <v>2800</v>
      </c>
      <c r="H85">
        <v>50</v>
      </c>
      <c r="I85" t="str">
        <f t="shared" si="1"/>
        <v>Shipping</v>
      </c>
    </row>
    <row r="86" spans="1:9" x14ac:dyDescent="0.25">
      <c r="A86">
        <v>184</v>
      </c>
      <c r="B86" t="s">
        <v>720</v>
      </c>
      <c r="C86" t="s">
        <v>721</v>
      </c>
      <c r="D86" t="s">
        <v>722</v>
      </c>
      <c r="E86" t="s">
        <v>723</v>
      </c>
      <c r="F86" s="37">
        <v>38013</v>
      </c>
      <c r="G86">
        <v>4200</v>
      </c>
      <c r="H86">
        <v>50</v>
      </c>
      <c r="I86" t="str">
        <f t="shared" si="1"/>
        <v>Shipping</v>
      </c>
    </row>
    <row r="87" spans="1:9" x14ac:dyDescent="0.25">
      <c r="A87">
        <v>185</v>
      </c>
      <c r="B87" t="s">
        <v>724</v>
      </c>
      <c r="C87" t="s">
        <v>725</v>
      </c>
      <c r="D87" t="s">
        <v>726</v>
      </c>
      <c r="E87" t="s">
        <v>727</v>
      </c>
      <c r="F87" s="37">
        <v>38403</v>
      </c>
      <c r="G87">
        <v>4100</v>
      </c>
      <c r="H87">
        <v>50</v>
      </c>
      <c r="I87" t="str">
        <f t="shared" si="1"/>
        <v>Shipping</v>
      </c>
    </row>
    <row r="88" spans="1:9" x14ac:dyDescent="0.25">
      <c r="A88">
        <v>186</v>
      </c>
      <c r="B88" t="s">
        <v>493</v>
      </c>
      <c r="C88" t="s">
        <v>728</v>
      </c>
      <c r="D88" t="s">
        <v>729</v>
      </c>
      <c r="E88" t="s">
        <v>730</v>
      </c>
      <c r="F88" s="37">
        <v>38892</v>
      </c>
      <c r="G88">
        <v>3400</v>
      </c>
      <c r="H88">
        <v>50</v>
      </c>
      <c r="I88" t="str">
        <f t="shared" si="1"/>
        <v>Shipping</v>
      </c>
    </row>
    <row r="89" spans="1:9" x14ac:dyDescent="0.25">
      <c r="A89">
        <v>187</v>
      </c>
      <c r="B89" t="s">
        <v>731</v>
      </c>
      <c r="C89" t="s">
        <v>732</v>
      </c>
      <c r="D89" t="s">
        <v>733</v>
      </c>
      <c r="E89" t="s">
        <v>734</v>
      </c>
      <c r="F89" s="37">
        <v>39120</v>
      </c>
      <c r="G89">
        <v>3000</v>
      </c>
      <c r="H89">
        <v>50</v>
      </c>
      <c r="I89" t="str">
        <f t="shared" si="1"/>
        <v>Shipping</v>
      </c>
    </row>
    <row r="90" spans="1:9" x14ac:dyDescent="0.25">
      <c r="A90">
        <v>188</v>
      </c>
      <c r="B90" t="s">
        <v>735</v>
      </c>
      <c r="C90" t="s">
        <v>736</v>
      </c>
      <c r="D90" t="s">
        <v>737</v>
      </c>
      <c r="E90" t="s">
        <v>738</v>
      </c>
      <c r="F90" s="37">
        <v>38517</v>
      </c>
      <c r="G90">
        <v>3800</v>
      </c>
      <c r="H90">
        <v>50</v>
      </c>
      <c r="I90" t="str">
        <f t="shared" si="1"/>
        <v>Shipping</v>
      </c>
    </row>
    <row r="91" spans="1:9" x14ac:dyDescent="0.25">
      <c r="A91">
        <v>189</v>
      </c>
      <c r="B91" t="s">
        <v>739</v>
      </c>
      <c r="C91" t="s">
        <v>740</v>
      </c>
      <c r="D91" t="s">
        <v>741</v>
      </c>
      <c r="E91" t="s">
        <v>742</v>
      </c>
      <c r="F91" s="37">
        <v>38577</v>
      </c>
      <c r="G91">
        <v>3600</v>
      </c>
      <c r="H91">
        <v>50</v>
      </c>
      <c r="I91" t="str">
        <f t="shared" si="1"/>
        <v>Shipping</v>
      </c>
    </row>
    <row r="92" spans="1:9" x14ac:dyDescent="0.25">
      <c r="A92">
        <v>190</v>
      </c>
      <c r="B92" t="s">
        <v>743</v>
      </c>
      <c r="C92" t="s">
        <v>744</v>
      </c>
      <c r="D92" t="s">
        <v>745</v>
      </c>
      <c r="E92" t="s">
        <v>746</v>
      </c>
      <c r="F92" s="37">
        <v>38909</v>
      </c>
      <c r="G92">
        <v>2900</v>
      </c>
      <c r="H92">
        <v>50</v>
      </c>
      <c r="I92" t="str">
        <f t="shared" si="1"/>
        <v>Shipping</v>
      </c>
    </row>
    <row r="93" spans="1:9" x14ac:dyDescent="0.25">
      <c r="A93">
        <v>191</v>
      </c>
      <c r="B93" t="s">
        <v>563</v>
      </c>
      <c r="C93" t="s">
        <v>747</v>
      </c>
      <c r="D93" t="s">
        <v>748</v>
      </c>
      <c r="E93" t="s">
        <v>749</v>
      </c>
      <c r="F93" s="37">
        <v>39435</v>
      </c>
      <c r="G93">
        <v>2500</v>
      </c>
      <c r="H93">
        <v>50</v>
      </c>
      <c r="I93" t="str">
        <f t="shared" si="1"/>
        <v>Shipping</v>
      </c>
    </row>
    <row r="94" spans="1:9" x14ac:dyDescent="0.25">
      <c r="A94">
        <v>192</v>
      </c>
      <c r="B94" t="s">
        <v>750</v>
      </c>
      <c r="C94" t="s">
        <v>751</v>
      </c>
      <c r="D94" t="s">
        <v>752</v>
      </c>
      <c r="E94" t="s">
        <v>753</v>
      </c>
      <c r="F94" s="37">
        <v>38021</v>
      </c>
      <c r="G94">
        <v>4000</v>
      </c>
      <c r="H94">
        <v>50</v>
      </c>
      <c r="I94" t="str">
        <f t="shared" si="1"/>
        <v>Shipping</v>
      </c>
    </row>
    <row r="95" spans="1:9" x14ac:dyDescent="0.25">
      <c r="A95">
        <v>193</v>
      </c>
      <c r="B95" t="s">
        <v>754</v>
      </c>
      <c r="C95" t="s">
        <v>755</v>
      </c>
      <c r="D95" t="s">
        <v>756</v>
      </c>
      <c r="E95" t="s">
        <v>757</v>
      </c>
      <c r="F95" s="37">
        <v>38414</v>
      </c>
      <c r="G95">
        <v>3900</v>
      </c>
      <c r="H95">
        <v>50</v>
      </c>
      <c r="I95" t="str">
        <f t="shared" si="1"/>
        <v>Shipping</v>
      </c>
    </row>
    <row r="96" spans="1:9" x14ac:dyDescent="0.25">
      <c r="A96">
        <v>194</v>
      </c>
      <c r="B96" t="s">
        <v>758</v>
      </c>
      <c r="C96" t="s">
        <v>759</v>
      </c>
      <c r="D96" t="s">
        <v>760</v>
      </c>
      <c r="E96" t="s">
        <v>761</v>
      </c>
      <c r="F96" s="37">
        <v>38899</v>
      </c>
      <c r="G96">
        <v>3200</v>
      </c>
      <c r="H96">
        <v>50</v>
      </c>
      <c r="I96" t="str">
        <f t="shared" si="1"/>
        <v>Shipping</v>
      </c>
    </row>
    <row r="97" spans="1:9" x14ac:dyDescent="0.25">
      <c r="A97">
        <v>195</v>
      </c>
      <c r="B97" t="s">
        <v>762</v>
      </c>
      <c r="C97" t="s">
        <v>763</v>
      </c>
      <c r="D97" t="s">
        <v>764</v>
      </c>
      <c r="E97" t="s">
        <v>765</v>
      </c>
      <c r="F97" s="37">
        <v>39158</v>
      </c>
      <c r="G97">
        <v>2800</v>
      </c>
      <c r="H97">
        <v>50</v>
      </c>
      <c r="I97" t="str">
        <f t="shared" si="1"/>
        <v>Shipping</v>
      </c>
    </row>
    <row r="98" spans="1:9" x14ac:dyDescent="0.25">
      <c r="A98">
        <v>196</v>
      </c>
      <c r="B98" t="s">
        <v>766</v>
      </c>
      <c r="C98" t="s">
        <v>767</v>
      </c>
      <c r="D98" t="s">
        <v>768</v>
      </c>
      <c r="E98" t="s">
        <v>769</v>
      </c>
      <c r="F98" s="37">
        <v>38831</v>
      </c>
      <c r="G98">
        <v>3100</v>
      </c>
      <c r="H98">
        <v>50</v>
      </c>
      <c r="I98" t="str">
        <f t="shared" si="1"/>
        <v>Shipping</v>
      </c>
    </row>
    <row r="99" spans="1:9" x14ac:dyDescent="0.25">
      <c r="A99">
        <v>197</v>
      </c>
      <c r="B99" t="s">
        <v>489</v>
      </c>
      <c r="C99" t="s">
        <v>770</v>
      </c>
      <c r="D99" t="s">
        <v>771</v>
      </c>
      <c r="E99" t="s">
        <v>772</v>
      </c>
      <c r="F99" s="37">
        <v>38860</v>
      </c>
      <c r="G99">
        <v>3000</v>
      </c>
      <c r="H99">
        <v>50</v>
      </c>
      <c r="I99" t="str">
        <f t="shared" si="1"/>
        <v>Shipping</v>
      </c>
    </row>
    <row r="100" spans="1:9" x14ac:dyDescent="0.25">
      <c r="A100">
        <v>198</v>
      </c>
      <c r="B100" t="s">
        <v>773</v>
      </c>
      <c r="C100" t="s">
        <v>774</v>
      </c>
      <c r="D100" t="s">
        <v>775</v>
      </c>
      <c r="E100" t="s">
        <v>776</v>
      </c>
      <c r="F100" s="37">
        <v>39254</v>
      </c>
      <c r="G100">
        <v>2600</v>
      </c>
      <c r="H100">
        <v>50</v>
      </c>
      <c r="I100" t="str">
        <f t="shared" si="1"/>
        <v>Shipping</v>
      </c>
    </row>
    <row r="101" spans="1:9" x14ac:dyDescent="0.25">
      <c r="A101">
        <v>199</v>
      </c>
      <c r="B101" t="s">
        <v>777</v>
      </c>
      <c r="C101" t="s">
        <v>697</v>
      </c>
      <c r="D101" t="s">
        <v>778</v>
      </c>
      <c r="E101" t="s">
        <v>779</v>
      </c>
      <c r="F101" s="37">
        <v>39460</v>
      </c>
      <c r="G101">
        <v>2600</v>
      </c>
      <c r="H101">
        <v>50</v>
      </c>
      <c r="I101" t="str">
        <f t="shared" si="1"/>
        <v>Shipping</v>
      </c>
    </row>
    <row r="102" spans="1:9" x14ac:dyDescent="0.25">
      <c r="A102">
        <v>200</v>
      </c>
      <c r="B102" t="s">
        <v>739</v>
      </c>
      <c r="C102" t="s">
        <v>780</v>
      </c>
      <c r="D102" t="s">
        <v>781</v>
      </c>
      <c r="E102" t="s">
        <v>782</v>
      </c>
      <c r="F102" s="37">
        <v>37881</v>
      </c>
      <c r="G102">
        <v>4400</v>
      </c>
      <c r="H102">
        <v>10</v>
      </c>
      <c r="I102" t="str">
        <f t="shared" si="1"/>
        <v>Administration</v>
      </c>
    </row>
    <row r="103" spans="1:9" x14ac:dyDescent="0.25">
      <c r="A103">
        <v>201</v>
      </c>
      <c r="B103" t="s">
        <v>528</v>
      </c>
      <c r="C103" t="s">
        <v>785</v>
      </c>
      <c r="D103" t="s">
        <v>786</v>
      </c>
      <c r="E103" t="s">
        <v>787</v>
      </c>
      <c r="F103" s="37">
        <v>38034</v>
      </c>
      <c r="G103">
        <v>13000</v>
      </c>
      <c r="H103">
        <v>20</v>
      </c>
      <c r="I103" t="str">
        <f t="shared" si="1"/>
        <v>Marketing</v>
      </c>
    </row>
    <row r="104" spans="1:9" x14ac:dyDescent="0.25">
      <c r="A104">
        <v>202</v>
      </c>
      <c r="B104" t="s">
        <v>790</v>
      </c>
      <c r="C104" t="s">
        <v>791</v>
      </c>
      <c r="D104" t="s">
        <v>792</v>
      </c>
      <c r="E104" t="s">
        <v>793</v>
      </c>
      <c r="F104" s="37">
        <v>38581</v>
      </c>
      <c r="G104">
        <v>6000</v>
      </c>
      <c r="H104">
        <v>20</v>
      </c>
      <c r="I104" t="str">
        <f t="shared" si="1"/>
        <v>Marketing</v>
      </c>
    </row>
    <row r="105" spans="1:9" x14ac:dyDescent="0.25">
      <c r="A105">
        <v>203</v>
      </c>
      <c r="B105" t="s">
        <v>795</v>
      </c>
      <c r="C105" t="s">
        <v>796</v>
      </c>
      <c r="D105" t="s">
        <v>797</v>
      </c>
      <c r="E105" t="s">
        <v>798</v>
      </c>
      <c r="F105" s="37">
        <v>37414</v>
      </c>
      <c r="G105">
        <v>6500</v>
      </c>
      <c r="H105">
        <v>40</v>
      </c>
      <c r="I105" t="str">
        <f t="shared" si="1"/>
        <v>Human Resources</v>
      </c>
    </row>
    <row r="106" spans="1:9" x14ac:dyDescent="0.25">
      <c r="A106">
        <v>204</v>
      </c>
      <c r="B106" t="s">
        <v>801</v>
      </c>
      <c r="C106" t="s">
        <v>802</v>
      </c>
      <c r="D106" t="s">
        <v>803</v>
      </c>
      <c r="E106" t="s">
        <v>804</v>
      </c>
      <c r="F106" s="37">
        <v>37414</v>
      </c>
      <c r="G106">
        <v>10000</v>
      </c>
      <c r="H106">
        <v>70</v>
      </c>
      <c r="I106" t="str">
        <f t="shared" si="1"/>
        <v>Public Relations</v>
      </c>
    </row>
    <row r="107" spans="1:9" x14ac:dyDescent="0.25">
      <c r="A107">
        <v>205</v>
      </c>
      <c r="B107" t="s">
        <v>807</v>
      </c>
      <c r="C107" t="s">
        <v>808</v>
      </c>
      <c r="D107" t="s">
        <v>809</v>
      </c>
      <c r="E107" t="s">
        <v>810</v>
      </c>
      <c r="F107" s="37">
        <v>37414</v>
      </c>
      <c r="G107">
        <v>12008</v>
      </c>
      <c r="H107">
        <v>110</v>
      </c>
      <c r="I107" t="str">
        <f t="shared" si="1"/>
        <v>Accounting</v>
      </c>
    </row>
    <row r="108" spans="1:9" x14ac:dyDescent="0.25">
      <c r="A108">
        <v>206</v>
      </c>
      <c r="B108" t="s">
        <v>670</v>
      </c>
      <c r="C108" t="s">
        <v>812</v>
      </c>
      <c r="D108" t="s">
        <v>813</v>
      </c>
      <c r="E108" t="s">
        <v>814</v>
      </c>
      <c r="F108" s="37">
        <v>37414</v>
      </c>
      <c r="G108">
        <v>8300</v>
      </c>
      <c r="H108">
        <v>110</v>
      </c>
      <c r="I108" t="str">
        <f t="shared" si="1"/>
        <v>Accounting</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42C3-98C7-4CC8-9E05-11ED756AE458}">
  <dimension ref="A1:B15"/>
  <sheetViews>
    <sheetView workbookViewId="0">
      <selection activeCell="M38" sqref="M38"/>
    </sheetView>
  </sheetViews>
  <sheetFormatPr defaultRowHeight="15" x14ac:dyDescent="0.25"/>
  <cols>
    <col min="1" max="1" width="11.5703125" customWidth="1"/>
    <col min="2" max="2" width="16" customWidth="1"/>
    <col min="12" max="12" width="12.28515625" customWidth="1"/>
    <col min="13" max="13" width="9.140625" customWidth="1"/>
    <col min="16" max="16" width="12" customWidth="1"/>
    <col min="17" max="17" width="16.42578125" bestFit="1" customWidth="1"/>
  </cols>
  <sheetData>
    <row r="1" spans="1:2" x14ac:dyDescent="0.25">
      <c r="A1" t="s">
        <v>189</v>
      </c>
      <c r="B1" t="s">
        <v>190</v>
      </c>
    </row>
    <row r="2" spans="1:2" x14ac:dyDescent="0.25">
      <c r="A2" t="s">
        <v>191</v>
      </c>
      <c r="B2" t="s">
        <v>192</v>
      </c>
    </row>
    <row r="3" spans="1:2" x14ac:dyDescent="0.25">
      <c r="A3" t="s">
        <v>193</v>
      </c>
      <c r="B3" t="s">
        <v>194</v>
      </c>
    </row>
    <row r="4" spans="1:2" x14ac:dyDescent="0.25">
      <c r="A4" t="s">
        <v>195</v>
      </c>
      <c r="B4" t="s">
        <v>196</v>
      </c>
    </row>
    <row r="5" spans="1:2" x14ac:dyDescent="0.25">
      <c r="A5" t="s">
        <v>197</v>
      </c>
      <c r="B5" t="s">
        <v>198</v>
      </c>
    </row>
    <row r="6" spans="1:2" x14ac:dyDescent="0.25">
      <c r="A6" t="s">
        <v>196</v>
      </c>
      <c r="B6" t="s">
        <v>199</v>
      </c>
    </row>
    <row r="7" spans="1:2" x14ac:dyDescent="0.25">
      <c r="A7" t="s">
        <v>200</v>
      </c>
      <c r="B7" t="s">
        <v>201</v>
      </c>
    </row>
    <row r="8" spans="1:2" x14ac:dyDescent="0.25">
      <c r="A8" t="s">
        <v>198</v>
      </c>
      <c r="B8" t="s">
        <v>202</v>
      </c>
    </row>
    <row r="9" spans="1:2" x14ac:dyDescent="0.25">
      <c r="A9" t="s">
        <v>203</v>
      </c>
      <c r="B9" s="3"/>
    </row>
    <row r="10" spans="1:2" x14ac:dyDescent="0.25">
      <c r="A10" t="s">
        <v>204</v>
      </c>
      <c r="B10" s="3"/>
    </row>
    <row r="11" spans="1:2" x14ac:dyDescent="0.25">
      <c r="A11" t="s">
        <v>196</v>
      </c>
    </row>
    <row r="12" spans="1:2" x14ac:dyDescent="0.25">
      <c r="A12" t="s">
        <v>199</v>
      </c>
    </row>
    <row r="13" spans="1:2" x14ac:dyDescent="0.25">
      <c r="A13" t="s">
        <v>205</v>
      </c>
    </row>
    <row r="14" spans="1:2" x14ac:dyDescent="0.25">
      <c r="A14" t="s">
        <v>206</v>
      </c>
    </row>
    <row r="15" spans="1:2" x14ac:dyDescent="0.25">
      <c r="A15" t="s">
        <v>207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1899-0BA1-4EAD-977B-5AF4891D964A}">
  <dimension ref="A1:C25"/>
  <sheetViews>
    <sheetView showGridLines="0" workbookViewId="0">
      <selection activeCell="G33" sqref="G33"/>
    </sheetView>
  </sheetViews>
  <sheetFormatPr defaultRowHeight="15" x14ac:dyDescent="0.25"/>
  <cols>
    <col min="1" max="1" width="21.85546875" bestFit="1" customWidth="1"/>
    <col min="2" max="2" width="36.5703125" bestFit="1" customWidth="1"/>
    <col min="3" max="3" width="10.42578125" bestFit="1" customWidth="1"/>
    <col min="6" max="6" width="1.5703125" bestFit="1" customWidth="1"/>
    <col min="9" max="9" width="1.5703125" bestFit="1" customWidth="1"/>
  </cols>
  <sheetData>
    <row r="1" spans="1:2" x14ac:dyDescent="0.25">
      <c r="A1" s="6" t="s">
        <v>208</v>
      </c>
      <c r="B1" s="6" t="s">
        <v>209</v>
      </c>
    </row>
    <row r="2" spans="1:2" x14ac:dyDescent="0.25">
      <c r="A2" s="1" t="s">
        <v>210</v>
      </c>
      <c r="B2" s="1" t="s">
        <v>211</v>
      </c>
    </row>
    <row r="3" spans="1:2" x14ac:dyDescent="0.25">
      <c r="A3" s="1" t="s">
        <v>212</v>
      </c>
      <c r="B3" s="1" t="s">
        <v>213</v>
      </c>
    </row>
    <row r="4" spans="1:2" x14ac:dyDescent="0.25">
      <c r="A4" s="1" t="s">
        <v>214</v>
      </c>
      <c r="B4" s="1" t="s">
        <v>215</v>
      </c>
    </row>
    <row r="5" spans="1:2" x14ac:dyDescent="0.25">
      <c r="A5" s="1" t="s">
        <v>216</v>
      </c>
      <c r="B5" s="1" t="s">
        <v>217</v>
      </c>
    </row>
    <row r="6" spans="1:2" x14ac:dyDescent="0.25">
      <c r="A6" s="1" t="s">
        <v>218</v>
      </c>
      <c r="B6" s="1" t="s">
        <v>219</v>
      </c>
    </row>
    <row r="7" spans="1:2" x14ac:dyDescent="0.25">
      <c r="A7" s="1" t="s">
        <v>220</v>
      </c>
      <c r="B7" s="1" t="s">
        <v>221</v>
      </c>
    </row>
    <row r="8" spans="1:2" x14ac:dyDescent="0.25">
      <c r="A8" s="1" t="s">
        <v>222</v>
      </c>
      <c r="B8" s="1" t="s">
        <v>223</v>
      </c>
    </row>
    <row r="9" spans="1:2" x14ac:dyDescent="0.25">
      <c r="A9" s="1" t="s">
        <v>224</v>
      </c>
      <c r="B9" s="1" t="s">
        <v>225</v>
      </c>
    </row>
    <row r="10" spans="1:2" x14ac:dyDescent="0.25">
      <c r="A10" s="1" t="s">
        <v>226</v>
      </c>
      <c r="B10" s="1" t="s">
        <v>227</v>
      </c>
    </row>
    <row r="11" spans="1:2" x14ac:dyDescent="0.25">
      <c r="A11" s="1" t="s">
        <v>228</v>
      </c>
      <c r="B11" s="1" t="s">
        <v>229</v>
      </c>
    </row>
    <row r="12" spans="1:2" x14ac:dyDescent="0.25">
      <c r="A12" s="1" t="s">
        <v>230</v>
      </c>
      <c r="B12" s="1" t="s">
        <v>231</v>
      </c>
    </row>
    <row r="13" spans="1:2" x14ac:dyDescent="0.25">
      <c r="A13" s="1" t="s">
        <v>232</v>
      </c>
      <c r="B13" s="1" t="s">
        <v>233</v>
      </c>
    </row>
    <row r="14" spans="1:2" x14ac:dyDescent="0.25">
      <c r="A14" s="1" t="s">
        <v>234</v>
      </c>
      <c r="B14" s="1" t="s">
        <v>235</v>
      </c>
    </row>
    <row r="15" spans="1:2" x14ac:dyDescent="0.25">
      <c r="A15" s="1" t="s">
        <v>236</v>
      </c>
      <c r="B15" s="1" t="s">
        <v>237</v>
      </c>
    </row>
    <row r="16" spans="1:2" x14ac:dyDescent="0.25">
      <c r="A16" s="1" t="s">
        <v>238</v>
      </c>
      <c r="B16" s="1" t="s">
        <v>239</v>
      </c>
    </row>
    <row r="17" spans="1:3" x14ac:dyDescent="0.25">
      <c r="A17" s="1" t="s">
        <v>240</v>
      </c>
      <c r="B17" s="1" t="s">
        <v>241</v>
      </c>
    </row>
    <row r="18" spans="1:3" x14ac:dyDescent="0.25">
      <c r="A18" s="1" t="s">
        <v>242</v>
      </c>
      <c r="B18" s="1" t="s">
        <v>243</v>
      </c>
      <c r="C18" s="7"/>
    </row>
    <row r="19" spans="1:3" x14ac:dyDescent="0.25">
      <c r="A19" s="1" t="s">
        <v>244</v>
      </c>
      <c r="B19" s="1" t="s">
        <v>245</v>
      </c>
    </row>
    <row r="20" spans="1:3" x14ac:dyDescent="0.25">
      <c r="A20" s="1" t="s">
        <v>246</v>
      </c>
      <c r="B20" s="1" t="s">
        <v>247</v>
      </c>
    </row>
    <row r="21" spans="1:3" x14ac:dyDescent="0.25">
      <c r="A21" s="1" t="s">
        <v>248</v>
      </c>
      <c r="B21" s="1" t="s">
        <v>249</v>
      </c>
    </row>
    <row r="22" spans="1:3" x14ac:dyDescent="0.25">
      <c r="A22" s="1" t="s">
        <v>250</v>
      </c>
      <c r="B22" s="1" t="s">
        <v>251</v>
      </c>
    </row>
    <row r="23" spans="1:3" x14ac:dyDescent="0.25">
      <c r="A23" s="9" t="s">
        <v>252</v>
      </c>
      <c r="B23" s="9" t="s">
        <v>253</v>
      </c>
    </row>
    <row r="24" spans="1:3" x14ac:dyDescent="0.25">
      <c r="A24" s="8" t="s">
        <v>254</v>
      </c>
      <c r="B24" s="8"/>
    </row>
    <row r="25" spans="1:3" x14ac:dyDescent="0.25">
      <c r="A25" s="8" t="s">
        <v>255</v>
      </c>
      <c r="B25" s="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B5EA-5F36-4506-9B80-2736CCDF45D1}">
  <dimension ref="A1:N108"/>
  <sheetViews>
    <sheetView workbookViewId="0">
      <selection activeCell="K12" sqref="K12"/>
    </sheetView>
  </sheetViews>
  <sheetFormatPr defaultRowHeight="15" x14ac:dyDescent="0.25"/>
  <cols>
    <col min="1" max="1" width="15.42578125" customWidth="1"/>
    <col min="2" max="2" width="14.42578125" customWidth="1"/>
    <col min="3" max="3" width="13.85546875" customWidth="1"/>
    <col min="4" max="4" width="33.28515625" bestFit="1" customWidth="1"/>
    <col min="5" max="5" width="18.42578125" customWidth="1"/>
    <col min="6" max="6" width="15" customWidth="1"/>
    <col min="7" max="7" width="14.42578125" customWidth="1"/>
    <col min="8" max="8" width="16.85546875" bestFit="1" customWidth="1"/>
    <col min="13" max="13" width="16.85546875" bestFit="1" customWidth="1"/>
    <col min="14" max="14" width="6.28515625" bestFit="1" customWidth="1"/>
  </cols>
  <sheetData>
    <row r="1" spans="1:14" x14ac:dyDescent="0.25">
      <c r="A1" s="2" t="s">
        <v>372</v>
      </c>
      <c r="B1" s="2" t="s">
        <v>373</v>
      </c>
      <c r="C1" s="2" t="s">
        <v>374</v>
      </c>
      <c r="D1" s="2" t="s">
        <v>375</v>
      </c>
      <c r="E1" s="2" t="s">
        <v>376</v>
      </c>
      <c r="F1" s="2" t="s">
        <v>377</v>
      </c>
      <c r="G1" s="2" t="s">
        <v>379</v>
      </c>
      <c r="H1" s="2" t="s">
        <v>381</v>
      </c>
    </row>
    <row r="2" spans="1:14" x14ac:dyDescent="0.25">
      <c r="A2">
        <v>100</v>
      </c>
      <c r="B2" t="s">
        <v>382</v>
      </c>
      <c r="C2" t="s">
        <v>383</v>
      </c>
      <c r="D2" t="s">
        <v>833</v>
      </c>
      <c r="E2" s="38">
        <v>5151234567</v>
      </c>
      <c r="F2" s="37">
        <v>37789</v>
      </c>
      <c r="G2">
        <v>24000</v>
      </c>
      <c r="H2" t="s">
        <v>387</v>
      </c>
    </row>
    <row r="3" spans="1:14" x14ac:dyDescent="0.25">
      <c r="A3">
        <v>101</v>
      </c>
      <c r="B3" t="s">
        <v>388</v>
      </c>
      <c r="C3" t="s">
        <v>389</v>
      </c>
      <c r="D3" t="s">
        <v>834</v>
      </c>
      <c r="E3" s="38">
        <v>5151234568</v>
      </c>
      <c r="F3" s="37">
        <v>38616</v>
      </c>
      <c r="G3">
        <v>17000</v>
      </c>
      <c r="H3" t="s">
        <v>387</v>
      </c>
    </row>
    <row r="4" spans="1:14" x14ac:dyDescent="0.25">
      <c r="A4">
        <v>102</v>
      </c>
      <c r="B4" t="s">
        <v>393</v>
      </c>
      <c r="C4" t="s">
        <v>394</v>
      </c>
      <c r="D4" t="s">
        <v>835</v>
      </c>
      <c r="E4" s="38">
        <v>5151234569</v>
      </c>
      <c r="F4" s="37">
        <v>36904</v>
      </c>
      <c r="G4">
        <v>17000</v>
      </c>
      <c r="H4" t="s">
        <v>387</v>
      </c>
    </row>
    <row r="5" spans="1:14" x14ac:dyDescent="0.25">
      <c r="A5">
        <v>103</v>
      </c>
      <c r="B5" t="s">
        <v>397</v>
      </c>
      <c r="C5" t="s">
        <v>398</v>
      </c>
      <c r="D5" t="s">
        <v>836</v>
      </c>
      <c r="E5" s="38">
        <v>5904234567</v>
      </c>
      <c r="F5" s="37">
        <v>38720</v>
      </c>
      <c r="G5">
        <v>9000</v>
      </c>
      <c r="H5" t="s">
        <v>402</v>
      </c>
    </row>
    <row r="6" spans="1:14" x14ac:dyDescent="0.25">
      <c r="A6">
        <v>104</v>
      </c>
      <c r="B6" t="s">
        <v>403</v>
      </c>
      <c r="C6" t="s">
        <v>404</v>
      </c>
      <c r="D6" t="s">
        <v>837</v>
      </c>
      <c r="E6" s="38">
        <v>5904234568</v>
      </c>
      <c r="F6" s="37">
        <v>39223</v>
      </c>
      <c r="G6">
        <v>6000</v>
      </c>
      <c r="H6" t="s">
        <v>402</v>
      </c>
      <c r="M6" s="45" t="s">
        <v>940</v>
      </c>
      <c r="N6" t="s">
        <v>961</v>
      </c>
    </row>
    <row r="7" spans="1:14" x14ac:dyDescent="0.25">
      <c r="A7">
        <v>105</v>
      </c>
      <c r="B7" t="s">
        <v>407</v>
      </c>
      <c r="C7" t="s">
        <v>408</v>
      </c>
      <c r="D7" t="s">
        <v>838</v>
      </c>
      <c r="E7" s="38">
        <v>5904234569</v>
      </c>
      <c r="F7" s="37">
        <v>38528</v>
      </c>
      <c r="G7">
        <v>4800</v>
      </c>
      <c r="H7" t="s">
        <v>402</v>
      </c>
      <c r="M7" s="46" t="s">
        <v>186</v>
      </c>
      <c r="N7">
        <v>2</v>
      </c>
    </row>
    <row r="8" spans="1:14" x14ac:dyDescent="0.25">
      <c r="A8">
        <v>106</v>
      </c>
      <c r="B8" t="s">
        <v>411</v>
      </c>
      <c r="C8" t="s">
        <v>412</v>
      </c>
      <c r="D8" t="s">
        <v>839</v>
      </c>
      <c r="E8" s="38">
        <v>5904234560</v>
      </c>
      <c r="F8" s="37">
        <v>38753</v>
      </c>
      <c r="G8">
        <v>4800</v>
      </c>
      <c r="H8" t="s">
        <v>402</v>
      </c>
      <c r="M8" s="46" t="s">
        <v>784</v>
      </c>
      <c r="N8">
        <v>1</v>
      </c>
    </row>
    <row r="9" spans="1:14" x14ac:dyDescent="0.25">
      <c r="A9">
        <v>107</v>
      </c>
      <c r="B9" t="s">
        <v>415</v>
      </c>
      <c r="C9" t="s">
        <v>416</v>
      </c>
      <c r="D9" t="s">
        <v>840</v>
      </c>
      <c r="E9" s="38">
        <v>5904235567</v>
      </c>
      <c r="F9" s="37">
        <v>39120</v>
      </c>
      <c r="G9">
        <v>4200</v>
      </c>
      <c r="H9" t="s">
        <v>402</v>
      </c>
      <c r="M9" s="46" t="s">
        <v>387</v>
      </c>
      <c r="N9">
        <v>3</v>
      </c>
    </row>
    <row r="10" spans="1:14" x14ac:dyDescent="0.25">
      <c r="A10">
        <v>108</v>
      </c>
      <c r="B10" t="s">
        <v>419</v>
      </c>
      <c r="C10" t="s">
        <v>420</v>
      </c>
      <c r="D10" t="s">
        <v>841</v>
      </c>
      <c r="E10" s="38">
        <v>5151244569</v>
      </c>
      <c r="F10" s="37">
        <v>37485</v>
      </c>
      <c r="G10">
        <v>12008</v>
      </c>
      <c r="H10" t="s">
        <v>371</v>
      </c>
      <c r="M10" s="46" t="s">
        <v>371</v>
      </c>
      <c r="N10">
        <v>6</v>
      </c>
    </row>
    <row r="11" spans="1:14" x14ac:dyDescent="0.25">
      <c r="A11">
        <v>109</v>
      </c>
      <c r="B11" t="s">
        <v>424</v>
      </c>
      <c r="C11" t="s">
        <v>425</v>
      </c>
      <c r="D11" t="s">
        <v>842</v>
      </c>
      <c r="E11" s="38">
        <v>5151244169</v>
      </c>
      <c r="F11" s="37">
        <v>37484</v>
      </c>
      <c r="G11">
        <v>9000</v>
      </c>
      <c r="H11" t="s">
        <v>371</v>
      </c>
      <c r="M11" s="46" t="s">
        <v>800</v>
      </c>
      <c r="N11">
        <v>1</v>
      </c>
    </row>
    <row r="12" spans="1:14" x14ac:dyDescent="0.25">
      <c r="A12">
        <v>110</v>
      </c>
      <c r="B12" t="s">
        <v>429</v>
      </c>
      <c r="C12" t="s">
        <v>430</v>
      </c>
      <c r="D12" t="s">
        <v>843</v>
      </c>
      <c r="E12" s="38">
        <v>5151244269</v>
      </c>
      <c r="F12" s="37">
        <v>38623</v>
      </c>
      <c r="G12">
        <v>8200</v>
      </c>
      <c r="H12" t="s">
        <v>371</v>
      </c>
      <c r="M12" s="46" t="s">
        <v>402</v>
      </c>
      <c r="N12">
        <v>5</v>
      </c>
    </row>
    <row r="13" spans="1:14" x14ac:dyDescent="0.25">
      <c r="A13">
        <v>111</v>
      </c>
      <c r="B13" t="s">
        <v>433</v>
      </c>
      <c r="C13" t="s">
        <v>434</v>
      </c>
      <c r="D13" t="s">
        <v>844</v>
      </c>
      <c r="E13" s="38">
        <v>5151244369</v>
      </c>
      <c r="F13" s="37">
        <v>38625</v>
      </c>
      <c r="G13">
        <v>7700</v>
      </c>
      <c r="H13" t="s">
        <v>371</v>
      </c>
      <c r="M13" s="46" t="s">
        <v>789</v>
      </c>
      <c r="N13">
        <v>2</v>
      </c>
    </row>
    <row r="14" spans="1:14" x14ac:dyDescent="0.25">
      <c r="A14">
        <v>112</v>
      </c>
      <c r="B14" t="s">
        <v>437</v>
      </c>
      <c r="C14" t="s">
        <v>438</v>
      </c>
      <c r="D14" t="s">
        <v>845</v>
      </c>
      <c r="E14" s="38">
        <v>5151244469</v>
      </c>
      <c r="F14" s="37">
        <v>38783</v>
      </c>
      <c r="G14">
        <v>7800</v>
      </c>
      <c r="H14" t="s">
        <v>371</v>
      </c>
      <c r="M14" s="46" t="s">
        <v>806</v>
      </c>
      <c r="N14">
        <v>1</v>
      </c>
    </row>
    <row r="15" spans="1:14" x14ac:dyDescent="0.25">
      <c r="A15">
        <v>113</v>
      </c>
      <c r="B15" t="s">
        <v>441</v>
      </c>
      <c r="C15" t="s">
        <v>442</v>
      </c>
      <c r="D15" t="s">
        <v>846</v>
      </c>
      <c r="E15" s="38">
        <v>5151244567</v>
      </c>
      <c r="F15" s="37">
        <v>39423</v>
      </c>
      <c r="G15">
        <v>6900</v>
      </c>
      <c r="H15" t="s">
        <v>371</v>
      </c>
      <c r="M15" s="46" t="s">
        <v>450</v>
      </c>
      <c r="N15">
        <v>6</v>
      </c>
    </row>
    <row r="16" spans="1:14" x14ac:dyDescent="0.25">
      <c r="A16">
        <v>114</v>
      </c>
      <c r="B16" t="s">
        <v>445</v>
      </c>
      <c r="C16" t="s">
        <v>446</v>
      </c>
      <c r="D16" t="s">
        <v>847</v>
      </c>
      <c r="E16" s="38">
        <v>5151274561</v>
      </c>
      <c r="F16" s="37">
        <v>37597</v>
      </c>
      <c r="G16">
        <v>11000</v>
      </c>
      <c r="H16" t="s">
        <v>450</v>
      </c>
      <c r="M16" s="46" t="s">
        <v>575</v>
      </c>
      <c r="N16">
        <v>35</v>
      </c>
    </row>
    <row r="17" spans="1:14" x14ac:dyDescent="0.25">
      <c r="A17">
        <v>115</v>
      </c>
      <c r="B17" t="s">
        <v>397</v>
      </c>
      <c r="C17" t="s">
        <v>451</v>
      </c>
      <c r="D17" t="s">
        <v>848</v>
      </c>
      <c r="E17" s="38">
        <v>5151274562</v>
      </c>
      <c r="F17" s="37">
        <v>37759</v>
      </c>
      <c r="G17">
        <v>3100</v>
      </c>
      <c r="H17" t="s">
        <v>450</v>
      </c>
      <c r="M17" s="46" t="s">
        <v>476</v>
      </c>
      <c r="N17">
        <v>45</v>
      </c>
    </row>
    <row r="18" spans="1:14" x14ac:dyDescent="0.25">
      <c r="A18">
        <v>116</v>
      </c>
      <c r="B18" t="s">
        <v>455</v>
      </c>
      <c r="C18" t="s">
        <v>456</v>
      </c>
      <c r="D18" t="s">
        <v>849</v>
      </c>
      <c r="E18" s="38">
        <v>5151274563</v>
      </c>
      <c r="F18" s="37">
        <v>38710</v>
      </c>
      <c r="G18">
        <v>2900</v>
      </c>
      <c r="H18" t="s">
        <v>450</v>
      </c>
      <c r="M18" s="46" t="s">
        <v>960</v>
      </c>
      <c r="N18">
        <v>107</v>
      </c>
    </row>
    <row r="19" spans="1:14" x14ac:dyDescent="0.25">
      <c r="A19">
        <v>117</v>
      </c>
      <c r="B19" t="s">
        <v>459</v>
      </c>
      <c r="C19" t="s">
        <v>460</v>
      </c>
      <c r="D19" t="s">
        <v>850</v>
      </c>
      <c r="E19" s="38">
        <v>5151274564</v>
      </c>
      <c r="F19" s="37">
        <v>38557</v>
      </c>
      <c r="G19">
        <v>2800</v>
      </c>
      <c r="H19" t="s">
        <v>450</v>
      </c>
    </row>
    <row r="20" spans="1:14" x14ac:dyDescent="0.25">
      <c r="A20">
        <v>118</v>
      </c>
      <c r="B20" t="s">
        <v>463</v>
      </c>
      <c r="C20" t="s">
        <v>464</v>
      </c>
      <c r="D20" t="s">
        <v>851</v>
      </c>
      <c r="E20" s="38">
        <v>5151274565</v>
      </c>
      <c r="F20" s="37">
        <v>39036</v>
      </c>
      <c r="G20">
        <v>2600</v>
      </c>
      <c r="H20" t="s">
        <v>450</v>
      </c>
    </row>
    <row r="21" spans="1:14" x14ac:dyDescent="0.25">
      <c r="A21">
        <v>119</v>
      </c>
      <c r="B21" t="s">
        <v>467</v>
      </c>
      <c r="C21" t="s">
        <v>468</v>
      </c>
      <c r="D21" t="s">
        <v>852</v>
      </c>
      <c r="E21" s="38">
        <v>5151274566</v>
      </c>
      <c r="F21" s="37">
        <v>39304</v>
      </c>
      <c r="G21">
        <v>2500</v>
      </c>
      <c r="H21" t="s">
        <v>450</v>
      </c>
    </row>
    <row r="22" spans="1:14" x14ac:dyDescent="0.25">
      <c r="A22">
        <v>120</v>
      </c>
      <c r="B22" t="s">
        <v>471</v>
      </c>
      <c r="C22" t="s">
        <v>472</v>
      </c>
      <c r="D22" t="s">
        <v>853</v>
      </c>
      <c r="E22" s="38">
        <v>6501231234</v>
      </c>
      <c r="F22" s="37">
        <v>38186</v>
      </c>
      <c r="G22">
        <v>8000</v>
      </c>
      <c r="H22" t="s">
        <v>476</v>
      </c>
    </row>
    <row r="23" spans="1:14" x14ac:dyDescent="0.25">
      <c r="A23">
        <v>121</v>
      </c>
      <c r="B23" t="s">
        <v>477</v>
      </c>
      <c r="C23" t="s">
        <v>478</v>
      </c>
      <c r="D23" t="s">
        <v>854</v>
      </c>
      <c r="E23" s="38">
        <v>6501232234</v>
      </c>
      <c r="F23" s="37">
        <v>38452</v>
      </c>
      <c r="G23">
        <v>8200</v>
      </c>
      <c r="H23" t="s">
        <v>476</v>
      </c>
    </row>
    <row r="24" spans="1:14" x14ac:dyDescent="0.25">
      <c r="A24">
        <v>122</v>
      </c>
      <c r="B24" t="s">
        <v>481</v>
      </c>
      <c r="C24" t="s">
        <v>482</v>
      </c>
      <c r="D24" t="s">
        <v>855</v>
      </c>
      <c r="E24" s="38">
        <v>6501233234</v>
      </c>
      <c r="F24" s="37">
        <v>37742</v>
      </c>
      <c r="G24">
        <v>7900</v>
      </c>
      <c r="H24" t="s">
        <v>476</v>
      </c>
    </row>
    <row r="25" spans="1:14" x14ac:dyDescent="0.25">
      <c r="A25">
        <v>123</v>
      </c>
      <c r="B25" t="s">
        <v>485</v>
      </c>
      <c r="C25" t="s">
        <v>486</v>
      </c>
      <c r="D25" t="s">
        <v>856</v>
      </c>
      <c r="E25" s="38">
        <v>6501234234</v>
      </c>
      <c r="F25" s="37">
        <v>38635</v>
      </c>
      <c r="G25">
        <v>6500</v>
      </c>
      <c r="H25" t="s">
        <v>476</v>
      </c>
    </row>
    <row r="26" spans="1:14" x14ac:dyDescent="0.25">
      <c r="A26">
        <v>124</v>
      </c>
      <c r="B26" t="s">
        <v>489</v>
      </c>
      <c r="C26" t="s">
        <v>490</v>
      </c>
      <c r="D26" t="s">
        <v>857</v>
      </c>
      <c r="E26" s="38">
        <v>6501235234</v>
      </c>
      <c r="F26" s="37">
        <v>39402</v>
      </c>
      <c r="G26">
        <v>5800</v>
      </c>
      <c r="H26" t="s">
        <v>476</v>
      </c>
    </row>
    <row r="27" spans="1:14" x14ac:dyDescent="0.25">
      <c r="A27">
        <v>125</v>
      </c>
      <c r="B27" t="s">
        <v>493</v>
      </c>
      <c r="C27" t="s">
        <v>494</v>
      </c>
      <c r="D27" t="s">
        <v>858</v>
      </c>
      <c r="E27" s="38">
        <v>6501241214</v>
      </c>
      <c r="F27" s="37">
        <v>38549</v>
      </c>
      <c r="G27">
        <v>3200</v>
      </c>
      <c r="H27" t="s">
        <v>476</v>
      </c>
    </row>
    <row r="28" spans="1:14" x14ac:dyDescent="0.25">
      <c r="A28">
        <v>126</v>
      </c>
      <c r="B28" t="s">
        <v>498</v>
      </c>
      <c r="C28" t="s">
        <v>499</v>
      </c>
      <c r="D28" t="s">
        <v>859</v>
      </c>
      <c r="E28" s="38">
        <v>6501241224</v>
      </c>
      <c r="F28" s="37">
        <v>38988</v>
      </c>
      <c r="G28">
        <v>2700</v>
      </c>
      <c r="H28" t="s">
        <v>476</v>
      </c>
    </row>
    <row r="29" spans="1:14" x14ac:dyDescent="0.25">
      <c r="A29">
        <v>127</v>
      </c>
      <c r="B29" t="s">
        <v>502</v>
      </c>
      <c r="C29" t="s">
        <v>503</v>
      </c>
      <c r="D29" t="s">
        <v>860</v>
      </c>
      <c r="E29" s="38">
        <v>6501241334</v>
      </c>
      <c r="F29" s="37">
        <v>39096</v>
      </c>
      <c r="G29">
        <v>2400</v>
      </c>
      <c r="H29" t="s">
        <v>476</v>
      </c>
    </row>
    <row r="30" spans="1:14" x14ac:dyDescent="0.25">
      <c r="A30">
        <v>128</v>
      </c>
      <c r="B30" t="s">
        <v>382</v>
      </c>
      <c r="C30" t="s">
        <v>506</v>
      </c>
      <c r="D30" t="s">
        <v>861</v>
      </c>
      <c r="E30" s="38">
        <v>6501241434</v>
      </c>
      <c r="F30" s="37">
        <v>39515</v>
      </c>
      <c r="G30">
        <v>2200</v>
      </c>
      <c r="H30" t="s">
        <v>476</v>
      </c>
    </row>
    <row r="31" spans="1:14" x14ac:dyDescent="0.25">
      <c r="A31">
        <v>129</v>
      </c>
      <c r="B31" t="s">
        <v>509</v>
      </c>
      <c r="C31" t="s">
        <v>510</v>
      </c>
      <c r="D31" t="s">
        <v>862</v>
      </c>
      <c r="E31" s="38">
        <v>6501245234</v>
      </c>
      <c r="F31" s="37">
        <v>38584</v>
      </c>
      <c r="G31">
        <v>3300</v>
      </c>
      <c r="H31" t="s">
        <v>476</v>
      </c>
    </row>
    <row r="32" spans="1:14" x14ac:dyDescent="0.25">
      <c r="A32">
        <v>130</v>
      </c>
      <c r="B32" t="s">
        <v>513</v>
      </c>
      <c r="C32" t="s">
        <v>514</v>
      </c>
      <c r="D32" t="s">
        <v>863</v>
      </c>
      <c r="E32" s="38">
        <v>6501246234</v>
      </c>
      <c r="F32" s="37">
        <v>38655</v>
      </c>
      <c r="G32">
        <v>2800</v>
      </c>
      <c r="H32" t="s">
        <v>476</v>
      </c>
    </row>
    <row r="33" spans="1:8" x14ac:dyDescent="0.25">
      <c r="A33">
        <v>131</v>
      </c>
      <c r="B33" t="s">
        <v>502</v>
      </c>
      <c r="C33" t="s">
        <v>517</v>
      </c>
      <c r="D33" t="s">
        <v>864</v>
      </c>
      <c r="E33" s="38">
        <v>6501247234</v>
      </c>
      <c r="F33" s="37">
        <v>38399</v>
      </c>
      <c r="G33">
        <v>2500</v>
      </c>
      <c r="H33" t="s">
        <v>476</v>
      </c>
    </row>
    <row r="34" spans="1:8" x14ac:dyDescent="0.25">
      <c r="A34">
        <v>132</v>
      </c>
      <c r="B34" t="s">
        <v>520</v>
      </c>
      <c r="C34" t="s">
        <v>521</v>
      </c>
      <c r="D34" t="s">
        <v>865</v>
      </c>
      <c r="E34" s="38">
        <v>6501248234</v>
      </c>
      <c r="F34" s="37">
        <v>39182</v>
      </c>
      <c r="G34">
        <v>2100</v>
      </c>
      <c r="H34" t="s">
        <v>476</v>
      </c>
    </row>
    <row r="35" spans="1:8" x14ac:dyDescent="0.25">
      <c r="A35">
        <v>133</v>
      </c>
      <c r="B35" t="s">
        <v>524</v>
      </c>
      <c r="C35" t="s">
        <v>525</v>
      </c>
      <c r="D35" t="s">
        <v>866</v>
      </c>
      <c r="E35" s="38">
        <v>6501271934</v>
      </c>
      <c r="F35" s="37">
        <v>38152</v>
      </c>
      <c r="G35">
        <v>3300</v>
      </c>
      <c r="H35" t="s">
        <v>476</v>
      </c>
    </row>
    <row r="36" spans="1:8" x14ac:dyDescent="0.25">
      <c r="A36">
        <v>134</v>
      </c>
      <c r="B36" t="s">
        <v>528</v>
      </c>
      <c r="C36" t="s">
        <v>529</v>
      </c>
      <c r="D36" t="s">
        <v>867</v>
      </c>
      <c r="E36" s="38">
        <v>6501271834</v>
      </c>
      <c r="F36" s="37">
        <v>38955</v>
      </c>
      <c r="G36">
        <v>2900</v>
      </c>
      <c r="H36" t="s">
        <v>476</v>
      </c>
    </row>
    <row r="37" spans="1:8" x14ac:dyDescent="0.25">
      <c r="A37">
        <v>135</v>
      </c>
      <c r="B37" t="s">
        <v>532</v>
      </c>
      <c r="C37" t="s">
        <v>533</v>
      </c>
      <c r="D37" t="s">
        <v>868</v>
      </c>
      <c r="E37" s="38">
        <v>6501271734</v>
      </c>
      <c r="F37" s="37">
        <v>39428</v>
      </c>
      <c r="G37">
        <v>2400</v>
      </c>
      <c r="H37" t="s">
        <v>476</v>
      </c>
    </row>
    <row r="38" spans="1:8" x14ac:dyDescent="0.25">
      <c r="A38">
        <v>136</v>
      </c>
      <c r="B38" t="s">
        <v>536</v>
      </c>
      <c r="C38" t="s">
        <v>537</v>
      </c>
      <c r="D38" t="s">
        <v>869</v>
      </c>
      <c r="E38" s="38">
        <v>6501271634</v>
      </c>
      <c r="F38" s="37">
        <v>39484</v>
      </c>
      <c r="G38">
        <v>2200</v>
      </c>
      <c r="H38" t="s">
        <v>476</v>
      </c>
    </row>
    <row r="39" spans="1:8" x14ac:dyDescent="0.25">
      <c r="A39">
        <v>137</v>
      </c>
      <c r="B39" t="s">
        <v>540</v>
      </c>
      <c r="C39" t="s">
        <v>541</v>
      </c>
      <c r="D39" t="s">
        <v>870</v>
      </c>
      <c r="E39" s="38">
        <v>6501211234</v>
      </c>
      <c r="F39" s="37">
        <v>37816</v>
      </c>
      <c r="G39">
        <v>3600</v>
      </c>
      <c r="H39" t="s">
        <v>476</v>
      </c>
    </row>
    <row r="40" spans="1:8" x14ac:dyDescent="0.25">
      <c r="A40">
        <v>138</v>
      </c>
      <c r="B40" t="s">
        <v>544</v>
      </c>
      <c r="C40" t="s">
        <v>545</v>
      </c>
      <c r="D40" t="s">
        <v>871</v>
      </c>
      <c r="E40" s="38">
        <v>6501212034</v>
      </c>
      <c r="F40" s="37">
        <v>38651</v>
      </c>
      <c r="G40">
        <v>3200</v>
      </c>
      <c r="H40" t="s">
        <v>476</v>
      </c>
    </row>
    <row r="41" spans="1:8" x14ac:dyDescent="0.25">
      <c r="A41">
        <v>139</v>
      </c>
      <c r="B41" t="s">
        <v>429</v>
      </c>
      <c r="C41" t="s">
        <v>548</v>
      </c>
      <c r="D41" t="s">
        <v>872</v>
      </c>
      <c r="E41" s="38">
        <v>6501212019</v>
      </c>
      <c r="F41" s="37">
        <v>38760</v>
      </c>
      <c r="G41">
        <v>2700</v>
      </c>
      <c r="H41" t="s">
        <v>476</v>
      </c>
    </row>
    <row r="42" spans="1:8" x14ac:dyDescent="0.25">
      <c r="A42">
        <v>140</v>
      </c>
      <c r="B42" t="s">
        <v>551</v>
      </c>
      <c r="C42" t="s">
        <v>552</v>
      </c>
      <c r="D42" t="s">
        <v>873</v>
      </c>
      <c r="E42" s="38">
        <v>6501211834</v>
      </c>
      <c r="F42" s="37">
        <v>38813</v>
      </c>
      <c r="G42">
        <v>2500</v>
      </c>
      <c r="H42" t="s">
        <v>476</v>
      </c>
    </row>
    <row r="43" spans="1:8" x14ac:dyDescent="0.25">
      <c r="A43">
        <v>141</v>
      </c>
      <c r="B43" t="s">
        <v>555</v>
      </c>
      <c r="C43" t="s">
        <v>556</v>
      </c>
      <c r="D43" t="s">
        <v>874</v>
      </c>
      <c r="E43" s="38">
        <v>6501218009</v>
      </c>
      <c r="F43" s="37">
        <v>37911</v>
      </c>
      <c r="G43">
        <v>3500</v>
      </c>
      <c r="H43" t="s">
        <v>476</v>
      </c>
    </row>
    <row r="44" spans="1:8" x14ac:dyDescent="0.25">
      <c r="A44">
        <v>142</v>
      </c>
      <c r="B44" t="s">
        <v>559</v>
      </c>
      <c r="C44" t="s">
        <v>560</v>
      </c>
      <c r="D44" t="s">
        <v>875</v>
      </c>
      <c r="E44" s="38">
        <v>6501212994</v>
      </c>
      <c r="F44" s="37">
        <v>38381</v>
      </c>
      <c r="G44">
        <v>3100</v>
      </c>
      <c r="H44" t="s">
        <v>476</v>
      </c>
    </row>
    <row r="45" spans="1:8" x14ac:dyDescent="0.25">
      <c r="A45">
        <v>143</v>
      </c>
      <c r="B45" t="s">
        <v>563</v>
      </c>
      <c r="C45" t="s">
        <v>564</v>
      </c>
      <c r="D45" t="s">
        <v>876</v>
      </c>
      <c r="E45" s="38">
        <v>6501212874</v>
      </c>
      <c r="F45" s="37">
        <v>38791</v>
      </c>
      <c r="G45">
        <v>2600</v>
      </c>
      <c r="H45" t="s">
        <v>476</v>
      </c>
    </row>
    <row r="46" spans="1:8" x14ac:dyDescent="0.25">
      <c r="A46">
        <v>144</v>
      </c>
      <c r="B46" t="s">
        <v>567</v>
      </c>
      <c r="C46" t="s">
        <v>568</v>
      </c>
      <c r="D46" t="s">
        <v>877</v>
      </c>
      <c r="E46" s="38">
        <v>6501212004</v>
      </c>
      <c r="F46" s="37">
        <v>38907</v>
      </c>
      <c r="G46">
        <v>2500</v>
      </c>
      <c r="H46" t="s">
        <v>476</v>
      </c>
    </row>
    <row r="47" spans="1:8" x14ac:dyDescent="0.25">
      <c r="A47">
        <v>145</v>
      </c>
      <c r="B47" t="s">
        <v>429</v>
      </c>
      <c r="C47" t="s">
        <v>571</v>
      </c>
      <c r="D47" t="s">
        <v>878</v>
      </c>
      <c r="E47" s="38">
        <v>11441344429268</v>
      </c>
      <c r="F47" s="37">
        <v>38261</v>
      </c>
      <c r="G47">
        <v>14000</v>
      </c>
      <c r="H47" t="s">
        <v>575</v>
      </c>
    </row>
    <row r="48" spans="1:8" x14ac:dyDescent="0.25">
      <c r="A48">
        <v>146</v>
      </c>
      <c r="B48" t="s">
        <v>467</v>
      </c>
      <c r="C48" t="s">
        <v>576</v>
      </c>
      <c r="D48" t="s">
        <v>879</v>
      </c>
      <c r="E48" s="38">
        <v>11441344467268</v>
      </c>
      <c r="F48" s="37">
        <v>38357</v>
      </c>
      <c r="G48">
        <v>13500</v>
      </c>
      <c r="H48" t="s">
        <v>575</v>
      </c>
    </row>
    <row r="49" spans="1:8" x14ac:dyDescent="0.25">
      <c r="A49">
        <v>147</v>
      </c>
      <c r="B49" t="s">
        <v>579</v>
      </c>
      <c r="C49" t="s">
        <v>580</v>
      </c>
      <c r="D49" t="s">
        <v>880</v>
      </c>
      <c r="E49" s="38">
        <v>11441344429278</v>
      </c>
      <c r="F49" s="37">
        <v>38421</v>
      </c>
      <c r="G49">
        <v>12000</v>
      </c>
      <c r="H49" t="s">
        <v>575</v>
      </c>
    </row>
    <row r="50" spans="1:8" x14ac:dyDescent="0.25">
      <c r="A50">
        <v>148</v>
      </c>
      <c r="B50" t="s">
        <v>583</v>
      </c>
      <c r="C50" t="s">
        <v>584</v>
      </c>
      <c r="D50" t="s">
        <v>881</v>
      </c>
      <c r="E50" s="38">
        <v>11441344619268</v>
      </c>
      <c r="F50" s="37">
        <v>39370</v>
      </c>
      <c r="G50">
        <v>11000</v>
      </c>
      <c r="H50" t="s">
        <v>575</v>
      </c>
    </row>
    <row r="51" spans="1:8" x14ac:dyDescent="0.25">
      <c r="A51">
        <v>149</v>
      </c>
      <c r="B51" t="s">
        <v>587</v>
      </c>
      <c r="C51" t="s">
        <v>588</v>
      </c>
      <c r="D51" t="s">
        <v>882</v>
      </c>
      <c r="E51" s="38">
        <v>11441344429018</v>
      </c>
      <c r="F51" s="37">
        <v>39476</v>
      </c>
      <c r="G51">
        <v>10500</v>
      </c>
      <c r="H51" t="s">
        <v>575</v>
      </c>
    </row>
    <row r="52" spans="1:8" x14ac:dyDescent="0.25">
      <c r="A52">
        <v>150</v>
      </c>
      <c r="B52" t="s">
        <v>567</v>
      </c>
      <c r="C52" t="s">
        <v>591</v>
      </c>
      <c r="D52" t="s">
        <v>883</v>
      </c>
      <c r="E52" s="38">
        <v>11441344129268</v>
      </c>
      <c r="F52" s="37">
        <v>38382</v>
      </c>
      <c r="G52">
        <v>10000</v>
      </c>
      <c r="H52" t="s">
        <v>575</v>
      </c>
    </row>
    <row r="53" spans="1:8" x14ac:dyDescent="0.25">
      <c r="A53">
        <v>151</v>
      </c>
      <c r="B53" t="s">
        <v>407</v>
      </c>
      <c r="C53" t="s">
        <v>595</v>
      </c>
      <c r="D53" t="s">
        <v>884</v>
      </c>
      <c r="E53" s="38">
        <v>11441344345268</v>
      </c>
      <c r="F53" s="37">
        <v>38435</v>
      </c>
      <c r="G53">
        <v>9500</v>
      </c>
      <c r="H53" t="s">
        <v>575</v>
      </c>
    </row>
    <row r="54" spans="1:8" x14ac:dyDescent="0.25">
      <c r="A54">
        <v>152</v>
      </c>
      <c r="B54" t="s">
        <v>567</v>
      </c>
      <c r="C54" t="s">
        <v>598</v>
      </c>
      <c r="D54" t="s">
        <v>885</v>
      </c>
      <c r="E54" s="38">
        <v>11441344478968</v>
      </c>
      <c r="F54" s="37">
        <v>38584</v>
      </c>
      <c r="G54">
        <v>9000</v>
      </c>
      <c r="H54" t="s">
        <v>575</v>
      </c>
    </row>
    <row r="55" spans="1:8" x14ac:dyDescent="0.25">
      <c r="A55">
        <v>153</v>
      </c>
      <c r="B55" t="s">
        <v>601</v>
      </c>
      <c r="C55" t="s">
        <v>602</v>
      </c>
      <c r="D55" t="s">
        <v>886</v>
      </c>
      <c r="E55" s="38">
        <v>11441344498718</v>
      </c>
      <c r="F55" s="37">
        <v>38806</v>
      </c>
      <c r="G55">
        <v>8000</v>
      </c>
      <c r="H55" t="s">
        <v>575</v>
      </c>
    </row>
    <row r="56" spans="1:8" x14ac:dyDescent="0.25">
      <c r="A56">
        <v>154</v>
      </c>
      <c r="B56" t="s">
        <v>605</v>
      </c>
      <c r="C56" t="s">
        <v>584</v>
      </c>
      <c r="D56" t="s">
        <v>887</v>
      </c>
      <c r="E56" s="38">
        <v>11441344987668</v>
      </c>
      <c r="F56" s="37">
        <v>39060</v>
      </c>
      <c r="G56">
        <v>7500</v>
      </c>
      <c r="H56" t="s">
        <v>575</v>
      </c>
    </row>
    <row r="57" spans="1:8" x14ac:dyDescent="0.25">
      <c r="A57">
        <v>155</v>
      </c>
      <c r="B57" t="s">
        <v>608</v>
      </c>
      <c r="C57" t="s">
        <v>609</v>
      </c>
      <c r="D57" t="s">
        <v>888</v>
      </c>
      <c r="E57" s="38">
        <v>11441344486508</v>
      </c>
      <c r="F57" s="37">
        <v>39409</v>
      </c>
      <c r="G57">
        <v>7000</v>
      </c>
      <c r="H57" t="s">
        <v>575</v>
      </c>
    </row>
    <row r="58" spans="1:8" x14ac:dyDescent="0.25">
      <c r="A58">
        <v>156</v>
      </c>
      <c r="B58" t="s">
        <v>612</v>
      </c>
      <c r="C58" t="s">
        <v>383</v>
      </c>
      <c r="D58" t="s">
        <v>889</v>
      </c>
      <c r="E58" s="38">
        <v>11441345429268</v>
      </c>
      <c r="F58" s="37">
        <v>38016</v>
      </c>
      <c r="G58">
        <v>10000</v>
      </c>
      <c r="H58" t="s">
        <v>575</v>
      </c>
    </row>
    <row r="59" spans="1:8" x14ac:dyDescent="0.25">
      <c r="A59">
        <v>157</v>
      </c>
      <c r="B59" t="s">
        <v>615</v>
      </c>
      <c r="C59" t="s">
        <v>616</v>
      </c>
      <c r="D59" t="s">
        <v>890</v>
      </c>
      <c r="E59" s="38">
        <v>11441345929268</v>
      </c>
      <c r="F59" s="37">
        <v>38050</v>
      </c>
      <c r="G59">
        <v>9500</v>
      </c>
      <c r="H59" t="s">
        <v>575</v>
      </c>
    </row>
    <row r="60" spans="1:8" x14ac:dyDescent="0.25">
      <c r="A60">
        <v>158</v>
      </c>
      <c r="B60" t="s">
        <v>619</v>
      </c>
      <c r="C60" t="s">
        <v>620</v>
      </c>
      <c r="D60" t="s">
        <v>891</v>
      </c>
      <c r="E60" s="38">
        <v>11441345829268</v>
      </c>
      <c r="F60" s="37">
        <v>38200</v>
      </c>
      <c r="G60">
        <v>9000</v>
      </c>
      <c r="H60" t="s">
        <v>575</v>
      </c>
    </row>
    <row r="61" spans="1:8" x14ac:dyDescent="0.25">
      <c r="A61">
        <v>159</v>
      </c>
      <c r="B61" t="s">
        <v>623</v>
      </c>
      <c r="C61" t="s">
        <v>624</v>
      </c>
      <c r="D61" t="s">
        <v>892</v>
      </c>
      <c r="E61" s="38">
        <v>11441345729268</v>
      </c>
      <c r="F61" s="37">
        <v>38421</v>
      </c>
      <c r="G61">
        <v>8000</v>
      </c>
      <c r="H61" t="s">
        <v>575</v>
      </c>
    </row>
    <row r="62" spans="1:8" x14ac:dyDescent="0.25">
      <c r="A62">
        <v>160</v>
      </c>
      <c r="B62" t="s">
        <v>627</v>
      </c>
      <c r="C62" t="s">
        <v>628</v>
      </c>
      <c r="D62" t="s">
        <v>893</v>
      </c>
      <c r="E62" s="38">
        <v>11441345629268</v>
      </c>
      <c r="F62" s="37">
        <v>38701</v>
      </c>
      <c r="G62">
        <v>7500</v>
      </c>
      <c r="H62" t="s">
        <v>575</v>
      </c>
    </row>
    <row r="63" spans="1:8" x14ac:dyDescent="0.25">
      <c r="A63">
        <v>161</v>
      </c>
      <c r="B63" t="s">
        <v>631</v>
      </c>
      <c r="C63" t="s">
        <v>632</v>
      </c>
      <c r="D63" t="s">
        <v>894</v>
      </c>
      <c r="E63" s="38">
        <v>11441345529268</v>
      </c>
      <c r="F63" s="37">
        <v>39024</v>
      </c>
      <c r="G63">
        <v>7000</v>
      </c>
      <c r="H63" t="s">
        <v>575</v>
      </c>
    </row>
    <row r="64" spans="1:8" x14ac:dyDescent="0.25">
      <c r="A64">
        <v>162</v>
      </c>
      <c r="B64" t="s">
        <v>635</v>
      </c>
      <c r="C64" t="s">
        <v>636</v>
      </c>
      <c r="D64" t="s">
        <v>895</v>
      </c>
      <c r="E64" s="38">
        <v>11441346129268</v>
      </c>
      <c r="F64" s="37">
        <v>38667</v>
      </c>
      <c r="G64">
        <v>10500</v>
      </c>
      <c r="H64" t="s">
        <v>575</v>
      </c>
    </row>
    <row r="65" spans="1:8" x14ac:dyDescent="0.25">
      <c r="A65">
        <v>163</v>
      </c>
      <c r="B65" t="s">
        <v>639</v>
      </c>
      <c r="C65" t="s">
        <v>640</v>
      </c>
      <c r="D65" t="s">
        <v>896</v>
      </c>
      <c r="E65" s="38">
        <v>11441346229268</v>
      </c>
      <c r="F65" s="37">
        <v>39160</v>
      </c>
      <c r="G65">
        <v>9500</v>
      </c>
      <c r="H65" t="s">
        <v>575</v>
      </c>
    </row>
    <row r="66" spans="1:8" x14ac:dyDescent="0.25">
      <c r="A66">
        <v>164</v>
      </c>
      <c r="B66" t="s">
        <v>643</v>
      </c>
      <c r="C66" t="s">
        <v>644</v>
      </c>
      <c r="D66" t="s">
        <v>897</v>
      </c>
      <c r="E66" s="38">
        <v>11441346329268</v>
      </c>
      <c r="F66" s="37">
        <v>39471</v>
      </c>
      <c r="G66">
        <v>7200</v>
      </c>
      <c r="H66" t="s">
        <v>575</v>
      </c>
    </row>
    <row r="67" spans="1:8" x14ac:dyDescent="0.25">
      <c r="A67">
        <v>165</v>
      </c>
      <c r="B67" t="s">
        <v>407</v>
      </c>
      <c r="C67" t="s">
        <v>647</v>
      </c>
      <c r="D67" t="s">
        <v>898</v>
      </c>
      <c r="E67" s="38">
        <v>11441346529268</v>
      </c>
      <c r="F67" s="37">
        <v>39501</v>
      </c>
      <c r="G67">
        <v>6800</v>
      </c>
      <c r="H67" t="s">
        <v>575</v>
      </c>
    </row>
    <row r="68" spans="1:8" x14ac:dyDescent="0.25">
      <c r="A68">
        <v>166</v>
      </c>
      <c r="B68" t="s">
        <v>650</v>
      </c>
      <c r="C68" t="s">
        <v>651</v>
      </c>
      <c r="D68" t="s">
        <v>899</v>
      </c>
      <c r="E68" s="38">
        <v>11441346629268</v>
      </c>
      <c r="F68" s="37">
        <v>39531</v>
      </c>
      <c r="G68">
        <v>6400</v>
      </c>
      <c r="H68" t="s">
        <v>575</v>
      </c>
    </row>
    <row r="69" spans="1:8" x14ac:dyDescent="0.25">
      <c r="A69">
        <v>167</v>
      </c>
      <c r="B69" t="s">
        <v>654</v>
      </c>
      <c r="C69" t="s">
        <v>655</v>
      </c>
      <c r="D69" t="s">
        <v>900</v>
      </c>
      <c r="E69" s="38">
        <v>11441346729268</v>
      </c>
      <c r="F69" s="37">
        <v>39559</v>
      </c>
      <c r="G69">
        <v>6200</v>
      </c>
      <c r="H69" t="s">
        <v>575</v>
      </c>
    </row>
    <row r="70" spans="1:8" x14ac:dyDescent="0.25">
      <c r="A70">
        <v>168</v>
      </c>
      <c r="B70" t="s">
        <v>658</v>
      </c>
      <c r="C70" t="s">
        <v>659</v>
      </c>
      <c r="D70" t="s">
        <v>901</v>
      </c>
      <c r="E70" s="38">
        <v>11441343929268</v>
      </c>
      <c r="F70" s="37">
        <v>38422</v>
      </c>
      <c r="G70">
        <v>11500</v>
      </c>
      <c r="H70" t="s">
        <v>575</v>
      </c>
    </row>
    <row r="71" spans="1:8" x14ac:dyDescent="0.25">
      <c r="A71">
        <v>169</v>
      </c>
      <c r="B71" t="s">
        <v>662</v>
      </c>
      <c r="C71" t="s">
        <v>663</v>
      </c>
      <c r="D71" t="s">
        <v>902</v>
      </c>
      <c r="E71" s="38">
        <v>11441343829268</v>
      </c>
      <c r="F71" s="37">
        <v>38799</v>
      </c>
      <c r="G71">
        <v>10000</v>
      </c>
      <c r="H71" t="s">
        <v>575</v>
      </c>
    </row>
    <row r="72" spans="1:8" x14ac:dyDescent="0.25">
      <c r="A72">
        <v>170</v>
      </c>
      <c r="B72" t="s">
        <v>666</v>
      </c>
      <c r="C72" t="s">
        <v>667</v>
      </c>
      <c r="D72" t="s">
        <v>903</v>
      </c>
      <c r="E72" s="38">
        <v>11441343729268</v>
      </c>
      <c r="F72" s="37">
        <v>38741</v>
      </c>
      <c r="G72">
        <v>9600</v>
      </c>
      <c r="H72" t="s">
        <v>575</v>
      </c>
    </row>
    <row r="73" spans="1:8" x14ac:dyDescent="0.25">
      <c r="A73">
        <v>171</v>
      </c>
      <c r="B73" t="s">
        <v>670</v>
      </c>
      <c r="C73" t="s">
        <v>624</v>
      </c>
      <c r="D73" t="s">
        <v>904</v>
      </c>
      <c r="E73" s="38">
        <v>11441343629268</v>
      </c>
      <c r="F73" s="37">
        <v>39136</v>
      </c>
      <c r="G73">
        <v>7400</v>
      </c>
      <c r="H73" t="s">
        <v>575</v>
      </c>
    </row>
    <row r="74" spans="1:8" x14ac:dyDescent="0.25">
      <c r="A74">
        <v>172</v>
      </c>
      <c r="B74" t="s">
        <v>673</v>
      </c>
      <c r="C74" t="s">
        <v>674</v>
      </c>
      <c r="D74" t="s">
        <v>905</v>
      </c>
      <c r="E74" s="38">
        <v>11441343529268</v>
      </c>
      <c r="F74" s="37">
        <v>39165</v>
      </c>
      <c r="G74">
        <v>7300</v>
      </c>
      <c r="H74" t="s">
        <v>575</v>
      </c>
    </row>
    <row r="75" spans="1:8" x14ac:dyDescent="0.25">
      <c r="A75">
        <v>173</v>
      </c>
      <c r="B75" t="s">
        <v>677</v>
      </c>
      <c r="C75" t="s">
        <v>188</v>
      </c>
      <c r="D75" t="s">
        <v>906</v>
      </c>
      <c r="E75" s="38">
        <v>11441343329268</v>
      </c>
      <c r="F75" s="37">
        <v>39559</v>
      </c>
      <c r="G75">
        <v>6100</v>
      </c>
      <c r="H75" t="s">
        <v>575</v>
      </c>
    </row>
    <row r="76" spans="1:8" x14ac:dyDescent="0.25">
      <c r="A76">
        <v>174</v>
      </c>
      <c r="B76" t="s">
        <v>680</v>
      </c>
      <c r="C76" t="s">
        <v>681</v>
      </c>
      <c r="D76" t="s">
        <v>907</v>
      </c>
      <c r="E76" s="38">
        <v>11441644429267</v>
      </c>
      <c r="F76" s="37">
        <v>38118</v>
      </c>
      <c r="G76">
        <v>11000</v>
      </c>
      <c r="H76" t="s">
        <v>575</v>
      </c>
    </row>
    <row r="77" spans="1:8" x14ac:dyDescent="0.25">
      <c r="A77">
        <v>175</v>
      </c>
      <c r="B77" t="s">
        <v>684</v>
      </c>
      <c r="C77" t="s">
        <v>685</v>
      </c>
      <c r="D77" t="s">
        <v>908</v>
      </c>
      <c r="E77" s="38">
        <v>11441644429266</v>
      </c>
      <c r="F77" s="37">
        <v>38430</v>
      </c>
      <c r="G77">
        <v>8800</v>
      </c>
      <c r="H77" t="s">
        <v>575</v>
      </c>
    </row>
    <row r="78" spans="1:8" x14ac:dyDescent="0.25">
      <c r="A78">
        <v>176</v>
      </c>
      <c r="B78" t="s">
        <v>688</v>
      </c>
      <c r="C78" t="s">
        <v>689</v>
      </c>
      <c r="D78" t="s">
        <v>909</v>
      </c>
      <c r="E78" s="38">
        <v>11441644429265</v>
      </c>
      <c r="F78" s="37">
        <v>38800</v>
      </c>
      <c r="G78">
        <v>8600</v>
      </c>
      <c r="H78" t="s">
        <v>575</v>
      </c>
    </row>
    <row r="79" spans="1:8" x14ac:dyDescent="0.25">
      <c r="A79">
        <v>177</v>
      </c>
      <c r="B79" t="s">
        <v>692</v>
      </c>
      <c r="C79" t="s">
        <v>693</v>
      </c>
      <c r="D79" t="s">
        <v>910</v>
      </c>
      <c r="E79" s="38">
        <v>11441644429264</v>
      </c>
      <c r="F79" s="37">
        <v>38830</v>
      </c>
      <c r="G79">
        <v>8400</v>
      </c>
      <c r="H79" t="s">
        <v>575</v>
      </c>
    </row>
    <row r="80" spans="1:8" x14ac:dyDescent="0.25">
      <c r="A80">
        <v>178</v>
      </c>
      <c r="B80" t="s">
        <v>696</v>
      </c>
      <c r="C80" t="s">
        <v>697</v>
      </c>
      <c r="D80" t="s">
        <v>911</v>
      </c>
      <c r="E80" s="38">
        <v>11441644429263</v>
      </c>
      <c r="F80" s="37">
        <v>39226</v>
      </c>
      <c r="G80">
        <v>7000</v>
      </c>
      <c r="H80" t="s">
        <v>575</v>
      </c>
    </row>
    <row r="81" spans="1:8" x14ac:dyDescent="0.25">
      <c r="A81">
        <v>179</v>
      </c>
      <c r="B81" t="s">
        <v>700</v>
      </c>
      <c r="C81" t="s">
        <v>701</v>
      </c>
      <c r="D81" t="s">
        <v>912</v>
      </c>
      <c r="E81" s="38">
        <v>11441644429262</v>
      </c>
      <c r="F81" s="37">
        <v>39451</v>
      </c>
      <c r="G81">
        <v>6200</v>
      </c>
      <c r="H81" t="s">
        <v>575</v>
      </c>
    </row>
    <row r="82" spans="1:8" x14ac:dyDescent="0.25">
      <c r="A82">
        <v>180</v>
      </c>
      <c r="B82" t="s">
        <v>704</v>
      </c>
      <c r="C82" t="s">
        <v>689</v>
      </c>
      <c r="D82" t="s">
        <v>913</v>
      </c>
      <c r="E82" s="38">
        <v>6505079876</v>
      </c>
      <c r="F82" s="37">
        <v>38741</v>
      </c>
      <c r="G82">
        <v>3200</v>
      </c>
      <c r="H82" t="s">
        <v>476</v>
      </c>
    </row>
    <row r="83" spans="1:8" x14ac:dyDescent="0.25">
      <c r="A83">
        <v>181</v>
      </c>
      <c r="B83" t="s">
        <v>708</v>
      </c>
      <c r="C83" t="s">
        <v>709</v>
      </c>
      <c r="D83" t="s">
        <v>914</v>
      </c>
      <c r="E83" s="38">
        <v>6505079877</v>
      </c>
      <c r="F83" s="37">
        <v>38771</v>
      </c>
      <c r="G83">
        <v>3100</v>
      </c>
      <c r="H83" t="s">
        <v>476</v>
      </c>
    </row>
    <row r="84" spans="1:8" x14ac:dyDescent="0.25">
      <c r="A84">
        <v>182</v>
      </c>
      <c r="B84" t="s">
        <v>712</v>
      </c>
      <c r="C84" t="s">
        <v>713</v>
      </c>
      <c r="D84" t="s">
        <v>915</v>
      </c>
      <c r="E84" s="38">
        <v>6505079878</v>
      </c>
      <c r="F84" s="37">
        <v>39254</v>
      </c>
      <c r="G84">
        <v>2500</v>
      </c>
      <c r="H84" t="s">
        <v>476</v>
      </c>
    </row>
    <row r="85" spans="1:8" x14ac:dyDescent="0.25">
      <c r="A85">
        <v>183</v>
      </c>
      <c r="B85" t="s">
        <v>716</v>
      </c>
      <c r="C85" t="s">
        <v>717</v>
      </c>
      <c r="D85" t="s">
        <v>916</v>
      </c>
      <c r="E85" s="38">
        <v>6505079879</v>
      </c>
      <c r="F85" s="37">
        <v>39481</v>
      </c>
      <c r="G85">
        <v>2800</v>
      </c>
      <c r="H85" t="s">
        <v>476</v>
      </c>
    </row>
    <row r="86" spans="1:8" x14ac:dyDescent="0.25">
      <c r="A86">
        <v>184</v>
      </c>
      <c r="B86" t="s">
        <v>720</v>
      </c>
      <c r="C86" t="s">
        <v>721</v>
      </c>
      <c r="D86" t="s">
        <v>917</v>
      </c>
      <c r="E86" s="38">
        <v>6505091876</v>
      </c>
      <c r="F86" s="37">
        <v>38013</v>
      </c>
      <c r="G86">
        <v>4200</v>
      </c>
      <c r="H86" t="s">
        <v>476</v>
      </c>
    </row>
    <row r="87" spans="1:8" x14ac:dyDescent="0.25">
      <c r="A87">
        <v>185</v>
      </c>
      <c r="B87" t="s">
        <v>724</v>
      </c>
      <c r="C87" t="s">
        <v>725</v>
      </c>
      <c r="D87" t="s">
        <v>918</v>
      </c>
      <c r="E87" s="38">
        <v>6505092876</v>
      </c>
      <c r="F87" s="37">
        <v>38403</v>
      </c>
      <c r="G87">
        <v>4100</v>
      </c>
      <c r="H87" t="s">
        <v>476</v>
      </c>
    </row>
    <row r="88" spans="1:8" x14ac:dyDescent="0.25">
      <c r="A88">
        <v>186</v>
      </c>
      <c r="B88" t="s">
        <v>493</v>
      </c>
      <c r="C88" t="s">
        <v>728</v>
      </c>
      <c r="D88" t="s">
        <v>919</v>
      </c>
      <c r="E88" s="38">
        <v>6505093876</v>
      </c>
      <c r="F88" s="37">
        <v>38892</v>
      </c>
      <c r="G88">
        <v>3400</v>
      </c>
      <c r="H88" t="s">
        <v>476</v>
      </c>
    </row>
    <row r="89" spans="1:8" x14ac:dyDescent="0.25">
      <c r="A89">
        <v>187</v>
      </c>
      <c r="B89" t="s">
        <v>731</v>
      </c>
      <c r="C89" t="s">
        <v>732</v>
      </c>
      <c r="D89" t="s">
        <v>920</v>
      </c>
      <c r="E89" s="38">
        <v>6505094876</v>
      </c>
      <c r="F89" s="37">
        <v>39120</v>
      </c>
      <c r="G89">
        <v>3000</v>
      </c>
      <c r="H89" t="s">
        <v>476</v>
      </c>
    </row>
    <row r="90" spans="1:8" x14ac:dyDescent="0.25">
      <c r="A90">
        <v>188</v>
      </c>
      <c r="B90" t="s">
        <v>735</v>
      </c>
      <c r="C90" t="s">
        <v>736</v>
      </c>
      <c r="D90" t="s">
        <v>921</v>
      </c>
      <c r="E90" s="38">
        <v>6505051876</v>
      </c>
      <c r="F90" s="37">
        <v>38517</v>
      </c>
      <c r="G90">
        <v>3800</v>
      </c>
      <c r="H90" t="s">
        <v>476</v>
      </c>
    </row>
    <row r="91" spans="1:8" x14ac:dyDescent="0.25">
      <c r="A91">
        <v>189</v>
      </c>
      <c r="B91" t="s">
        <v>739</v>
      </c>
      <c r="C91" t="s">
        <v>740</v>
      </c>
      <c r="D91" t="s">
        <v>922</v>
      </c>
      <c r="E91" s="38">
        <v>6505052876</v>
      </c>
      <c r="F91" s="37">
        <v>38577</v>
      </c>
      <c r="G91">
        <v>3600</v>
      </c>
      <c r="H91" t="s">
        <v>476</v>
      </c>
    </row>
    <row r="92" spans="1:8" x14ac:dyDescent="0.25">
      <c r="A92">
        <v>190</v>
      </c>
      <c r="B92" t="s">
        <v>743</v>
      </c>
      <c r="C92" t="s">
        <v>744</v>
      </c>
      <c r="D92" t="s">
        <v>923</v>
      </c>
      <c r="E92" s="38">
        <v>6505053876</v>
      </c>
      <c r="F92" s="37">
        <v>38909</v>
      </c>
      <c r="G92">
        <v>2900</v>
      </c>
      <c r="H92" t="s">
        <v>476</v>
      </c>
    </row>
    <row r="93" spans="1:8" x14ac:dyDescent="0.25">
      <c r="A93">
        <v>191</v>
      </c>
      <c r="B93" t="s">
        <v>563</v>
      </c>
      <c r="C93" t="s">
        <v>747</v>
      </c>
      <c r="D93" t="s">
        <v>924</v>
      </c>
      <c r="E93" s="38">
        <v>6505054876</v>
      </c>
      <c r="F93" s="37">
        <v>39435</v>
      </c>
      <c r="G93">
        <v>2500</v>
      </c>
      <c r="H93" t="s">
        <v>476</v>
      </c>
    </row>
    <row r="94" spans="1:8" x14ac:dyDescent="0.25">
      <c r="A94">
        <v>192</v>
      </c>
      <c r="B94" t="s">
        <v>750</v>
      </c>
      <c r="C94" t="s">
        <v>751</v>
      </c>
      <c r="D94" t="s">
        <v>925</v>
      </c>
      <c r="E94" s="38">
        <v>6505011876</v>
      </c>
      <c r="F94" s="37">
        <v>38021</v>
      </c>
      <c r="G94">
        <v>4000</v>
      </c>
      <c r="H94" t="s">
        <v>476</v>
      </c>
    </row>
    <row r="95" spans="1:8" x14ac:dyDescent="0.25">
      <c r="A95">
        <v>193</v>
      </c>
      <c r="B95" t="s">
        <v>754</v>
      </c>
      <c r="C95" t="s">
        <v>755</v>
      </c>
      <c r="D95" t="s">
        <v>926</v>
      </c>
      <c r="E95" s="38">
        <v>6505012876</v>
      </c>
      <c r="F95" s="37">
        <v>38414</v>
      </c>
      <c r="G95">
        <v>3900</v>
      </c>
      <c r="H95" t="s">
        <v>476</v>
      </c>
    </row>
    <row r="96" spans="1:8" x14ac:dyDescent="0.25">
      <c r="A96">
        <v>194</v>
      </c>
      <c r="B96" t="s">
        <v>758</v>
      </c>
      <c r="C96" t="s">
        <v>759</v>
      </c>
      <c r="D96" t="s">
        <v>927</v>
      </c>
      <c r="E96" s="38">
        <v>6505013876</v>
      </c>
      <c r="F96" s="37">
        <v>38899</v>
      </c>
      <c r="G96">
        <v>3200</v>
      </c>
      <c r="H96" t="s">
        <v>476</v>
      </c>
    </row>
    <row r="97" spans="1:8" x14ac:dyDescent="0.25">
      <c r="A97">
        <v>195</v>
      </c>
      <c r="B97" t="s">
        <v>762</v>
      </c>
      <c r="C97" t="s">
        <v>763</v>
      </c>
      <c r="D97" t="s">
        <v>928</v>
      </c>
      <c r="E97" s="38">
        <v>6505014876</v>
      </c>
      <c r="F97" s="37">
        <v>39158</v>
      </c>
      <c r="G97">
        <v>2800</v>
      </c>
      <c r="H97" t="s">
        <v>476</v>
      </c>
    </row>
    <row r="98" spans="1:8" x14ac:dyDescent="0.25">
      <c r="A98">
        <v>196</v>
      </c>
      <c r="B98" t="s">
        <v>766</v>
      </c>
      <c r="C98" t="s">
        <v>767</v>
      </c>
      <c r="D98" t="s">
        <v>929</v>
      </c>
      <c r="E98" s="38">
        <v>6505079811</v>
      </c>
      <c r="F98" s="37">
        <v>38831</v>
      </c>
      <c r="G98">
        <v>3100</v>
      </c>
      <c r="H98" t="s">
        <v>476</v>
      </c>
    </row>
    <row r="99" spans="1:8" x14ac:dyDescent="0.25">
      <c r="A99">
        <v>197</v>
      </c>
      <c r="B99" t="s">
        <v>489</v>
      </c>
      <c r="C99" t="s">
        <v>770</v>
      </c>
      <c r="D99" t="s">
        <v>930</v>
      </c>
      <c r="E99" s="38">
        <v>6505079822</v>
      </c>
      <c r="F99" s="37">
        <v>38860</v>
      </c>
      <c r="G99">
        <v>3000</v>
      </c>
      <c r="H99" t="s">
        <v>476</v>
      </c>
    </row>
    <row r="100" spans="1:8" x14ac:dyDescent="0.25">
      <c r="A100">
        <v>198</v>
      </c>
      <c r="B100" t="s">
        <v>773</v>
      </c>
      <c r="C100" t="s">
        <v>774</v>
      </c>
      <c r="D100" t="s">
        <v>931</v>
      </c>
      <c r="E100" s="38">
        <v>6505079833</v>
      </c>
      <c r="F100" s="37">
        <v>39254</v>
      </c>
      <c r="G100">
        <v>2600</v>
      </c>
      <c r="H100" t="s">
        <v>476</v>
      </c>
    </row>
    <row r="101" spans="1:8" x14ac:dyDescent="0.25">
      <c r="A101">
        <v>199</v>
      </c>
      <c r="B101" t="s">
        <v>777</v>
      </c>
      <c r="C101" t="s">
        <v>697</v>
      </c>
      <c r="D101" t="s">
        <v>932</v>
      </c>
      <c r="E101" s="38">
        <v>6505079844</v>
      </c>
      <c r="F101" s="37">
        <v>39460</v>
      </c>
      <c r="G101">
        <v>2600</v>
      </c>
      <c r="H101" t="s">
        <v>476</v>
      </c>
    </row>
    <row r="102" spans="1:8" x14ac:dyDescent="0.25">
      <c r="A102">
        <v>200</v>
      </c>
      <c r="B102" t="s">
        <v>739</v>
      </c>
      <c r="C102" t="s">
        <v>780</v>
      </c>
      <c r="D102" t="s">
        <v>933</v>
      </c>
      <c r="E102" s="38">
        <v>5151234444</v>
      </c>
      <c r="F102" s="37">
        <v>37881</v>
      </c>
      <c r="G102">
        <v>4400</v>
      </c>
      <c r="H102" t="s">
        <v>784</v>
      </c>
    </row>
    <row r="103" spans="1:8" x14ac:dyDescent="0.25">
      <c r="A103">
        <v>201</v>
      </c>
      <c r="B103" t="s">
        <v>528</v>
      </c>
      <c r="C103" t="s">
        <v>785</v>
      </c>
      <c r="D103" t="s">
        <v>934</v>
      </c>
      <c r="E103" s="38">
        <v>5151235555</v>
      </c>
      <c r="F103" s="37">
        <v>38034</v>
      </c>
      <c r="G103">
        <v>13000</v>
      </c>
      <c r="H103" t="s">
        <v>789</v>
      </c>
    </row>
    <row r="104" spans="1:8" x14ac:dyDescent="0.25">
      <c r="A104">
        <v>202</v>
      </c>
      <c r="B104" t="s">
        <v>790</v>
      </c>
      <c r="C104" t="s">
        <v>791</v>
      </c>
      <c r="D104" t="s">
        <v>935</v>
      </c>
      <c r="E104" s="38">
        <v>6031236666</v>
      </c>
      <c r="F104" s="37">
        <v>38581</v>
      </c>
      <c r="G104">
        <v>6000</v>
      </c>
      <c r="H104" t="s">
        <v>789</v>
      </c>
    </row>
    <row r="105" spans="1:8" x14ac:dyDescent="0.25">
      <c r="A105">
        <v>203</v>
      </c>
      <c r="B105" t="s">
        <v>795</v>
      </c>
      <c r="C105" t="s">
        <v>796</v>
      </c>
      <c r="D105" t="s">
        <v>936</v>
      </c>
      <c r="E105" s="38">
        <v>5151237777</v>
      </c>
      <c r="F105" s="37">
        <v>37414</v>
      </c>
      <c r="G105">
        <v>6500</v>
      </c>
      <c r="H105" t="s">
        <v>800</v>
      </c>
    </row>
    <row r="106" spans="1:8" x14ac:dyDescent="0.25">
      <c r="A106">
        <v>204</v>
      </c>
      <c r="B106" t="s">
        <v>801</v>
      </c>
      <c r="C106" t="s">
        <v>802</v>
      </c>
      <c r="D106" t="s">
        <v>937</v>
      </c>
      <c r="E106" s="38">
        <v>5151238888</v>
      </c>
      <c r="F106" s="37">
        <v>37414</v>
      </c>
      <c r="G106">
        <v>10000</v>
      </c>
      <c r="H106" t="s">
        <v>806</v>
      </c>
    </row>
    <row r="107" spans="1:8" x14ac:dyDescent="0.25">
      <c r="A107">
        <v>205</v>
      </c>
      <c r="B107" t="s">
        <v>807</v>
      </c>
      <c r="C107" t="s">
        <v>808</v>
      </c>
      <c r="D107" t="s">
        <v>938</v>
      </c>
      <c r="E107" s="38">
        <v>5151238080</v>
      </c>
      <c r="F107" s="37">
        <v>37414</v>
      </c>
      <c r="G107">
        <v>12008</v>
      </c>
      <c r="H107" t="s">
        <v>186</v>
      </c>
    </row>
    <row r="108" spans="1:8" x14ac:dyDescent="0.25">
      <c r="A108">
        <v>206</v>
      </c>
      <c r="B108" t="s">
        <v>670</v>
      </c>
      <c r="C108" t="s">
        <v>812</v>
      </c>
      <c r="D108" t="s">
        <v>939</v>
      </c>
      <c r="E108" s="38">
        <v>5151238181</v>
      </c>
      <c r="F108" s="37">
        <v>37414</v>
      </c>
      <c r="G108">
        <v>8300</v>
      </c>
      <c r="H108" t="s">
        <v>186</v>
      </c>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Start</vt:lpstr>
      <vt:lpstr>DataTypes</vt:lpstr>
      <vt:lpstr>Arithmetic</vt:lpstr>
      <vt:lpstr>Logical and Condi State.</vt:lpstr>
      <vt:lpstr>Formatting</vt:lpstr>
      <vt:lpstr>Understanding Formula</vt:lpstr>
      <vt:lpstr>Text</vt:lpstr>
      <vt:lpstr>Text (2)</vt:lpstr>
      <vt:lpstr>Date&amp;Time</vt:lpstr>
      <vt:lpstr>Table</vt:lpstr>
      <vt:lpstr>AbsoluteAndRelative</vt:lpstr>
      <vt:lpstr>Vlookup simple</vt:lpstr>
      <vt:lpstr>Vlookup 1</vt:lpstr>
      <vt:lpstr>Vlookup 2</vt:lpstr>
      <vt:lpstr>Vlookup Scenario</vt:lpstr>
      <vt:lpstr>Shortcut Keys</vt:lpstr>
      <vt:lpstr>Pivot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AmuthesWaran A</dc:creator>
  <cp:keywords/>
  <dc:description/>
  <cp:lastModifiedBy>AmuthesWaran A</cp:lastModifiedBy>
  <cp:revision/>
  <dcterms:created xsi:type="dcterms:W3CDTF">2022-04-03T04:42:07Z</dcterms:created>
  <dcterms:modified xsi:type="dcterms:W3CDTF">2023-10-05T15:01:26Z</dcterms:modified>
  <cp:category/>
  <cp:contentStatus/>
</cp:coreProperties>
</file>