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yor\Documents\GithubProjects\FEA\"/>
    </mc:Choice>
  </mc:AlternateContent>
  <xr:revisionPtr revIDLastSave="0" documentId="13_ncr:1_{16A1BA78-7AE9-4104-B6C6-885CAA122858}" xr6:coauthVersionLast="46" xr6:coauthVersionMax="46" xr10:uidLastSave="{00000000-0000-0000-0000-000000000000}"/>
  <bookViews>
    <workbookView xWindow="1815" yWindow="368" windowWidth="13560" windowHeight="10522" activeTab="5" xr2:uid="{3517A5E7-3548-42BA-9135-77FEA8754BEE}"/>
  </bookViews>
  <sheets>
    <sheet name="f3" sheetId="1" r:id="rId1"/>
    <sheet name="f5" sheetId="2" r:id="rId2"/>
    <sheet name="f11" sheetId="3" r:id="rId3"/>
    <sheet name="f17" sheetId="4" r:id="rId4"/>
    <sheet name="f20" sheetId="5" r:id="rId5"/>
    <sheet name="Sheet6" sheetId="6" r:id="rId6"/>
    <sheet name="Sheet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6" l="1"/>
  <c r="E6" i="6"/>
  <c r="F6" i="6"/>
  <c r="G6" i="6"/>
  <c r="C6" i="6"/>
  <c r="D34" i="5"/>
  <c r="E34" i="5"/>
  <c r="F34" i="5"/>
  <c r="G34" i="5"/>
  <c r="C34" i="5"/>
  <c r="D34" i="4"/>
  <c r="E34" i="4"/>
  <c r="F34" i="4"/>
  <c r="G34" i="4"/>
  <c r="C34" i="4"/>
  <c r="D33" i="3"/>
  <c r="E33" i="3"/>
  <c r="F33" i="3"/>
  <c r="G33" i="3"/>
  <c r="C33" i="3"/>
  <c r="D33" i="1"/>
  <c r="E33" i="1"/>
  <c r="F33" i="1"/>
  <c r="G33" i="1"/>
  <c r="C33" i="1"/>
  <c r="D33" i="2"/>
  <c r="E33" i="2"/>
  <c r="F33" i="2"/>
  <c r="G33" i="2"/>
  <c r="C33" i="2"/>
  <c r="C22" i="7"/>
  <c r="C21" i="7"/>
  <c r="C20" i="7"/>
  <c r="C19" i="7"/>
  <c r="C18" i="7"/>
  <c r="C17" i="7"/>
  <c r="H3" i="7"/>
  <c r="G3" i="7"/>
  <c r="F3" i="7"/>
  <c r="E3" i="7"/>
  <c r="D3" i="7"/>
  <c r="C3" i="7"/>
  <c r="D29" i="3"/>
  <c r="E29" i="3"/>
  <c r="F29" i="3"/>
  <c r="G29" i="3"/>
  <c r="H29" i="3"/>
  <c r="C29" i="3"/>
  <c r="D28" i="3"/>
  <c r="E28" i="3"/>
  <c r="F28" i="3"/>
  <c r="G28" i="3"/>
  <c r="H28" i="3"/>
  <c r="C28" i="3"/>
  <c r="D30" i="4"/>
  <c r="E30" i="4"/>
  <c r="F30" i="4"/>
  <c r="G30" i="4"/>
  <c r="H30" i="4"/>
  <c r="C30" i="4"/>
  <c r="D29" i="4"/>
  <c r="E29" i="4"/>
  <c r="F29" i="4"/>
  <c r="G29" i="4"/>
  <c r="H29" i="4"/>
  <c r="C29" i="4"/>
  <c r="D30" i="5"/>
  <c r="E30" i="5"/>
  <c r="F30" i="5"/>
  <c r="G30" i="5"/>
  <c r="H30" i="5"/>
  <c r="C30" i="5"/>
  <c r="D29" i="5"/>
  <c r="E29" i="5"/>
  <c r="F29" i="5"/>
  <c r="G29" i="5"/>
  <c r="H29" i="5"/>
  <c r="C29" i="5"/>
  <c r="D29" i="2"/>
  <c r="E29" i="2"/>
  <c r="F29" i="2"/>
  <c r="G29" i="2"/>
  <c r="H29" i="2"/>
  <c r="C29" i="2"/>
  <c r="D28" i="2"/>
  <c r="E28" i="2"/>
  <c r="D32" i="2" s="1"/>
  <c r="F28" i="2"/>
  <c r="G28" i="2"/>
  <c r="H28" i="2"/>
  <c r="C28" i="2"/>
  <c r="D30" i="1"/>
  <c r="E30" i="1"/>
  <c r="F30" i="1"/>
  <c r="G30" i="1"/>
  <c r="H30" i="1"/>
  <c r="C30" i="1"/>
  <c r="D29" i="1"/>
  <c r="E29" i="1"/>
  <c r="F29" i="1"/>
  <c r="G29" i="1"/>
  <c r="H29" i="1"/>
  <c r="C29" i="1"/>
  <c r="G33" i="5" l="1"/>
  <c r="E33" i="5"/>
  <c r="C33" i="5"/>
  <c r="D33" i="5"/>
  <c r="F33" i="5"/>
  <c r="G33" i="4"/>
  <c r="F33" i="4"/>
  <c r="E33" i="4"/>
  <c r="D33" i="4"/>
  <c r="C33" i="4"/>
  <c r="F32" i="3"/>
  <c r="E32" i="3"/>
  <c r="G32" i="3"/>
  <c r="D32" i="3"/>
  <c r="C32" i="3"/>
  <c r="G32" i="2"/>
  <c r="F32" i="2"/>
  <c r="E32" i="2"/>
  <c r="C32" i="2"/>
  <c r="F32" i="1"/>
  <c r="G32" i="1"/>
  <c r="G5" i="6" s="1"/>
  <c r="E32" i="1"/>
  <c r="D32" i="1"/>
  <c r="C32" i="1"/>
  <c r="E5" i="6" l="1"/>
  <c r="D5" i="6"/>
  <c r="F5" i="6"/>
  <c r="C5" i="6"/>
</calcChain>
</file>

<file path=xl/sharedStrings.xml><?xml version="1.0" encoding="utf-8"?>
<sst xmlns="http://schemas.openxmlformats.org/spreadsheetml/2006/main" count="174" uniqueCount="40">
  <si>
    <t>epsilon</t>
  </si>
  <si>
    <t xml:space="preserve"> pop_size</t>
  </si>
  <si>
    <t xml:space="preserve"> DG</t>
  </si>
  <si>
    <t xml:space="preserve"> DG Fac</t>
  </si>
  <si>
    <t xml:space="preserve"> DG Runs</t>
  </si>
  <si>
    <t xml:space="preserve"> DG PSO</t>
  </si>
  <si>
    <t xml:space="preserve"> Single</t>
  </si>
  <si>
    <t xml:space="preserve"> Single Fac</t>
  </si>
  <si>
    <t xml:space="preserve"> Single Runs</t>
  </si>
  <si>
    <t xml:space="preserve"> Single PSO</t>
  </si>
  <si>
    <t xml:space="preserve"> ODG</t>
  </si>
  <si>
    <t xml:space="preserve"> ODG Fac</t>
  </si>
  <si>
    <t xml:space="preserve"> ODG Runs</t>
  </si>
  <si>
    <t xml:space="preserve"> ODG PSO</t>
  </si>
  <si>
    <t xml:space="preserve"> Tree</t>
  </si>
  <si>
    <t xml:space="preserve"> Tree fac</t>
  </si>
  <si>
    <t xml:space="preserve"> Tree Runs</t>
  </si>
  <si>
    <t xml:space="preserve"> Tree PSO</t>
  </si>
  <si>
    <t xml:space="preserve"> Tree2</t>
  </si>
  <si>
    <t xml:space="preserve"> Tree2 fac</t>
  </si>
  <si>
    <t xml:space="preserve"> Tree2 Runs</t>
  </si>
  <si>
    <t xml:space="preserve"> Tree2 PSO</t>
  </si>
  <si>
    <t xml:space="preserve"> PSO</t>
  </si>
  <si>
    <t>AVERAGE</t>
  </si>
  <si>
    <t>STANDARD DEV</t>
  </si>
  <si>
    <t>STDEV</t>
  </si>
  <si>
    <t>DG</t>
  </si>
  <si>
    <t>Single</t>
  </si>
  <si>
    <t>ODG</t>
  </si>
  <si>
    <t>Tree</t>
  </si>
  <si>
    <t>Tree2</t>
  </si>
  <si>
    <t>Function</t>
  </si>
  <si>
    <t>F3</t>
  </si>
  <si>
    <t>PSO</t>
  </si>
  <si>
    <t>Mean</t>
  </si>
  <si>
    <t>std</t>
  </si>
  <si>
    <t>F5</t>
  </si>
  <si>
    <t>F11</t>
  </si>
  <si>
    <t>F17</t>
  </si>
  <si>
    <t>F20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</si>
</sst>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6FDFC9-A0CA-4514-B85E-C3368D1BBA97}" name="Table1" displayName="Table1" ref="A1:W26" totalsRowShown="0">
  <autoFilter ref="A1:W26" xr:uid="{5A7D7DE5-508D-4DD7-86AA-294A631E7CBA}"/>
  <tableColumns count="23">
    <tableColumn id="1" xr3:uid="{2C07F971-8B15-444C-B28C-A711FA641A56}" name="epsilon"/>
    <tableColumn id="2" xr3:uid="{A65EE4AF-247C-4717-960F-C36AF6B08A7D}" name=" pop_size"/>
    <tableColumn id="3" xr3:uid="{A07C5BB6-1267-4F3B-8C56-A1DC5664C872}" name=" DG"/>
    <tableColumn id="7" xr3:uid="{A7181362-3FA8-4FE8-9B31-F7B8425CFAAF}" name=" Single" dataDxfId="1"/>
    <tableColumn id="11" xr3:uid="{13121EE5-29D2-454A-A995-856EB0BB5712}" name=" ODG" dataDxfId="0"/>
    <tableColumn id="15" xr3:uid="{6445C831-E719-4C03-BBB2-11770A87416B}" name=" Tree"/>
    <tableColumn id="19" xr3:uid="{BE15D121-C839-413A-9600-9E6979E84A60}" name=" Tree2"/>
    <tableColumn id="23" xr3:uid="{E4EE4097-B1DC-496B-85F8-D46C2CDB1C56}" name=" PSO"/>
    <tableColumn id="4" xr3:uid="{AE7D102C-649C-485B-AA1C-5239C7ACC0F7}" name=" DG Fac"/>
    <tableColumn id="5" xr3:uid="{E72C6763-EAFC-4770-A5A3-7366171AC9FD}" name=" DG Runs"/>
    <tableColumn id="6" xr3:uid="{4B45F107-C823-411B-92DF-75ADED290500}" name=" DG PSO"/>
    <tableColumn id="8" xr3:uid="{E7A07D45-53D1-4C06-8293-848B040B94FA}" name=" Single Fac"/>
    <tableColumn id="9" xr3:uid="{ABF2E6A1-7BF1-4988-8F25-14F486D556B9}" name=" Single Runs"/>
    <tableColumn id="10" xr3:uid="{3BF46DE5-F831-483A-BE4A-E0369995D0B5}" name=" Single PSO"/>
    <tableColumn id="12" xr3:uid="{87796ED5-C3A4-468F-81ED-23F86389BFCA}" name=" ODG Fac"/>
    <tableColumn id="13" xr3:uid="{E46CE508-E91B-42A3-82D9-3D487D204A7E}" name=" ODG Runs"/>
    <tableColumn id="14" xr3:uid="{268D7D29-D528-43BB-99ED-7BEED31E98F2}" name=" ODG PSO"/>
    <tableColumn id="16" xr3:uid="{F2EF7481-D719-4EE4-8E57-94E490DE5C17}" name=" Tree fac"/>
    <tableColumn id="17" xr3:uid="{29CF9E53-A6E2-4833-B8F0-CBFFE37F3245}" name=" Tree Runs"/>
    <tableColumn id="18" xr3:uid="{41DA2590-9814-4F0A-8220-56EB1D8215A8}" name=" Tree PSO"/>
    <tableColumn id="20" xr3:uid="{EEDAC12B-C505-4513-853F-542B796DD766}" name=" Tree2 fac"/>
    <tableColumn id="21" xr3:uid="{3B4221E0-B98F-40CF-B880-A8ADFEFF27C7}" name=" Tree2 Runs"/>
    <tableColumn id="22" xr3:uid="{3067F6E6-1B7A-4054-B6E3-01A15DF55D69}" name=" Tree2 PS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CC104B-E546-4CB8-B211-41F3655793CA}" name="Table2" displayName="Table2" ref="A1:W26" totalsRowShown="0">
  <autoFilter ref="A1:W26" xr:uid="{16E8AF28-D8D1-4994-A0E5-1225AE50A55F}"/>
  <tableColumns count="23">
    <tableColumn id="1" xr3:uid="{A4F9A7E3-1800-484B-B22D-4924E6D7330A}" name="epsilon"/>
    <tableColumn id="2" xr3:uid="{AABDA3CA-4A07-477F-9DAE-3C0C2C7D6445}" name=" pop_size"/>
    <tableColumn id="3" xr3:uid="{B1FB18F2-CC9A-43C3-A946-93258FD05B87}" name=" DG"/>
    <tableColumn id="7" xr3:uid="{6473DE4E-6902-4388-A7D2-3D0301072A44}" name=" Single"/>
    <tableColumn id="11" xr3:uid="{323FBC63-8239-46B1-ADEA-C551870B18BE}" name=" ODG"/>
    <tableColumn id="15" xr3:uid="{667704AF-832A-43E8-A1F6-1134E2A98ADE}" name=" Tree"/>
    <tableColumn id="19" xr3:uid="{65760C7C-CB61-4A8A-BBC3-FC6E40EA4520}" name=" Tree2"/>
    <tableColumn id="23" xr3:uid="{06204AE5-D8DA-4EB0-8037-E1D1964A3DBE}" name=" PSO"/>
    <tableColumn id="4" xr3:uid="{671D05AA-233C-42CC-8B36-4673A1A3CE64}" name=" DG Fac"/>
    <tableColumn id="5" xr3:uid="{FB449194-A2F4-49E5-8E89-BC9CED7949E0}" name=" DG Runs"/>
    <tableColumn id="6" xr3:uid="{25DBE955-8A67-4D66-957A-06DA53EA15DD}" name=" DG PSO"/>
    <tableColumn id="8" xr3:uid="{C25055D0-B4B3-4F76-A8AB-04C82E4B3DB9}" name=" Single Fac"/>
    <tableColumn id="9" xr3:uid="{47EBC6DF-217C-4785-9ACA-6626149D46C0}" name=" Single Runs"/>
    <tableColumn id="10" xr3:uid="{841F585B-CDCE-46FE-8E41-D81428E30CCE}" name=" Single PSO"/>
    <tableColumn id="12" xr3:uid="{80901D60-8859-41B3-8768-C524C927BE66}" name=" ODG Fac"/>
    <tableColumn id="13" xr3:uid="{5E74B807-1137-456A-9CDE-90172C554762}" name=" ODG Runs"/>
    <tableColumn id="14" xr3:uid="{F7CC6DD7-E342-4C84-80D7-315D466831FF}" name=" ODG PSO"/>
    <tableColumn id="16" xr3:uid="{216CAE9E-6ED5-4C0C-8863-E8DB04ED8490}" name=" Tree fac"/>
    <tableColumn id="17" xr3:uid="{1AA1AB60-72BE-41A3-A64E-51B03EF5893A}" name=" Tree Runs"/>
    <tableColumn id="18" xr3:uid="{46DF9CD8-5026-4929-9E5C-0526593EEF8F}" name=" Tree PSO"/>
    <tableColumn id="20" xr3:uid="{A04A12C3-59FF-4FE2-B1BD-8534AB5057F1}" name=" Tree2 fac"/>
    <tableColumn id="21" xr3:uid="{63252AA7-29E3-4075-A2A6-372023BA38E1}" name=" Tree2 Runs"/>
    <tableColumn id="22" xr3:uid="{53F8264C-EE54-4A8E-B39B-65B41C6F1865}" name=" Tree2 PS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D57DA1-D4DB-44C7-804D-CFDF2D09448D}" name="Table5" displayName="Table5" ref="A1:W25" totalsRowShown="0">
  <autoFilter ref="A1:W25" xr:uid="{28A5A393-C7C7-4DAA-9463-6BBBE2D79443}"/>
  <tableColumns count="23">
    <tableColumn id="1" xr3:uid="{2F6FDCB3-5537-4623-821C-45148996808B}" name="epsilon"/>
    <tableColumn id="2" xr3:uid="{402C72F5-C162-46AF-BF66-F8142C76F3F3}" name=" pop_size"/>
    <tableColumn id="3" xr3:uid="{F81C5F4F-6ABD-4CDB-8A7D-086436D21369}" name=" DG"/>
    <tableColumn id="7" xr3:uid="{34E0B256-025F-4461-B0F9-444BB6A86D78}" name=" Single"/>
    <tableColumn id="11" xr3:uid="{F50E4021-E8DC-4217-BBE3-33BA49AD7F44}" name=" ODG"/>
    <tableColumn id="15" xr3:uid="{30F28DE6-DEE4-46C0-A7A1-E9F7090A9EBE}" name=" Tree"/>
    <tableColumn id="19" xr3:uid="{38E2DE10-DBCD-48EC-B971-4A234B15463E}" name=" Tree2"/>
    <tableColumn id="23" xr3:uid="{347DE575-5741-4E12-8638-690D426163CD}" name=" PSO"/>
    <tableColumn id="4" xr3:uid="{A94E1EC9-CE70-4801-8027-08F04529D679}" name=" DG Fac"/>
    <tableColumn id="5" xr3:uid="{CCA3E0DA-F894-45DB-BF8B-8BC8B3341B34}" name=" DG Runs"/>
    <tableColumn id="6" xr3:uid="{57129664-684E-417C-BF07-47104C4E91CD}" name=" DG PSO"/>
    <tableColumn id="8" xr3:uid="{2EF88018-B197-432F-BE94-ED79581B3FEE}" name=" Single Fac"/>
    <tableColumn id="9" xr3:uid="{43B64CBE-A129-472C-9CC2-68C9ACD84010}" name=" Single Runs"/>
    <tableColumn id="10" xr3:uid="{F8982DE1-FB3D-4034-9BEA-8A85A9D51E9D}" name=" Single PSO"/>
    <tableColumn id="12" xr3:uid="{989A6F9C-B1A6-4ECD-A071-F6E767F43958}" name=" ODG Fac"/>
    <tableColumn id="13" xr3:uid="{E71665AF-B214-4486-8281-8012FD622EDA}" name=" ODG Runs"/>
    <tableColumn id="14" xr3:uid="{3F8E8357-DC0F-4351-A03E-5690BB6D1BB3}" name=" ODG PSO"/>
    <tableColumn id="16" xr3:uid="{C0418DEF-0BB7-4EF1-BA9A-AA1210D26AC1}" name=" Tree fac"/>
    <tableColumn id="17" xr3:uid="{BE44D778-7A5E-4B5A-A383-A5984EF4043E}" name=" Tree Runs"/>
    <tableColumn id="18" xr3:uid="{B124647F-DFDA-4FE7-BEE9-93CF4A7CEBF9}" name=" Tree PSO"/>
    <tableColumn id="20" xr3:uid="{E362A992-57D6-49C6-8B88-054CF8DAD4F9}" name=" Tree2 fac"/>
    <tableColumn id="21" xr3:uid="{0021736C-0CF5-4156-8E56-5D389D6798D8}" name=" Tree2 Runs"/>
    <tableColumn id="22" xr3:uid="{9D36B067-BC5C-4BA5-8672-D1A3D78ABB7B}" name=" Tree2 PS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5B82AD-0798-469C-A446-419E6AB398BD}" name="Table4" displayName="Table4" ref="A1:W26" totalsRowShown="0">
  <autoFilter ref="A1:W26" xr:uid="{20C40FFF-7056-44AD-BF93-20C45CFB4A7E}"/>
  <tableColumns count="23">
    <tableColumn id="1" xr3:uid="{D5031D7E-7059-4C50-BC59-498F53179862}" name="epsilon"/>
    <tableColumn id="2" xr3:uid="{02B5B937-5407-4E46-905F-DA939EAF0B24}" name=" pop_size"/>
    <tableColumn id="3" xr3:uid="{89214AE1-035D-433F-9C86-B5C681BFE518}" name=" DG"/>
    <tableColumn id="7" xr3:uid="{AC0F9016-085D-4A75-B666-C219F15F0888}" name=" Single"/>
    <tableColumn id="11" xr3:uid="{4158EAFF-EEF4-49CF-A875-C9FC62D0D187}" name=" ODG"/>
    <tableColumn id="15" xr3:uid="{F60DFA66-18EC-4045-A389-F00ED2EA6C6E}" name=" Tree"/>
    <tableColumn id="19" xr3:uid="{312CA8EA-8681-4479-9D16-82CC56EB515B}" name=" Tree2"/>
    <tableColumn id="23" xr3:uid="{EB19AB94-5A36-414A-BCB1-D2B3E7CE2DAD}" name=" PSO"/>
    <tableColumn id="4" xr3:uid="{7CAF94E1-4F65-4955-AFC1-27B56649A908}" name=" DG Fac"/>
    <tableColumn id="5" xr3:uid="{D98986F0-E36D-4302-B3F2-BB9BD15CDB7B}" name=" DG Runs"/>
    <tableColumn id="6" xr3:uid="{59AF946D-163F-4827-BF39-7E7E3D132BC3}" name=" DG PSO"/>
    <tableColumn id="8" xr3:uid="{9715A795-B38A-4BA6-8AC1-7DBA1FF29C89}" name=" Single Fac"/>
    <tableColumn id="9" xr3:uid="{160BB3C3-63C0-45ED-B041-08DC499F4083}" name=" Single Runs"/>
    <tableColumn id="10" xr3:uid="{376F0288-7D8E-4137-BF77-1397697BD5BB}" name=" Single PSO"/>
    <tableColumn id="12" xr3:uid="{B393156B-7644-43CE-8F17-A1C2A213EBBE}" name=" ODG Fac"/>
    <tableColumn id="13" xr3:uid="{4453076A-AC3D-469B-8CA3-2728A4815FA6}" name=" ODG Runs"/>
    <tableColumn id="14" xr3:uid="{7845B4B3-964A-41F9-8386-4243BDBA3410}" name=" ODG PSO"/>
    <tableColumn id="16" xr3:uid="{7A46EE3C-5D93-47EA-9FAA-0267787639FA}" name=" Tree fac"/>
    <tableColumn id="17" xr3:uid="{0DFDDB85-EC71-4871-A9CE-6F23A30464C3}" name=" Tree Runs"/>
    <tableColumn id="18" xr3:uid="{54C3F050-0FEF-4CA9-B75D-81F36FC77745}" name=" Tree PSO"/>
    <tableColumn id="20" xr3:uid="{41586DD2-0C0C-44D4-9881-9DB6A461F707}" name=" Tree2 fac"/>
    <tableColumn id="21" xr3:uid="{4184680E-6CE8-438A-B05E-E2F1CF84576E}" name=" Tree2 Runs"/>
    <tableColumn id="22" xr3:uid="{9A2A4AEF-3C84-4B20-A1D4-AF8E527ADB8E}" name=" Tree2 PS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AA7822-F29E-4FCF-BD94-68957E83FCCC}" name="Table3" displayName="Table3" ref="A1:W26" totalsRowShown="0">
  <autoFilter ref="A1:W26" xr:uid="{955E974F-32BC-4CE1-87F5-1B8171BCB211}"/>
  <tableColumns count="23">
    <tableColumn id="1" xr3:uid="{08C0369D-536B-41F6-A264-518C12244E2D}" name="epsilon"/>
    <tableColumn id="2" xr3:uid="{575C36FE-6913-41C2-84C6-E3539E5EA216}" name=" pop_size"/>
    <tableColumn id="3" xr3:uid="{68796739-D5F9-493E-A06B-0D39B7972F9B}" name=" DG"/>
    <tableColumn id="7" xr3:uid="{EB542F05-E113-4810-AB52-467C97422156}" name=" Single"/>
    <tableColumn id="11" xr3:uid="{0D911741-5485-4695-9C29-C58B8122E8FC}" name=" ODG"/>
    <tableColumn id="15" xr3:uid="{62253D62-7EEC-4515-A541-1FD6D77AB4D4}" name=" Tree"/>
    <tableColumn id="19" xr3:uid="{0E2DDC1A-3DFA-48A9-9575-ECE402A3E4EA}" name=" Tree2"/>
    <tableColumn id="23" xr3:uid="{0613A359-C177-4041-AD15-3E924F1AE3DB}" name=" PSO"/>
    <tableColumn id="4" xr3:uid="{D5F6AC00-CB9D-4227-9874-6C1098B362D6}" name=" DG Fac"/>
    <tableColumn id="5" xr3:uid="{00A0D85A-339E-4ABA-8EA4-62912FD6DE19}" name=" DG Runs"/>
    <tableColumn id="6" xr3:uid="{8DAB4750-0CA0-49AF-A128-902B1AB99D31}" name=" DG PSO"/>
    <tableColumn id="8" xr3:uid="{362280D0-9847-490C-BA55-37FB0F274A59}" name=" Single Fac"/>
    <tableColumn id="9" xr3:uid="{D9506946-4119-44B9-8444-CAA1240CD55B}" name=" Single Runs"/>
    <tableColumn id="10" xr3:uid="{77EFE45F-AAA0-4F16-927D-4F3DC59DF409}" name=" Single PSO"/>
    <tableColumn id="12" xr3:uid="{58AFE7BE-F788-44AD-B1AD-8A3A942AEFC3}" name=" ODG Fac"/>
    <tableColumn id="13" xr3:uid="{DA5C6563-CCCA-4169-8648-CDE2CA6570F2}" name=" ODG Runs"/>
    <tableColumn id="14" xr3:uid="{E53F4274-DB1E-46B7-99EF-D1BFD4870C0F}" name=" ODG PSO"/>
    <tableColumn id="16" xr3:uid="{DE6B70FB-5E07-40A5-ADD8-E78405071CF2}" name=" Tree fac"/>
    <tableColumn id="17" xr3:uid="{82AEB4B4-5869-40E9-876A-ED6F2B46F647}" name=" Tree Runs"/>
    <tableColumn id="18" xr3:uid="{05B3A969-F91A-4FAF-AC18-D620253D3C21}" name=" Tree PSO"/>
    <tableColumn id="20" xr3:uid="{EAAA890D-59A0-4552-BFBB-A33EA8DEFFDE}" name=" Tree2 fac"/>
    <tableColumn id="21" xr3:uid="{E12101AB-91D5-4994-90BD-EC0CC489E554}" name=" Tree2 Runs"/>
    <tableColumn id="22" xr3:uid="{FDC65711-A90D-4546-BBA7-83E8B82073BB}" name=" Tree2 PS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0522-7DD7-4ED9-968B-8C03C4DC415C}">
  <dimension ref="A1:W33"/>
  <sheetViews>
    <sheetView workbookViewId="0">
      <selection activeCell="I33" sqref="I33"/>
    </sheetView>
  </sheetViews>
  <sheetFormatPr defaultRowHeight="14.25" x14ac:dyDescent="0.45"/>
  <cols>
    <col min="2" max="2" width="10.265625" customWidth="1"/>
    <col min="5" max="5" width="9.9296875" customWidth="1"/>
    <col min="6" max="6" width="9.19921875" customWidth="1"/>
    <col min="8" max="8" width="11" customWidth="1"/>
    <col min="9" max="9" width="12.3984375" customWidth="1"/>
    <col min="10" max="10" width="11.6640625" customWidth="1"/>
    <col min="12" max="12" width="9.86328125" customWidth="1"/>
    <col min="13" max="13" width="11.265625" customWidth="1"/>
    <col min="14" max="14" width="10.53125" customWidth="1"/>
    <col min="16" max="16" width="9.46484375" customWidth="1"/>
    <col min="17" max="17" width="11.1328125" customWidth="1"/>
    <col min="18" max="18" width="10.3984375" customWidth="1"/>
    <col min="20" max="20" width="10.46484375" customWidth="1"/>
    <col min="21" max="21" width="12.1328125" customWidth="1"/>
    <col min="22" max="22" width="11.3984375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6</v>
      </c>
      <c r="E1" t="s">
        <v>10</v>
      </c>
      <c r="F1" t="s">
        <v>14</v>
      </c>
      <c r="G1" t="s">
        <v>18</v>
      </c>
      <c r="H1" t="s">
        <v>22</v>
      </c>
      <c r="I1" t="s">
        <v>3</v>
      </c>
      <c r="J1" t="s">
        <v>4</v>
      </c>
      <c r="K1" t="s">
        <v>5</v>
      </c>
      <c r="L1" t="s">
        <v>7</v>
      </c>
      <c r="M1" t="s">
        <v>8</v>
      </c>
      <c r="N1" t="s">
        <v>9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19</v>
      </c>
      <c r="V1" t="s">
        <v>20</v>
      </c>
      <c r="W1" t="s">
        <v>21</v>
      </c>
    </row>
    <row r="2" spans="1:23" x14ac:dyDescent="0.45">
      <c r="A2">
        <v>1E-3</v>
      </c>
      <c r="B2">
        <v>10</v>
      </c>
      <c r="C2" s="1">
        <v>5.7524588218615899E-5</v>
      </c>
      <c r="D2" s="1">
        <v>6.0042900891676897E-5</v>
      </c>
      <c r="E2" s="1">
        <v>5.13806235038494E-5</v>
      </c>
      <c r="F2">
        <v>2.6077460604893798</v>
      </c>
      <c r="G2">
        <v>20.001245763071999</v>
      </c>
      <c r="H2">
        <v>21.6064150808667</v>
      </c>
      <c r="I2">
        <v>1000</v>
      </c>
      <c r="J2">
        <v>18</v>
      </c>
      <c r="K2">
        <v>8.0704225352112609</v>
      </c>
      <c r="L2">
        <v>1000</v>
      </c>
      <c r="M2">
        <v>18</v>
      </c>
      <c r="N2">
        <v>8.07617690579273</v>
      </c>
      <c r="O2">
        <v>1000</v>
      </c>
      <c r="P2">
        <v>18</v>
      </c>
      <c r="Q2">
        <v>8.0868087904860992</v>
      </c>
      <c r="R2">
        <v>1000</v>
      </c>
      <c r="S2">
        <v>18</v>
      </c>
      <c r="T2">
        <v>7.6395846059865598</v>
      </c>
      <c r="U2">
        <v>500</v>
      </c>
      <c r="V2">
        <v>35</v>
      </c>
      <c r="W2">
        <v>7.0998985801216996</v>
      </c>
    </row>
    <row r="3" spans="1:23" x14ac:dyDescent="0.45">
      <c r="A3">
        <v>1E-3</v>
      </c>
      <c r="B3">
        <v>10</v>
      </c>
      <c r="C3" s="1">
        <v>6.3630338225539805E-5</v>
      </c>
      <c r="D3" s="1">
        <v>6.0399300523261701E-5</v>
      </c>
      <c r="E3" s="1">
        <v>5.2742402168792698E-5</v>
      </c>
      <c r="F3">
        <v>0.86144077193354096</v>
      </c>
      <c r="G3">
        <v>20.0012768702648</v>
      </c>
      <c r="H3">
        <v>21.602710105114301</v>
      </c>
      <c r="I3">
        <v>1000</v>
      </c>
      <c r="J3">
        <v>18</v>
      </c>
      <c r="K3">
        <v>8.0482271058256103</v>
      </c>
      <c r="L3">
        <v>1000</v>
      </c>
      <c r="M3">
        <v>18</v>
      </c>
      <c r="N3">
        <v>8.0549679399353291</v>
      </c>
      <c r="O3">
        <v>1000</v>
      </c>
      <c r="P3">
        <v>18</v>
      </c>
      <c r="Q3">
        <v>8.0329917246670597</v>
      </c>
      <c r="R3">
        <v>1000</v>
      </c>
      <c r="S3">
        <v>18</v>
      </c>
      <c r="T3">
        <v>7.8616093741322803</v>
      </c>
      <c r="U3">
        <v>500</v>
      </c>
      <c r="V3">
        <v>35</v>
      </c>
      <c r="W3">
        <v>7.1637367590714396</v>
      </c>
    </row>
    <row r="4" spans="1:23" x14ac:dyDescent="0.45">
      <c r="A4">
        <v>1E-3</v>
      </c>
      <c r="B4">
        <v>10</v>
      </c>
      <c r="C4" s="1">
        <v>5.4633747755605797E-5</v>
      </c>
      <c r="D4" s="1">
        <v>5.6246423956185503E-5</v>
      </c>
      <c r="E4" s="1">
        <v>5.8541820294966102E-5</v>
      </c>
      <c r="F4">
        <v>1.02966173767734</v>
      </c>
      <c r="G4">
        <v>20.001631467653699</v>
      </c>
      <c r="H4">
        <v>21.6051745645414</v>
      </c>
      <c r="I4">
        <v>1000</v>
      </c>
      <c r="J4">
        <v>18</v>
      </c>
      <c r="K4">
        <v>8.01655066586288</v>
      </c>
      <c r="L4">
        <v>1000</v>
      </c>
      <c r="M4">
        <v>18</v>
      </c>
      <c r="N4">
        <v>8.1154710363347302</v>
      </c>
      <c r="O4">
        <v>1000</v>
      </c>
      <c r="P4">
        <v>18</v>
      </c>
      <c r="Q4">
        <v>8.0419246999506697</v>
      </c>
      <c r="R4">
        <v>1000</v>
      </c>
      <c r="S4">
        <v>18</v>
      </c>
      <c r="T4">
        <v>7.8051868717720803</v>
      </c>
      <c r="U4">
        <v>500</v>
      </c>
      <c r="V4">
        <v>35</v>
      </c>
      <c r="W4">
        <v>7.0770791075050701</v>
      </c>
    </row>
    <row r="5" spans="1:23" x14ac:dyDescent="0.45">
      <c r="A5">
        <v>1E-3</v>
      </c>
      <c r="B5">
        <v>10</v>
      </c>
      <c r="C5" s="1">
        <v>5.2349804445572801E-5</v>
      </c>
      <c r="D5" s="1">
        <v>6.0714783967075097E-5</v>
      </c>
      <c r="E5" s="1">
        <v>5.83620222411873E-5</v>
      </c>
      <c r="F5">
        <v>1.1168694735927001</v>
      </c>
      <c r="G5">
        <v>20.0011010912541</v>
      </c>
      <c r="H5">
        <v>21.6058486335852</v>
      </c>
      <c r="I5">
        <v>1000</v>
      </c>
      <c r="J5">
        <v>18</v>
      </c>
      <c r="K5">
        <v>8.1207869786814193</v>
      </c>
      <c r="L5">
        <v>1000</v>
      </c>
      <c r="M5">
        <v>18</v>
      </c>
      <c r="N5">
        <v>8.0856579163698097</v>
      </c>
      <c r="O5">
        <v>1000</v>
      </c>
      <c r="P5">
        <v>18</v>
      </c>
      <c r="Q5">
        <v>8.0543651011125093</v>
      </c>
      <c r="R5">
        <v>1000</v>
      </c>
      <c r="S5">
        <v>18</v>
      </c>
      <c r="T5">
        <v>7.7474315543955097</v>
      </c>
      <c r="U5">
        <v>500</v>
      </c>
      <c r="V5">
        <v>35</v>
      </c>
      <c r="W5">
        <v>7.1474532341672301</v>
      </c>
    </row>
    <row r="6" spans="1:23" x14ac:dyDescent="0.45">
      <c r="A6">
        <v>1E-3</v>
      </c>
      <c r="B6">
        <v>10</v>
      </c>
      <c r="C6" s="1">
        <v>6.9271159017336701E-5</v>
      </c>
      <c r="D6" s="1">
        <v>5.8489418500062799E-5</v>
      </c>
      <c r="E6" s="1">
        <v>5.8358908792133201E-5</v>
      </c>
      <c r="F6">
        <v>1.71631992716644</v>
      </c>
      <c r="G6">
        <v>20.001289188531199</v>
      </c>
      <c r="H6">
        <v>21.5916450685562</v>
      </c>
      <c r="I6">
        <v>1000</v>
      </c>
      <c r="J6">
        <v>18</v>
      </c>
      <c r="K6">
        <v>8.1537787033484896</v>
      </c>
      <c r="L6">
        <v>1000</v>
      </c>
      <c r="M6">
        <v>18</v>
      </c>
      <c r="N6">
        <v>8.11864964103688</v>
      </c>
      <c r="O6">
        <v>1000</v>
      </c>
      <c r="P6">
        <v>18</v>
      </c>
      <c r="Q6">
        <v>8.1473118868855092</v>
      </c>
      <c r="R6">
        <v>1000</v>
      </c>
      <c r="S6">
        <v>18</v>
      </c>
      <c r="T6">
        <v>7.6761814849780601</v>
      </c>
      <c r="U6">
        <v>500</v>
      </c>
      <c r="V6">
        <v>35</v>
      </c>
      <c r="W6">
        <v>7.1506085192697704</v>
      </c>
    </row>
    <row r="7" spans="1:23" x14ac:dyDescent="0.45">
      <c r="A7">
        <v>1E-3</v>
      </c>
      <c r="B7">
        <v>10</v>
      </c>
      <c r="C7" s="1">
        <v>7.6639265146116701E-5</v>
      </c>
      <c r="D7" s="1">
        <v>5.3797420158208098E-5</v>
      </c>
      <c r="E7" s="1">
        <v>5.6049341975228298E-5</v>
      </c>
      <c r="F7">
        <v>1.1065594130377101</v>
      </c>
      <c r="G7">
        <v>4.3813117457439104</v>
      </c>
      <c r="H7">
        <v>21.598335872878099</v>
      </c>
      <c r="I7">
        <v>1000</v>
      </c>
      <c r="J7">
        <v>18</v>
      </c>
      <c r="K7">
        <v>8.0720118375623393</v>
      </c>
      <c r="L7">
        <v>1000</v>
      </c>
      <c r="M7">
        <v>18</v>
      </c>
      <c r="N7">
        <v>8.1221570669151095</v>
      </c>
      <c r="O7">
        <v>1000</v>
      </c>
      <c r="P7">
        <v>18</v>
      </c>
      <c r="Q7">
        <v>8.0926179645969203</v>
      </c>
      <c r="R7">
        <v>1000</v>
      </c>
      <c r="S7">
        <v>18</v>
      </c>
      <c r="T7">
        <v>7.8302326872882704</v>
      </c>
      <c r="U7">
        <v>500</v>
      </c>
      <c r="V7">
        <v>35</v>
      </c>
      <c r="W7">
        <v>7.5226504394861298</v>
      </c>
    </row>
    <row r="8" spans="1:23" x14ac:dyDescent="0.45">
      <c r="A8">
        <v>1E-3</v>
      </c>
      <c r="B8">
        <v>10</v>
      </c>
      <c r="C8" s="1">
        <v>5.0753796604130397E-5</v>
      </c>
      <c r="D8" s="1">
        <v>7.8702677527520097E-5</v>
      </c>
      <c r="E8" s="1">
        <v>7.3435480701267099E-5</v>
      </c>
      <c r="F8">
        <v>1.7301148126780701</v>
      </c>
      <c r="G8">
        <v>20.001403977510499</v>
      </c>
      <c r="H8">
        <v>21.591011975455899</v>
      </c>
      <c r="I8">
        <v>1000</v>
      </c>
      <c r="J8">
        <v>18</v>
      </c>
      <c r="K8">
        <v>8.1027566175261594</v>
      </c>
      <c r="L8">
        <v>1000</v>
      </c>
      <c r="M8">
        <v>18</v>
      </c>
      <c r="N8">
        <v>8.0326080999616298</v>
      </c>
      <c r="O8">
        <v>1000</v>
      </c>
      <c r="P8">
        <v>18</v>
      </c>
      <c r="Q8">
        <v>8.0902614128349803</v>
      </c>
      <c r="R8">
        <v>1000</v>
      </c>
      <c r="S8">
        <v>18</v>
      </c>
      <c r="T8">
        <v>7.6801799300272098</v>
      </c>
      <c r="U8">
        <v>500</v>
      </c>
      <c r="V8">
        <v>35</v>
      </c>
      <c r="W8">
        <v>7.1214221320712197</v>
      </c>
    </row>
    <row r="9" spans="1:23" x14ac:dyDescent="0.45">
      <c r="A9">
        <v>1E-3</v>
      </c>
      <c r="B9">
        <v>10</v>
      </c>
      <c r="C9" s="1">
        <v>6.6579477266959203E-5</v>
      </c>
      <c r="D9" s="1">
        <v>6.3188234634470306E-5</v>
      </c>
      <c r="E9" s="1">
        <v>5.8586588810971502E-5</v>
      </c>
      <c r="F9">
        <v>1.9404935186027199</v>
      </c>
      <c r="G9">
        <v>19.997637360373801</v>
      </c>
      <c r="H9">
        <v>21.603183540364402</v>
      </c>
      <c r="I9">
        <v>1000</v>
      </c>
      <c r="J9">
        <v>18</v>
      </c>
      <c r="K9">
        <v>8.0585849728722501</v>
      </c>
      <c r="L9">
        <v>1000</v>
      </c>
      <c r="M9">
        <v>18</v>
      </c>
      <c r="N9">
        <v>8.0740943716775302</v>
      </c>
      <c r="O9">
        <v>1000</v>
      </c>
      <c r="P9">
        <v>18</v>
      </c>
      <c r="Q9">
        <v>8.0616539705156995</v>
      </c>
      <c r="R9">
        <v>1000</v>
      </c>
      <c r="S9">
        <v>18</v>
      </c>
      <c r="T9">
        <v>7.6731271172321804</v>
      </c>
      <c r="U9">
        <v>500</v>
      </c>
      <c r="V9">
        <v>35</v>
      </c>
      <c r="W9">
        <v>7.1471151679062404</v>
      </c>
    </row>
    <row r="10" spans="1:23" x14ac:dyDescent="0.45">
      <c r="A10">
        <v>1E-3</v>
      </c>
      <c r="B10">
        <v>10</v>
      </c>
      <c r="C10" s="1">
        <v>5.7360095610636798E-5</v>
      </c>
      <c r="D10" s="1">
        <v>5.1479928693698399E-5</v>
      </c>
      <c r="E10" s="1">
        <v>6.7365525449947201E-5</v>
      </c>
      <c r="F10">
        <v>1.2928949801913501</v>
      </c>
      <c r="G10">
        <v>20.001518339102301</v>
      </c>
      <c r="H10">
        <v>21.594924072923</v>
      </c>
      <c r="I10">
        <v>1000</v>
      </c>
      <c r="J10">
        <v>18</v>
      </c>
      <c r="K10">
        <v>8.0195648599769793</v>
      </c>
      <c r="L10">
        <v>1000</v>
      </c>
      <c r="M10">
        <v>18</v>
      </c>
      <c r="N10">
        <v>8.0745327999123102</v>
      </c>
      <c r="O10">
        <v>1000</v>
      </c>
      <c r="P10">
        <v>18</v>
      </c>
      <c r="Q10">
        <v>8.0731079081492805</v>
      </c>
      <c r="R10">
        <v>1000</v>
      </c>
      <c r="S10">
        <v>18</v>
      </c>
      <c r="T10">
        <v>7.7533181540512004</v>
      </c>
      <c r="U10">
        <v>500</v>
      </c>
      <c r="V10">
        <v>35</v>
      </c>
      <c r="W10">
        <v>7.13455037187288</v>
      </c>
    </row>
    <row r="11" spans="1:23" x14ac:dyDescent="0.45">
      <c r="A11">
        <v>1E-3</v>
      </c>
      <c r="B11">
        <v>10</v>
      </c>
      <c r="C11" s="1">
        <v>5.0971317709258503E-5</v>
      </c>
      <c r="D11" s="1">
        <v>5.0088144977866699E-5</v>
      </c>
      <c r="E11" s="1">
        <v>6.2055797294124901E-5</v>
      </c>
      <c r="F11">
        <v>1.1417648220465599</v>
      </c>
      <c r="G11">
        <v>10.6643170996704</v>
      </c>
      <c r="H11">
        <v>21.5696443622505</v>
      </c>
      <c r="I11">
        <v>1000</v>
      </c>
      <c r="J11">
        <v>18</v>
      </c>
      <c r="K11">
        <v>8.0548583328766306</v>
      </c>
      <c r="L11">
        <v>1000</v>
      </c>
      <c r="M11">
        <v>18</v>
      </c>
      <c r="N11">
        <v>8.14303721159642</v>
      </c>
      <c r="O11">
        <v>1000</v>
      </c>
      <c r="P11">
        <v>18</v>
      </c>
      <c r="Q11">
        <v>8.1693977092124701</v>
      </c>
      <c r="R11">
        <v>1000</v>
      </c>
      <c r="S11">
        <v>18</v>
      </c>
      <c r="T11">
        <v>7.8460043316487997</v>
      </c>
      <c r="U11">
        <v>500</v>
      </c>
      <c r="V11">
        <v>35</v>
      </c>
      <c r="W11">
        <v>7.4756592292089197</v>
      </c>
    </row>
    <row r="12" spans="1:23" x14ac:dyDescent="0.45">
      <c r="A12">
        <v>1E-3</v>
      </c>
      <c r="B12">
        <v>10</v>
      </c>
      <c r="C12" s="1">
        <v>6.4259516840525695E-5</v>
      </c>
      <c r="D12" s="1">
        <v>5.2749462682743998E-5</v>
      </c>
      <c r="E12" s="1">
        <v>6.8709649994946805E-5</v>
      </c>
      <c r="F12">
        <v>1.4445265516702099</v>
      </c>
      <c r="G12">
        <v>20.001461601844099</v>
      </c>
      <c r="H12">
        <v>21.599726481201099</v>
      </c>
      <c r="I12">
        <v>1000</v>
      </c>
      <c r="J12">
        <v>18</v>
      </c>
      <c r="K12">
        <v>8.1248424398531203</v>
      </c>
      <c r="L12">
        <v>1000</v>
      </c>
      <c r="M12">
        <v>18</v>
      </c>
      <c r="N12">
        <v>8.0466378034745407</v>
      </c>
      <c r="O12">
        <v>1000</v>
      </c>
      <c r="P12">
        <v>18</v>
      </c>
      <c r="Q12">
        <v>8.0836849893133103</v>
      </c>
      <c r="R12">
        <v>1000</v>
      </c>
      <c r="S12">
        <v>18</v>
      </c>
      <c r="T12">
        <v>7.7115010829121999</v>
      </c>
      <c r="U12">
        <v>500</v>
      </c>
      <c r="V12">
        <v>35</v>
      </c>
      <c r="W12">
        <v>7.1692585080009001</v>
      </c>
    </row>
    <row r="13" spans="1:23" x14ac:dyDescent="0.45">
      <c r="A13">
        <v>1E-3</v>
      </c>
      <c r="B13">
        <v>10</v>
      </c>
      <c r="C13" s="1">
        <v>5.6001900159419099E-5</v>
      </c>
      <c r="D13" s="1">
        <v>5.2777785420676698E-5</v>
      </c>
      <c r="E13" s="1">
        <v>5.1622903342707299E-5</v>
      </c>
      <c r="F13">
        <v>1.0454029987303</v>
      </c>
      <c r="G13">
        <v>20.001545229813399</v>
      </c>
      <c r="H13">
        <v>21.6037713286897</v>
      </c>
      <c r="I13">
        <v>1000</v>
      </c>
      <c r="J13">
        <v>18</v>
      </c>
      <c r="K13">
        <v>8.0885076998958692</v>
      </c>
      <c r="L13">
        <v>1000</v>
      </c>
      <c r="M13">
        <v>18</v>
      </c>
      <c r="N13">
        <v>8.0545843152298993</v>
      </c>
      <c r="O13">
        <v>1000</v>
      </c>
      <c r="P13">
        <v>18</v>
      </c>
      <c r="Q13">
        <v>8.1231435304433592</v>
      </c>
      <c r="R13">
        <v>1000</v>
      </c>
      <c r="S13">
        <v>18</v>
      </c>
      <c r="T13">
        <v>7.7799189204198296</v>
      </c>
      <c r="U13">
        <v>500</v>
      </c>
      <c r="V13">
        <v>35</v>
      </c>
      <c r="W13">
        <v>7.1601870633310796</v>
      </c>
    </row>
    <row r="14" spans="1:23" x14ac:dyDescent="0.45">
      <c r="A14">
        <v>1E-3</v>
      </c>
      <c r="B14">
        <v>10</v>
      </c>
      <c r="C14" s="1">
        <v>6.2876326606175996E-5</v>
      </c>
      <c r="D14" s="1">
        <v>4.5196617048492901E-5</v>
      </c>
      <c r="E14" s="1">
        <v>5.9728897902733199E-5</v>
      </c>
      <c r="F14">
        <v>0.99003562667116896</v>
      </c>
      <c r="G14">
        <v>20.001462713672002</v>
      </c>
      <c r="H14">
        <v>21.578789176703498</v>
      </c>
      <c r="I14">
        <v>1000</v>
      </c>
      <c r="J14">
        <v>18</v>
      </c>
      <c r="K14">
        <v>8.0203869129171892</v>
      </c>
      <c r="L14">
        <v>1000</v>
      </c>
      <c r="M14">
        <v>18</v>
      </c>
      <c r="N14">
        <v>8.1302679892585008</v>
      </c>
      <c r="O14">
        <v>1000</v>
      </c>
      <c r="P14">
        <v>18</v>
      </c>
      <c r="Q14">
        <v>8.0875760398969696</v>
      </c>
      <c r="R14">
        <v>1000</v>
      </c>
      <c r="S14">
        <v>18</v>
      </c>
      <c r="T14">
        <v>7.7909701782639997</v>
      </c>
      <c r="U14">
        <v>500</v>
      </c>
      <c r="V14">
        <v>35</v>
      </c>
      <c r="W14">
        <v>7.0722898354744199</v>
      </c>
    </row>
    <row r="15" spans="1:23" x14ac:dyDescent="0.45">
      <c r="A15">
        <v>1E-3</v>
      </c>
      <c r="B15">
        <v>10</v>
      </c>
      <c r="C15" s="1">
        <v>7.9014480960371003E-5</v>
      </c>
      <c r="D15" s="1">
        <v>4.9431951819389698E-5</v>
      </c>
      <c r="E15" s="1">
        <v>4.92106533411806E-5</v>
      </c>
      <c r="F15">
        <v>1.3924516914766301</v>
      </c>
      <c r="G15">
        <v>20.001254917611799</v>
      </c>
      <c r="H15">
        <v>21.596335769558699</v>
      </c>
      <c r="I15">
        <v>1000</v>
      </c>
      <c r="J15">
        <v>18</v>
      </c>
      <c r="K15">
        <v>8.1130048775141095</v>
      </c>
      <c r="L15">
        <v>1000</v>
      </c>
      <c r="M15">
        <v>18</v>
      </c>
      <c r="N15">
        <v>8.0896037704828192</v>
      </c>
      <c r="O15">
        <v>1000</v>
      </c>
      <c r="P15">
        <v>18</v>
      </c>
      <c r="Q15">
        <v>8.0871376116621896</v>
      </c>
      <c r="R15">
        <v>1000</v>
      </c>
      <c r="S15">
        <v>18</v>
      </c>
      <c r="T15">
        <v>7.7971899816737897</v>
      </c>
      <c r="U15">
        <v>500</v>
      </c>
      <c r="V15">
        <v>35</v>
      </c>
      <c r="W15">
        <v>7.1281271129141297</v>
      </c>
    </row>
    <row r="16" spans="1:23" x14ac:dyDescent="0.45">
      <c r="A16">
        <v>1E-3</v>
      </c>
      <c r="B16">
        <v>10</v>
      </c>
      <c r="C16" s="1">
        <v>4.9940421388061597E-5</v>
      </c>
      <c r="D16" s="1">
        <v>6.0393262455438102E-5</v>
      </c>
      <c r="E16" s="1">
        <v>5.4398272884004201E-5</v>
      </c>
      <c r="F16">
        <v>1.21186523094051</v>
      </c>
      <c r="G16">
        <v>2.34193142151332</v>
      </c>
      <c r="H16">
        <v>21.606716771690198</v>
      </c>
      <c r="I16">
        <v>1000</v>
      </c>
      <c r="J16">
        <v>18</v>
      </c>
      <c r="K16">
        <v>8.0819860799035403</v>
      </c>
      <c r="L16">
        <v>1000</v>
      </c>
      <c r="M16">
        <v>18</v>
      </c>
      <c r="N16">
        <v>8.0356770976050793</v>
      </c>
      <c r="O16">
        <v>1000</v>
      </c>
      <c r="P16">
        <v>18</v>
      </c>
      <c r="Q16">
        <v>8.0963446045925291</v>
      </c>
      <c r="R16">
        <v>1000</v>
      </c>
      <c r="S16">
        <v>18</v>
      </c>
      <c r="T16">
        <v>7.8149053145998701</v>
      </c>
      <c r="U16">
        <v>500</v>
      </c>
      <c r="V16">
        <v>35</v>
      </c>
      <c r="W16">
        <v>7.6857110660355996</v>
      </c>
    </row>
    <row r="17" spans="1:23" x14ac:dyDescent="0.45">
      <c r="A17">
        <v>1E-3</v>
      </c>
      <c r="B17">
        <v>10</v>
      </c>
      <c r="C17" s="1">
        <v>4.8763288685638099E-5</v>
      </c>
      <c r="D17" s="1">
        <v>6.6067844678219205E-5</v>
      </c>
      <c r="E17" s="1">
        <v>5.4207198232791799E-5</v>
      </c>
      <c r="F17">
        <v>0.93462351485560902</v>
      </c>
      <c r="G17">
        <v>11.990362009959499</v>
      </c>
      <c r="H17">
        <v>21.594023567706898</v>
      </c>
      <c r="I17">
        <v>1000</v>
      </c>
      <c r="J17">
        <v>18</v>
      </c>
      <c r="K17">
        <v>8.0672439305091199</v>
      </c>
      <c r="L17">
        <v>1000</v>
      </c>
      <c r="M17">
        <v>18</v>
      </c>
      <c r="N17">
        <v>8.0792459034361794</v>
      </c>
      <c r="O17">
        <v>1000</v>
      </c>
      <c r="P17">
        <v>18</v>
      </c>
      <c r="Q17">
        <v>8.0866443798980594</v>
      </c>
      <c r="R17">
        <v>1000</v>
      </c>
      <c r="S17">
        <v>18</v>
      </c>
      <c r="T17">
        <v>7.8101293941245</v>
      </c>
      <c r="U17">
        <v>500</v>
      </c>
      <c r="V17">
        <v>35</v>
      </c>
      <c r="W17">
        <v>7.6551160694162697</v>
      </c>
    </row>
    <row r="18" spans="1:23" x14ac:dyDescent="0.45">
      <c r="A18">
        <v>1E-3</v>
      </c>
      <c r="B18">
        <v>10</v>
      </c>
      <c r="C18" s="1">
        <v>5.3713306503500002E-5</v>
      </c>
      <c r="D18" s="1">
        <v>8.1550627382131994E-5</v>
      </c>
      <c r="E18" s="1">
        <v>5.0734268196794802E-5</v>
      </c>
      <c r="F18">
        <v>0.96247971465554005</v>
      </c>
      <c r="G18">
        <v>20.001396047270699</v>
      </c>
      <c r="H18">
        <v>21.600580049138902</v>
      </c>
      <c r="I18">
        <v>1000</v>
      </c>
      <c r="J18">
        <v>18</v>
      </c>
      <c r="K18">
        <v>8.0359511152518195</v>
      </c>
      <c r="L18">
        <v>1000</v>
      </c>
      <c r="M18">
        <v>18</v>
      </c>
      <c r="N18">
        <v>8.0815476516687603</v>
      </c>
      <c r="O18">
        <v>1000</v>
      </c>
      <c r="P18">
        <v>18</v>
      </c>
      <c r="Q18">
        <v>8.1481887433550693</v>
      </c>
      <c r="R18">
        <v>1000</v>
      </c>
      <c r="S18">
        <v>18</v>
      </c>
      <c r="T18">
        <v>7.8673293719109196</v>
      </c>
      <c r="U18">
        <v>500</v>
      </c>
      <c r="V18">
        <v>35</v>
      </c>
      <c r="W18">
        <v>7.1534820824881598</v>
      </c>
    </row>
    <row r="19" spans="1:23" x14ac:dyDescent="0.45">
      <c r="A19">
        <v>1E-3</v>
      </c>
      <c r="B19">
        <v>10</v>
      </c>
      <c r="C19" s="1">
        <v>5.6110955136023898E-5</v>
      </c>
      <c r="D19" s="1">
        <v>5.1819614431014497E-5</v>
      </c>
      <c r="E19" s="1">
        <v>6.1308211350752305E-5</v>
      </c>
      <c r="F19">
        <v>1.5019037549266301</v>
      </c>
      <c r="G19">
        <v>20.001484400222498</v>
      </c>
      <c r="H19">
        <v>21.592684216136</v>
      </c>
      <c r="I19">
        <v>1000</v>
      </c>
      <c r="J19">
        <v>18</v>
      </c>
      <c r="K19">
        <v>8.1180468022140602</v>
      </c>
      <c r="L19">
        <v>1000</v>
      </c>
      <c r="M19">
        <v>18</v>
      </c>
      <c r="N19">
        <v>8.1379404833671192</v>
      </c>
      <c r="O19">
        <v>1000</v>
      </c>
      <c r="P19">
        <v>18</v>
      </c>
      <c r="Q19">
        <v>8.1039074916424596</v>
      </c>
      <c r="R19">
        <v>1000</v>
      </c>
      <c r="S19">
        <v>18</v>
      </c>
      <c r="T19">
        <v>7.7533181540512004</v>
      </c>
      <c r="U19">
        <v>500</v>
      </c>
      <c r="V19">
        <v>35</v>
      </c>
      <c r="W19">
        <v>7.0766283524904203</v>
      </c>
    </row>
    <row r="20" spans="1:23" x14ac:dyDescent="0.45">
      <c r="A20">
        <v>1E-3</v>
      </c>
      <c r="B20">
        <v>10</v>
      </c>
      <c r="C20" s="1">
        <v>5.37897215271421E-5</v>
      </c>
      <c r="D20" s="1">
        <v>6.3032848214295001E-5</v>
      </c>
      <c r="E20" s="1">
        <v>5.6510915325436098E-5</v>
      </c>
      <c r="F20">
        <v>1.17643430992589</v>
      </c>
      <c r="G20">
        <v>20.001288417297101</v>
      </c>
      <c r="H20">
        <v>21.593999853967301</v>
      </c>
      <c r="I20">
        <v>1000</v>
      </c>
      <c r="J20">
        <v>18</v>
      </c>
      <c r="K20">
        <v>8.0683948046254095</v>
      </c>
      <c r="L20">
        <v>1000</v>
      </c>
      <c r="M20">
        <v>18</v>
      </c>
      <c r="N20">
        <v>8.0329369211377202</v>
      </c>
      <c r="O20">
        <v>1000</v>
      </c>
      <c r="P20">
        <v>18</v>
      </c>
      <c r="Q20">
        <v>8.0849454704883001</v>
      </c>
      <c r="R20">
        <v>1000</v>
      </c>
      <c r="S20">
        <v>18</v>
      </c>
      <c r="T20">
        <v>7.7286610762481196</v>
      </c>
      <c r="U20">
        <v>500</v>
      </c>
      <c r="V20">
        <v>35</v>
      </c>
      <c r="W20">
        <v>7.29868154158215</v>
      </c>
    </row>
    <row r="21" spans="1:23" x14ac:dyDescent="0.45">
      <c r="A21">
        <v>1E-3</v>
      </c>
      <c r="B21">
        <v>10</v>
      </c>
      <c r="C21" s="1">
        <v>5.4433100555417697E-5</v>
      </c>
      <c r="D21" s="1">
        <v>5.4119771253358001E-5</v>
      </c>
      <c r="E21" s="1">
        <v>4.9177471020289599E-5</v>
      </c>
      <c r="F21">
        <v>1.76231136975486</v>
      </c>
      <c r="G21">
        <v>20.001316133430901</v>
      </c>
      <c r="H21">
        <v>21.5877371575904</v>
      </c>
      <c r="I21">
        <v>1000</v>
      </c>
      <c r="J21">
        <v>18</v>
      </c>
      <c r="K21">
        <v>8.0522277634679593</v>
      </c>
      <c r="L21">
        <v>1000</v>
      </c>
      <c r="M21">
        <v>18</v>
      </c>
      <c r="N21">
        <v>8.1045103304652795</v>
      </c>
      <c r="O21">
        <v>1000</v>
      </c>
      <c r="P21">
        <v>18</v>
      </c>
      <c r="Q21">
        <v>8.0364443470159408</v>
      </c>
      <c r="R21">
        <v>1000</v>
      </c>
      <c r="S21">
        <v>18</v>
      </c>
      <c r="T21">
        <v>7.67479313600266</v>
      </c>
      <c r="U21">
        <v>500</v>
      </c>
      <c r="V21">
        <v>35</v>
      </c>
      <c r="W21">
        <v>7.0237773270227599</v>
      </c>
    </row>
    <row r="22" spans="1:23" x14ac:dyDescent="0.45">
      <c r="A22">
        <v>1E-3</v>
      </c>
      <c r="B22">
        <v>10</v>
      </c>
      <c r="C22" s="1">
        <v>5.5576410023849798E-5</v>
      </c>
      <c r="D22" s="1">
        <v>5.45932349180766E-5</v>
      </c>
      <c r="E22" s="1">
        <v>5.4900471230911998E-5</v>
      </c>
      <c r="F22">
        <v>1.68313282285582</v>
      </c>
      <c r="G22">
        <v>20.001531319660099</v>
      </c>
      <c r="H22">
        <v>21.5924946459083</v>
      </c>
      <c r="I22">
        <v>1000</v>
      </c>
      <c r="J22">
        <v>18</v>
      </c>
      <c r="K22">
        <v>8.1324601304323991</v>
      </c>
      <c r="L22">
        <v>1000</v>
      </c>
      <c r="M22">
        <v>18</v>
      </c>
      <c r="N22">
        <v>8.0912478763632301</v>
      </c>
      <c r="O22">
        <v>1000</v>
      </c>
      <c r="P22">
        <v>18</v>
      </c>
      <c r="Q22">
        <v>8.0478434811201804</v>
      </c>
      <c r="R22">
        <v>1000</v>
      </c>
      <c r="S22">
        <v>18</v>
      </c>
      <c r="T22">
        <v>7.7309379685677699</v>
      </c>
      <c r="U22">
        <v>500</v>
      </c>
      <c r="V22">
        <v>35</v>
      </c>
      <c r="W22">
        <v>7.0745436105476598</v>
      </c>
    </row>
    <row r="23" spans="1:23" x14ac:dyDescent="0.45">
      <c r="A23">
        <v>1E-3</v>
      </c>
      <c r="B23">
        <v>10</v>
      </c>
      <c r="C23" s="1">
        <v>4.4040434926006998E-5</v>
      </c>
      <c r="D23" s="1">
        <v>6.8811792104828102E-5</v>
      </c>
      <c r="E23" s="1">
        <v>5.3137103432465598E-5</v>
      </c>
      <c r="F23">
        <v>2.1617224427177</v>
      </c>
      <c r="G23">
        <v>20.001091421951202</v>
      </c>
      <c r="H23">
        <v>21.599097870668899</v>
      </c>
      <c r="I23">
        <v>1000</v>
      </c>
      <c r="J23">
        <v>18</v>
      </c>
      <c r="K23">
        <v>8.1156902504521202</v>
      </c>
      <c r="L23">
        <v>1000</v>
      </c>
      <c r="M23">
        <v>18</v>
      </c>
      <c r="N23">
        <v>8.0171535046856999</v>
      </c>
      <c r="O23">
        <v>1000</v>
      </c>
      <c r="P23">
        <v>18</v>
      </c>
      <c r="Q23">
        <v>8.0953581410642794</v>
      </c>
      <c r="R23">
        <v>1000</v>
      </c>
      <c r="S23">
        <v>18</v>
      </c>
      <c r="T23">
        <v>7.5851613261509403</v>
      </c>
      <c r="U23">
        <v>500</v>
      </c>
      <c r="V23">
        <v>35</v>
      </c>
      <c r="W23">
        <v>7.1017579445571304</v>
      </c>
    </row>
    <row r="24" spans="1:23" x14ac:dyDescent="0.45">
      <c r="A24">
        <v>1E-3</v>
      </c>
      <c r="B24">
        <v>10</v>
      </c>
      <c r="C24" s="1">
        <v>6.0843430607082597E-5</v>
      </c>
      <c r="D24" s="1">
        <v>5.1097561563739902E-5</v>
      </c>
      <c r="E24" s="1">
        <v>8.2921561187720901E-5</v>
      </c>
      <c r="F24">
        <v>1.4312944991422101</v>
      </c>
      <c r="G24">
        <v>19.013590583057301</v>
      </c>
      <c r="H24">
        <v>21.599962854164101</v>
      </c>
      <c r="I24">
        <v>1000</v>
      </c>
      <c r="J24">
        <v>18</v>
      </c>
      <c r="K24">
        <v>8.1004000657642301</v>
      </c>
      <c r="L24">
        <v>1000</v>
      </c>
      <c r="M24">
        <v>18</v>
      </c>
      <c r="N24">
        <v>8.1131144845727992</v>
      </c>
      <c r="O24">
        <v>1000</v>
      </c>
      <c r="P24">
        <v>18</v>
      </c>
      <c r="Q24">
        <v>8.1158546610401707</v>
      </c>
      <c r="R24">
        <v>1000</v>
      </c>
      <c r="S24">
        <v>18</v>
      </c>
      <c r="T24">
        <v>7.7369356361415003</v>
      </c>
      <c r="U24">
        <v>500</v>
      </c>
      <c r="V24">
        <v>35</v>
      </c>
      <c r="W24">
        <v>7.2738336713995899</v>
      </c>
    </row>
    <row r="25" spans="1:23" x14ac:dyDescent="0.45">
      <c r="A25">
        <v>1E-3</v>
      </c>
      <c r="B25">
        <v>10</v>
      </c>
      <c r="C25" s="1">
        <v>5.1047854463082098E-5</v>
      </c>
      <c r="D25" s="1">
        <v>6.3026450054071094E-5</v>
      </c>
      <c r="E25" s="1">
        <v>5.16069327400892E-5</v>
      </c>
      <c r="F25">
        <v>0.94410947649580401</v>
      </c>
      <c r="G25">
        <v>20.0014912501262</v>
      </c>
      <c r="H25">
        <v>21.600400270483501</v>
      </c>
      <c r="I25">
        <v>1000</v>
      </c>
      <c r="J25">
        <v>18</v>
      </c>
      <c r="K25">
        <v>8.0585301693428999</v>
      </c>
      <c r="L25">
        <v>1000</v>
      </c>
      <c r="M25">
        <v>18</v>
      </c>
      <c r="N25">
        <v>8.0822052940209304</v>
      </c>
      <c r="O25">
        <v>1000</v>
      </c>
      <c r="P25">
        <v>18</v>
      </c>
      <c r="Q25">
        <v>8.11015509398805</v>
      </c>
      <c r="R25">
        <v>1000</v>
      </c>
      <c r="S25">
        <v>18</v>
      </c>
      <c r="T25">
        <v>7.8516132615094101</v>
      </c>
      <c r="U25">
        <v>500</v>
      </c>
      <c r="V25">
        <v>35</v>
      </c>
      <c r="W25">
        <v>7.0852490421455903</v>
      </c>
    </row>
    <row r="26" spans="1:23" x14ac:dyDescent="0.45">
      <c r="A26">
        <v>1E-3</v>
      </c>
      <c r="B26">
        <v>10</v>
      </c>
      <c r="C26" s="1">
        <v>5.8228590319675499E-5</v>
      </c>
      <c r="D26" s="1">
        <v>7.5528316049844294E-5</v>
      </c>
      <c r="E26" s="1">
        <v>8.6011262773855098E-5</v>
      </c>
      <c r="F26">
        <v>1.1260893541538299</v>
      </c>
      <c r="G26">
        <v>20.0014760412427</v>
      </c>
      <c r="H26">
        <v>21.595902953145799</v>
      </c>
      <c r="I26">
        <v>1000</v>
      </c>
      <c r="J26">
        <v>18</v>
      </c>
      <c r="K26">
        <v>8.0618731846330896</v>
      </c>
      <c r="L26">
        <v>1000</v>
      </c>
      <c r="M26">
        <v>18</v>
      </c>
      <c r="N26">
        <v>8.0657094316874005</v>
      </c>
      <c r="O26">
        <v>1000</v>
      </c>
      <c r="P26">
        <v>18</v>
      </c>
      <c r="Q26">
        <v>8.1032498492902896</v>
      </c>
      <c r="R26">
        <v>1000</v>
      </c>
      <c r="S26">
        <v>18</v>
      </c>
      <c r="T26">
        <v>7.8474482145832098</v>
      </c>
      <c r="U26">
        <v>500</v>
      </c>
      <c r="V26">
        <v>35</v>
      </c>
      <c r="W26">
        <v>7.1298174442190598</v>
      </c>
    </row>
    <row r="29" spans="1:23" x14ac:dyDescent="0.45">
      <c r="A29" t="s">
        <v>23</v>
      </c>
      <c r="C29">
        <f>AVERAGE(Table1[[#All],[ DG]])</f>
        <v>5.7934133148069797E-5</v>
      </c>
      <c r="D29">
        <f>AVERAGE(Table1[[#All],[ Single]])</f>
        <v>5.933385495625384E-5</v>
      </c>
      <c r="E29">
        <f>AVERAGE(Table1[[#All],[ ODG]])</f>
        <v>5.924257136756591E-5</v>
      </c>
      <c r="F29">
        <f>AVERAGE(Table1[[#All],[ Tree]])</f>
        <v>1.3724899550555412</v>
      </c>
      <c r="G29">
        <f>AVERAGE(Table1[[#All],[ Tree2]])</f>
        <v>17.93661665647398</v>
      </c>
      <c r="H29" s="3">
        <f>AVERAGE(Table1[[#All],[ PSO]])</f>
        <v>21.596444649731556</v>
      </c>
    </row>
    <row r="30" spans="1:23" x14ac:dyDescent="0.45">
      <c r="A30" t="s">
        <v>24</v>
      </c>
      <c r="C30">
        <f>_xlfn.STDEV.P(Table1[[#All],[ DG]])</f>
        <v>8.2314118973672404E-6</v>
      </c>
      <c r="D30">
        <f>_xlfn.STDEV.P(Table1[[#All],[ Single]])</f>
        <v>9.0758728256173157E-6</v>
      </c>
      <c r="E30">
        <f>_xlfn.STDEV.P(Table1[[#All],[ ODG]])</f>
        <v>9.5217063148959877E-6</v>
      </c>
      <c r="F30">
        <f>_xlfn.STDEV.P(Table1[[#All],[ Tree]])</f>
        <v>0.42368045400308657</v>
      </c>
      <c r="G30">
        <f>_xlfn.STDEV.P(Table1[[#All],[ Tree2]])</f>
        <v>4.9054841144626797</v>
      </c>
      <c r="H30">
        <f>_xlfn.STDEV.P(Table1[[#All],[ PSO]])</f>
        <v>8.4308363747989754E-3</v>
      </c>
    </row>
    <row r="32" spans="1:23" x14ac:dyDescent="0.45">
      <c r="C32">
        <f>_xlfn.RANK.AVG(C29,$C29:$G29, 1)</f>
        <v>1</v>
      </c>
      <c r="D32">
        <f t="shared" ref="D32:G32" si="0">_xlfn.RANK.AVG(D29,$C29:$G29, 1)</f>
        <v>3</v>
      </c>
      <c r="E32">
        <f t="shared" si="0"/>
        <v>2</v>
      </c>
      <c r="F32">
        <f t="shared" si="0"/>
        <v>4</v>
      </c>
      <c r="G32">
        <f t="shared" si="0"/>
        <v>5</v>
      </c>
    </row>
    <row r="33" spans="3:7" x14ac:dyDescent="0.45">
      <c r="C33">
        <f>_xlfn.RANK.AVG(C30,$C30:$G30, 1)</f>
        <v>1</v>
      </c>
      <c r="D33">
        <f t="shared" ref="D33:G33" si="1">_xlfn.RANK.AVG(D30,$C30:$G30, 1)</f>
        <v>2</v>
      </c>
      <c r="E33">
        <f t="shared" si="1"/>
        <v>3</v>
      </c>
      <c r="F33">
        <f t="shared" si="1"/>
        <v>4</v>
      </c>
      <c r="G33">
        <f t="shared" si="1"/>
        <v>5</v>
      </c>
    </row>
  </sheetData>
  <conditionalFormatting sqref="C29:G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G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G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7B4F4-5B63-4996-80EF-3FEA8D5507DB}">
  <dimension ref="A1:W33"/>
  <sheetViews>
    <sheetView topLeftCell="B1" workbookViewId="0">
      <selection activeCell="B37" sqref="B37"/>
    </sheetView>
  </sheetViews>
  <sheetFormatPr defaultRowHeight="14.25" x14ac:dyDescent="0.45"/>
  <cols>
    <col min="2" max="2" width="10.265625" customWidth="1"/>
    <col min="3" max="3" width="8.86328125" customWidth="1"/>
    <col min="5" max="5" width="9.9296875" customWidth="1"/>
    <col min="6" max="6" width="9.19921875" customWidth="1"/>
    <col min="8" max="8" width="11" customWidth="1"/>
    <col min="9" max="9" width="12.3984375" customWidth="1"/>
    <col min="10" max="10" width="11.6640625" customWidth="1"/>
    <col min="12" max="12" width="9.86328125" customWidth="1"/>
    <col min="13" max="13" width="11.265625" customWidth="1"/>
    <col min="14" max="14" width="10.53125" customWidth="1"/>
    <col min="16" max="16" width="9.46484375" customWidth="1"/>
    <col min="17" max="17" width="11.1328125" customWidth="1"/>
    <col min="18" max="18" width="10.3984375" customWidth="1"/>
    <col min="20" max="20" width="10.46484375" customWidth="1"/>
    <col min="21" max="21" width="12.1328125" customWidth="1"/>
    <col min="22" max="22" width="11.3984375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6</v>
      </c>
      <c r="E1" t="s">
        <v>10</v>
      </c>
      <c r="F1" t="s">
        <v>14</v>
      </c>
      <c r="G1" t="s">
        <v>18</v>
      </c>
      <c r="H1" t="s">
        <v>22</v>
      </c>
      <c r="I1" t="s">
        <v>3</v>
      </c>
      <c r="J1" t="s">
        <v>4</v>
      </c>
      <c r="K1" t="s">
        <v>5</v>
      </c>
      <c r="L1" t="s">
        <v>7</v>
      </c>
      <c r="M1" t="s">
        <v>8</v>
      </c>
      <c r="N1" t="s">
        <v>9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19</v>
      </c>
      <c r="V1" t="s">
        <v>20</v>
      </c>
      <c r="W1" t="s">
        <v>21</v>
      </c>
    </row>
    <row r="2" spans="1:23" x14ac:dyDescent="0.45">
      <c r="A2">
        <v>1E-3</v>
      </c>
      <c r="B2">
        <v>10</v>
      </c>
      <c r="C2">
        <v>5327657053.1118603</v>
      </c>
      <c r="D2">
        <v>552191175.905936</v>
      </c>
      <c r="E2">
        <v>1067330219.33551</v>
      </c>
      <c r="F2">
        <v>420866724.55948001</v>
      </c>
      <c r="G2">
        <v>509417627.49678898</v>
      </c>
      <c r="H2">
        <v>36380436327.976898</v>
      </c>
      <c r="I2">
        <v>951</v>
      </c>
      <c r="J2">
        <v>19</v>
      </c>
      <c r="K2">
        <v>6.8594692400482504</v>
      </c>
      <c r="L2">
        <v>1000</v>
      </c>
      <c r="M2">
        <v>18</v>
      </c>
      <c r="N2">
        <v>7.4475256206499703</v>
      </c>
      <c r="O2">
        <v>1000</v>
      </c>
      <c r="P2">
        <v>18</v>
      </c>
      <c r="Q2">
        <v>7.6506077348066297</v>
      </c>
      <c r="R2">
        <v>1000</v>
      </c>
      <c r="S2">
        <v>18</v>
      </c>
      <c r="T2">
        <v>8.3365357916365799</v>
      </c>
      <c r="U2">
        <v>500</v>
      </c>
      <c r="V2">
        <v>35</v>
      </c>
      <c r="W2">
        <v>8.0219743069641591</v>
      </c>
    </row>
    <row r="3" spans="1:23" x14ac:dyDescent="0.45">
      <c r="A3">
        <v>1E-3</v>
      </c>
      <c r="B3">
        <v>10</v>
      </c>
      <c r="C3">
        <v>7024681337.3087502</v>
      </c>
      <c r="D3">
        <v>595973488.73730397</v>
      </c>
      <c r="E3">
        <v>1520698318.7551701</v>
      </c>
      <c r="F3">
        <v>723327596.54727995</v>
      </c>
      <c r="G3">
        <v>784017600.37477505</v>
      </c>
      <c r="H3">
        <v>36815821769.192596</v>
      </c>
      <c r="I3">
        <v>951</v>
      </c>
      <c r="J3">
        <v>19</v>
      </c>
      <c r="K3">
        <v>6.75408487772782</v>
      </c>
      <c r="L3">
        <v>1000</v>
      </c>
      <c r="M3">
        <v>18</v>
      </c>
      <c r="N3">
        <v>7.5516523264098199</v>
      </c>
      <c r="O3">
        <v>1000</v>
      </c>
      <c r="P3">
        <v>18</v>
      </c>
      <c r="Q3">
        <v>7.5661325966850796</v>
      </c>
      <c r="R3">
        <v>1000</v>
      </c>
      <c r="S3">
        <v>18</v>
      </c>
      <c r="T3">
        <v>8.2397401010717992</v>
      </c>
      <c r="U3">
        <v>500</v>
      </c>
      <c r="V3">
        <v>35</v>
      </c>
      <c r="W3">
        <v>7.9638832544511997</v>
      </c>
    </row>
    <row r="4" spans="1:23" x14ac:dyDescent="0.45">
      <c r="A4">
        <v>1E-3</v>
      </c>
      <c r="B4">
        <v>10</v>
      </c>
      <c r="C4">
        <v>5590140712.2975903</v>
      </c>
      <c r="D4">
        <v>505432852.55617398</v>
      </c>
      <c r="E4">
        <v>2349265795.7115302</v>
      </c>
      <c r="F4">
        <v>556175425.48129797</v>
      </c>
      <c r="G4">
        <v>749196033.21636498</v>
      </c>
      <c r="H4">
        <v>37246650229.836502</v>
      </c>
      <c r="I4">
        <v>951</v>
      </c>
      <c r="J4">
        <v>19</v>
      </c>
      <c r="K4">
        <v>6.7325912929049201</v>
      </c>
      <c r="L4">
        <v>1000</v>
      </c>
      <c r="M4">
        <v>18</v>
      </c>
      <c r="N4">
        <v>7.6192250780950204</v>
      </c>
      <c r="O4">
        <v>1000</v>
      </c>
      <c r="P4">
        <v>18</v>
      </c>
      <c r="Q4">
        <v>7.2227071823204403</v>
      </c>
      <c r="R4">
        <v>1000</v>
      </c>
      <c r="S4">
        <v>18</v>
      </c>
      <c r="T4">
        <v>8.3745210196034794</v>
      </c>
      <c r="U4">
        <v>500</v>
      </c>
      <c r="V4">
        <v>35</v>
      </c>
      <c r="W4">
        <v>7.9987604237097099</v>
      </c>
    </row>
    <row r="5" spans="1:23" x14ac:dyDescent="0.45">
      <c r="A5">
        <v>1E-3</v>
      </c>
      <c r="B5">
        <v>10</v>
      </c>
      <c r="C5">
        <v>9210371932.0659409</v>
      </c>
      <c r="D5">
        <v>683527945.01428294</v>
      </c>
      <c r="E5">
        <v>1492786486.4979601</v>
      </c>
      <c r="F5">
        <v>761138623.01485801</v>
      </c>
      <c r="G5">
        <v>675575631.08344901</v>
      </c>
      <c r="H5">
        <v>36701946610.656998</v>
      </c>
      <c r="I5">
        <v>951</v>
      </c>
      <c r="J5">
        <v>19</v>
      </c>
      <c r="K5">
        <v>6.7114266915231902</v>
      </c>
      <c r="L5">
        <v>1000</v>
      </c>
      <c r="M5">
        <v>18</v>
      </c>
      <c r="N5">
        <v>7.4969036005918701</v>
      </c>
      <c r="O5">
        <v>1000</v>
      </c>
      <c r="P5">
        <v>18</v>
      </c>
      <c r="Q5">
        <v>7.5080662983425404</v>
      </c>
      <c r="R5">
        <v>1000</v>
      </c>
      <c r="S5">
        <v>18</v>
      </c>
      <c r="T5">
        <v>8.3328150163825097</v>
      </c>
      <c r="U5">
        <v>500</v>
      </c>
      <c r="V5">
        <v>35</v>
      </c>
      <c r="W5">
        <v>7.9846743295019103</v>
      </c>
    </row>
    <row r="6" spans="1:23" x14ac:dyDescent="0.45">
      <c r="A6">
        <v>1E-3</v>
      </c>
      <c r="B6">
        <v>10</v>
      </c>
      <c r="C6">
        <v>4907340704.1607199</v>
      </c>
      <c r="D6">
        <v>572093782.17365503</v>
      </c>
      <c r="E6">
        <v>1248989308.9355299</v>
      </c>
      <c r="F6">
        <v>513408794.501095</v>
      </c>
      <c r="G6">
        <v>552201331.03135502</v>
      </c>
      <c r="H6">
        <v>35899957350.555</v>
      </c>
      <c r="I6">
        <v>951</v>
      </c>
      <c r="J6">
        <v>19</v>
      </c>
      <c r="K6">
        <v>6.8639105165040002</v>
      </c>
      <c r="L6">
        <v>1000</v>
      </c>
      <c r="M6">
        <v>18</v>
      </c>
      <c r="N6">
        <v>7.5014522935277004</v>
      </c>
      <c r="O6">
        <v>1000</v>
      </c>
      <c r="P6">
        <v>18</v>
      </c>
      <c r="Q6">
        <v>7.6022651933701599</v>
      </c>
      <c r="R6">
        <v>1000</v>
      </c>
      <c r="S6">
        <v>18</v>
      </c>
      <c r="T6">
        <v>8.3402010329316294</v>
      </c>
      <c r="U6">
        <v>500</v>
      </c>
      <c r="V6">
        <v>35</v>
      </c>
      <c r="W6">
        <v>7.9456840207347303</v>
      </c>
    </row>
    <row r="7" spans="1:23" x14ac:dyDescent="0.45">
      <c r="A7">
        <v>1E-3</v>
      </c>
      <c r="B7">
        <v>10</v>
      </c>
      <c r="C7">
        <v>11222852158.385599</v>
      </c>
      <c r="D7">
        <v>743225819.88678205</v>
      </c>
      <c r="E7">
        <v>607604407.34805405</v>
      </c>
      <c r="F7">
        <v>480563629.18445098</v>
      </c>
      <c r="G7">
        <v>519364673.72265798</v>
      </c>
      <c r="H7">
        <v>36834358313.901299</v>
      </c>
      <c r="I7">
        <v>951</v>
      </c>
      <c r="J7">
        <v>19</v>
      </c>
      <c r="K7">
        <v>6.6982125233029901</v>
      </c>
      <c r="L7">
        <v>1000</v>
      </c>
      <c r="M7">
        <v>18</v>
      </c>
      <c r="N7">
        <v>7.4801337206116001</v>
      </c>
      <c r="O7">
        <v>1000</v>
      </c>
      <c r="P7">
        <v>18</v>
      </c>
      <c r="Q7">
        <v>7.61160220994475</v>
      </c>
      <c r="R7">
        <v>1000</v>
      </c>
      <c r="S7">
        <v>18</v>
      </c>
      <c r="T7">
        <v>8.2865552285222392</v>
      </c>
      <c r="U7">
        <v>500</v>
      </c>
      <c r="V7">
        <v>35</v>
      </c>
      <c r="W7">
        <v>7.9355420329051096</v>
      </c>
    </row>
    <row r="8" spans="1:23" x14ac:dyDescent="0.45">
      <c r="A8">
        <v>1E-3</v>
      </c>
      <c r="B8">
        <v>10</v>
      </c>
      <c r="C8">
        <v>8934328560.2229595</v>
      </c>
      <c r="D8">
        <v>469616664.35404402</v>
      </c>
      <c r="E8">
        <v>1951077302.1637101</v>
      </c>
      <c r="F8">
        <v>647714339.22639</v>
      </c>
      <c r="G8">
        <v>555183560.37143505</v>
      </c>
      <c r="H8">
        <v>40668310800.778503</v>
      </c>
      <c r="I8">
        <v>951</v>
      </c>
      <c r="J8">
        <v>19</v>
      </c>
      <c r="K8">
        <v>6.7037504112292998</v>
      </c>
      <c r="L8">
        <v>1000</v>
      </c>
      <c r="M8">
        <v>18</v>
      </c>
      <c r="N8">
        <v>7.6547925686414198</v>
      </c>
      <c r="O8">
        <v>1000</v>
      </c>
      <c r="P8">
        <v>18</v>
      </c>
      <c r="Q8">
        <v>7.4083977900552398</v>
      </c>
      <c r="R8">
        <v>1000</v>
      </c>
      <c r="S8">
        <v>18</v>
      </c>
      <c r="T8">
        <v>8.3172655078580497</v>
      </c>
      <c r="U8">
        <v>500</v>
      </c>
      <c r="V8">
        <v>35</v>
      </c>
      <c r="W8">
        <v>7.9930696416497602</v>
      </c>
    </row>
    <row r="9" spans="1:23" x14ac:dyDescent="0.45">
      <c r="A9">
        <v>1E-3</v>
      </c>
      <c r="B9">
        <v>10</v>
      </c>
      <c r="C9">
        <v>6187621644.15207</v>
      </c>
      <c r="D9">
        <v>408924615.97133702</v>
      </c>
      <c r="E9">
        <v>1087419735.4890699</v>
      </c>
      <c r="F9">
        <v>373108875.80024499</v>
      </c>
      <c r="G9">
        <v>358183906.01140499</v>
      </c>
      <c r="H9">
        <v>37914175879.098602</v>
      </c>
      <c r="I9">
        <v>951</v>
      </c>
      <c r="J9">
        <v>19</v>
      </c>
      <c r="K9">
        <v>6.6743612238183996</v>
      </c>
      <c r="L9">
        <v>1000</v>
      </c>
      <c r="M9">
        <v>18</v>
      </c>
      <c r="N9">
        <v>7.7171589850386297</v>
      </c>
      <c r="O9">
        <v>1000</v>
      </c>
      <c r="P9">
        <v>18</v>
      </c>
      <c r="Q9">
        <v>7.5606077348066298</v>
      </c>
      <c r="R9">
        <v>1000</v>
      </c>
      <c r="S9">
        <v>18</v>
      </c>
      <c r="T9">
        <v>8.34414394402177</v>
      </c>
      <c r="U9">
        <v>500</v>
      </c>
      <c r="V9">
        <v>35</v>
      </c>
      <c r="W9">
        <v>8.0148749154834302</v>
      </c>
    </row>
    <row r="10" spans="1:23" x14ac:dyDescent="0.45">
      <c r="A10">
        <v>1E-3</v>
      </c>
      <c r="B10">
        <v>10</v>
      </c>
      <c r="C10">
        <v>8990094571.9067192</v>
      </c>
      <c r="D10">
        <v>677556547.481143</v>
      </c>
      <c r="E10">
        <v>1167362329.59654</v>
      </c>
      <c r="F10">
        <v>596994408.71273696</v>
      </c>
      <c r="G10">
        <v>737255503.18687296</v>
      </c>
      <c r="H10">
        <v>32810620972.847</v>
      </c>
      <c r="I10">
        <v>951</v>
      </c>
      <c r="J10">
        <v>19</v>
      </c>
      <c r="K10">
        <v>6.6976642175677101</v>
      </c>
      <c r="L10">
        <v>1000</v>
      </c>
      <c r="M10">
        <v>18</v>
      </c>
      <c r="N10">
        <v>7.5565298405217298</v>
      </c>
      <c r="O10">
        <v>1000</v>
      </c>
      <c r="P10">
        <v>18</v>
      </c>
      <c r="Q10">
        <v>7.5291160220994398</v>
      </c>
      <c r="R10">
        <v>1000</v>
      </c>
      <c r="S10">
        <v>18</v>
      </c>
      <c r="T10">
        <v>8.3776309213083806</v>
      </c>
      <c r="U10">
        <v>500</v>
      </c>
      <c r="V10">
        <v>35</v>
      </c>
      <c r="W10">
        <v>7.9535158891142599</v>
      </c>
    </row>
    <row r="11" spans="1:23" x14ac:dyDescent="0.45">
      <c r="A11">
        <v>1E-3</v>
      </c>
      <c r="B11">
        <v>10</v>
      </c>
      <c r="C11">
        <v>6712541314.2023001</v>
      </c>
      <c r="D11">
        <v>678545553.36374199</v>
      </c>
      <c r="E11">
        <v>699050471.31956506</v>
      </c>
      <c r="F11">
        <v>597973593.678725</v>
      </c>
      <c r="G11">
        <v>690486961.69630504</v>
      </c>
      <c r="H11">
        <v>36072752016.704201</v>
      </c>
      <c r="I11">
        <v>951</v>
      </c>
      <c r="J11">
        <v>19</v>
      </c>
      <c r="K11">
        <v>6.6400921153635197</v>
      </c>
      <c r="L11">
        <v>1000</v>
      </c>
      <c r="M11">
        <v>18</v>
      </c>
      <c r="N11">
        <v>7.58053378637584</v>
      </c>
      <c r="O11">
        <v>1000</v>
      </c>
      <c r="P11">
        <v>18</v>
      </c>
      <c r="Q11">
        <v>7.6362430939226504</v>
      </c>
      <c r="R11">
        <v>1000</v>
      </c>
      <c r="S11">
        <v>18</v>
      </c>
      <c r="T11">
        <v>8.2982173599155793</v>
      </c>
      <c r="U11">
        <v>500</v>
      </c>
      <c r="V11">
        <v>35</v>
      </c>
      <c r="W11">
        <v>7.9200473292765299</v>
      </c>
    </row>
    <row r="12" spans="1:23" x14ac:dyDescent="0.45">
      <c r="A12">
        <v>1E-3</v>
      </c>
      <c r="B12">
        <v>10</v>
      </c>
      <c r="C12">
        <v>9024283483.8442993</v>
      </c>
      <c r="D12">
        <v>460660840.20260501</v>
      </c>
      <c r="E12">
        <v>1472264121.90043</v>
      </c>
      <c r="F12">
        <v>519369721.968418</v>
      </c>
      <c r="G12">
        <v>597965162.39309204</v>
      </c>
      <c r="H12">
        <v>39202689824.094902</v>
      </c>
      <c r="I12">
        <v>951</v>
      </c>
      <c r="J12">
        <v>19</v>
      </c>
      <c r="K12">
        <v>6.5685930474832697</v>
      </c>
      <c r="L12">
        <v>1000</v>
      </c>
      <c r="M12">
        <v>18</v>
      </c>
      <c r="N12">
        <v>7.6455307721817203</v>
      </c>
      <c r="O12">
        <v>1000</v>
      </c>
      <c r="P12">
        <v>18</v>
      </c>
      <c r="Q12">
        <v>7.49756906077348</v>
      </c>
      <c r="R12">
        <v>1000</v>
      </c>
      <c r="S12">
        <v>18</v>
      </c>
      <c r="T12">
        <v>8.3643027711445495</v>
      </c>
      <c r="U12">
        <v>500</v>
      </c>
      <c r="V12">
        <v>35</v>
      </c>
      <c r="W12">
        <v>7.9324430921794002</v>
      </c>
    </row>
    <row r="13" spans="1:23" x14ac:dyDescent="0.45">
      <c r="A13">
        <v>1E-3</v>
      </c>
      <c r="B13">
        <v>10</v>
      </c>
      <c r="C13">
        <v>10386718621.9751</v>
      </c>
      <c r="D13">
        <v>494488485.40242499</v>
      </c>
      <c r="E13">
        <v>1699193950.87345</v>
      </c>
      <c r="F13">
        <v>510412939.45872903</v>
      </c>
      <c r="G13">
        <v>512398491.574812</v>
      </c>
      <c r="H13">
        <v>35316406938.512497</v>
      </c>
      <c r="I13">
        <v>951</v>
      </c>
      <c r="J13">
        <v>19</v>
      </c>
      <c r="K13">
        <v>6.6635596008334197</v>
      </c>
      <c r="L13">
        <v>1000</v>
      </c>
      <c r="M13">
        <v>18</v>
      </c>
      <c r="N13">
        <v>7.6825231544911396</v>
      </c>
      <c r="O13">
        <v>1000</v>
      </c>
      <c r="P13">
        <v>18</v>
      </c>
      <c r="Q13">
        <v>7.49646408839779</v>
      </c>
      <c r="R13">
        <v>1000</v>
      </c>
      <c r="S13">
        <v>18</v>
      </c>
      <c r="T13">
        <v>8.3154328872105197</v>
      </c>
      <c r="U13">
        <v>500</v>
      </c>
      <c r="V13">
        <v>35</v>
      </c>
      <c r="W13">
        <v>8.0559499661933707</v>
      </c>
    </row>
    <row r="14" spans="1:23" x14ac:dyDescent="0.45">
      <c r="A14">
        <v>1E-3</v>
      </c>
      <c r="B14">
        <v>10</v>
      </c>
      <c r="C14">
        <v>12101461118.516899</v>
      </c>
      <c r="D14">
        <v>427829125.207151</v>
      </c>
      <c r="E14">
        <v>1000442259.20482</v>
      </c>
      <c r="F14">
        <v>706413557.60932195</v>
      </c>
      <c r="G14">
        <v>594979301.63611603</v>
      </c>
      <c r="H14">
        <v>36148695933.200897</v>
      </c>
      <c r="I14">
        <v>951</v>
      </c>
      <c r="J14">
        <v>19</v>
      </c>
      <c r="K14">
        <v>6.6126219980260901</v>
      </c>
      <c r="L14">
        <v>1000</v>
      </c>
      <c r="M14">
        <v>18</v>
      </c>
      <c r="N14">
        <v>7.6573683345207399</v>
      </c>
      <c r="O14">
        <v>1000</v>
      </c>
      <c r="P14">
        <v>18</v>
      </c>
      <c r="Q14">
        <v>7.6150276243093904</v>
      </c>
      <c r="R14">
        <v>1000</v>
      </c>
      <c r="S14">
        <v>18</v>
      </c>
      <c r="T14">
        <v>8.3146554117842992</v>
      </c>
      <c r="U14">
        <v>500</v>
      </c>
      <c r="V14">
        <v>35</v>
      </c>
      <c r="W14">
        <v>7.9199909848996999</v>
      </c>
    </row>
    <row r="15" spans="1:23" x14ac:dyDescent="0.45">
      <c r="A15">
        <v>1E-3</v>
      </c>
      <c r="B15">
        <v>10</v>
      </c>
      <c r="C15">
        <v>11074794365.005501</v>
      </c>
      <c r="D15">
        <v>448718894.32836503</v>
      </c>
      <c r="E15">
        <v>1192307703.29368</v>
      </c>
      <c r="F15">
        <v>494489472.75999302</v>
      </c>
      <c r="G15">
        <v>454694609.73361701</v>
      </c>
      <c r="H15">
        <v>35567938641.077003</v>
      </c>
      <c r="I15">
        <v>951</v>
      </c>
      <c r="J15">
        <v>19</v>
      </c>
      <c r="K15">
        <v>6.6263844719815701</v>
      </c>
      <c r="L15">
        <v>1000</v>
      </c>
      <c r="M15">
        <v>18</v>
      </c>
      <c r="N15">
        <v>7.6727133227379802</v>
      </c>
      <c r="O15">
        <v>1000</v>
      </c>
      <c r="P15">
        <v>18</v>
      </c>
      <c r="Q15">
        <v>7.5498895027624302</v>
      </c>
      <c r="R15">
        <v>1000</v>
      </c>
      <c r="S15">
        <v>18</v>
      </c>
      <c r="T15">
        <v>8.3108235686122001</v>
      </c>
      <c r="U15">
        <v>500</v>
      </c>
      <c r="V15">
        <v>35</v>
      </c>
      <c r="W15">
        <v>7.9694050033806603</v>
      </c>
    </row>
    <row r="16" spans="1:23" x14ac:dyDescent="0.45">
      <c r="A16">
        <v>1E-3</v>
      </c>
      <c r="B16">
        <v>10</v>
      </c>
      <c r="C16">
        <v>9135235705.9328308</v>
      </c>
      <c r="D16">
        <v>779039551.14679301</v>
      </c>
      <c r="E16">
        <v>1629714596.2681799</v>
      </c>
      <c r="F16">
        <v>616882306.39995599</v>
      </c>
      <c r="G16">
        <v>607915691.15120602</v>
      </c>
      <c r="H16">
        <v>39203666510.830399</v>
      </c>
      <c r="I16">
        <v>951</v>
      </c>
      <c r="J16">
        <v>19</v>
      </c>
      <c r="K16">
        <v>6.79981357605</v>
      </c>
      <c r="L16">
        <v>1000</v>
      </c>
      <c r="M16">
        <v>18</v>
      </c>
      <c r="N16">
        <v>7.5774647887323896</v>
      </c>
      <c r="O16">
        <v>1000</v>
      </c>
      <c r="P16">
        <v>18</v>
      </c>
      <c r="Q16">
        <v>7.43917127071823</v>
      </c>
      <c r="R16">
        <v>1000</v>
      </c>
      <c r="S16">
        <v>18</v>
      </c>
      <c r="T16">
        <v>8.2981062919975503</v>
      </c>
      <c r="U16">
        <v>500</v>
      </c>
      <c r="V16">
        <v>35</v>
      </c>
      <c r="W16">
        <v>8.0762339418525997</v>
      </c>
    </row>
    <row r="17" spans="1:23" x14ac:dyDescent="0.45">
      <c r="A17">
        <v>1E-3</v>
      </c>
      <c r="B17">
        <v>10</v>
      </c>
      <c r="C17">
        <v>7757917139.7523899</v>
      </c>
      <c r="D17">
        <v>480558786.61267602</v>
      </c>
      <c r="E17">
        <v>652597050.44658005</v>
      </c>
      <c r="F17">
        <v>501454113.18658698</v>
      </c>
      <c r="G17">
        <v>450714881.04815298</v>
      </c>
      <c r="H17">
        <v>35943864497.485001</v>
      </c>
      <c r="I17">
        <v>951</v>
      </c>
      <c r="J17">
        <v>19</v>
      </c>
      <c r="K17">
        <v>6.8004167123588104</v>
      </c>
      <c r="L17">
        <v>1000</v>
      </c>
      <c r="M17">
        <v>18</v>
      </c>
      <c r="N17">
        <v>7.6409820792458998</v>
      </c>
      <c r="O17">
        <v>1000</v>
      </c>
      <c r="P17">
        <v>18</v>
      </c>
      <c r="Q17">
        <v>7.5834254143646396</v>
      </c>
      <c r="R17">
        <v>1000</v>
      </c>
      <c r="S17">
        <v>18</v>
      </c>
      <c r="T17">
        <v>8.3459765646692894</v>
      </c>
      <c r="U17">
        <v>500</v>
      </c>
      <c r="V17">
        <v>35</v>
      </c>
      <c r="W17">
        <v>7.9429794906468301</v>
      </c>
    </row>
    <row r="18" spans="1:23" x14ac:dyDescent="0.45">
      <c r="A18">
        <v>1E-3</v>
      </c>
      <c r="B18">
        <v>10</v>
      </c>
      <c r="C18">
        <v>6661477025.6122599</v>
      </c>
      <c r="D18">
        <v>557171779.84693003</v>
      </c>
      <c r="E18">
        <v>1050575083.5914299</v>
      </c>
      <c r="F18">
        <v>583039904.38609803</v>
      </c>
      <c r="G18">
        <v>551202189.83552206</v>
      </c>
      <c r="H18">
        <v>35260762028.324699</v>
      </c>
      <c r="I18">
        <v>951</v>
      </c>
      <c r="J18">
        <v>19</v>
      </c>
      <c r="K18">
        <v>6.7340717183901697</v>
      </c>
      <c r="L18">
        <v>1000</v>
      </c>
      <c r="M18">
        <v>18</v>
      </c>
      <c r="N18">
        <v>7.5056721652874403</v>
      </c>
      <c r="O18">
        <v>1000</v>
      </c>
      <c r="P18">
        <v>18</v>
      </c>
      <c r="Q18">
        <v>7.5797237569060698</v>
      </c>
      <c r="R18">
        <v>1000</v>
      </c>
      <c r="S18">
        <v>18</v>
      </c>
      <c r="T18">
        <v>8.2854445493419195</v>
      </c>
      <c r="U18">
        <v>500</v>
      </c>
      <c r="V18">
        <v>35</v>
      </c>
      <c r="W18">
        <v>8.0358350236646299</v>
      </c>
    </row>
    <row r="19" spans="1:23" x14ac:dyDescent="0.45">
      <c r="A19">
        <v>1E-3</v>
      </c>
      <c r="B19">
        <v>10</v>
      </c>
      <c r="C19">
        <v>6123680006.9773703</v>
      </c>
      <c r="D19">
        <v>781031575.09920299</v>
      </c>
      <c r="E19">
        <v>1191034596.4983599</v>
      </c>
      <c r="F19">
        <v>635776332.40990198</v>
      </c>
      <c r="G19">
        <v>748202489.69870102</v>
      </c>
      <c r="H19">
        <v>31273480212.987</v>
      </c>
      <c r="I19">
        <v>951</v>
      </c>
      <c r="J19">
        <v>19</v>
      </c>
      <c r="K19">
        <v>6.6807215703476199</v>
      </c>
      <c r="L19">
        <v>1000</v>
      </c>
      <c r="M19">
        <v>18</v>
      </c>
      <c r="N19">
        <v>7.5501178275880898</v>
      </c>
      <c r="O19">
        <v>1000</v>
      </c>
      <c r="P19">
        <v>18</v>
      </c>
      <c r="Q19">
        <v>7.5204972375690602</v>
      </c>
      <c r="R19">
        <v>1000</v>
      </c>
      <c r="S19">
        <v>18</v>
      </c>
      <c r="T19">
        <v>8.3367579274726502</v>
      </c>
      <c r="U19">
        <v>500</v>
      </c>
      <c r="V19">
        <v>35</v>
      </c>
      <c r="W19">
        <v>7.9994929006085096</v>
      </c>
    </row>
    <row r="20" spans="1:23" x14ac:dyDescent="0.45">
      <c r="A20">
        <v>1E-3</v>
      </c>
      <c r="B20">
        <v>10</v>
      </c>
      <c r="C20">
        <v>4506526277.7386999</v>
      </c>
      <c r="D20">
        <v>721331575.20789695</v>
      </c>
      <c r="E20">
        <v>1374064450.7862999</v>
      </c>
      <c r="F20">
        <v>701443346.29313695</v>
      </c>
      <c r="G20">
        <v>566127402.52809596</v>
      </c>
      <c r="H20">
        <v>38420523031.472702</v>
      </c>
      <c r="I20">
        <v>951</v>
      </c>
      <c r="J20">
        <v>19</v>
      </c>
      <c r="K20">
        <v>6.8182366487553399</v>
      </c>
      <c r="L20">
        <v>1000</v>
      </c>
      <c r="M20">
        <v>18</v>
      </c>
      <c r="N20">
        <v>7.5751630404997998</v>
      </c>
      <c r="O20">
        <v>1000</v>
      </c>
      <c r="P20">
        <v>18</v>
      </c>
      <c r="Q20">
        <v>7.5352486187845296</v>
      </c>
      <c r="R20">
        <v>1000</v>
      </c>
      <c r="S20">
        <v>18</v>
      </c>
      <c r="T20">
        <v>8.3070472593991198</v>
      </c>
      <c r="U20">
        <v>500</v>
      </c>
      <c r="V20">
        <v>35</v>
      </c>
      <c r="W20">
        <v>8.0593306288032398</v>
      </c>
    </row>
    <row r="21" spans="1:23" x14ac:dyDescent="0.45">
      <c r="A21">
        <v>1E-3</v>
      </c>
      <c r="B21">
        <v>10</v>
      </c>
      <c r="C21">
        <v>10248420805.006599</v>
      </c>
      <c r="D21">
        <v>431807759.04294801</v>
      </c>
      <c r="E21">
        <v>1383169203.7583699</v>
      </c>
      <c r="F21">
        <v>336299400.21776301</v>
      </c>
      <c r="G21">
        <v>222870469.167887</v>
      </c>
      <c r="H21">
        <v>38970501290.608299</v>
      </c>
      <c r="I21">
        <v>951</v>
      </c>
      <c r="J21">
        <v>19</v>
      </c>
      <c r="K21">
        <v>6.6482070402456399</v>
      </c>
      <c r="L21">
        <v>1000</v>
      </c>
      <c r="M21">
        <v>18</v>
      </c>
      <c r="N21">
        <v>7.6322683180796798</v>
      </c>
      <c r="O21">
        <v>1000</v>
      </c>
      <c r="P21">
        <v>18</v>
      </c>
      <c r="Q21">
        <v>7.48734806629834</v>
      </c>
      <c r="R21">
        <v>1000</v>
      </c>
      <c r="S21">
        <v>18</v>
      </c>
      <c r="T21">
        <v>8.2827233853501401</v>
      </c>
      <c r="U21">
        <v>500</v>
      </c>
      <c r="V21">
        <v>35</v>
      </c>
      <c r="W21">
        <v>7.9656862745097996</v>
      </c>
    </row>
    <row r="22" spans="1:23" x14ac:dyDescent="0.45">
      <c r="A22">
        <v>1E-3</v>
      </c>
      <c r="B22">
        <v>10</v>
      </c>
      <c r="C22">
        <v>13542208294.035</v>
      </c>
      <c r="D22">
        <v>789980516.26039696</v>
      </c>
      <c r="E22">
        <v>560710474.19833803</v>
      </c>
      <c r="F22">
        <v>666619871.468104</v>
      </c>
      <c r="G22">
        <v>547223819.07199204</v>
      </c>
      <c r="H22">
        <v>35723946520.387299</v>
      </c>
      <c r="I22">
        <v>951</v>
      </c>
      <c r="J22">
        <v>19</v>
      </c>
      <c r="K22">
        <v>6.5220418905581701</v>
      </c>
      <c r="L22">
        <v>1000</v>
      </c>
      <c r="M22">
        <v>18</v>
      </c>
      <c r="N22">
        <v>7.5568586616978104</v>
      </c>
      <c r="O22">
        <v>1000</v>
      </c>
      <c r="P22">
        <v>18</v>
      </c>
      <c r="Q22">
        <v>7.6024861878453001</v>
      </c>
      <c r="R22">
        <v>1000</v>
      </c>
      <c r="S22">
        <v>18</v>
      </c>
      <c r="T22">
        <v>8.3934580996279209</v>
      </c>
      <c r="U22">
        <v>500</v>
      </c>
      <c r="V22">
        <v>35</v>
      </c>
      <c r="W22">
        <v>8.0130718954248294</v>
      </c>
    </row>
    <row r="23" spans="1:23" x14ac:dyDescent="0.45">
      <c r="A23">
        <v>1E-3</v>
      </c>
      <c r="B23">
        <v>10</v>
      </c>
      <c r="C23">
        <v>4232847144.7316298</v>
      </c>
      <c r="D23">
        <v>796948381.43822098</v>
      </c>
      <c r="E23">
        <v>705019958.12876105</v>
      </c>
      <c r="F23">
        <v>548219161.20269704</v>
      </c>
      <c r="G23">
        <v>512399485.06665701</v>
      </c>
      <c r="H23">
        <v>33090000425.093899</v>
      </c>
      <c r="I23">
        <v>951</v>
      </c>
      <c r="J23">
        <v>19</v>
      </c>
      <c r="K23">
        <v>6.7949336550060302</v>
      </c>
      <c r="L23">
        <v>1000</v>
      </c>
      <c r="M23">
        <v>18</v>
      </c>
      <c r="N23">
        <v>7.53148462761001</v>
      </c>
      <c r="O23">
        <v>1000</v>
      </c>
      <c r="P23">
        <v>18</v>
      </c>
      <c r="Q23">
        <v>7.5067403314917103</v>
      </c>
      <c r="R23">
        <v>1000</v>
      </c>
      <c r="S23">
        <v>18</v>
      </c>
      <c r="T23">
        <v>8.33886821791525</v>
      </c>
      <c r="U23">
        <v>500</v>
      </c>
      <c r="V23">
        <v>35</v>
      </c>
      <c r="W23">
        <v>8.0489632634663</v>
      </c>
    </row>
    <row r="24" spans="1:23" x14ac:dyDescent="0.45">
      <c r="A24">
        <v>1E-3</v>
      </c>
      <c r="B24">
        <v>10</v>
      </c>
      <c r="C24">
        <v>6218983688.75313</v>
      </c>
      <c r="D24">
        <v>475578998.33376002</v>
      </c>
      <c r="E24">
        <v>1125082435.5997901</v>
      </c>
      <c r="F24">
        <v>421883664.62539601</v>
      </c>
      <c r="G24">
        <v>507443584.21473002</v>
      </c>
      <c r="H24">
        <v>31465343212.853901</v>
      </c>
      <c r="I24">
        <v>951</v>
      </c>
      <c r="J24">
        <v>19</v>
      </c>
      <c r="K24">
        <v>6.9774098037065402</v>
      </c>
      <c r="L24">
        <v>1000</v>
      </c>
      <c r="M24">
        <v>18</v>
      </c>
      <c r="N24">
        <v>7.5702855263878996</v>
      </c>
      <c r="O24">
        <v>1000</v>
      </c>
      <c r="P24">
        <v>18</v>
      </c>
      <c r="Q24">
        <v>7.5641436464088398</v>
      </c>
      <c r="R24">
        <v>1000</v>
      </c>
      <c r="S24">
        <v>18</v>
      </c>
      <c r="T24">
        <v>8.3317598711612106</v>
      </c>
      <c r="U24">
        <v>500</v>
      </c>
      <c r="V24">
        <v>35</v>
      </c>
      <c r="W24">
        <v>7.9869281045751599</v>
      </c>
    </row>
    <row r="25" spans="1:23" x14ac:dyDescent="0.45">
      <c r="A25">
        <v>1E-3</v>
      </c>
      <c r="B25">
        <v>10</v>
      </c>
      <c r="C25">
        <v>11163232056.511999</v>
      </c>
      <c r="D25">
        <v>588013063.05804098</v>
      </c>
      <c r="E25">
        <v>1075222562.1071401</v>
      </c>
      <c r="F25">
        <v>382084326.38365501</v>
      </c>
      <c r="G25">
        <v>429821315.46588802</v>
      </c>
      <c r="H25">
        <v>35776205244.568298</v>
      </c>
      <c r="I25">
        <v>951</v>
      </c>
      <c r="J25">
        <v>19</v>
      </c>
      <c r="K25">
        <v>6.6727163066125597</v>
      </c>
      <c r="L25">
        <v>1000</v>
      </c>
      <c r="M25">
        <v>18</v>
      </c>
      <c r="N25">
        <v>7.54573354524031</v>
      </c>
      <c r="O25">
        <v>1000</v>
      </c>
      <c r="P25">
        <v>18</v>
      </c>
      <c r="Q25">
        <v>7.5380110497237496</v>
      </c>
      <c r="R25">
        <v>1000</v>
      </c>
      <c r="S25">
        <v>18</v>
      </c>
      <c r="T25">
        <v>8.3308713278169595</v>
      </c>
      <c r="U25">
        <v>500</v>
      </c>
      <c r="V25">
        <v>35</v>
      </c>
      <c r="W25">
        <v>8.0473292765381998</v>
      </c>
    </row>
    <row r="26" spans="1:23" x14ac:dyDescent="0.45">
      <c r="A26">
        <v>1E-3</v>
      </c>
      <c r="B26">
        <v>10</v>
      </c>
      <c r="C26">
        <v>4855091966.3295403</v>
      </c>
      <c r="D26">
        <v>748192495.89187205</v>
      </c>
      <c r="E26">
        <v>1276558947.7432699</v>
      </c>
      <c r="F26">
        <v>519395959.57966202</v>
      </c>
      <c r="G26">
        <v>475587497.463938</v>
      </c>
      <c r="H26">
        <v>38831070661.497803</v>
      </c>
      <c r="I26">
        <v>951</v>
      </c>
      <c r="J26">
        <v>19</v>
      </c>
      <c r="K26">
        <v>6.7829257594034402</v>
      </c>
      <c r="L26">
        <v>1000</v>
      </c>
      <c r="M26">
        <v>18</v>
      </c>
      <c r="N26">
        <v>7.63062421219926</v>
      </c>
      <c r="O26">
        <v>1000</v>
      </c>
      <c r="P26">
        <v>18</v>
      </c>
      <c r="Q26">
        <v>7.4676795580110404</v>
      </c>
      <c r="R26">
        <v>1000</v>
      </c>
      <c r="S26">
        <v>18</v>
      </c>
      <c r="T26">
        <v>8.3140445382351302</v>
      </c>
      <c r="U26">
        <v>500</v>
      </c>
      <c r="V26">
        <v>35</v>
      </c>
      <c r="W26">
        <v>7.8771129141311604</v>
      </c>
    </row>
    <row r="28" spans="1:23" x14ac:dyDescent="0.45">
      <c r="A28" t="s">
        <v>23</v>
      </c>
      <c r="C28">
        <f>AVERAGE(Table2[[#All],[ DG]])</f>
        <v>8045620307.5415096</v>
      </c>
      <c r="D28">
        <f>AVERAGE(Table2[[#All],[ Single]])</f>
        <v>594737610.90094733</v>
      </c>
      <c r="E28">
        <f>AVERAGE(Table2[[#All],[ ODG]])</f>
        <v>1223181670.7820616</v>
      </c>
      <c r="F28">
        <f>AVERAGE(Table2[[#All],[ Tree]])</f>
        <v>552602243.54623926</v>
      </c>
      <c r="G28">
        <f>AVERAGE(Table2[[#All],[ Tree2]])</f>
        <v>556417168.72967267</v>
      </c>
      <c r="H28">
        <f>AVERAGE(Table2[[#All],[ PSO]])</f>
        <v>36301605009.781693</v>
      </c>
    </row>
    <row r="29" spans="1:23" x14ac:dyDescent="0.45">
      <c r="A29" t="s">
        <v>25</v>
      </c>
      <c r="C29">
        <f>_xlfn.STDEV.P(Table2[[#All],[ DG]])</f>
        <v>2584392977.331883</v>
      </c>
      <c r="D29">
        <f>_xlfn.STDEV.P(Table2[[#All],[ Single]])</f>
        <v>130230153.02712326</v>
      </c>
      <c r="E29">
        <f>_xlfn.STDEV.P(Table2[[#All],[ ODG]])</f>
        <v>415220229.57726288</v>
      </c>
      <c r="F29">
        <f>_xlfn.STDEV.P(Table2[[#All],[ Tree]])</f>
        <v>112384812.78293437</v>
      </c>
      <c r="G29">
        <f>_xlfn.STDEV.P(Table2[[#All],[ Tree2]])</f>
        <v>126680631.44608428</v>
      </c>
      <c r="H29">
        <f>_xlfn.STDEV.P(Table2[[#All],[ PSO]])</f>
        <v>2305345818.5641546</v>
      </c>
    </row>
    <row r="32" spans="1:23" x14ac:dyDescent="0.45">
      <c r="C32">
        <f>_xlfn.RANK.AVG(C28,$C28:$G28, 1)</f>
        <v>5</v>
      </c>
      <c r="D32">
        <f t="shared" ref="D32:G32" si="0">_xlfn.RANK.AVG(D28,$C28:$G28, 1)</f>
        <v>3</v>
      </c>
      <c r="E32">
        <f t="shared" si="0"/>
        <v>4</v>
      </c>
      <c r="F32">
        <f t="shared" si="0"/>
        <v>1</v>
      </c>
      <c r="G32">
        <f t="shared" si="0"/>
        <v>2</v>
      </c>
    </row>
    <row r="33" spans="3:7" x14ac:dyDescent="0.45">
      <c r="C33">
        <f>_xlfn.RANK.AVG(C29,$C29:$G29, 1)</f>
        <v>5</v>
      </c>
      <c r="D33">
        <f t="shared" ref="D33:G33" si="1">_xlfn.RANK.AVG(D29,$C29:$G29, 1)</f>
        <v>3</v>
      </c>
      <c r="E33">
        <f t="shared" si="1"/>
        <v>4</v>
      </c>
      <c r="F33">
        <f t="shared" si="1"/>
        <v>1</v>
      </c>
      <c r="G33">
        <f t="shared" si="1"/>
        <v>2</v>
      </c>
    </row>
  </sheetData>
  <conditionalFormatting sqref="C28:G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C87F8-508A-410F-8E1A-5CA38BE5FCE6}">
  <dimension ref="A1:W33"/>
  <sheetViews>
    <sheetView topLeftCell="A3" workbookViewId="0">
      <selection activeCell="I34" sqref="I34"/>
    </sheetView>
  </sheetViews>
  <sheetFormatPr defaultRowHeight="14.25" x14ac:dyDescent="0.45"/>
  <cols>
    <col min="2" max="2" width="10.265625" customWidth="1"/>
    <col min="5" max="5" width="9.9296875" customWidth="1"/>
    <col min="6" max="6" width="9.19921875" customWidth="1"/>
    <col min="8" max="8" width="11" customWidth="1"/>
    <col min="9" max="9" width="12.3984375" customWidth="1"/>
    <col min="10" max="10" width="11.6640625" customWidth="1"/>
    <col min="12" max="12" width="9.86328125" customWidth="1"/>
    <col min="13" max="13" width="11.265625" customWidth="1"/>
    <col min="14" max="14" width="10.53125" customWidth="1"/>
    <col min="16" max="16" width="9.46484375" customWidth="1"/>
    <col min="17" max="17" width="11.1328125" customWidth="1"/>
    <col min="18" max="18" width="10.3984375" customWidth="1"/>
    <col min="20" max="20" width="10.46484375" customWidth="1"/>
    <col min="21" max="21" width="12.1328125" customWidth="1"/>
    <col min="22" max="22" width="11.3984375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6</v>
      </c>
      <c r="E1" t="s">
        <v>10</v>
      </c>
      <c r="F1" t="s">
        <v>14</v>
      </c>
      <c r="G1" t="s">
        <v>18</v>
      </c>
      <c r="H1" t="s">
        <v>22</v>
      </c>
      <c r="I1" t="s">
        <v>3</v>
      </c>
      <c r="J1" t="s">
        <v>4</v>
      </c>
      <c r="K1" t="s">
        <v>5</v>
      </c>
      <c r="L1" t="s">
        <v>7</v>
      </c>
      <c r="M1" t="s">
        <v>8</v>
      </c>
      <c r="N1" t="s">
        <v>9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19</v>
      </c>
      <c r="V1" t="s">
        <v>20</v>
      </c>
      <c r="W1" t="s">
        <v>21</v>
      </c>
    </row>
    <row r="2" spans="1:23" x14ac:dyDescent="0.45">
      <c r="A2">
        <v>1E-3</v>
      </c>
      <c r="B2">
        <v>10</v>
      </c>
      <c r="C2">
        <v>208.330086285363</v>
      </c>
      <c r="D2">
        <v>199.998162825929</v>
      </c>
      <c r="E2">
        <v>204.53588949224601</v>
      </c>
      <c r="F2">
        <v>220.255786367506</v>
      </c>
      <c r="G2">
        <v>221.63471385778601</v>
      </c>
      <c r="H2">
        <v>237.09971232065101</v>
      </c>
      <c r="I2">
        <v>513</v>
      </c>
      <c r="J2">
        <v>35</v>
      </c>
      <c r="K2">
        <v>7.85406922357343</v>
      </c>
      <c r="L2">
        <v>1000</v>
      </c>
      <c r="M2">
        <v>18</v>
      </c>
      <c r="N2">
        <v>8.1280758480846096</v>
      </c>
      <c r="O2">
        <v>1000</v>
      </c>
      <c r="P2">
        <v>16</v>
      </c>
      <c r="Q2">
        <v>7.6483529411764701</v>
      </c>
      <c r="R2">
        <v>1000</v>
      </c>
      <c r="S2">
        <v>18</v>
      </c>
      <c r="T2">
        <v>7.6380851890931298</v>
      </c>
      <c r="U2">
        <v>500</v>
      </c>
      <c r="V2">
        <v>35</v>
      </c>
      <c r="W2">
        <v>7.29541356772594</v>
      </c>
    </row>
    <row r="3" spans="1:23" x14ac:dyDescent="0.45">
      <c r="A3">
        <v>1E-3</v>
      </c>
      <c r="B3">
        <v>10</v>
      </c>
      <c r="C3">
        <v>207.81390278329599</v>
      </c>
      <c r="D3">
        <v>200.02007173568001</v>
      </c>
      <c r="E3">
        <v>205.471639775038</v>
      </c>
      <c r="F3">
        <v>220.322378828632</v>
      </c>
      <c r="G3">
        <v>221.93327465700099</v>
      </c>
      <c r="H3">
        <v>237.07716999051601</v>
      </c>
      <c r="I3">
        <v>513</v>
      </c>
      <c r="J3">
        <v>35</v>
      </c>
      <c r="K3">
        <v>7.8864249160842999</v>
      </c>
      <c r="L3">
        <v>1000</v>
      </c>
      <c r="M3">
        <v>18</v>
      </c>
      <c r="N3">
        <v>8.1998136680002194</v>
      </c>
      <c r="O3">
        <v>1000</v>
      </c>
      <c r="P3">
        <v>16</v>
      </c>
      <c r="Q3">
        <v>7.6360588235294102</v>
      </c>
      <c r="R3">
        <v>1000</v>
      </c>
      <c r="S3">
        <v>18</v>
      </c>
      <c r="T3">
        <v>7.6758482812239599</v>
      </c>
      <c r="U3">
        <v>500</v>
      </c>
      <c r="V3">
        <v>35</v>
      </c>
      <c r="W3">
        <v>7.3966644128915897</v>
      </c>
    </row>
    <row r="4" spans="1:23" x14ac:dyDescent="0.45">
      <c r="A4">
        <v>1E-3</v>
      </c>
      <c r="B4">
        <v>10</v>
      </c>
      <c r="C4">
        <v>207.654403859328</v>
      </c>
      <c r="D4">
        <v>199.99788394419801</v>
      </c>
      <c r="E4">
        <v>205.07024216970899</v>
      </c>
      <c r="F4">
        <v>220.404765501398</v>
      </c>
      <c r="G4">
        <v>221.721686952021</v>
      </c>
      <c r="H4">
        <v>237.06809652258099</v>
      </c>
      <c r="I4">
        <v>513</v>
      </c>
      <c r="J4">
        <v>35</v>
      </c>
      <c r="K4">
        <v>7.9400759368293601</v>
      </c>
      <c r="L4">
        <v>1000</v>
      </c>
      <c r="M4">
        <v>18</v>
      </c>
      <c r="N4">
        <v>8.0984271387077307</v>
      </c>
      <c r="O4">
        <v>1000</v>
      </c>
      <c r="P4">
        <v>16</v>
      </c>
      <c r="Q4">
        <v>7.66135294117647</v>
      </c>
      <c r="R4">
        <v>1000</v>
      </c>
      <c r="S4">
        <v>18</v>
      </c>
      <c r="T4">
        <v>7.6977286610762397</v>
      </c>
      <c r="U4">
        <v>500</v>
      </c>
      <c r="V4">
        <v>35</v>
      </c>
      <c r="W4">
        <v>7.3466869506423196</v>
      </c>
    </row>
    <row r="5" spans="1:23" x14ac:dyDescent="0.45">
      <c r="A5">
        <v>1E-3</v>
      </c>
      <c r="B5">
        <v>10</v>
      </c>
      <c r="C5">
        <v>207.562256855085</v>
      </c>
      <c r="D5">
        <v>199.998941393487</v>
      </c>
      <c r="E5">
        <v>204.15291158678301</v>
      </c>
      <c r="F5">
        <v>220.36060369740201</v>
      </c>
      <c r="G5">
        <v>221.769468819905</v>
      </c>
      <c r="H5">
        <v>237.00878948725099</v>
      </c>
      <c r="I5">
        <v>513</v>
      </c>
      <c r="J5">
        <v>35</v>
      </c>
      <c r="K5">
        <v>7.9448632586804599</v>
      </c>
      <c r="L5">
        <v>1000</v>
      </c>
      <c r="M5">
        <v>18</v>
      </c>
      <c r="N5">
        <v>8.1422151586562101</v>
      </c>
      <c r="O5">
        <v>1000</v>
      </c>
      <c r="P5">
        <v>16</v>
      </c>
      <c r="Q5">
        <v>7.6872352941176398</v>
      </c>
      <c r="R5">
        <v>1000</v>
      </c>
      <c r="S5">
        <v>18</v>
      </c>
      <c r="T5">
        <v>7.77580940745265</v>
      </c>
      <c r="U5">
        <v>500</v>
      </c>
      <c r="V5">
        <v>35</v>
      </c>
      <c r="W5">
        <v>7.37249267523101</v>
      </c>
    </row>
    <row r="6" spans="1:23" x14ac:dyDescent="0.45">
      <c r="A6">
        <v>1E-3</v>
      </c>
      <c r="B6">
        <v>10</v>
      </c>
      <c r="C6">
        <v>207.683787692545</v>
      </c>
      <c r="D6">
        <v>199.99868312103899</v>
      </c>
      <c r="E6">
        <v>204.952469474385</v>
      </c>
      <c r="F6">
        <v>220.45375730451599</v>
      </c>
      <c r="G6">
        <v>221.77802737599501</v>
      </c>
      <c r="H6">
        <v>236.99439339378301</v>
      </c>
      <c r="I6">
        <v>513</v>
      </c>
      <c r="J6">
        <v>35</v>
      </c>
      <c r="K6">
        <v>7.9281901722335304</v>
      </c>
      <c r="L6">
        <v>1000</v>
      </c>
      <c r="M6">
        <v>18</v>
      </c>
      <c r="N6">
        <v>8.1824957527264708</v>
      </c>
      <c r="O6">
        <v>1000</v>
      </c>
      <c r="P6">
        <v>16</v>
      </c>
      <c r="Q6">
        <v>7.6754117647058804</v>
      </c>
      <c r="R6">
        <v>1000</v>
      </c>
      <c r="S6">
        <v>18</v>
      </c>
      <c r="T6">
        <v>7.6115399566835098</v>
      </c>
      <c r="U6">
        <v>500</v>
      </c>
      <c r="V6">
        <v>35</v>
      </c>
      <c r="W6">
        <v>7.3411088573360299</v>
      </c>
    </row>
    <row r="7" spans="1:23" x14ac:dyDescent="0.45">
      <c r="A7">
        <v>1E-3</v>
      </c>
      <c r="B7">
        <v>10</v>
      </c>
      <c r="C7">
        <v>206.61200365737901</v>
      </c>
      <c r="D7">
        <v>199.99905701514299</v>
      </c>
      <c r="E7">
        <v>204.71994572105001</v>
      </c>
      <c r="F7">
        <v>220.225718399122</v>
      </c>
      <c r="G7">
        <v>221.57378692024301</v>
      </c>
      <c r="H7">
        <v>237.131103187967</v>
      </c>
      <c r="I7">
        <v>513</v>
      </c>
      <c r="J7">
        <v>35</v>
      </c>
      <c r="K7">
        <v>7.9313817201342598</v>
      </c>
      <c r="L7">
        <v>1000</v>
      </c>
      <c r="M7">
        <v>18</v>
      </c>
      <c r="N7">
        <v>8.1616704115744998</v>
      </c>
      <c r="O7">
        <v>1000</v>
      </c>
      <c r="P7">
        <v>16</v>
      </c>
      <c r="Q7">
        <v>7.61911764705882</v>
      </c>
      <c r="R7">
        <v>1000</v>
      </c>
      <c r="S7">
        <v>18</v>
      </c>
      <c r="T7">
        <v>7.6787360470927899</v>
      </c>
      <c r="U7">
        <v>500</v>
      </c>
      <c r="V7">
        <v>35</v>
      </c>
      <c r="W7">
        <v>7.2933288257831803</v>
      </c>
    </row>
    <row r="8" spans="1:23" x14ac:dyDescent="0.45">
      <c r="A8">
        <v>1E-3</v>
      </c>
      <c r="B8">
        <v>10</v>
      </c>
      <c r="C8">
        <v>207.903476851194</v>
      </c>
      <c r="D8">
        <v>199.998912159203</v>
      </c>
      <c r="E8">
        <v>204.104258603359</v>
      </c>
      <c r="F8">
        <v>220.42008717495401</v>
      </c>
      <c r="G8">
        <v>221.73622750499899</v>
      </c>
      <c r="H8">
        <v>236.999472872437</v>
      </c>
      <c r="I8">
        <v>513</v>
      </c>
      <c r="J8">
        <v>35</v>
      </c>
      <c r="K8">
        <v>7.8925879051339898</v>
      </c>
      <c r="L8">
        <v>1000</v>
      </c>
      <c r="M8">
        <v>18</v>
      </c>
      <c r="N8">
        <v>8.1578889680495408</v>
      </c>
      <c r="O8">
        <v>1000</v>
      </c>
      <c r="P8">
        <v>16</v>
      </c>
      <c r="Q8">
        <v>7.6108823529411698</v>
      </c>
      <c r="R8">
        <v>1000</v>
      </c>
      <c r="S8">
        <v>18</v>
      </c>
      <c r="T8">
        <v>7.72360748597767</v>
      </c>
      <c r="U8">
        <v>500</v>
      </c>
      <c r="V8">
        <v>35</v>
      </c>
      <c r="W8">
        <v>7.2865111561866103</v>
      </c>
    </row>
    <row r="9" spans="1:23" x14ac:dyDescent="0.45">
      <c r="A9">
        <v>1E-3</v>
      </c>
      <c r="B9">
        <v>10</v>
      </c>
      <c r="C9">
        <v>207.56828528709801</v>
      </c>
      <c r="D9">
        <v>199.998217327145</v>
      </c>
      <c r="E9">
        <v>204.825940397783</v>
      </c>
      <c r="F9">
        <v>220.39935827170001</v>
      </c>
      <c r="G9">
        <v>221.51201511438501</v>
      </c>
      <c r="H9">
        <v>237.03939758638001</v>
      </c>
      <c r="I9">
        <v>513</v>
      </c>
      <c r="J9">
        <v>35</v>
      </c>
      <c r="K9">
        <v>7.9274748252902603</v>
      </c>
      <c r="L9">
        <v>1000</v>
      </c>
      <c r="M9">
        <v>18</v>
      </c>
      <c r="N9">
        <v>8.1856195538992704</v>
      </c>
      <c r="O9">
        <v>1000</v>
      </c>
      <c r="P9">
        <v>16</v>
      </c>
      <c r="Q9">
        <v>7.64229411764705</v>
      </c>
      <c r="R9">
        <v>1000</v>
      </c>
      <c r="S9">
        <v>18</v>
      </c>
      <c r="T9">
        <v>7.7047814738712699</v>
      </c>
      <c r="U9">
        <v>500</v>
      </c>
      <c r="V9">
        <v>35</v>
      </c>
      <c r="W9">
        <v>7.4283862970475498</v>
      </c>
    </row>
    <row r="10" spans="1:23" x14ac:dyDescent="0.45">
      <c r="A10">
        <v>1E-3</v>
      </c>
      <c r="B10">
        <v>10</v>
      </c>
      <c r="C10">
        <v>207.18958010665401</v>
      </c>
      <c r="D10">
        <v>200.01045319006201</v>
      </c>
      <c r="E10">
        <v>204.33122191555401</v>
      </c>
      <c r="F10">
        <v>220.35455001242499</v>
      </c>
      <c r="G10">
        <v>221.58573440593099</v>
      </c>
      <c r="H10">
        <v>237.131671896618</v>
      </c>
      <c r="I10">
        <v>513</v>
      </c>
      <c r="J10">
        <v>35</v>
      </c>
      <c r="K10">
        <v>7.93870026963077</v>
      </c>
      <c r="L10">
        <v>1000</v>
      </c>
      <c r="M10">
        <v>18</v>
      </c>
      <c r="N10">
        <v>8.1244588151476904</v>
      </c>
      <c r="O10">
        <v>1000</v>
      </c>
      <c r="P10">
        <v>16</v>
      </c>
      <c r="Q10">
        <v>7.6919411764705803</v>
      </c>
      <c r="R10">
        <v>1000</v>
      </c>
      <c r="S10">
        <v>18</v>
      </c>
      <c r="T10">
        <v>7.6448047981340501</v>
      </c>
      <c r="U10">
        <v>500</v>
      </c>
      <c r="V10">
        <v>35</v>
      </c>
      <c r="W10">
        <v>7.27180527383367</v>
      </c>
    </row>
    <row r="11" spans="1:23" x14ac:dyDescent="0.45">
      <c r="A11">
        <v>1E-3</v>
      </c>
      <c r="B11">
        <v>10</v>
      </c>
      <c r="C11">
        <v>207.66080773192101</v>
      </c>
      <c r="D11">
        <v>199.99865094269401</v>
      </c>
      <c r="E11">
        <v>203.95815921700401</v>
      </c>
      <c r="F11">
        <v>213.02783538860601</v>
      </c>
      <c r="G11">
        <v>221.66081366982399</v>
      </c>
      <c r="H11">
        <v>237.10032788865399</v>
      </c>
      <c r="I11">
        <v>513</v>
      </c>
      <c r="J11">
        <v>35</v>
      </c>
      <c r="K11">
        <v>7.9277499587299802</v>
      </c>
      <c r="L11">
        <v>1000</v>
      </c>
      <c r="M11">
        <v>18</v>
      </c>
      <c r="N11">
        <v>8.1112511645749894</v>
      </c>
      <c r="O11">
        <v>1000</v>
      </c>
      <c r="P11">
        <v>16</v>
      </c>
      <c r="Q11">
        <v>7.66</v>
      </c>
      <c r="R11">
        <v>1000</v>
      </c>
      <c r="S11">
        <v>18</v>
      </c>
      <c r="T11">
        <v>7.8641639362470102</v>
      </c>
      <c r="U11">
        <v>500</v>
      </c>
      <c r="V11">
        <v>35</v>
      </c>
      <c r="W11">
        <v>7.3479828713094397</v>
      </c>
    </row>
    <row r="12" spans="1:23" x14ac:dyDescent="0.45">
      <c r="A12">
        <v>1E-3</v>
      </c>
      <c r="B12">
        <v>10</v>
      </c>
      <c r="C12">
        <v>207.492166767616</v>
      </c>
      <c r="D12">
        <v>200.043396710194</v>
      </c>
      <c r="E12">
        <v>204.10205441204599</v>
      </c>
      <c r="F12">
        <v>220.25781251687201</v>
      </c>
      <c r="G12">
        <v>221.687133285969</v>
      </c>
      <c r="H12">
        <v>237.106902712167</v>
      </c>
      <c r="I12">
        <v>513</v>
      </c>
      <c r="J12">
        <v>35</v>
      </c>
      <c r="K12">
        <v>7.8438342596159103</v>
      </c>
      <c r="L12">
        <v>1000</v>
      </c>
      <c r="M12">
        <v>18</v>
      </c>
      <c r="N12">
        <v>8.0680659834493298</v>
      </c>
      <c r="O12">
        <v>1000</v>
      </c>
      <c r="P12">
        <v>16</v>
      </c>
      <c r="Q12">
        <v>7.6331764705882303</v>
      </c>
      <c r="R12">
        <v>1000</v>
      </c>
      <c r="S12">
        <v>18</v>
      </c>
      <c r="T12">
        <v>7.6829566279780002</v>
      </c>
      <c r="U12">
        <v>500</v>
      </c>
      <c r="V12">
        <v>35</v>
      </c>
      <c r="W12">
        <v>7.3665765156637297</v>
      </c>
    </row>
    <row r="13" spans="1:23" x14ac:dyDescent="0.45">
      <c r="A13">
        <v>1E-3</v>
      </c>
      <c r="B13">
        <v>10</v>
      </c>
      <c r="C13">
        <v>207.297294964885</v>
      </c>
      <c r="D13">
        <v>199.99873582331199</v>
      </c>
      <c r="E13">
        <v>204.37928369753899</v>
      </c>
      <c r="F13">
        <v>220.41502838877699</v>
      </c>
      <c r="G13">
        <v>221.41300868984499</v>
      </c>
      <c r="H13">
        <v>237.07744591200799</v>
      </c>
      <c r="I13">
        <v>513</v>
      </c>
      <c r="J13">
        <v>35</v>
      </c>
      <c r="K13">
        <v>7.9082154845099799</v>
      </c>
      <c r="L13">
        <v>1000</v>
      </c>
      <c r="M13">
        <v>18</v>
      </c>
      <c r="N13">
        <v>8.1435852468899004</v>
      </c>
      <c r="O13">
        <v>1000</v>
      </c>
      <c r="P13">
        <v>16</v>
      </c>
      <c r="Q13">
        <v>7.6311176470588196</v>
      </c>
      <c r="R13">
        <v>1000</v>
      </c>
      <c r="S13">
        <v>18</v>
      </c>
      <c r="T13">
        <v>7.7266063197645298</v>
      </c>
      <c r="U13">
        <v>500</v>
      </c>
      <c r="V13">
        <v>35</v>
      </c>
      <c r="W13">
        <v>7.4020171286905496</v>
      </c>
    </row>
    <row r="14" spans="1:23" x14ac:dyDescent="0.45">
      <c r="A14">
        <v>1E-3</v>
      </c>
      <c r="B14">
        <v>10</v>
      </c>
      <c r="C14">
        <v>208.16652792818999</v>
      </c>
      <c r="D14">
        <v>199.99802654477</v>
      </c>
      <c r="E14">
        <v>204.391513751975</v>
      </c>
      <c r="F14">
        <v>220.270519453915</v>
      </c>
      <c r="G14">
        <v>222.02648972915199</v>
      </c>
      <c r="H14">
        <v>237.09414054376199</v>
      </c>
      <c r="I14">
        <v>513</v>
      </c>
      <c r="J14">
        <v>35</v>
      </c>
      <c r="K14">
        <v>7.9215869696802903</v>
      </c>
      <c r="L14">
        <v>1000</v>
      </c>
      <c r="M14">
        <v>18</v>
      </c>
      <c r="N14">
        <v>8.14561297747575</v>
      </c>
      <c r="O14">
        <v>1000</v>
      </c>
      <c r="P14">
        <v>16</v>
      </c>
      <c r="Q14">
        <v>7.6245882352941097</v>
      </c>
      <c r="R14">
        <v>1000</v>
      </c>
      <c r="S14">
        <v>18</v>
      </c>
      <c r="T14">
        <v>7.6822902204698096</v>
      </c>
      <c r="U14">
        <v>500</v>
      </c>
      <c r="V14">
        <v>35</v>
      </c>
      <c r="W14">
        <v>7.4238224025242197</v>
      </c>
    </row>
    <row r="15" spans="1:23" x14ac:dyDescent="0.45">
      <c r="A15">
        <v>1E-3</v>
      </c>
      <c r="B15">
        <v>10</v>
      </c>
      <c r="C15">
        <v>208.00150657453</v>
      </c>
      <c r="D15">
        <v>199.999009011005</v>
      </c>
      <c r="E15">
        <v>204.46041410395901</v>
      </c>
      <c r="F15">
        <v>220.34711304587699</v>
      </c>
      <c r="G15">
        <v>221.84536459603299</v>
      </c>
      <c r="H15">
        <v>236.986087303342</v>
      </c>
      <c r="I15">
        <v>513</v>
      </c>
      <c r="J15">
        <v>35</v>
      </c>
      <c r="K15">
        <v>7.9220271831838396</v>
      </c>
      <c r="L15">
        <v>1000</v>
      </c>
      <c r="M15">
        <v>18</v>
      </c>
      <c r="N15">
        <v>8.1504904915876502</v>
      </c>
      <c r="O15">
        <v>1000</v>
      </c>
      <c r="P15">
        <v>16</v>
      </c>
      <c r="Q15">
        <v>7.69541176470588</v>
      </c>
      <c r="R15">
        <v>1000</v>
      </c>
      <c r="S15">
        <v>18</v>
      </c>
      <c r="T15">
        <v>7.6281446104292696</v>
      </c>
      <c r="U15">
        <v>500</v>
      </c>
      <c r="V15">
        <v>35</v>
      </c>
      <c r="W15">
        <v>7.3697881451431098</v>
      </c>
    </row>
    <row r="16" spans="1:23" x14ac:dyDescent="0.45">
      <c r="A16">
        <v>1E-3</v>
      </c>
      <c r="B16">
        <v>10</v>
      </c>
      <c r="C16">
        <v>206.69247243174601</v>
      </c>
      <c r="D16">
        <v>200.02297407240599</v>
      </c>
      <c r="E16">
        <v>204.604662337364</v>
      </c>
      <c r="F16">
        <v>220.428750431119</v>
      </c>
      <c r="G16">
        <v>222.135308249134</v>
      </c>
      <c r="H16">
        <v>237.166467170338</v>
      </c>
      <c r="I16">
        <v>513</v>
      </c>
      <c r="J16">
        <v>35</v>
      </c>
      <c r="K16">
        <v>7.9045837231057003</v>
      </c>
      <c r="L16">
        <v>1000</v>
      </c>
      <c r="M16">
        <v>18</v>
      </c>
      <c r="N16">
        <v>8.1234723516194407</v>
      </c>
      <c r="O16">
        <v>1000</v>
      </c>
      <c r="P16">
        <v>16</v>
      </c>
      <c r="Q16">
        <v>7.6352352941176402</v>
      </c>
      <c r="R16">
        <v>1000</v>
      </c>
      <c r="S16">
        <v>18</v>
      </c>
      <c r="T16">
        <v>7.6493030488143496</v>
      </c>
      <c r="U16">
        <v>500</v>
      </c>
      <c r="V16">
        <v>35</v>
      </c>
      <c r="W16">
        <v>7.2488731124633698</v>
      </c>
    </row>
    <row r="17" spans="1:23" x14ac:dyDescent="0.45">
      <c r="A17">
        <v>1E-3</v>
      </c>
      <c r="B17">
        <v>10</v>
      </c>
      <c r="C17">
        <v>207.374189180944</v>
      </c>
      <c r="D17">
        <v>200.00683918490199</v>
      </c>
      <c r="E17">
        <v>204.42071768668299</v>
      </c>
      <c r="F17">
        <v>220.26561019246401</v>
      </c>
      <c r="G17">
        <v>221.66783943196199</v>
      </c>
      <c r="H17">
        <v>237.03328648134601</v>
      </c>
      <c r="I17">
        <v>513</v>
      </c>
      <c r="J17">
        <v>35</v>
      </c>
      <c r="K17">
        <v>7.9785946183899101</v>
      </c>
      <c r="L17">
        <v>1000</v>
      </c>
      <c r="M17">
        <v>18</v>
      </c>
      <c r="N17">
        <v>8.0983175316490303</v>
      </c>
      <c r="O17">
        <v>1000</v>
      </c>
      <c r="P17">
        <v>16</v>
      </c>
      <c r="Q17">
        <v>7.6282352941176397</v>
      </c>
      <c r="R17">
        <v>1000</v>
      </c>
      <c r="S17">
        <v>18</v>
      </c>
      <c r="T17">
        <v>7.6604098406175298</v>
      </c>
      <c r="U17">
        <v>500</v>
      </c>
      <c r="V17">
        <v>35</v>
      </c>
      <c r="W17">
        <v>7.4227518593644302</v>
      </c>
    </row>
    <row r="18" spans="1:23" x14ac:dyDescent="0.45">
      <c r="A18">
        <v>1E-3</v>
      </c>
      <c r="B18">
        <v>10</v>
      </c>
      <c r="C18">
        <v>208.105598451547</v>
      </c>
      <c r="D18">
        <v>199.998895943457</v>
      </c>
      <c r="E18">
        <v>204.060132596778</v>
      </c>
      <c r="F18">
        <v>220.26911404128799</v>
      </c>
      <c r="G18">
        <v>221.823050000655</v>
      </c>
      <c r="H18">
        <v>237.102949348062</v>
      </c>
      <c r="I18">
        <v>513</v>
      </c>
      <c r="J18">
        <v>35</v>
      </c>
      <c r="K18">
        <v>7.9132229131128504</v>
      </c>
      <c r="L18">
        <v>1000</v>
      </c>
      <c r="M18">
        <v>18</v>
      </c>
      <c r="N18">
        <v>8.1650682303940307</v>
      </c>
      <c r="O18">
        <v>1000</v>
      </c>
      <c r="P18">
        <v>16</v>
      </c>
      <c r="Q18">
        <v>7.6454117647058801</v>
      </c>
      <c r="R18">
        <v>1000</v>
      </c>
      <c r="S18">
        <v>18</v>
      </c>
      <c r="T18">
        <v>7.6930082745598902</v>
      </c>
      <c r="U18">
        <v>500</v>
      </c>
      <c r="V18">
        <v>35</v>
      </c>
      <c r="W18">
        <v>7.3555893621816502</v>
      </c>
    </row>
    <row r="19" spans="1:23" x14ac:dyDescent="0.45">
      <c r="A19">
        <v>1E-3</v>
      </c>
      <c r="B19">
        <v>10</v>
      </c>
      <c r="C19">
        <v>208.045660030091</v>
      </c>
      <c r="D19">
        <v>199.99767097966</v>
      </c>
      <c r="E19">
        <v>204.03007134413099</v>
      </c>
      <c r="F19">
        <v>220.489328984797</v>
      </c>
      <c r="G19">
        <v>221.22807322066899</v>
      </c>
      <c r="H19">
        <v>237.082754381402</v>
      </c>
      <c r="I19">
        <v>513</v>
      </c>
      <c r="J19">
        <v>35</v>
      </c>
      <c r="K19">
        <v>7.9196060089143199</v>
      </c>
      <c r="L19">
        <v>1000</v>
      </c>
      <c r="M19">
        <v>18</v>
      </c>
      <c r="N19">
        <v>8.12539047514659</v>
      </c>
      <c r="O19">
        <v>1000</v>
      </c>
      <c r="P19">
        <v>16</v>
      </c>
      <c r="Q19">
        <v>7.7002941176470499</v>
      </c>
      <c r="R19">
        <v>1000</v>
      </c>
      <c r="S19">
        <v>18</v>
      </c>
      <c r="T19">
        <v>7.6432498472816102</v>
      </c>
      <c r="U19">
        <v>500</v>
      </c>
      <c r="V19">
        <v>35</v>
      </c>
      <c r="W19">
        <v>7.4087784539102897</v>
      </c>
    </row>
    <row r="20" spans="1:23" x14ac:dyDescent="0.45">
      <c r="A20">
        <v>1E-3</v>
      </c>
      <c r="B20">
        <v>10</v>
      </c>
      <c r="C20">
        <v>207.25074078387601</v>
      </c>
      <c r="D20">
        <v>199.99865425289701</v>
      </c>
      <c r="E20">
        <v>204.300526748127</v>
      </c>
      <c r="F20">
        <v>220.31162587959</v>
      </c>
      <c r="G20">
        <v>221.41175059173801</v>
      </c>
      <c r="H20">
        <v>237.02688027471399</v>
      </c>
      <c r="I20">
        <v>513</v>
      </c>
      <c r="J20">
        <v>35</v>
      </c>
      <c r="K20">
        <v>7.9154239806306004</v>
      </c>
      <c r="L20">
        <v>1000</v>
      </c>
      <c r="M20">
        <v>18</v>
      </c>
      <c r="N20">
        <v>8.1344330574889003</v>
      </c>
      <c r="O20">
        <v>1000</v>
      </c>
      <c r="P20">
        <v>16</v>
      </c>
      <c r="Q20">
        <v>7.6950588235294104</v>
      </c>
      <c r="R20">
        <v>1000</v>
      </c>
      <c r="S20">
        <v>18</v>
      </c>
      <c r="T20">
        <v>7.7416560226578497</v>
      </c>
      <c r="U20">
        <v>500</v>
      </c>
      <c r="V20">
        <v>35</v>
      </c>
      <c r="W20">
        <v>7.3756479603335503</v>
      </c>
    </row>
    <row r="21" spans="1:23" x14ac:dyDescent="0.45">
      <c r="A21">
        <v>1E-3</v>
      </c>
      <c r="B21">
        <v>10</v>
      </c>
      <c r="C21">
        <v>206.89328863969601</v>
      </c>
      <c r="D21">
        <v>199.99839919622099</v>
      </c>
      <c r="E21">
        <v>204.02776238764599</v>
      </c>
      <c r="F21">
        <v>220.27478055086601</v>
      </c>
      <c r="G21">
        <v>221.53861201773901</v>
      </c>
      <c r="H21">
        <v>237.151851740144</v>
      </c>
      <c r="I21">
        <v>513</v>
      </c>
      <c r="J21">
        <v>35</v>
      </c>
      <c r="K21">
        <v>7.8369008969350098</v>
      </c>
      <c r="L21">
        <v>1000</v>
      </c>
      <c r="M21">
        <v>18</v>
      </c>
      <c r="N21">
        <v>8.1438592645366299</v>
      </c>
      <c r="O21">
        <v>1000</v>
      </c>
      <c r="P21">
        <v>16</v>
      </c>
      <c r="Q21">
        <v>7.65547058823529</v>
      </c>
      <c r="R21">
        <v>1000</v>
      </c>
      <c r="S21">
        <v>18</v>
      </c>
      <c r="T21">
        <v>7.6542455711667596</v>
      </c>
      <c r="U21">
        <v>500</v>
      </c>
      <c r="V21">
        <v>35</v>
      </c>
      <c r="W21">
        <v>7.4402749605589298</v>
      </c>
    </row>
    <row r="22" spans="1:23" x14ac:dyDescent="0.45">
      <c r="A22">
        <v>1E-3</v>
      </c>
      <c r="B22">
        <v>10</v>
      </c>
      <c r="C22">
        <v>207.49801627930901</v>
      </c>
      <c r="D22">
        <v>200.00968543248899</v>
      </c>
      <c r="E22">
        <v>204.627031899538</v>
      </c>
      <c r="F22">
        <v>220.217585427914</v>
      </c>
      <c r="G22">
        <v>221.79302344955701</v>
      </c>
      <c r="H22">
        <v>237.04818057551401</v>
      </c>
      <c r="I22">
        <v>513</v>
      </c>
      <c r="J22">
        <v>35</v>
      </c>
      <c r="K22">
        <v>7.9343531612832203</v>
      </c>
      <c r="L22">
        <v>1000</v>
      </c>
      <c r="M22">
        <v>18</v>
      </c>
      <c r="N22">
        <v>8.1264317422041898</v>
      </c>
      <c r="O22">
        <v>1000</v>
      </c>
      <c r="P22">
        <v>16</v>
      </c>
      <c r="Q22">
        <v>7.6661176470588197</v>
      </c>
      <c r="R22">
        <v>1000</v>
      </c>
      <c r="S22">
        <v>18</v>
      </c>
      <c r="T22">
        <v>7.6903426445271199</v>
      </c>
      <c r="U22">
        <v>500</v>
      </c>
      <c r="V22">
        <v>35</v>
      </c>
      <c r="W22">
        <v>7.3341221546089699</v>
      </c>
    </row>
    <row r="23" spans="1:23" x14ac:dyDescent="0.45">
      <c r="A23">
        <v>1E-3</v>
      </c>
      <c r="B23">
        <v>10</v>
      </c>
      <c r="C23">
        <v>207.87174878788301</v>
      </c>
      <c r="D23">
        <v>200.006371850211</v>
      </c>
      <c r="E23">
        <v>204.799868292642</v>
      </c>
      <c r="F23">
        <v>220.45344561719699</v>
      </c>
      <c r="G23">
        <v>221.423655907853</v>
      </c>
      <c r="H23">
        <v>236.98545400517901</v>
      </c>
      <c r="I23">
        <v>513</v>
      </c>
      <c r="J23">
        <v>35</v>
      </c>
      <c r="K23">
        <v>7.8617179331975997</v>
      </c>
      <c r="L23">
        <v>1000</v>
      </c>
      <c r="M23">
        <v>18</v>
      </c>
      <c r="N23">
        <v>8.1635885351016597</v>
      </c>
      <c r="O23">
        <v>1000</v>
      </c>
      <c r="P23">
        <v>16</v>
      </c>
      <c r="Q23">
        <v>7.6580000000000004</v>
      </c>
      <c r="R23">
        <v>1000</v>
      </c>
      <c r="S23">
        <v>18</v>
      </c>
      <c r="T23">
        <v>7.63558616093741</v>
      </c>
      <c r="U23">
        <v>500</v>
      </c>
      <c r="V23">
        <v>35</v>
      </c>
      <c r="W23">
        <v>7.3354744196529102</v>
      </c>
    </row>
    <row r="24" spans="1:23" x14ac:dyDescent="0.45">
      <c r="A24">
        <v>1E-3</v>
      </c>
      <c r="B24">
        <v>10</v>
      </c>
      <c r="C24">
        <v>208.177593878609</v>
      </c>
      <c r="D24">
        <v>199.998761308599</v>
      </c>
      <c r="E24">
        <v>204.519994855503</v>
      </c>
      <c r="F24">
        <v>220.330909960284</v>
      </c>
      <c r="G24">
        <v>222.170259045698</v>
      </c>
      <c r="H24">
        <v>236.95581835834901</v>
      </c>
      <c r="I24">
        <v>513</v>
      </c>
      <c r="J24">
        <v>35</v>
      </c>
      <c r="K24">
        <v>7.8967699334177004</v>
      </c>
      <c r="L24">
        <v>1000</v>
      </c>
      <c r="M24">
        <v>18</v>
      </c>
      <c r="N24">
        <v>8.1439140680659801</v>
      </c>
      <c r="O24">
        <v>1000</v>
      </c>
      <c r="P24">
        <v>16</v>
      </c>
      <c r="Q24">
        <v>7.6032352941176402</v>
      </c>
      <c r="R24">
        <v>1000</v>
      </c>
      <c r="S24">
        <v>18</v>
      </c>
      <c r="T24">
        <v>7.6224246126506303</v>
      </c>
      <c r="U24">
        <v>500</v>
      </c>
      <c r="V24">
        <v>35</v>
      </c>
      <c r="W24">
        <v>7.2050935316655398</v>
      </c>
    </row>
    <row r="25" spans="1:23" x14ac:dyDescent="0.45">
      <c r="A25">
        <v>1E-3</v>
      </c>
      <c r="B25">
        <v>10</v>
      </c>
      <c r="C25">
        <v>207.25149351702399</v>
      </c>
      <c r="D25">
        <v>199.99818265079901</v>
      </c>
      <c r="E25">
        <v>204.64312991841501</v>
      </c>
      <c r="F25">
        <v>220.20495264273401</v>
      </c>
      <c r="G25" s="2">
        <v>222.24579872721799</v>
      </c>
      <c r="H25" s="2">
        <v>236.97121217151101</v>
      </c>
      <c r="I25">
        <v>513</v>
      </c>
      <c r="J25">
        <v>35</v>
      </c>
      <c r="K25">
        <v>7.8423485390414296</v>
      </c>
      <c r="L25">
        <v>1000</v>
      </c>
      <c r="M25">
        <v>18</v>
      </c>
      <c r="N25">
        <v>8.1278018304378801</v>
      </c>
      <c r="O25">
        <v>1000</v>
      </c>
      <c r="P25">
        <v>16</v>
      </c>
      <c r="Q25">
        <v>7.6618823529411699</v>
      </c>
      <c r="R25">
        <v>1000</v>
      </c>
      <c r="S25">
        <v>18</v>
      </c>
      <c r="T25">
        <v>7.66368634419947</v>
      </c>
      <c r="U25" s="2">
        <v>500</v>
      </c>
      <c r="V25" s="2">
        <v>35</v>
      </c>
      <c r="W25" s="2">
        <v>7.4169248971773003</v>
      </c>
    </row>
    <row r="28" spans="1:23" x14ac:dyDescent="0.45">
      <c r="A28" t="s">
        <v>23</v>
      </c>
      <c r="C28">
        <f>AVERAGE(Table5[[#All],[ DG]])</f>
        <v>207.58737038857535</v>
      </c>
      <c r="D28">
        <f>AVERAGE(Table5[[#All],[ Single]])</f>
        <v>200.00394319231256</v>
      </c>
      <c r="E28">
        <f>AVERAGE(Table5[[#All],[ ODG]])</f>
        <v>204.47874343271906</v>
      </c>
      <c r="F28">
        <f>AVERAGE(Table5[[#All],[ Tree]])</f>
        <v>220.03172575333144</v>
      </c>
      <c r="G28">
        <f>AVERAGE(Table5[[#All],[ Tree2]])</f>
        <v>221.72146317588803</v>
      </c>
      <c r="H28">
        <f>AVERAGE(Table5[[#All],[ PSO]])</f>
        <v>237.05998192186152</v>
      </c>
    </row>
    <row r="29" spans="1:23" x14ac:dyDescent="0.45">
      <c r="A29" t="s">
        <v>25</v>
      </c>
      <c r="C29">
        <f>_xlfn.STDEV.P(Table5[[#All],[ DG]])</f>
        <v>0.4519744418208636</v>
      </c>
      <c r="D29">
        <f>_xlfn.STDEV.P(Table5[[#All],[ Single]])</f>
        <v>1.0745823430185663E-2</v>
      </c>
      <c r="E29">
        <f>_xlfn.STDEV.P(Table5[[#All],[ ODG]])</f>
        <v>0.36661585363621219</v>
      </c>
      <c r="F29">
        <f>_xlfn.STDEV.P(Table5[[#All],[ Tree]])</f>
        <v>1.4626511543362635</v>
      </c>
      <c r="G29">
        <f>_xlfn.STDEV.P(Table5[[#All],[ Tree2]])</f>
        <v>0.24816101046920278</v>
      </c>
      <c r="H29">
        <f>_xlfn.STDEV.P(Table5[[#All],[ PSO]])</f>
        <v>5.8552947376571657E-2</v>
      </c>
    </row>
    <row r="32" spans="1:23" x14ac:dyDescent="0.45">
      <c r="C32">
        <f>_xlfn.RANK.AVG(C28,$C28:$G28, 1)</f>
        <v>3</v>
      </c>
      <c r="D32">
        <f t="shared" ref="D32:G32" si="0">_xlfn.RANK.AVG(D28,$C28:$G28, 1)</f>
        <v>1</v>
      </c>
      <c r="E32">
        <f t="shared" si="0"/>
        <v>2</v>
      </c>
      <c r="F32">
        <f t="shared" si="0"/>
        <v>4</v>
      </c>
      <c r="G32">
        <f t="shared" si="0"/>
        <v>5</v>
      </c>
    </row>
    <row r="33" spans="3:7" x14ac:dyDescent="0.45">
      <c r="C33">
        <f>_xlfn.RANK.AVG(C29,$C29:$G29, 1)</f>
        <v>4</v>
      </c>
      <c r="D33">
        <f t="shared" ref="D33:G33" si="1">_xlfn.RANK.AVG(D29,$C29:$G29, 1)</f>
        <v>1</v>
      </c>
      <c r="E33">
        <f t="shared" si="1"/>
        <v>3</v>
      </c>
      <c r="F33">
        <f t="shared" si="1"/>
        <v>5</v>
      </c>
      <c r="G33">
        <f t="shared" si="1"/>
        <v>2</v>
      </c>
    </row>
  </sheetData>
  <conditionalFormatting sqref="C28:G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DF18-8523-48CA-B115-9263308047F0}">
  <dimension ref="A1:W34"/>
  <sheetViews>
    <sheetView topLeftCell="A7" workbookViewId="0">
      <selection activeCell="I35" sqref="I35"/>
    </sheetView>
  </sheetViews>
  <sheetFormatPr defaultRowHeight="14.25" x14ac:dyDescent="0.45"/>
  <cols>
    <col min="2" max="2" width="10.265625" customWidth="1"/>
    <col min="5" max="5" width="9.9296875" customWidth="1"/>
    <col min="6" max="6" width="9.19921875" customWidth="1"/>
    <col min="8" max="8" width="11" customWidth="1"/>
    <col min="9" max="9" width="12.3984375" customWidth="1"/>
    <col min="10" max="10" width="11.6640625" customWidth="1"/>
    <col min="12" max="12" width="9.86328125" customWidth="1"/>
    <col min="13" max="13" width="11.265625" customWidth="1"/>
    <col min="14" max="14" width="10.53125" customWidth="1"/>
    <col min="16" max="16" width="9.46484375" customWidth="1"/>
    <col min="17" max="17" width="11.1328125" customWidth="1"/>
    <col min="18" max="18" width="10.3984375" customWidth="1"/>
    <col min="20" max="20" width="10.46484375" customWidth="1"/>
    <col min="21" max="21" width="12.1328125" customWidth="1"/>
    <col min="22" max="22" width="11.3984375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6</v>
      </c>
      <c r="E1" t="s">
        <v>10</v>
      </c>
      <c r="F1" t="s">
        <v>14</v>
      </c>
      <c r="G1" t="s">
        <v>18</v>
      </c>
      <c r="H1" t="s">
        <v>22</v>
      </c>
      <c r="I1" t="s">
        <v>3</v>
      </c>
      <c r="J1" t="s">
        <v>4</v>
      </c>
      <c r="K1" t="s">
        <v>5</v>
      </c>
      <c r="L1" t="s">
        <v>7</v>
      </c>
      <c r="M1" t="s">
        <v>8</v>
      </c>
      <c r="N1" t="s">
        <v>9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19</v>
      </c>
      <c r="V1" t="s">
        <v>20</v>
      </c>
      <c r="W1" t="s">
        <v>21</v>
      </c>
    </row>
    <row r="2" spans="1:23" x14ac:dyDescent="0.45">
      <c r="A2">
        <v>1E-3</v>
      </c>
      <c r="B2">
        <v>10</v>
      </c>
      <c r="C2">
        <v>1726682.6725158701</v>
      </c>
      <c r="D2">
        <v>2816515.6649435801</v>
      </c>
      <c r="E2">
        <v>1538022.8296127999</v>
      </c>
      <c r="F2">
        <v>1994847.62412375</v>
      </c>
      <c r="G2">
        <v>1547058.5329126799</v>
      </c>
      <c r="H2">
        <v>32196423.740130801</v>
      </c>
      <c r="I2">
        <v>40</v>
      </c>
      <c r="J2">
        <v>50</v>
      </c>
      <c r="K2">
        <v>4.5170000000000003</v>
      </c>
      <c r="L2">
        <v>1000</v>
      </c>
      <c r="M2">
        <v>18</v>
      </c>
      <c r="N2">
        <v>7.0697648928590997</v>
      </c>
      <c r="O2">
        <v>1000</v>
      </c>
      <c r="P2">
        <v>15</v>
      </c>
      <c r="Q2">
        <v>9.0609374999999996</v>
      </c>
      <c r="R2">
        <v>1000</v>
      </c>
      <c r="S2">
        <v>18</v>
      </c>
      <c r="T2">
        <v>8.3285944354972994</v>
      </c>
      <c r="U2">
        <v>500</v>
      </c>
      <c r="V2">
        <v>35</v>
      </c>
      <c r="W2">
        <v>8.1518480955600605</v>
      </c>
    </row>
    <row r="3" spans="1:23" x14ac:dyDescent="0.45">
      <c r="A3">
        <v>1E-3</v>
      </c>
      <c r="B3">
        <v>10</v>
      </c>
      <c r="C3">
        <v>1716754.4822386701</v>
      </c>
      <c r="D3">
        <v>2528871.7001124001</v>
      </c>
      <c r="E3">
        <v>1557791.9355309501</v>
      </c>
      <c r="F3">
        <v>1614895.64629773</v>
      </c>
      <c r="G3">
        <v>1251598.46162622</v>
      </c>
      <c r="H3">
        <v>33128450.8527155</v>
      </c>
      <c r="I3">
        <v>40</v>
      </c>
      <c r="J3">
        <v>50</v>
      </c>
      <c r="K3">
        <v>4.5095000000000001</v>
      </c>
      <c r="L3">
        <v>1000</v>
      </c>
      <c r="M3">
        <v>18</v>
      </c>
      <c r="N3">
        <v>7.1543815421713104</v>
      </c>
      <c r="O3">
        <v>1000</v>
      </c>
      <c r="P3">
        <v>15</v>
      </c>
      <c r="Q3">
        <v>9.0664999999999996</v>
      </c>
      <c r="R3">
        <v>1000</v>
      </c>
      <c r="S3">
        <v>18</v>
      </c>
      <c r="T3">
        <v>8.2977730882434599</v>
      </c>
      <c r="U3">
        <v>500</v>
      </c>
      <c r="V3">
        <v>35</v>
      </c>
      <c r="W3">
        <v>8.0953910299752092</v>
      </c>
    </row>
    <row r="4" spans="1:23" x14ac:dyDescent="0.45">
      <c r="A4">
        <v>1E-3</v>
      </c>
      <c r="B4">
        <v>10</v>
      </c>
      <c r="C4">
        <v>1549628.36760657</v>
      </c>
      <c r="D4">
        <v>2202529.2760214</v>
      </c>
      <c r="E4">
        <v>1413111.29107755</v>
      </c>
      <c r="F4">
        <v>1476556.0216742901</v>
      </c>
      <c r="G4">
        <v>1125405.4110681999</v>
      </c>
      <c r="H4">
        <v>34371901.4194763</v>
      </c>
      <c r="I4">
        <v>40</v>
      </c>
      <c r="J4">
        <v>50</v>
      </c>
      <c r="K4">
        <v>4.6044999999999998</v>
      </c>
      <c r="L4">
        <v>1000</v>
      </c>
      <c r="M4">
        <v>18</v>
      </c>
      <c r="N4">
        <v>7.16172521510385</v>
      </c>
      <c r="O4">
        <v>1000</v>
      </c>
      <c r="P4">
        <v>15</v>
      </c>
      <c r="Q4">
        <v>9.0968750000000007</v>
      </c>
      <c r="R4">
        <v>1000</v>
      </c>
      <c r="S4">
        <v>18</v>
      </c>
      <c r="T4">
        <v>8.2439051479979994</v>
      </c>
      <c r="U4">
        <v>500</v>
      </c>
      <c r="V4">
        <v>35</v>
      </c>
      <c r="W4">
        <v>8.0927428442641407</v>
      </c>
    </row>
    <row r="5" spans="1:23" x14ac:dyDescent="0.45">
      <c r="A5">
        <v>1E-3</v>
      </c>
      <c r="B5">
        <v>10</v>
      </c>
      <c r="C5">
        <v>1729730.57743588</v>
      </c>
      <c r="D5">
        <v>2508336.0098663201</v>
      </c>
      <c r="E5">
        <v>1583399.2086710799</v>
      </c>
      <c r="F5">
        <v>1686918.91534395</v>
      </c>
      <c r="G5">
        <v>1311083.93709825</v>
      </c>
      <c r="H5">
        <v>34316447.512278698</v>
      </c>
      <c r="I5">
        <v>40</v>
      </c>
      <c r="J5">
        <v>50</v>
      </c>
      <c r="K5">
        <v>4.468</v>
      </c>
      <c r="L5">
        <v>1000</v>
      </c>
      <c r="M5">
        <v>18</v>
      </c>
      <c r="N5">
        <v>7.2325861785498899</v>
      </c>
      <c r="O5">
        <v>1000</v>
      </c>
      <c r="P5">
        <v>15</v>
      </c>
      <c r="Q5">
        <v>9.0838750000000008</v>
      </c>
      <c r="R5">
        <v>1000</v>
      </c>
      <c r="S5">
        <v>18</v>
      </c>
      <c r="T5">
        <v>8.3203754095629403</v>
      </c>
      <c r="U5">
        <v>500</v>
      </c>
      <c r="V5">
        <v>35</v>
      </c>
      <c r="W5">
        <v>8.0845165652467799</v>
      </c>
    </row>
    <row r="6" spans="1:23" x14ac:dyDescent="0.45">
      <c r="A6">
        <v>1E-3</v>
      </c>
      <c r="B6">
        <v>10</v>
      </c>
      <c r="C6">
        <v>1651786.15228253</v>
      </c>
      <c r="D6">
        <v>2578913.8563143499</v>
      </c>
      <c r="E6">
        <v>1586558.9882290601</v>
      </c>
      <c r="F6">
        <v>1955149.1586171701</v>
      </c>
      <c r="G6">
        <v>1487317.8247974</v>
      </c>
      <c r="H6">
        <v>31853580.064051099</v>
      </c>
      <c r="I6">
        <v>40</v>
      </c>
      <c r="J6">
        <v>50</v>
      </c>
      <c r="K6">
        <v>4.4405000000000001</v>
      </c>
      <c r="L6">
        <v>1000</v>
      </c>
      <c r="M6">
        <v>18</v>
      </c>
      <c r="N6">
        <v>7.2131857291609496</v>
      </c>
      <c r="O6">
        <v>1000</v>
      </c>
      <c r="P6">
        <v>15</v>
      </c>
      <c r="Q6">
        <v>9.0909999999999993</v>
      </c>
      <c r="R6">
        <v>1000</v>
      </c>
      <c r="S6">
        <v>18</v>
      </c>
      <c r="T6">
        <v>8.3658021880379803</v>
      </c>
      <c r="U6">
        <v>500</v>
      </c>
      <c r="V6">
        <v>35</v>
      </c>
      <c r="W6">
        <v>8.0222560288483198</v>
      </c>
    </row>
    <row r="7" spans="1:23" x14ac:dyDescent="0.45">
      <c r="A7">
        <v>1E-3</v>
      </c>
      <c r="B7">
        <v>10</v>
      </c>
      <c r="C7">
        <v>1821246.47258052</v>
      </c>
      <c r="D7">
        <v>2719244.3858372201</v>
      </c>
      <c r="E7">
        <v>1650162.5049035801</v>
      </c>
      <c r="F7">
        <v>1841451.2204030601</v>
      </c>
      <c r="G7">
        <v>1342800.3707252799</v>
      </c>
      <c r="H7">
        <v>32430692.636348199</v>
      </c>
      <c r="I7">
        <v>40</v>
      </c>
      <c r="J7">
        <v>50</v>
      </c>
      <c r="K7">
        <v>4.3935000000000004</v>
      </c>
      <c r="L7">
        <v>1000</v>
      </c>
      <c r="M7">
        <v>18</v>
      </c>
      <c r="N7">
        <v>7.2543979832301204</v>
      </c>
      <c r="O7">
        <v>1000</v>
      </c>
      <c r="P7">
        <v>15</v>
      </c>
      <c r="Q7">
        <v>9.0410000000000004</v>
      </c>
      <c r="R7">
        <v>1000</v>
      </c>
      <c r="S7">
        <v>18</v>
      </c>
      <c r="T7">
        <v>8.3635252957183308</v>
      </c>
      <c r="U7">
        <v>500</v>
      </c>
      <c r="V7">
        <v>35</v>
      </c>
      <c r="W7">
        <v>8.1718503493351307</v>
      </c>
    </row>
    <row r="8" spans="1:23" x14ac:dyDescent="0.45">
      <c r="A8">
        <v>1E-3</v>
      </c>
      <c r="B8">
        <v>10</v>
      </c>
      <c r="C8">
        <v>1815882.8289980399</v>
      </c>
      <c r="D8">
        <v>2808067.6942568999</v>
      </c>
      <c r="E8">
        <v>1707669.4512243101</v>
      </c>
      <c r="F8">
        <v>1806656.4863700101</v>
      </c>
      <c r="G8">
        <v>1452623.8182640099</v>
      </c>
      <c r="H8">
        <v>34001542.660887197</v>
      </c>
      <c r="I8">
        <v>40</v>
      </c>
      <c r="J8">
        <v>50</v>
      </c>
      <c r="K8">
        <v>4.5979999999999999</v>
      </c>
      <c r="L8">
        <v>1000</v>
      </c>
      <c r="M8">
        <v>18</v>
      </c>
      <c r="N8">
        <v>7.2108291773990203</v>
      </c>
      <c r="O8">
        <v>1000</v>
      </c>
      <c r="P8">
        <v>15</v>
      </c>
      <c r="Q8">
        <v>9.0084374999999994</v>
      </c>
      <c r="R8">
        <v>1000</v>
      </c>
      <c r="S8">
        <v>18</v>
      </c>
      <c r="T8">
        <v>8.3067140556450205</v>
      </c>
      <c r="U8">
        <v>500</v>
      </c>
      <c r="V8">
        <v>35</v>
      </c>
      <c r="W8">
        <v>8.1577079107504993</v>
      </c>
    </row>
    <row r="9" spans="1:23" x14ac:dyDescent="0.45">
      <c r="A9">
        <v>1E-3</v>
      </c>
      <c r="B9">
        <v>10</v>
      </c>
      <c r="C9">
        <v>1993701.0542671499</v>
      </c>
      <c r="D9">
        <v>2920741.3094442799</v>
      </c>
      <c r="E9">
        <v>1617531.9976172301</v>
      </c>
      <c r="F9">
        <v>1902804.4447163499</v>
      </c>
      <c r="G9">
        <v>1440751.99027956</v>
      </c>
      <c r="H9">
        <v>31298307.478596602</v>
      </c>
      <c r="I9">
        <v>40</v>
      </c>
      <c r="J9">
        <v>50</v>
      </c>
      <c r="K9">
        <v>4.4414999999999996</v>
      </c>
      <c r="L9">
        <v>1000</v>
      </c>
      <c r="M9">
        <v>18</v>
      </c>
      <c r="N9">
        <v>7.2377377103085401</v>
      </c>
      <c r="O9">
        <v>1000</v>
      </c>
      <c r="P9">
        <v>15</v>
      </c>
      <c r="Q9">
        <v>9.0604375000000008</v>
      </c>
      <c r="R9">
        <v>1000</v>
      </c>
      <c r="S9">
        <v>18</v>
      </c>
      <c r="T9">
        <v>8.3114344421613797</v>
      </c>
      <c r="U9">
        <v>500</v>
      </c>
      <c r="V9">
        <v>35</v>
      </c>
      <c r="W9">
        <v>8.1301555104800496</v>
      </c>
    </row>
    <row r="10" spans="1:23" x14ac:dyDescent="0.45">
      <c r="A10">
        <v>1E-3</v>
      </c>
      <c r="B10">
        <v>10</v>
      </c>
      <c r="C10">
        <v>1710847.94473663</v>
      </c>
      <c r="D10">
        <v>2381335.1814242299</v>
      </c>
      <c r="E10">
        <v>1435142.1980840999</v>
      </c>
      <c r="F10">
        <v>1536317.3398428501</v>
      </c>
      <c r="G10">
        <v>1222328.0297419101</v>
      </c>
      <c r="H10">
        <v>32627880.8227656</v>
      </c>
      <c r="I10">
        <v>40</v>
      </c>
      <c r="J10">
        <v>50</v>
      </c>
      <c r="K10">
        <v>4.4065000000000003</v>
      </c>
      <c r="L10">
        <v>1000</v>
      </c>
      <c r="M10">
        <v>18</v>
      </c>
      <c r="N10">
        <v>7.2036499150545197</v>
      </c>
      <c r="O10">
        <v>1000</v>
      </c>
      <c r="P10">
        <v>15</v>
      </c>
      <c r="Q10">
        <v>8.9761249999999997</v>
      </c>
      <c r="R10">
        <v>1000</v>
      </c>
      <c r="S10">
        <v>18</v>
      </c>
      <c r="T10">
        <v>8.3367023935136295</v>
      </c>
      <c r="U10">
        <v>500</v>
      </c>
      <c r="V10">
        <v>35</v>
      </c>
      <c r="W10">
        <v>8.0933062880324496</v>
      </c>
    </row>
    <row r="11" spans="1:23" x14ac:dyDescent="0.45">
      <c r="A11">
        <v>1E-3</v>
      </c>
      <c r="B11">
        <v>10</v>
      </c>
      <c r="C11">
        <v>1872653.23748387</v>
      </c>
      <c r="D11">
        <v>2591199.08209327</v>
      </c>
      <c r="E11">
        <v>1644042.13148776</v>
      </c>
      <c r="F11">
        <v>1778355.4438007099</v>
      </c>
      <c r="G11">
        <v>1381637.58853491</v>
      </c>
      <c r="H11">
        <v>32688592.993833199</v>
      </c>
      <c r="I11">
        <v>40</v>
      </c>
      <c r="J11">
        <v>50</v>
      </c>
      <c r="K11">
        <v>4.5149999999999997</v>
      </c>
      <c r="L11">
        <v>1000</v>
      </c>
      <c r="M11">
        <v>18</v>
      </c>
      <c r="N11">
        <v>7.21093878445771</v>
      </c>
      <c r="O11">
        <v>1000</v>
      </c>
      <c r="P11">
        <v>15</v>
      </c>
      <c r="Q11">
        <v>9.0833124999999999</v>
      </c>
      <c r="R11">
        <v>1000</v>
      </c>
      <c r="S11">
        <v>18</v>
      </c>
      <c r="T11">
        <v>8.3194868662186892</v>
      </c>
      <c r="U11">
        <v>500</v>
      </c>
      <c r="V11">
        <v>35</v>
      </c>
      <c r="W11">
        <v>8.1111111111111107</v>
      </c>
    </row>
    <row r="12" spans="1:23" x14ac:dyDescent="0.45">
      <c r="A12">
        <v>1E-3</v>
      </c>
      <c r="B12">
        <v>10</v>
      </c>
      <c r="C12">
        <v>1737354.3840249199</v>
      </c>
      <c r="D12">
        <v>2565559.15166975</v>
      </c>
      <c r="E12">
        <v>1475092.27494204</v>
      </c>
      <c r="F12">
        <v>1704374.47250563</v>
      </c>
      <c r="G12">
        <v>1357778.56854709</v>
      </c>
      <c r="H12">
        <v>35834569.877975203</v>
      </c>
      <c r="I12">
        <v>40</v>
      </c>
      <c r="J12">
        <v>50</v>
      </c>
      <c r="K12">
        <v>4.3864999999999998</v>
      </c>
      <c r="L12">
        <v>1000</v>
      </c>
      <c r="M12">
        <v>18</v>
      </c>
      <c r="N12">
        <v>7.1442428892420597</v>
      </c>
      <c r="O12">
        <v>1000</v>
      </c>
      <c r="P12">
        <v>15</v>
      </c>
      <c r="Q12">
        <v>9.0956250000000001</v>
      </c>
      <c r="R12">
        <v>1000</v>
      </c>
      <c r="S12">
        <v>18</v>
      </c>
      <c r="T12">
        <v>8.3147109457433199</v>
      </c>
      <c r="U12">
        <v>500</v>
      </c>
      <c r="V12">
        <v>35</v>
      </c>
      <c r="W12">
        <v>8.0869393734505302</v>
      </c>
    </row>
    <row r="13" spans="1:23" x14ac:dyDescent="0.45">
      <c r="A13">
        <v>1E-3</v>
      </c>
      <c r="B13">
        <v>10</v>
      </c>
      <c r="C13">
        <v>1776151.7871812801</v>
      </c>
      <c r="D13">
        <v>2554057.0097673801</v>
      </c>
      <c r="E13">
        <v>1578568.65503019</v>
      </c>
      <c r="F13">
        <v>1734802.24038288</v>
      </c>
      <c r="G13">
        <v>1375546.5553848699</v>
      </c>
      <c r="H13">
        <v>29924006.868662499</v>
      </c>
      <c r="I13">
        <v>40</v>
      </c>
      <c r="J13">
        <v>50</v>
      </c>
      <c r="K13">
        <v>4.4115000000000002</v>
      </c>
      <c r="L13">
        <v>1000</v>
      </c>
      <c r="M13">
        <v>18</v>
      </c>
      <c r="N13">
        <v>7.1664383186277103</v>
      </c>
      <c r="O13">
        <v>1000</v>
      </c>
      <c r="P13">
        <v>15</v>
      </c>
      <c r="Q13">
        <v>9.0463749999999994</v>
      </c>
      <c r="R13">
        <v>1000</v>
      </c>
      <c r="S13">
        <v>18</v>
      </c>
      <c r="T13">
        <v>8.3273726883989507</v>
      </c>
      <c r="U13">
        <v>500</v>
      </c>
      <c r="V13">
        <v>35</v>
      </c>
      <c r="W13">
        <v>8.07888212756367</v>
      </c>
    </row>
    <row r="14" spans="1:23" x14ac:dyDescent="0.45">
      <c r="A14">
        <v>1E-3</v>
      </c>
      <c r="B14">
        <v>10</v>
      </c>
      <c r="C14">
        <v>1778198.3523577901</v>
      </c>
      <c r="D14">
        <v>2893565.6337693799</v>
      </c>
      <c r="E14">
        <v>1639194.6568950801</v>
      </c>
      <c r="F14">
        <v>2032015.8474643801</v>
      </c>
      <c r="G14">
        <v>1418228.6572165701</v>
      </c>
      <c r="H14">
        <v>32262874.7216032</v>
      </c>
      <c r="I14">
        <v>40</v>
      </c>
      <c r="J14">
        <v>50</v>
      </c>
      <c r="K14">
        <v>4.4664999999999999</v>
      </c>
      <c r="L14">
        <v>1000</v>
      </c>
      <c r="M14">
        <v>18</v>
      </c>
      <c r="N14">
        <v>7.2171863868033101</v>
      </c>
      <c r="O14">
        <v>1000</v>
      </c>
      <c r="P14">
        <v>15</v>
      </c>
      <c r="Q14">
        <v>9.061375</v>
      </c>
      <c r="R14">
        <v>1000</v>
      </c>
      <c r="S14">
        <v>18</v>
      </c>
      <c r="T14">
        <v>8.3227078358416104</v>
      </c>
      <c r="U14">
        <v>500</v>
      </c>
      <c r="V14">
        <v>35</v>
      </c>
      <c r="W14">
        <v>8.1026594545864299</v>
      </c>
    </row>
    <row r="15" spans="1:23" x14ac:dyDescent="0.45">
      <c r="A15">
        <v>1E-3</v>
      </c>
      <c r="B15">
        <v>10</v>
      </c>
      <c r="C15">
        <v>1837615.4416271499</v>
      </c>
      <c r="D15">
        <v>2395716.3276387001</v>
      </c>
      <c r="E15">
        <v>1613612.4224137899</v>
      </c>
      <c r="F15">
        <v>1706060.51985198</v>
      </c>
      <c r="G15">
        <v>1381646.32357935</v>
      </c>
      <c r="H15">
        <v>35554314.985463902</v>
      </c>
      <c r="I15">
        <v>40</v>
      </c>
      <c r="J15">
        <v>50</v>
      </c>
      <c r="K15">
        <v>4.5214999999999996</v>
      </c>
      <c r="L15">
        <v>1000</v>
      </c>
      <c r="M15">
        <v>18</v>
      </c>
      <c r="N15">
        <v>7.1823313421384301</v>
      </c>
      <c r="O15">
        <v>1000</v>
      </c>
      <c r="P15">
        <v>15</v>
      </c>
      <c r="Q15">
        <v>9.0997500000000002</v>
      </c>
      <c r="R15">
        <v>1000</v>
      </c>
      <c r="S15">
        <v>18</v>
      </c>
      <c r="T15">
        <v>8.3283167657022208</v>
      </c>
      <c r="U15">
        <v>500</v>
      </c>
      <c r="V15">
        <v>35</v>
      </c>
      <c r="W15">
        <v>8.0393283750281697</v>
      </c>
    </row>
    <row r="16" spans="1:23" x14ac:dyDescent="0.45">
      <c r="A16">
        <v>1E-3</v>
      </c>
      <c r="B16">
        <v>10</v>
      </c>
      <c r="C16">
        <v>1769048.1972077801</v>
      </c>
      <c r="D16">
        <v>2274105.8063039701</v>
      </c>
      <c r="E16">
        <v>1621932.2255867301</v>
      </c>
      <c r="F16">
        <v>1638415.3530749099</v>
      </c>
      <c r="G16">
        <v>1347304.0417947799</v>
      </c>
      <c r="H16">
        <v>33012963.079606101</v>
      </c>
      <c r="I16">
        <v>40</v>
      </c>
      <c r="J16">
        <v>50</v>
      </c>
      <c r="K16">
        <v>4.3879999999999999</v>
      </c>
      <c r="L16">
        <v>1000</v>
      </c>
      <c r="M16">
        <v>18</v>
      </c>
      <c r="N16">
        <v>7.2054584315229899</v>
      </c>
      <c r="O16">
        <v>1000</v>
      </c>
      <c r="P16">
        <v>15</v>
      </c>
      <c r="Q16">
        <v>9.0886250000000004</v>
      </c>
      <c r="R16">
        <v>1000</v>
      </c>
      <c r="S16">
        <v>18</v>
      </c>
      <c r="T16">
        <v>8.3336480257677508</v>
      </c>
      <c r="U16">
        <v>500</v>
      </c>
      <c r="V16">
        <v>35</v>
      </c>
      <c r="W16">
        <v>8.0012395762902795</v>
      </c>
    </row>
    <row r="17" spans="1:23" x14ac:dyDescent="0.45">
      <c r="A17">
        <v>1E-3</v>
      </c>
      <c r="B17">
        <v>10</v>
      </c>
      <c r="C17">
        <v>1675755.92928875</v>
      </c>
      <c r="D17">
        <v>2643798.47971548</v>
      </c>
      <c r="E17">
        <v>1502885.22974169</v>
      </c>
      <c r="F17">
        <v>1803990.94391642</v>
      </c>
      <c r="G17">
        <v>1439765.15388345</v>
      </c>
      <c r="H17">
        <v>28277668.6707476</v>
      </c>
      <c r="I17">
        <v>40</v>
      </c>
      <c r="J17">
        <v>50</v>
      </c>
      <c r="K17">
        <v>4.4744999999999999</v>
      </c>
      <c r="L17">
        <v>1000</v>
      </c>
      <c r="M17">
        <v>18</v>
      </c>
      <c r="N17">
        <v>7.1187044445662302</v>
      </c>
      <c r="O17">
        <v>1000</v>
      </c>
      <c r="P17">
        <v>15</v>
      </c>
      <c r="Q17">
        <v>9.0878125000000001</v>
      </c>
      <c r="R17">
        <v>1000</v>
      </c>
      <c r="S17">
        <v>18</v>
      </c>
      <c r="T17">
        <v>8.26978397289942</v>
      </c>
      <c r="U17">
        <v>500</v>
      </c>
      <c r="V17">
        <v>35</v>
      </c>
      <c r="W17">
        <v>8.0822064457967002</v>
      </c>
    </row>
    <row r="18" spans="1:23" x14ac:dyDescent="0.45">
      <c r="A18">
        <v>1E-3</v>
      </c>
      <c r="B18">
        <v>10</v>
      </c>
      <c r="C18">
        <v>1702723.3259888601</v>
      </c>
      <c r="D18">
        <v>2605044.3842127002</v>
      </c>
      <c r="E18">
        <v>1438681.3006170299</v>
      </c>
      <c r="F18">
        <v>1625167.9101620901</v>
      </c>
      <c r="G18">
        <v>1292881.2647472699</v>
      </c>
      <c r="H18">
        <v>33045104.497989301</v>
      </c>
      <c r="I18">
        <v>40</v>
      </c>
      <c r="J18">
        <v>50</v>
      </c>
      <c r="K18">
        <v>4.5869999999999997</v>
      </c>
      <c r="L18">
        <v>1000</v>
      </c>
      <c r="M18">
        <v>18</v>
      </c>
      <c r="N18">
        <v>7.2467254891214896</v>
      </c>
      <c r="O18">
        <v>1000</v>
      </c>
      <c r="P18">
        <v>15</v>
      </c>
      <c r="Q18">
        <v>9.0336250000000007</v>
      </c>
      <c r="R18">
        <v>1000</v>
      </c>
      <c r="S18">
        <v>18</v>
      </c>
      <c r="T18">
        <v>8.2905536735713792</v>
      </c>
      <c r="U18">
        <v>500</v>
      </c>
      <c r="V18">
        <v>35</v>
      </c>
      <c r="W18">
        <v>8.0995041694838807</v>
      </c>
    </row>
    <row r="19" spans="1:23" x14ac:dyDescent="0.45">
      <c r="A19">
        <v>1E-3</v>
      </c>
      <c r="B19">
        <v>10</v>
      </c>
      <c r="C19">
        <v>1674505.6958703999</v>
      </c>
      <c r="D19">
        <v>2566977.8676181398</v>
      </c>
      <c r="E19">
        <v>1568784.4646417799</v>
      </c>
      <c r="F19">
        <v>1821801.1810910499</v>
      </c>
      <c r="G19">
        <v>1545809.57281531</v>
      </c>
      <c r="H19">
        <v>33645653.417285301</v>
      </c>
      <c r="I19">
        <v>40</v>
      </c>
      <c r="J19">
        <v>50</v>
      </c>
      <c r="K19">
        <v>4.4779999999999998</v>
      </c>
      <c r="L19">
        <v>1000</v>
      </c>
      <c r="M19">
        <v>18</v>
      </c>
      <c r="N19">
        <v>7.1530662574669801</v>
      </c>
      <c r="O19">
        <v>1000</v>
      </c>
      <c r="P19">
        <v>15</v>
      </c>
      <c r="Q19">
        <v>9.0366874999999993</v>
      </c>
      <c r="R19">
        <v>1000</v>
      </c>
      <c r="S19">
        <v>18</v>
      </c>
      <c r="T19">
        <v>8.3333703559726704</v>
      </c>
      <c r="U19">
        <v>500</v>
      </c>
      <c r="V19">
        <v>35</v>
      </c>
      <c r="W19">
        <v>8.0495267072346106</v>
      </c>
    </row>
    <row r="20" spans="1:23" x14ac:dyDescent="0.45">
      <c r="A20">
        <v>1E-3</v>
      </c>
      <c r="B20">
        <v>10</v>
      </c>
      <c r="C20">
        <v>1581758.13933585</v>
      </c>
      <c r="D20">
        <v>2487617.4716328699</v>
      </c>
      <c r="E20">
        <v>1613286.0185284801</v>
      </c>
      <c r="F20">
        <v>1660672.0735144101</v>
      </c>
      <c r="G20">
        <v>1336801.7081488001</v>
      </c>
      <c r="H20">
        <v>32521959.3336397</v>
      </c>
      <c r="I20">
        <v>40</v>
      </c>
      <c r="J20">
        <v>50</v>
      </c>
      <c r="K20">
        <v>4.6020000000000003</v>
      </c>
      <c r="L20">
        <v>1000</v>
      </c>
      <c r="M20">
        <v>18</v>
      </c>
      <c r="N20">
        <v>7.2393270126596097</v>
      </c>
      <c r="O20">
        <v>1000</v>
      </c>
      <c r="P20">
        <v>15</v>
      </c>
      <c r="Q20">
        <v>9.1629375</v>
      </c>
      <c r="R20">
        <v>1000</v>
      </c>
      <c r="S20">
        <v>18</v>
      </c>
      <c r="T20">
        <v>8.3716887876936692</v>
      </c>
      <c r="U20">
        <v>500</v>
      </c>
      <c r="V20">
        <v>35</v>
      </c>
      <c r="W20">
        <v>8.0085643452783408</v>
      </c>
    </row>
    <row r="21" spans="1:23" x14ac:dyDescent="0.45">
      <c r="A21">
        <v>1E-3</v>
      </c>
      <c r="B21">
        <v>10</v>
      </c>
      <c r="C21">
        <v>1793542.7980781</v>
      </c>
      <c r="D21">
        <v>2485258.6683235201</v>
      </c>
      <c r="E21">
        <v>1617035.56878247</v>
      </c>
      <c r="F21">
        <v>1809008.75746916</v>
      </c>
      <c r="G21">
        <v>1394109.32501356</v>
      </c>
      <c r="H21">
        <v>36539640.682600103</v>
      </c>
      <c r="I21">
        <v>40</v>
      </c>
      <c r="J21">
        <v>50</v>
      </c>
      <c r="K21">
        <v>4.5505000000000004</v>
      </c>
      <c r="L21">
        <v>1000</v>
      </c>
      <c r="M21">
        <v>18</v>
      </c>
      <c r="N21">
        <v>7.1178275880966702</v>
      </c>
      <c r="O21">
        <v>1000</v>
      </c>
      <c r="P21">
        <v>15</v>
      </c>
      <c r="Q21">
        <v>9.0471249999999994</v>
      </c>
      <c r="R21">
        <v>1000</v>
      </c>
      <c r="S21">
        <v>18</v>
      </c>
      <c r="T21">
        <v>8.3425334592102995</v>
      </c>
      <c r="U21">
        <v>500</v>
      </c>
      <c r="V21">
        <v>35</v>
      </c>
      <c r="W21">
        <v>8.1109420779806101</v>
      </c>
    </row>
    <row r="22" spans="1:23" x14ac:dyDescent="0.45">
      <c r="A22">
        <v>1E-3</v>
      </c>
      <c r="B22">
        <v>10</v>
      </c>
      <c r="C22">
        <v>1941215.7812977999</v>
      </c>
      <c r="D22">
        <v>2627540.4080197602</v>
      </c>
      <c r="E22">
        <v>1696077.47052793</v>
      </c>
      <c r="F22">
        <v>1703462.3325853499</v>
      </c>
      <c r="G22">
        <v>1434473.8453556299</v>
      </c>
      <c r="H22">
        <v>31177213.007543098</v>
      </c>
      <c r="I22">
        <v>40</v>
      </c>
      <c r="J22">
        <v>50</v>
      </c>
      <c r="K22">
        <v>4.4044999999999996</v>
      </c>
      <c r="L22">
        <v>1000</v>
      </c>
      <c r="M22">
        <v>18</v>
      </c>
      <c r="N22">
        <v>7.1773442209678304</v>
      </c>
      <c r="O22">
        <v>1000</v>
      </c>
      <c r="P22">
        <v>15</v>
      </c>
      <c r="Q22">
        <v>8.9961874999999996</v>
      </c>
      <c r="R22">
        <v>1000</v>
      </c>
      <c r="S22">
        <v>18</v>
      </c>
      <c r="T22">
        <v>8.2633420336535792</v>
      </c>
      <c r="U22">
        <v>500</v>
      </c>
      <c r="V22">
        <v>35</v>
      </c>
      <c r="W22">
        <v>8.0565697543385095</v>
      </c>
    </row>
    <row r="23" spans="1:23" x14ac:dyDescent="0.45">
      <c r="A23">
        <v>1E-3</v>
      </c>
      <c r="B23">
        <v>10</v>
      </c>
      <c r="C23">
        <v>1870776.36339251</v>
      </c>
      <c r="D23">
        <v>2796914.7297318699</v>
      </c>
      <c r="E23">
        <v>1644329.34907496</v>
      </c>
      <c r="F23">
        <v>1905322.65094472</v>
      </c>
      <c r="G23">
        <v>1563781.1715802799</v>
      </c>
      <c r="H23">
        <v>34515162.462091997</v>
      </c>
      <c r="I23">
        <v>40</v>
      </c>
      <c r="J23">
        <v>50</v>
      </c>
      <c r="K23">
        <v>4.5015000000000001</v>
      </c>
      <c r="L23">
        <v>1000</v>
      </c>
      <c r="M23">
        <v>18</v>
      </c>
      <c r="N23">
        <v>7.2374636926617999</v>
      </c>
      <c r="O23">
        <v>1000</v>
      </c>
      <c r="P23">
        <v>15</v>
      </c>
      <c r="Q23">
        <v>9.0981874999999999</v>
      </c>
      <c r="R23">
        <v>1000</v>
      </c>
      <c r="S23">
        <v>18</v>
      </c>
      <c r="T23">
        <v>8.2971622146942803</v>
      </c>
      <c r="U23">
        <v>500</v>
      </c>
      <c r="V23">
        <v>35</v>
      </c>
      <c r="W23">
        <v>8.1298174442190607</v>
      </c>
    </row>
    <row r="24" spans="1:23" x14ac:dyDescent="0.45">
      <c r="A24">
        <v>1E-3</v>
      </c>
      <c r="B24">
        <v>10</v>
      </c>
      <c r="C24">
        <v>1713353.40869958</v>
      </c>
      <c r="D24">
        <v>2433594.7141880998</v>
      </c>
      <c r="E24">
        <v>1524244.7734597099</v>
      </c>
      <c r="F24">
        <v>1527361.4916085</v>
      </c>
      <c r="G24">
        <v>1208966.27970806</v>
      </c>
      <c r="H24">
        <v>32351162.832418598</v>
      </c>
      <c r="I24">
        <v>40</v>
      </c>
      <c r="J24">
        <v>50</v>
      </c>
      <c r="K24">
        <v>4.4429999999999996</v>
      </c>
      <c r="L24">
        <v>1000</v>
      </c>
      <c r="M24">
        <v>18</v>
      </c>
      <c r="N24">
        <v>7.2002520962349896</v>
      </c>
      <c r="O24">
        <v>1000</v>
      </c>
      <c r="P24">
        <v>15</v>
      </c>
      <c r="Q24">
        <v>9.0008125000000003</v>
      </c>
      <c r="R24">
        <v>1000</v>
      </c>
      <c r="S24">
        <v>18</v>
      </c>
      <c r="T24">
        <v>8.3530849114233305</v>
      </c>
      <c r="U24">
        <v>500</v>
      </c>
      <c r="V24">
        <v>35</v>
      </c>
      <c r="W24">
        <v>8.0567387874690102</v>
      </c>
    </row>
    <row r="25" spans="1:23" x14ac:dyDescent="0.45">
      <c r="A25">
        <v>1E-3</v>
      </c>
      <c r="B25">
        <v>10</v>
      </c>
      <c r="C25">
        <v>1974975.3318290701</v>
      </c>
      <c r="D25">
        <v>2504261.4632428498</v>
      </c>
      <c r="E25">
        <v>1605419.4157426399</v>
      </c>
      <c r="F25">
        <v>1635405.54327734</v>
      </c>
      <c r="G25">
        <v>1330777.18669286</v>
      </c>
      <c r="H25">
        <v>29413404.566628899</v>
      </c>
      <c r="I25">
        <v>40</v>
      </c>
      <c r="J25">
        <v>50</v>
      </c>
      <c r="K25">
        <v>4.4290000000000003</v>
      </c>
      <c r="L25">
        <v>1000</v>
      </c>
      <c r="M25">
        <v>18</v>
      </c>
      <c r="N25">
        <v>7.1469830657094304</v>
      </c>
      <c r="O25">
        <v>1000</v>
      </c>
      <c r="P25">
        <v>15</v>
      </c>
      <c r="Q25">
        <v>9.0383750000000003</v>
      </c>
      <c r="R25">
        <v>1000</v>
      </c>
      <c r="S25">
        <v>18</v>
      </c>
      <c r="T25">
        <v>8.2843338701615998</v>
      </c>
      <c r="U25">
        <v>500</v>
      </c>
      <c r="V25">
        <v>35</v>
      </c>
      <c r="W25">
        <v>8.0214672075726803</v>
      </c>
    </row>
    <row r="26" spans="1:23" x14ac:dyDescent="0.45">
      <c r="A26">
        <v>1E-3</v>
      </c>
      <c r="B26">
        <v>10</v>
      </c>
      <c r="C26">
        <v>1784145.0895160499</v>
      </c>
      <c r="D26">
        <v>2623411.7020958499</v>
      </c>
      <c r="E26">
        <v>1495924.53200524</v>
      </c>
      <c r="F26">
        <v>1779152.2000186101</v>
      </c>
      <c r="G26">
        <v>1346906.7483049401</v>
      </c>
      <c r="H26" s="2">
        <v>34633936.138215899</v>
      </c>
      <c r="I26">
        <v>40</v>
      </c>
      <c r="J26">
        <v>50</v>
      </c>
      <c r="K26">
        <v>4.5155000000000003</v>
      </c>
      <c r="L26">
        <v>1000</v>
      </c>
      <c r="M26">
        <v>18</v>
      </c>
      <c r="N26">
        <v>7.2323669644325097</v>
      </c>
      <c r="O26">
        <v>1000</v>
      </c>
      <c r="P26">
        <v>15</v>
      </c>
      <c r="Q26">
        <v>9.0079999999999991</v>
      </c>
      <c r="R26">
        <v>1000</v>
      </c>
      <c r="S26">
        <v>18</v>
      </c>
      <c r="T26">
        <v>8.3925140223246508</v>
      </c>
      <c r="U26">
        <v>500</v>
      </c>
      <c r="V26">
        <v>35</v>
      </c>
      <c r="W26">
        <v>8.0908834798287099</v>
      </c>
    </row>
    <row r="29" spans="1:23" x14ac:dyDescent="0.45">
      <c r="A29" t="s">
        <v>23</v>
      </c>
      <c r="C29">
        <f>AVERAGE(Table4[[#All],[ DG]])</f>
        <v>1768001.3526336646</v>
      </c>
      <c r="D29">
        <f>AVERAGE(Table4[[#All],[ Single]])</f>
        <v>2580527.1191297709</v>
      </c>
      <c r="E29">
        <f>AVERAGE(Table4[[#All],[ ODG]])</f>
        <v>1574740.0357771274</v>
      </c>
      <c r="F29">
        <f>AVERAGE(Table4[[#All],[ Tree]])</f>
        <v>1747238.6327622917</v>
      </c>
      <c r="G29">
        <f>AVERAGE(Table4[[#All],[ Tree2]])</f>
        <v>1373495.2947128497</v>
      </c>
      <c r="H29">
        <f>AVERAGE(Table4[[#All],[ PSO]])</f>
        <v>32864938.21294219</v>
      </c>
    </row>
    <row r="30" spans="1:23" x14ac:dyDescent="0.45">
      <c r="A30" t="s">
        <v>25</v>
      </c>
      <c r="C30">
        <f>_xlfn.STDEV.P(Table4[[#All],[ DG]])</f>
        <v>107095.51807900815</v>
      </c>
      <c r="D30">
        <f>_xlfn.STDEV.P(Table4[[#All],[ Single]])</f>
        <v>174442.10735544359</v>
      </c>
      <c r="E30">
        <f>_xlfn.STDEV.P(Table4[[#All],[ ODG]])</f>
        <v>77857.476921929643</v>
      </c>
      <c r="F30">
        <f>_xlfn.STDEV.P(Table4[[#All],[ Tree]])</f>
        <v>141621.98260660155</v>
      </c>
      <c r="G30">
        <f>_xlfn.STDEV.P(Table4[[#All],[ Tree2]])</f>
        <v>104482.43111921064</v>
      </c>
      <c r="H30">
        <f>_xlfn.STDEV.P(Table4[[#All],[ PSO]])</f>
        <v>1910059.2333429952</v>
      </c>
    </row>
    <row r="33" spans="3:7" x14ac:dyDescent="0.45">
      <c r="C33">
        <f>_xlfn.RANK.AVG(C29,$C29:$G29, 1)</f>
        <v>4</v>
      </c>
      <c r="D33">
        <f t="shared" ref="D33:G33" si="0">_xlfn.RANK.AVG(D29,$C29:$G29, 1)</f>
        <v>5</v>
      </c>
      <c r="E33">
        <f t="shared" si="0"/>
        <v>2</v>
      </c>
      <c r="F33">
        <f t="shared" si="0"/>
        <v>3</v>
      </c>
      <c r="G33">
        <f t="shared" si="0"/>
        <v>1</v>
      </c>
    </row>
    <row r="34" spans="3:7" x14ac:dyDescent="0.45">
      <c r="C34">
        <f>_xlfn.RANK.AVG(C30,$C30:$G30, 1)</f>
        <v>3</v>
      </c>
      <c r="D34">
        <f t="shared" ref="D34:G34" si="1">_xlfn.RANK.AVG(D30,$C30:$G30, 1)</f>
        <v>5</v>
      </c>
      <c r="E34">
        <f t="shared" si="1"/>
        <v>1</v>
      </c>
      <c r="F34">
        <f t="shared" si="1"/>
        <v>4</v>
      </c>
      <c r="G34">
        <f t="shared" si="1"/>
        <v>2</v>
      </c>
    </row>
  </sheetData>
  <conditionalFormatting sqref="C29:G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72884-1FB4-45E7-9E89-9F7D79A05A84}">
  <dimension ref="A1:W34"/>
  <sheetViews>
    <sheetView workbookViewId="0">
      <selection activeCell="I32" sqref="I32"/>
    </sheetView>
  </sheetViews>
  <sheetFormatPr defaultRowHeight="14.25" x14ac:dyDescent="0.45"/>
  <cols>
    <col min="2" max="2" width="10.265625" customWidth="1"/>
    <col min="3" max="3" width="9.9296875" customWidth="1"/>
    <col min="5" max="5" width="9.9296875" customWidth="1"/>
    <col min="6" max="6" width="9.19921875" customWidth="1"/>
    <col min="8" max="8" width="11" customWidth="1"/>
    <col min="9" max="9" width="12.3984375" customWidth="1"/>
    <col min="10" max="10" width="11.6640625" customWidth="1"/>
    <col min="12" max="12" width="9.86328125" customWidth="1"/>
    <col min="13" max="13" width="11.265625" customWidth="1"/>
    <col min="14" max="14" width="10.53125" customWidth="1"/>
    <col min="16" max="16" width="9.46484375" customWidth="1"/>
    <col min="17" max="17" width="11.1328125" customWidth="1"/>
    <col min="18" max="18" width="10.3984375" customWidth="1"/>
    <col min="20" max="20" width="10.46484375" customWidth="1"/>
    <col min="21" max="21" width="12.1328125" customWidth="1"/>
    <col min="22" max="22" width="11.3984375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6</v>
      </c>
      <c r="E1" t="s">
        <v>10</v>
      </c>
      <c r="F1" t="s">
        <v>14</v>
      </c>
      <c r="G1" t="s">
        <v>18</v>
      </c>
      <c r="H1" t="s">
        <v>22</v>
      </c>
      <c r="I1" t="s">
        <v>3</v>
      </c>
      <c r="J1" t="s">
        <v>4</v>
      </c>
      <c r="K1" t="s">
        <v>5</v>
      </c>
      <c r="L1" t="s">
        <v>7</v>
      </c>
      <c r="M1" t="s">
        <v>8</v>
      </c>
      <c r="N1" t="s">
        <v>9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19</v>
      </c>
      <c r="V1" t="s">
        <v>20</v>
      </c>
      <c r="W1" t="s">
        <v>21</v>
      </c>
    </row>
    <row r="2" spans="1:23" x14ac:dyDescent="0.45">
      <c r="A2">
        <v>1E-3</v>
      </c>
      <c r="B2">
        <v>10</v>
      </c>
      <c r="C2">
        <v>16516443580.4097</v>
      </c>
      <c r="D2">
        <v>65.948922562696893</v>
      </c>
      <c r="E2">
        <v>151519.506321856</v>
      </c>
      <c r="F2">
        <v>14039.8476426004</v>
      </c>
      <c r="G2">
        <v>1514600.57869046</v>
      </c>
      <c r="H2">
        <v>6657790014815.8096</v>
      </c>
      <c r="I2">
        <v>266</v>
      </c>
      <c r="J2">
        <v>50</v>
      </c>
      <c r="K2">
        <v>7.7638345864661602</v>
      </c>
      <c r="L2">
        <v>1000</v>
      </c>
      <c r="M2">
        <v>18</v>
      </c>
      <c r="N2">
        <v>7.6639995615717602</v>
      </c>
      <c r="O2">
        <v>1000</v>
      </c>
      <c r="P2">
        <v>14</v>
      </c>
      <c r="Q2">
        <v>9.7890321260486992</v>
      </c>
      <c r="R2">
        <v>1000</v>
      </c>
      <c r="S2">
        <v>18</v>
      </c>
      <c r="T2">
        <v>7.7803631920919596</v>
      </c>
      <c r="U2">
        <v>500</v>
      </c>
      <c r="V2">
        <v>35</v>
      </c>
      <c r="W2">
        <v>7.3940725715573503</v>
      </c>
    </row>
    <row r="3" spans="1:23" x14ac:dyDescent="0.45">
      <c r="A3">
        <v>1E-3</v>
      </c>
      <c r="B3">
        <v>10</v>
      </c>
      <c r="C3">
        <v>4293368233.7954702</v>
      </c>
      <c r="D3">
        <v>66.172184779645406</v>
      </c>
      <c r="E3">
        <v>3049314.8995334399</v>
      </c>
      <c r="F3">
        <v>10183.550762943099</v>
      </c>
      <c r="G3">
        <v>1361894.72140981</v>
      </c>
      <c r="H3">
        <v>6994306983379.54</v>
      </c>
      <c r="I3">
        <v>266</v>
      </c>
      <c r="J3">
        <v>50</v>
      </c>
      <c r="K3">
        <v>7.5985714285714199</v>
      </c>
      <c r="L3">
        <v>1000</v>
      </c>
      <c r="M3">
        <v>18</v>
      </c>
      <c r="N3">
        <v>7.7130487203375901</v>
      </c>
      <c r="O3">
        <v>1000</v>
      </c>
      <c r="P3">
        <v>14</v>
      </c>
      <c r="Q3">
        <v>9.8158379373848899</v>
      </c>
      <c r="R3">
        <v>1000</v>
      </c>
      <c r="S3">
        <v>18</v>
      </c>
      <c r="T3">
        <v>7.9302493474759803</v>
      </c>
      <c r="U3">
        <v>500</v>
      </c>
      <c r="V3">
        <v>35</v>
      </c>
      <c r="W3">
        <v>7.1872887085868804</v>
      </c>
    </row>
    <row r="4" spans="1:23" x14ac:dyDescent="0.45">
      <c r="A4">
        <v>1E-3</v>
      </c>
      <c r="B4">
        <v>10</v>
      </c>
      <c r="C4">
        <v>731854253.59451997</v>
      </c>
      <c r="D4">
        <v>65.323997679130798</v>
      </c>
      <c r="E4">
        <v>40093.379984527703</v>
      </c>
      <c r="F4">
        <v>18677.142865462702</v>
      </c>
      <c r="G4">
        <v>1451784.8381825499</v>
      </c>
      <c r="H4">
        <v>7096743239145.1797</v>
      </c>
      <c r="I4">
        <v>266</v>
      </c>
      <c r="J4">
        <v>50</v>
      </c>
      <c r="K4">
        <v>7.9289473684210501</v>
      </c>
      <c r="L4">
        <v>1000</v>
      </c>
      <c r="M4">
        <v>18</v>
      </c>
      <c r="N4">
        <v>7.6339672274894497</v>
      </c>
      <c r="O4">
        <v>1000</v>
      </c>
      <c r="P4">
        <v>14</v>
      </c>
      <c r="Q4">
        <v>9.7517222563262997</v>
      </c>
      <c r="R4">
        <v>1000</v>
      </c>
      <c r="S4">
        <v>18</v>
      </c>
      <c r="T4">
        <v>7.9216415838285101</v>
      </c>
      <c r="U4">
        <v>500</v>
      </c>
      <c r="V4">
        <v>35</v>
      </c>
      <c r="W4">
        <v>7.38455037187288</v>
      </c>
    </row>
    <row r="5" spans="1:23" x14ac:dyDescent="0.45">
      <c r="A5">
        <v>1E-3</v>
      </c>
      <c r="B5">
        <v>10</v>
      </c>
      <c r="C5">
        <v>330080077.14570898</v>
      </c>
      <c r="D5">
        <v>66.494036054249804</v>
      </c>
      <c r="E5">
        <v>2585594.2945896201</v>
      </c>
      <c r="F5">
        <v>12339.852345826301</v>
      </c>
      <c r="G5">
        <v>2330707.3366857101</v>
      </c>
      <c r="H5">
        <v>7122214833173.9502</v>
      </c>
      <c r="I5">
        <v>266</v>
      </c>
      <c r="J5">
        <v>50</v>
      </c>
      <c r="K5">
        <v>7.8031578947368399</v>
      </c>
      <c r="L5">
        <v>1000</v>
      </c>
      <c r="M5">
        <v>18</v>
      </c>
      <c r="N5">
        <v>7.6727133227379802</v>
      </c>
      <c r="O5">
        <v>1000</v>
      </c>
      <c r="P5">
        <v>14</v>
      </c>
      <c r="Q5">
        <v>9.7945569879271499</v>
      </c>
      <c r="R5">
        <v>1000</v>
      </c>
      <c r="S5">
        <v>18</v>
      </c>
      <c r="T5">
        <v>7.9096462486810601</v>
      </c>
      <c r="U5">
        <v>500</v>
      </c>
      <c r="V5">
        <v>35</v>
      </c>
      <c r="W5">
        <v>7.1726955149876002</v>
      </c>
    </row>
    <row r="6" spans="1:23" x14ac:dyDescent="0.45">
      <c r="A6">
        <v>1E-3</v>
      </c>
      <c r="B6">
        <v>10</v>
      </c>
      <c r="C6">
        <v>4031517866.5966702</v>
      </c>
      <c r="D6">
        <v>120.888887870519</v>
      </c>
      <c r="E6">
        <v>706164.16434430401</v>
      </c>
      <c r="F6">
        <v>12685.153711341</v>
      </c>
      <c r="G6">
        <v>690384.26581083203</v>
      </c>
      <c r="H6">
        <v>6666903031697.96</v>
      </c>
      <c r="I6">
        <v>266</v>
      </c>
      <c r="J6">
        <v>50</v>
      </c>
      <c r="K6">
        <v>7.6856390977443603</v>
      </c>
      <c r="L6">
        <v>1000</v>
      </c>
      <c r="M6">
        <v>18</v>
      </c>
      <c r="N6">
        <v>7.6876198827204396</v>
      </c>
      <c r="O6">
        <v>1000</v>
      </c>
      <c r="P6">
        <v>14</v>
      </c>
      <c r="Q6">
        <v>9.7944205715844692</v>
      </c>
      <c r="R6">
        <v>1000</v>
      </c>
      <c r="S6">
        <v>18</v>
      </c>
      <c r="T6">
        <v>7.88793247070583</v>
      </c>
      <c r="U6">
        <v>500</v>
      </c>
      <c r="V6">
        <v>35</v>
      </c>
      <c r="W6">
        <v>7.2628465179175103</v>
      </c>
    </row>
    <row r="7" spans="1:23" x14ac:dyDescent="0.45">
      <c r="A7">
        <v>1E-3</v>
      </c>
      <c r="B7">
        <v>10</v>
      </c>
      <c r="C7">
        <v>6018376253.65483</v>
      </c>
      <c r="D7">
        <v>66.584170030726</v>
      </c>
      <c r="E7">
        <v>235351.37697031401</v>
      </c>
      <c r="F7">
        <v>10360.0587913117</v>
      </c>
      <c r="G7">
        <v>1578054.0098930099</v>
      </c>
      <c r="H7">
        <v>6772593727744.54</v>
      </c>
      <c r="I7">
        <v>266</v>
      </c>
      <c r="J7">
        <v>50</v>
      </c>
      <c r="K7">
        <v>7.8418796992481203</v>
      </c>
      <c r="L7">
        <v>1000</v>
      </c>
      <c r="M7">
        <v>18</v>
      </c>
      <c r="N7">
        <v>7.6958952156518796</v>
      </c>
      <c r="O7">
        <v>1000</v>
      </c>
      <c r="P7">
        <v>14</v>
      </c>
      <c r="Q7">
        <v>9.78882750153468</v>
      </c>
      <c r="R7">
        <v>1000</v>
      </c>
      <c r="S7">
        <v>18</v>
      </c>
      <c r="T7">
        <v>7.9229743988448904</v>
      </c>
      <c r="U7">
        <v>500</v>
      </c>
      <c r="V7">
        <v>35</v>
      </c>
      <c r="W7">
        <v>7.23822402524228</v>
      </c>
    </row>
    <row r="8" spans="1:23" x14ac:dyDescent="0.45">
      <c r="A8">
        <v>1E-3</v>
      </c>
      <c r="B8">
        <v>10</v>
      </c>
      <c r="C8">
        <v>3070242432.92838</v>
      </c>
      <c r="D8">
        <v>67.415191795379201</v>
      </c>
      <c r="E8">
        <v>16978483.4803169</v>
      </c>
      <c r="F8">
        <v>9784.0122693908597</v>
      </c>
      <c r="G8">
        <v>750427.09590153303</v>
      </c>
      <c r="H8">
        <v>6782532721092.6699</v>
      </c>
      <c r="I8">
        <v>266</v>
      </c>
      <c r="J8">
        <v>50</v>
      </c>
      <c r="K8">
        <v>7.9298496240601501</v>
      </c>
      <c r="L8">
        <v>1000</v>
      </c>
      <c r="M8">
        <v>18</v>
      </c>
      <c r="N8">
        <v>7.6996766591768502</v>
      </c>
      <c r="O8">
        <v>1000</v>
      </c>
      <c r="P8">
        <v>14</v>
      </c>
      <c r="Q8">
        <v>9.7875997544505804</v>
      </c>
      <c r="R8">
        <v>1000</v>
      </c>
      <c r="S8">
        <v>18</v>
      </c>
      <c r="T8">
        <v>7.8681068473371401</v>
      </c>
      <c r="U8">
        <v>500</v>
      </c>
      <c r="V8">
        <v>35</v>
      </c>
      <c r="W8">
        <v>7.2896100969123196</v>
      </c>
    </row>
    <row r="9" spans="1:23" x14ac:dyDescent="0.45">
      <c r="A9">
        <v>1E-3</v>
      </c>
      <c r="B9">
        <v>10</v>
      </c>
      <c r="C9">
        <v>960940447.910326</v>
      </c>
      <c r="D9">
        <v>120.535829017285</v>
      </c>
      <c r="E9">
        <v>335066.84360487002</v>
      </c>
      <c r="F9">
        <v>12366.9820449259</v>
      </c>
      <c r="G9">
        <v>2476891.62401524</v>
      </c>
      <c r="H9">
        <v>6495603672389.1602</v>
      </c>
      <c r="I9">
        <v>266</v>
      </c>
      <c r="J9">
        <v>50</v>
      </c>
      <c r="K9">
        <v>7.8075939849624003</v>
      </c>
      <c r="L9">
        <v>1000</v>
      </c>
      <c r="M9">
        <v>18</v>
      </c>
      <c r="N9">
        <v>7.6474488957088802</v>
      </c>
      <c r="O9">
        <v>1000</v>
      </c>
      <c r="P9">
        <v>14</v>
      </c>
      <c r="Q9">
        <v>9.7451742718777705</v>
      </c>
      <c r="R9">
        <v>1000</v>
      </c>
      <c r="S9">
        <v>18</v>
      </c>
      <c r="T9">
        <v>7.7973010495918196</v>
      </c>
      <c r="U9">
        <v>500</v>
      </c>
      <c r="V9">
        <v>35</v>
      </c>
      <c r="W9">
        <v>7.3216700473292704</v>
      </c>
    </row>
    <row r="10" spans="1:23" x14ac:dyDescent="0.45">
      <c r="A10">
        <v>1E-3</v>
      </c>
      <c r="B10">
        <v>10</v>
      </c>
      <c r="C10">
        <v>5379700923.0284204</v>
      </c>
      <c r="D10">
        <v>66.865846668412402</v>
      </c>
      <c r="E10">
        <v>3227082.7841856298</v>
      </c>
      <c r="F10">
        <v>18107.895294942598</v>
      </c>
      <c r="G10">
        <v>1481455.68163019</v>
      </c>
      <c r="H10">
        <v>6896535362240.1602</v>
      </c>
      <c r="I10">
        <v>266</v>
      </c>
      <c r="J10">
        <v>50</v>
      </c>
      <c r="K10">
        <v>7.8759398496240598</v>
      </c>
      <c r="L10">
        <v>1000</v>
      </c>
      <c r="M10">
        <v>18</v>
      </c>
      <c r="N10">
        <v>7.6914013262454102</v>
      </c>
      <c r="O10">
        <v>1000</v>
      </c>
      <c r="P10">
        <v>14</v>
      </c>
      <c r="Q10">
        <v>9.7763454061796597</v>
      </c>
      <c r="R10">
        <v>1000</v>
      </c>
      <c r="S10">
        <v>18</v>
      </c>
      <c r="T10">
        <v>7.9035930471483304</v>
      </c>
      <c r="U10">
        <v>500</v>
      </c>
      <c r="V10">
        <v>35</v>
      </c>
      <c r="W10">
        <v>7.2515776425512701</v>
      </c>
    </row>
    <row r="11" spans="1:23" x14ac:dyDescent="0.45">
      <c r="A11">
        <v>1E-3</v>
      </c>
      <c r="B11">
        <v>10</v>
      </c>
      <c r="C11">
        <v>5988362950.6299496</v>
      </c>
      <c r="D11">
        <v>65.246657919612204</v>
      </c>
      <c r="E11">
        <v>2311462.0118792299</v>
      </c>
      <c r="F11">
        <v>11153.2986403906</v>
      </c>
      <c r="G11">
        <v>2623869.46833727</v>
      </c>
      <c r="H11">
        <v>6793505007975.4502</v>
      </c>
      <c r="I11">
        <v>266</v>
      </c>
      <c r="J11">
        <v>50</v>
      </c>
      <c r="K11">
        <v>7.98413533834586</v>
      </c>
      <c r="L11">
        <v>1000</v>
      </c>
      <c r="M11">
        <v>18</v>
      </c>
      <c r="N11">
        <v>7.6905792733052003</v>
      </c>
      <c r="O11">
        <v>1000</v>
      </c>
      <c r="P11">
        <v>14</v>
      </c>
      <c r="Q11">
        <v>9.7891685423913692</v>
      </c>
      <c r="R11">
        <v>1000</v>
      </c>
      <c r="S11">
        <v>18</v>
      </c>
      <c r="T11">
        <v>7.8691619925584497</v>
      </c>
      <c r="U11">
        <v>500</v>
      </c>
      <c r="V11">
        <v>35</v>
      </c>
      <c r="W11">
        <v>7.3579558260085598</v>
      </c>
    </row>
    <row r="12" spans="1:23" x14ac:dyDescent="0.45">
      <c r="A12">
        <v>1E-3</v>
      </c>
      <c r="B12">
        <v>10</v>
      </c>
      <c r="C12">
        <v>10915709866.7694</v>
      </c>
      <c r="D12">
        <v>67.740830039980295</v>
      </c>
      <c r="E12">
        <v>2291833.3095498001</v>
      </c>
      <c r="F12">
        <v>9280.4163161042998</v>
      </c>
      <c r="G12">
        <v>693752.87296776101</v>
      </c>
      <c r="H12">
        <v>6625887443135.7305</v>
      </c>
      <c r="I12">
        <v>266</v>
      </c>
      <c r="J12">
        <v>50</v>
      </c>
      <c r="K12">
        <v>7.4247368421052604</v>
      </c>
      <c r="L12">
        <v>1000</v>
      </c>
      <c r="M12">
        <v>18</v>
      </c>
      <c r="N12">
        <v>7.5897955828355297</v>
      </c>
      <c r="O12">
        <v>1000</v>
      </c>
      <c r="P12">
        <v>14</v>
      </c>
      <c r="Q12">
        <v>9.7972171066093701</v>
      </c>
      <c r="R12">
        <v>1000</v>
      </c>
      <c r="S12">
        <v>18</v>
      </c>
      <c r="T12">
        <v>7.8851557727550396</v>
      </c>
      <c r="U12">
        <v>500</v>
      </c>
      <c r="V12">
        <v>35</v>
      </c>
      <c r="W12">
        <v>7.2445909398242003</v>
      </c>
    </row>
    <row r="13" spans="1:23" x14ac:dyDescent="0.45">
      <c r="A13">
        <v>1E-3</v>
      </c>
      <c r="B13">
        <v>10</v>
      </c>
      <c r="C13">
        <v>4441250512.5734701</v>
      </c>
      <c r="D13">
        <v>34.477114063901197</v>
      </c>
      <c r="E13">
        <v>17495811.509823099</v>
      </c>
      <c r="F13">
        <v>12055.871733502599</v>
      </c>
      <c r="G13">
        <v>632984.42701052304</v>
      </c>
      <c r="H13">
        <v>6626508261201.8896</v>
      </c>
      <c r="I13">
        <v>266</v>
      </c>
      <c r="J13">
        <v>50</v>
      </c>
      <c r="K13">
        <v>7.8389473684210502</v>
      </c>
      <c r="L13">
        <v>1000</v>
      </c>
      <c r="M13">
        <v>18</v>
      </c>
      <c r="N13">
        <v>7.6973201074149102</v>
      </c>
      <c r="O13">
        <v>1000</v>
      </c>
      <c r="P13">
        <v>14</v>
      </c>
      <c r="Q13">
        <v>9.7525407543823697</v>
      </c>
      <c r="R13">
        <v>1000</v>
      </c>
      <c r="S13">
        <v>18</v>
      </c>
      <c r="T13">
        <v>7.9301382795579496</v>
      </c>
      <c r="U13">
        <v>500</v>
      </c>
      <c r="V13">
        <v>35</v>
      </c>
      <c r="W13">
        <v>7.4308091052512903</v>
      </c>
    </row>
    <row r="14" spans="1:23" x14ac:dyDescent="0.45">
      <c r="A14">
        <v>1E-3</v>
      </c>
      <c r="B14">
        <v>10</v>
      </c>
      <c r="C14">
        <v>585656462.31494498</v>
      </c>
      <c r="D14">
        <v>92.816823294330703</v>
      </c>
      <c r="E14">
        <v>1895496.45125698</v>
      </c>
      <c r="F14">
        <v>7966.5379947031697</v>
      </c>
      <c r="G14">
        <v>1173790.7202373701</v>
      </c>
      <c r="H14">
        <v>6850793807318.6104</v>
      </c>
      <c r="I14">
        <v>266</v>
      </c>
      <c r="J14">
        <v>50</v>
      </c>
      <c r="K14">
        <v>7.8148120300751804</v>
      </c>
      <c r="L14">
        <v>1000</v>
      </c>
      <c r="M14">
        <v>18</v>
      </c>
      <c r="N14">
        <v>7.65271003452622</v>
      </c>
      <c r="O14">
        <v>1000</v>
      </c>
      <c r="P14">
        <v>14</v>
      </c>
      <c r="Q14">
        <v>9.7449696473637495</v>
      </c>
      <c r="R14">
        <v>1000</v>
      </c>
      <c r="S14">
        <v>18</v>
      </c>
      <c r="T14">
        <v>7.8947631476647899</v>
      </c>
      <c r="U14">
        <v>500</v>
      </c>
      <c r="V14">
        <v>35</v>
      </c>
      <c r="W14">
        <v>7.3180076628352397</v>
      </c>
    </row>
    <row r="15" spans="1:23" x14ac:dyDescent="0.45">
      <c r="A15">
        <v>1E-3</v>
      </c>
      <c r="B15">
        <v>10</v>
      </c>
      <c r="C15">
        <v>3237268790.6752501</v>
      </c>
      <c r="D15">
        <v>65.724542994729205</v>
      </c>
      <c r="E15">
        <v>81150.203394409298</v>
      </c>
      <c r="F15">
        <v>11984.8461194842</v>
      </c>
      <c r="G15">
        <v>816325.11057064903</v>
      </c>
      <c r="H15">
        <v>6942195131345.6299</v>
      </c>
      <c r="I15">
        <v>266</v>
      </c>
      <c r="J15">
        <v>50</v>
      </c>
      <c r="K15">
        <v>7.69300751879699</v>
      </c>
      <c r="L15">
        <v>1000</v>
      </c>
      <c r="M15">
        <v>18</v>
      </c>
      <c r="N15">
        <v>7.6307338192579603</v>
      </c>
      <c r="O15">
        <v>1000</v>
      </c>
      <c r="P15">
        <v>14</v>
      </c>
      <c r="Q15">
        <v>9.6965418457131101</v>
      </c>
      <c r="R15">
        <v>1000</v>
      </c>
      <c r="S15">
        <v>18</v>
      </c>
      <c r="T15">
        <v>7.8993724662631202</v>
      </c>
      <c r="U15">
        <v>500</v>
      </c>
      <c r="V15">
        <v>35</v>
      </c>
      <c r="W15">
        <v>7.3202050935316603</v>
      </c>
    </row>
    <row r="16" spans="1:23" x14ac:dyDescent="0.45">
      <c r="A16">
        <v>1E-3</v>
      </c>
      <c r="B16">
        <v>10</v>
      </c>
      <c r="C16">
        <v>2961730861.56457</v>
      </c>
      <c r="D16">
        <v>64.466843865789102</v>
      </c>
      <c r="E16">
        <v>24767055.765194301</v>
      </c>
      <c r="F16">
        <v>14206.8313062784</v>
      </c>
      <c r="G16">
        <v>1492234.4939818401</v>
      </c>
      <c r="H16">
        <v>6913468723984.9004</v>
      </c>
      <c r="I16">
        <v>266</v>
      </c>
      <c r="J16">
        <v>50</v>
      </c>
      <c r="K16">
        <v>8.0413533834586399</v>
      </c>
      <c r="L16">
        <v>1000</v>
      </c>
      <c r="M16">
        <v>18</v>
      </c>
      <c r="N16">
        <v>7.6458047898284596</v>
      </c>
      <c r="O16">
        <v>1000</v>
      </c>
      <c r="P16">
        <v>14</v>
      </c>
      <c r="Q16">
        <v>9.7343973808062199</v>
      </c>
      <c r="R16">
        <v>1000</v>
      </c>
      <c r="S16">
        <v>18</v>
      </c>
      <c r="T16">
        <v>7.9088132392958297</v>
      </c>
      <c r="U16">
        <v>500</v>
      </c>
      <c r="V16">
        <v>35</v>
      </c>
      <c r="W16">
        <v>7.4361054766734203</v>
      </c>
    </row>
    <row r="17" spans="1:23" x14ac:dyDescent="0.45">
      <c r="A17">
        <v>1E-3</v>
      </c>
      <c r="B17">
        <v>10</v>
      </c>
      <c r="C17">
        <v>6614875589.7154799</v>
      </c>
      <c r="D17">
        <v>66.779571021551206</v>
      </c>
      <c r="E17">
        <v>141573.19538759399</v>
      </c>
      <c r="F17">
        <v>12505.362575676199</v>
      </c>
      <c r="G17">
        <v>1063717.1814938199</v>
      </c>
      <c r="H17">
        <v>6778826076502.9404</v>
      </c>
      <c r="I17">
        <v>266</v>
      </c>
      <c r="J17">
        <v>50</v>
      </c>
      <c r="K17">
        <v>7.7079699248120299</v>
      </c>
      <c r="L17">
        <v>1000</v>
      </c>
      <c r="M17">
        <v>18</v>
      </c>
      <c r="N17">
        <v>7.6600537074587596</v>
      </c>
      <c r="O17">
        <v>1000</v>
      </c>
      <c r="P17">
        <v>14</v>
      </c>
      <c r="Q17">
        <v>9.7149580519746195</v>
      </c>
      <c r="R17">
        <v>1000</v>
      </c>
      <c r="S17">
        <v>18</v>
      </c>
      <c r="T17">
        <v>7.8004109512967101</v>
      </c>
      <c r="U17">
        <v>500</v>
      </c>
      <c r="V17">
        <v>35</v>
      </c>
      <c r="W17">
        <v>7.2918638719855702</v>
      </c>
    </row>
    <row r="18" spans="1:23" x14ac:dyDescent="0.45">
      <c r="A18">
        <v>1E-3</v>
      </c>
      <c r="B18">
        <v>10</v>
      </c>
      <c r="C18">
        <v>7820843003.1449604</v>
      </c>
      <c r="D18">
        <v>68.109902319693504</v>
      </c>
      <c r="E18">
        <v>348238.27387202502</v>
      </c>
      <c r="F18">
        <v>13005.4352428149</v>
      </c>
      <c r="G18">
        <v>682395.21401263098</v>
      </c>
      <c r="H18">
        <v>6878270555039.6699</v>
      </c>
      <c r="I18">
        <v>266</v>
      </c>
      <c r="J18">
        <v>50</v>
      </c>
      <c r="K18">
        <v>7.5838345864661596</v>
      </c>
      <c r="L18">
        <v>1000</v>
      </c>
      <c r="M18">
        <v>18</v>
      </c>
      <c r="N18">
        <v>7.61703293692113</v>
      </c>
      <c r="O18">
        <v>1000</v>
      </c>
      <c r="P18">
        <v>14</v>
      </c>
      <c r="Q18">
        <v>9.7936702816997396</v>
      </c>
      <c r="R18">
        <v>1000</v>
      </c>
      <c r="S18">
        <v>18</v>
      </c>
      <c r="T18">
        <v>7.97884156161492</v>
      </c>
      <c r="U18">
        <v>500</v>
      </c>
      <c r="V18">
        <v>35</v>
      </c>
      <c r="W18">
        <v>7.2626774847870097</v>
      </c>
    </row>
    <row r="19" spans="1:23" x14ac:dyDescent="0.45">
      <c r="A19">
        <v>1E-3</v>
      </c>
      <c r="B19">
        <v>10</v>
      </c>
      <c r="C19">
        <v>2420829399.9577298</v>
      </c>
      <c r="D19">
        <v>67.122554344253302</v>
      </c>
      <c r="E19">
        <v>27863244.225923698</v>
      </c>
      <c r="F19">
        <v>9593.9753987731692</v>
      </c>
      <c r="G19">
        <v>805273.09471012605</v>
      </c>
      <c r="H19">
        <v>6689751329712.3496</v>
      </c>
      <c r="I19">
        <v>266</v>
      </c>
      <c r="J19">
        <v>50</v>
      </c>
      <c r="K19">
        <v>7.9390977443609003</v>
      </c>
      <c r="L19">
        <v>1000</v>
      </c>
      <c r="M19">
        <v>18</v>
      </c>
      <c r="N19">
        <v>7.6441606839480398</v>
      </c>
      <c r="O19">
        <v>1000</v>
      </c>
      <c r="P19">
        <v>14</v>
      </c>
      <c r="Q19">
        <v>9.6930632289748306</v>
      </c>
      <c r="R19">
        <v>1000</v>
      </c>
      <c r="S19">
        <v>18</v>
      </c>
      <c r="T19">
        <v>7.8594990836896699</v>
      </c>
      <c r="U19">
        <v>500</v>
      </c>
      <c r="V19">
        <v>35</v>
      </c>
      <c r="W19">
        <v>7.2551836826684699</v>
      </c>
    </row>
    <row r="20" spans="1:23" x14ac:dyDescent="0.45">
      <c r="A20">
        <v>1E-3</v>
      </c>
      <c r="B20">
        <v>10</v>
      </c>
      <c r="C20">
        <v>12409450399.612301</v>
      </c>
      <c r="D20">
        <v>65.0848724007421</v>
      </c>
      <c r="E20">
        <v>26024.2478906828</v>
      </c>
      <c r="F20">
        <v>8952.30805405313</v>
      </c>
      <c r="G20">
        <v>897561.70808715501</v>
      </c>
      <c r="H20">
        <v>7027168159237.7998</v>
      </c>
      <c r="I20">
        <v>266</v>
      </c>
      <c r="J20">
        <v>50</v>
      </c>
      <c r="K20">
        <v>7.8093233082706703</v>
      </c>
      <c r="L20">
        <v>1000</v>
      </c>
      <c r="M20">
        <v>18</v>
      </c>
      <c r="N20">
        <v>7.6408724721872003</v>
      </c>
      <c r="O20">
        <v>1000</v>
      </c>
      <c r="P20">
        <v>14</v>
      </c>
      <c r="Q20">
        <v>9.76850146647568</v>
      </c>
      <c r="R20">
        <v>1000</v>
      </c>
      <c r="S20">
        <v>18</v>
      </c>
      <c r="T20">
        <v>7.78402843338701</v>
      </c>
      <c r="U20">
        <v>500</v>
      </c>
      <c r="V20">
        <v>35</v>
      </c>
      <c r="W20">
        <v>7.4068627450980298</v>
      </c>
    </row>
    <row r="21" spans="1:23" x14ac:dyDescent="0.45">
      <c r="A21">
        <v>1E-3</v>
      </c>
      <c r="B21">
        <v>10</v>
      </c>
      <c r="C21">
        <v>16551077704.268</v>
      </c>
      <c r="D21">
        <v>66.697239815286196</v>
      </c>
      <c r="E21">
        <v>3041844.1038654498</v>
      </c>
      <c r="F21">
        <v>12374.4861703962</v>
      </c>
      <c r="G21">
        <v>2050012.18202761</v>
      </c>
      <c r="H21">
        <v>6690875616260.21</v>
      </c>
      <c r="I21">
        <v>266</v>
      </c>
      <c r="J21">
        <v>50</v>
      </c>
      <c r="K21">
        <v>7.4601503759398398</v>
      </c>
      <c r="L21">
        <v>1000</v>
      </c>
      <c r="M21">
        <v>18</v>
      </c>
      <c r="N21">
        <v>7.6682194333315001</v>
      </c>
      <c r="O21">
        <v>1000</v>
      </c>
      <c r="P21">
        <v>14</v>
      </c>
      <c r="Q21">
        <v>9.7910783711888598</v>
      </c>
      <c r="R21">
        <v>1000</v>
      </c>
      <c r="S21">
        <v>18</v>
      </c>
      <c r="T21">
        <v>7.8942078080746301</v>
      </c>
      <c r="U21">
        <v>500</v>
      </c>
      <c r="V21">
        <v>35</v>
      </c>
      <c r="W21">
        <v>7.3106265494703599</v>
      </c>
    </row>
    <row r="22" spans="1:23" x14ac:dyDescent="0.45">
      <c r="A22">
        <v>1E-3</v>
      </c>
      <c r="B22">
        <v>10</v>
      </c>
      <c r="C22">
        <v>11334379476.688</v>
      </c>
      <c r="D22">
        <v>60.734216057510402</v>
      </c>
      <c r="E22">
        <v>785602.89637495496</v>
      </c>
      <c r="F22">
        <v>8799.3711075484698</v>
      </c>
      <c r="G22">
        <v>1103386.4357411801</v>
      </c>
      <c r="H22">
        <v>6644217542280.9004</v>
      </c>
      <c r="I22">
        <v>266</v>
      </c>
      <c r="J22">
        <v>50</v>
      </c>
      <c r="K22">
        <v>7.7596992481202998</v>
      </c>
      <c r="L22">
        <v>1000</v>
      </c>
      <c r="M22">
        <v>18</v>
      </c>
      <c r="N22">
        <v>7.6136351181016</v>
      </c>
      <c r="O22">
        <v>1000</v>
      </c>
      <c r="P22">
        <v>14</v>
      </c>
      <c r="Q22">
        <v>9.7746402018961795</v>
      </c>
      <c r="R22">
        <v>1000</v>
      </c>
      <c r="S22">
        <v>18</v>
      </c>
      <c r="T22">
        <v>7.9709557394346602</v>
      </c>
      <c r="U22">
        <v>500</v>
      </c>
      <c r="V22">
        <v>35</v>
      </c>
      <c r="W22">
        <v>7.2451543835925101</v>
      </c>
    </row>
    <row r="23" spans="1:23" x14ac:dyDescent="0.45">
      <c r="A23">
        <v>1E-3</v>
      </c>
      <c r="B23">
        <v>10</v>
      </c>
      <c r="C23">
        <v>13526214575.0179</v>
      </c>
      <c r="D23">
        <v>66.431498927543402</v>
      </c>
      <c r="E23">
        <v>2458623.3374644802</v>
      </c>
      <c r="F23">
        <v>11463.629069107201</v>
      </c>
      <c r="G23">
        <v>1184640.9172183401</v>
      </c>
      <c r="H23">
        <v>6627500714249.8496</v>
      </c>
      <c r="I23">
        <v>266</v>
      </c>
      <c r="J23">
        <v>50</v>
      </c>
      <c r="K23">
        <v>7.7236842105263097</v>
      </c>
      <c r="L23">
        <v>1000</v>
      </c>
      <c r="M23">
        <v>18</v>
      </c>
      <c r="N23">
        <v>7.6647668109826199</v>
      </c>
      <c r="O23">
        <v>1000</v>
      </c>
      <c r="P23">
        <v>14</v>
      </c>
      <c r="Q23">
        <v>9.8045153809426306</v>
      </c>
      <c r="R23">
        <v>1000</v>
      </c>
      <c r="S23">
        <v>18</v>
      </c>
      <c r="T23">
        <v>7.9092019770089399</v>
      </c>
      <c r="U23">
        <v>500</v>
      </c>
      <c r="V23">
        <v>35</v>
      </c>
      <c r="W23">
        <v>7.3580121703853898</v>
      </c>
    </row>
    <row r="24" spans="1:23" x14ac:dyDescent="0.45">
      <c r="A24">
        <v>1E-3</v>
      </c>
      <c r="B24">
        <v>10</v>
      </c>
      <c r="C24">
        <v>4426510571.1500998</v>
      </c>
      <c r="D24">
        <v>149.89342123325301</v>
      </c>
      <c r="E24">
        <v>114713.959249669</v>
      </c>
      <c r="F24">
        <v>8938.40155684811</v>
      </c>
      <c r="G24">
        <v>2722666.9387051999</v>
      </c>
      <c r="H24">
        <v>6927595262746</v>
      </c>
      <c r="I24">
        <v>266</v>
      </c>
      <c r="J24">
        <v>50</v>
      </c>
      <c r="K24">
        <v>7.7096992481202999</v>
      </c>
      <c r="L24">
        <v>1000</v>
      </c>
      <c r="M24">
        <v>18</v>
      </c>
      <c r="N24">
        <v>7.6097440675179397</v>
      </c>
      <c r="O24">
        <v>1000</v>
      </c>
      <c r="P24">
        <v>14</v>
      </c>
      <c r="Q24">
        <v>9.7155719255166701</v>
      </c>
      <c r="R24">
        <v>1000</v>
      </c>
      <c r="S24">
        <v>18</v>
      </c>
      <c r="T24">
        <v>7.8882101405009104</v>
      </c>
      <c r="U24">
        <v>500</v>
      </c>
      <c r="V24">
        <v>35</v>
      </c>
      <c r="W24">
        <v>7.4081586657651499</v>
      </c>
    </row>
    <row r="25" spans="1:23" x14ac:dyDescent="0.45">
      <c r="A25">
        <v>1E-3</v>
      </c>
      <c r="B25">
        <v>10</v>
      </c>
      <c r="C25">
        <v>1360851513.0935299</v>
      </c>
      <c r="D25">
        <v>64.996698048223905</v>
      </c>
      <c r="E25">
        <v>2162103.91038755</v>
      </c>
      <c r="F25">
        <v>14458.974266123199</v>
      </c>
      <c r="G25">
        <v>2833032.1943064802</v>
      </c>
      <c r="H25">
        <v>7105471763689.5596</v>
      </c>
      <c r="I25">
        <v>266</v>
      </c>
      <c r="J25">
        <v>50</v>
      </c>
      <c r="K25">
        <v>7.9044360902255599</v>
      </c>
      <c r="L25">
        <v>1000</v>
      </c>
      <c r="M25">
        <v>18</v>
      </c>
      <c r="N25">
        <v>7.6479421274729997</v>
      </c>
      <c r="O25">
        <v>1000</v>
      </c>
      <c r="P25">
        <v>14</v>
      </c>
      <c r="Q25">
        <v>9.7859627583384494</v>
      </c>
      <c r="R25">
        <v>1000</v>
      </c>
      <c r="S25">
        <v>18</v>
      </c>
      <c r="T25">
        <v>7.8247348253456899</v>
      </c>
      <c r="U25">
        <v>500</v>
      </c>
      <c r="V25">
        <v>35</v>
      </c>
      <c r="W25">
        <v>7.26549470362857</v>
      </c>
    </row>
    <row r="26" spans="1:23" x14ac:dyDescent="0.45">
      <c r="A26">
        <v>1E-3</v>
      </c>
      <c r="B26">
        <v>10</v>
      </c>
      <c r="C26">
        <v>6640191201.4362297</v>
      </c>
      <c r="D26">
        <v>66.414205062566793</v>
      </c>
      <c r="E26">
        <v>1429374.37587305</v>
      </c>
      <c r="F26">
        <v>10472.8424664343</v>
      </c>
      <c r="G26">
        <v>813109.85786870995</v>
      </c>
      <c r="H26">
        <v>6979600382644.6797</v>
      </c>
      <c r="I26">
        <v>266</v>
      </c>
      <c r="J26">
        <v>50</v>
      </c>
      <c r="K26">
        <v>7.9928571428571402</v>
      </c>
      <c r="L26">
        <v>1000</v>
      </c>
      <c r="M26">
        <v>18</v>
      </c>
      <c r="N26">
        <v>7.6940318956540796</v>
      </c>
      <c r="O26">
        <v>1000</v>
      </c>
      <c r="P26">
        <v>14</v>
      </c>
      <c r="Q26">
        <v>9.7933292408430503</v>
      </c>
      <c r="R26">
        <v>1000</v>
      </c>
      <c r="S26">
        <v>18</v>
      </c>
      <c r="T26">
        <v>7.9542955517298797</v>
      </c>
      <c r="U26">
        <v>500</v>
      </c>
      <c r="V26">
        <v>35</v>
      </c>
      <c r="W26">
        <v>7.2694951543835904</v>
      </c>
    </row>
    <row r="29" spans="1:23" x14ac:dyDescent="0.45">
      <c r="A29" t="s">
        <v>23</v>
      </c>
      <c r="C29">
        <f>AVERAGE(Table3[[#All],[ DG]])</f>
        <v>6102709077.9070339</v>
      </c>
      <c r="D29">
        <f>AVERAGE(Table3[[#All],[ Single]])</f>
        <v>73.558642314680441</v>
      </c>
      <c r="E29">
        <f>AVERAGE(Table3[[#All],[ ODG]])</f>
        <v>4580912.9002895365</v>
      </c>
      <c r="F29">
        <f>AVERAGE(Table3[[#All],[ Tree]])</f>
        <v>11830.28334987931</v>
      </c>
      <c r="G29">
        <f>AVERAGE(Table3[[#All],[ Tree2]])</f>
        <v>1408998.1187798395</v>
      </c>
      <c r="H29">
        <f>AVERAGE(Table3[[#All],[ PSO]])</f>
        <v>6823474374520.2051</v>
      </c>
    </row>
    <row r="30" spans="1:23" x14ac:dyDescent="0.45">
      <c r="A30" t="s">
        <v>25</v>
      </c>
      <c r="C30">
        <f>_xlfn.STDEV.P(Table3[[#All],[ DG]])</f>
        <v>4743718248.3739166</v>
      </c>
      <c r="D30">
        <f>_xlfn.STDEV.P(Table3[[#All],[ Single]])</f>
        <v>23.113760206571857</v>
      </c>
      <c r="E30">
        <f>_xlfn.STDEV.P(Table3[[#All],[ ODG]])</f>
        <v>7806642.9955773791</v>
      </c>
      <c r="F30">
        <f>_xlfn.STDEV.P(Table3[[#All],[ Tree]])</f>
        <v>2615.1382746861527</v>
      </c>
      <c r="G30">
        <f>_xlfn.STDEV.P(Table3[[#All],[ Tree2]])</f>
        <v>690762.82583637349</v>
      </c>
      <c r="H30">
        <f>_xlfn.STDEV.P(Table3[[#All],[ PSO]])</f>
        <v>171006101613.5773</v>
      </c>
    </row>
    <row r="33" spans="3:7" x14ac:dyDescent="0.45">
      <c r="C33">
        <f>_xlfn.RANK.AVG(C29,$C29:$G29, 1)</f>
        <v>5</v>
      </c>
      <c r="D33">
        <f t="shared" ref="D33:G33" si="0">_xlfn.RANK.AVG(D29,$C29:$G29, 1)</f>
        <v>1</v>
      </c>
      <c r="E33">
        <f t="shared" si="0"/>
        <v>4</v>
      </c>
      <c r="F33">
        <f t="shared" si="0"/>
        <v>2</v>
      </c>
      <c r="G33">
        <f t="shared" si="0"/>
        <v>3</v>
      </c>
    </row>
    <row r="34" spans="3:7" x14ac:dyDescent="0.45">
      <c r="C34">
        <f>_xlfn.RANK.AVG(C30,$C30:$G30, 1)</f>
        <v>5</v>
      </c>
      <c r="D34">
        <f t="shared" ref="D34:G34" si="1">_xlfn.RANK.AVG(D30,$C30:$G30, 1)</f>
        <v>1</v>
      </c>
      <c r="E34">
        <f t="shared" si="1"/>
        <v>4</v>
      </c>
      <c r="F34">
        <f t="shared" si="1"/>
        <v>2</v>
      </c>
      <c r="G34">
        <f t="shared" si="1"/>
        <v>3</v>
      </c>
    </row>
  </sheetData>
  <conditionalFormatting sqref="C29:G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86F3-048D-4865-AA24-0CFDF2C8BA5A}">
  <dimension ref="C4:G6"/>
  <sheetViews>
    <sheetView tabSelected="1" workbookViewId="0">
      <selection activeCell="I14" sqref="I14"/>
    </sheetView>
  </sheetViews>
  <sheetFormatPr defaultRowHeight="14.25" x14ac:dyDescent="0.45"/>
  <sheetData>
    <row r="4" spans="3:7" x14ac:dyDescent="0.45">
      <c r="C4" t="s">
        <v>26</v>
      </c>
      <c r="D4" t="s">
        <v>27</v>
      </c>
      <c r="E4" t="s">
        <v>28</v>
      </c>
      <c r="F4" t="s">
        <v>29</v>
      </c>
      <c r="G4" t="s">
        <v>30</v>
      </c>
    </row>
    <row r="5" spans="3:7" x14ac:dyDescent="0.45">
      <c r="C5">
        <f>'f20'!C33+'f17'!C33+'f11'!C32+'f5'!C32+'f3'!C32</f>
        <v>18</v>
      </c>
      <c r="D5">
        <f>'f20'!D33+'f17'!D33+'f11'!D32+'f5'!D32+'f3'!D32</f>
        <v>13</v>
      </c>
      <c r="E5">
        <f>'f20'!E33+'f17'!E33+'f11'!E32+'f5'!E32+'f3'!E32</f>
        <v>14</v>
      </c>
      <c r="F5">
        <f>'f20'!F33+'f17'!F33+'f11'!F32+'f5'!F32+'f3'!F32</f>
        <v>14</v>
      </c>
      <c r="G5">
        <f>'f20'!G33+'f17'!G33+'f11'!G32+'f5'!G32+'f3'!G32</f>
        <v>16</v>
      </c>
    </row>
    <row r="6" spans="3:7" x14ac:dyDescent="0.45">
      <c r="C6">
        <f>'f20'!C34+'f17'!C34+'f11'!C33+'f5'!C33</f>
        <v>17</v>
      </c>
      <c r="D6">
        <f>'f20'!D34+'f17'!D34+'f11'!D33+'f5'!D33</f>
        <v>10</v>
      </c>
      <c r="E6">
        <f>'f20'!E34+'f17'!E34+'f11'!E33+'f5'!E33</f>
        <v>12</v>
      </c>
      <c r="F6">
        <f>'f20'!F34+'f17'!F34+'f11'!F33+'f5'!F33</f>
        <v>12</v>
      </c>
      <c r="G6">
        <f>'f20'!G34+'f17'!G34+'f11'!G33+'f5'!G33</f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21760-33D1-46F8-9572-F85B8126FA68}">
  <dimension ref="A1:K22"/>
  <sheetViews>
    <sheetView topLeftCell="A8" workbookViewId="0">
      <selection activeCell="C27" sqref="C27"/>
    </sheetView>
  </sheetViews>
  <sheetFormatPr defaultRowHeight="14.25" x14ac:dyDescent="0.45"/>
  <cols>
    <col min="3" max="8" width="10.06640625" bestFit="1" customWidth="1"/>
  </cols>
  <sheetData>
    <row r="1" spans="1:11" x14ac:dyDescent="0.45">
      <c r="A1" s="4" t="s">
        <v>31</v>
      </c>
      <c r="B1" s="4"/>
      <c r="C1" t="s">
        <v>2</v>
      </c>
      <c r="D1" t="s">
        <v>6</v>
      </c>
      <c r="E1" t="s">
        <v>10</v>
      </c>
      <c r="F1" t="s">
        <v>14</v>
      </c>
      <c r="G1" t="s">
        <v>18</v>
      </c>
      <c r="H1" t="s">
        <v>33</v>
      </c>
    </row>
    <row r="2" spans="1:11" x14ac:dyDescent="0.45">
      <c r="A2" s="4" t="s">
        <v>32</v>
      </c>
      <c r="B2" t="s">
        <v>34</v>
      </c>
      <c r="C2" s="1">
        <v>5.7934133148069797E-5</v>
      </c>
      <c r="D2" s="1">
        <v>5.933385495625384E-5</v>
      </c>
      <c r="E2" s="1">
        <v>5.924257136756591E-5</v>
      </c>
      <c r="F2" s="1">
        <v>1.3724899550555412</v>
      </c>
      <c r="G2" s="1">
        <v>17.93661665647398</v>
      </c>
      <c r="H2" s="1">
        <v>21.596444649731556</v>
      </c>
    </row>
    <row r="3" spans="1:11" x14ac:dyDescent="0.45">
      <c r="A3" s="4"/>
      <c r="B3" t="s">
        <v>35</v>
      </c>
      <c r="C3" s="1">
        <f>_xlfn.STDEV.P(Table1[[#All],[ DG]])</f>
        <v>8.2314118973672404E-6</v>
      </c>
      <c r="D3" s="1">
        <f>_xlfn.STDEV.P(Table1[[#All],[ Single]])</f>
        <v>9.0758728256173157E-6</v>
      </c>
      <c r="E3" s="1">
        <f>_xlfn.STDEV.P(Table1[[#All],[ ODG]])</f>
        <v>9.5217063148959877E-6</v>
      </c>
      <c r="F3" s="1">
        <f>_xlfn.STDEV.P(Table1[[#All],[ Tree]])</f>
        <v>0.42368045400308657</v>
      </c>
      <c r="G3" s="1">
        <f>_xlfn.STDEV.P(Table1[[#All],[ Tree2]])</f>
        <v>4.9054841144626797</v>
      </c>
      <c r="H3" s="1">
        <f>_xlfn.STDEV.P(Table1[[#All],[ PSO]])</f>
        <v>8.4308363747989754E-3</v>
      </c>
    </row>
    <row r="4" spans="1:11" x14ac:dyDescent="0.45">
      <c r="A4" s="4" t="s">
        <v>36</v>
      </c>
      <c r="B4" t="s">
        <v>34</v>
      </c>
      <c r="C4" s="1">
        <v>8045620307.5415096</v>
      </c>
      <c r="D4" s="1">
        <v>594737610.90094733</v>
      </c>
      <c r="E4" s="1">
        <v>1223181670.7820616</v>
      </c>
      <c r="F4" s="1">
        <v>552602243.54623926</v>
      </c>
      <c r="G4" s="1">
        <v>556417168.72967267</v>
      </c>
      <c r="H4" s="1">
        <v>36301605009.781693</v>
      </c>
    </row>
    <row r="5" spans="1:11" x14ac:dyDescent="0.45">
      <c r="A5" s="4"/>
      <c r="B5" t="s">
        <v>35</v>
      </c>
      <c r="C5" s="1">
        <v>2584392977.331883</v>
      </c>
      <c r="D5" s="1">
        <v>130230153.02712326</v>
      </c>
      <c r="E5" s="1">
        <v>415220229.57726288</v>
      </c>
      <c r="F5" s="1">
        <v>112384812.78293437</v>
      </c>
      <c r="G5" s="1">
        <v>126680631.44608428</v>
      </c>
      <c r="H5" s="1">
        <v>2305345818.5641546</v>
      </c>
    </row>
    <row r="6" spans="1:11" x14ac:dyDescent="0.45">
      <c r="A6" s="4" t="s">
        <v>37</v>
      </c>
      <c r="B6" t="s">
        <v>34</v>
      </c>
      <c r="C6" s="1">
        <v>207.58737038857535</v>
      </c>
      <c r="D6" s="1">
        <v>200.00394319231256</v>
      </c>
      <c r="E6" s="1">
        <v>204.47874343271906</v>
      </c>
      <c r="F6" s="1">
        <v>220.03172575333144</v>
      </c>
      <c r="G6" s="1">
        <v>221.72146317588803</v>
      </c>
      <c r="H6" s="1">
        <v>237.05998192186152</v>
      </c>
    </row>
    <row r="7" spans="1:11" x14ac:dyDescent="0.45">
      <c r="A7" s="4"/>
      <c r="B7" t="s">
        <v>35</v>
      </c>
      <c r="C7" s="1">
        <v>0.4519744418208636</v>
      </c>
      <c r="D7" s="1">
        <v>1.0745823430185663E-2</v>
      </c>
      <c r="E7" s="1">
        <v>0.36661585363621219</v>
      </c>
      <c r="F7" s="1">
        <v>1.4626511543362635</v>
      </c>
      <c r="G7" s="1">
        <v>0.24816101046920278</v>
      </c>
      <c r="H7" s="1">
        <v>5.8552947376571657E-2</v>
      </c>
    </row>
    <row r="8" spans="1:11" x14ac:dyDescent="0.45">
      <c r="A8" s="4" t="s">
        <v>38</v>
      </c>
      <c r="B8" t="s">
        <v>34</v>
      </c>
      <c r="C8" s="1">
        <v>1768001.3526336646</v>
      </c>
      <c r="D8" s="1">
        <v>2580527.1191297709</v>
      </c>
      <c r="E8" s="1">
        <v>1574740.0357771274</v>
      </c>
      <c r="F8" s="1">
        <v>1747238.6327622917</v>
      </c>
      <c r="G8" s="1">
        <v>1373495.2947128497</v>
      </c>
      <c r="H8" s="1">
        <v>32864938.21294219</v>
      </c>
    </row>
    <row r="9" spans="1:11" x14ac:dyDescent="0.45">
      <c r="A9" s="4"/>
      <c r="B9" t="s">
        <v>35</v>
      </c>
      <c r="C9" s="1">
        <v>107095.51807900815</v>
      </c>
      <c r="D9" s="1">
        <v>174442.10735544359</v>
      </c>
      <c r="E9" s="1">
        <v>77857.476921929643</v>
      </c>
      <c r="F9" s="1">
        <v>141621.98260660155</v>
      </c>
      <c r="G9" s="1">
        <v>104482.43111921064</v>
      </c>
      <c r="H9" s="1">
        <v>1910059.2333429952</v>
      </c>
    </row>
    <row r="10" spans="1:11" x14ac:dyDescent="0.45">
      <c r="A10" s="4" t="s">
        <v>39</v>
      </c>
      <c r="B10" t="s">
        <v>34</v>
      </c>
      <c r="C10" s="1">
        <v>6102709077.9070339</v>
      </c>
      <c r="D10" s="1">
        <v>73.558642314680441</v>
      </c>
      <c r="E10" s="1">
        <v>4580912.9002895365</v>
      </c>
      <c r="F10" s="1">
        <v>11830.28334987931</v>
      </c>
      <c r="G10" s="1">
        <v>1408998.1187798395</v>
      </c>
      <c r="H10" s="1">
        <v>6823474374520.2051</v>
      </c>
    </row>
    <row r="11" spans="1:11" x14ac:dyDescent="0.45">
      <c r="A11" s="4"/>
      <c r="B11" t="s">
        <v>35</v>
      </c>
      <c r="C11" s="1">
        <v>4743718248.3739166</v>
      </c>
      <c r="D11" s="1">
        <v>23.113760206571857</v>
      </c>
      <c r="E11" s="1">
        <v>7806642.9955773791</v>
      </c>
      <c r="F11" s="1">
        <v>2615.1382746861527</v>
      </c>
      <c r="G11" s="1">
        <v>690762.82583637349</v>
      </c>
      <c r="H11" s="1">
        <v>171006101613.5773</v>
      </c>
    </row>
    <row r="15" spans="1:11" x14ac:dyDescent="0.45">
      <c r="A15" s="4" t="s">
        <v>31</v>
      </c>
      <c r="B15" s="4" t="s">
        <v>32</v>
      </c>
      <c r="C15" s="4"/>
      <c r="D15" s="4" t="s">
        <v>36</v>
      </c>
      <c r="E15" s="4"/>
      <c r="F15" s="4" t="s">
        <v>37</v>
      </c>
      <c r="G15" s="4"/>
      <c r="H15" s="4" t="s">
        <v>38</v>
      </c>
      <c r="I15" s="4"/>
      <c r="J15" s="4" t="s">
        <v>39</v>
      </c>
      <c r="K15" s="4"/>
    </row>
    <row r="16" spans="1:11" x14ac:dyDescent="0.45">
      <c r="A16" s="4"/>
      <c r="B16" t="s">
        <v>34</v>
      </c>
      <c r="C16" t="s">
        <v>35</v>
      </c>
      <c r="D16" t="s">
        <v>34</v>
      </c>
      <c r="E16" t="s">
        <v>35</v>
      </c>
      <c r="F16" t="s">
        <v>34</v>
      </c>
      <c r="G16" t="s">
        <v>35</v>
      </c>
      <c r="H16" t="s">
        <v>34</v>
      </c>
      <c r="I16" t="s">
        <v>35</v>
      </c>
      <c r="J16" t="s">
        <v>34</v>
      </c>
      <c r="K16" t="s">
        <v>35</v>
      </c>
    </row>
    <row r="17" spans="1:11" x14ac:dyDescent="0.45">
      <c r="A17" t="s">
        <v>2</v>
      </c>
      <c r="B17" s="1">
        <v>5.7934133148069797E-5</v>
      </c>
      <c r="C17" s="1">
        <f>_xlfn.STDEV.P(Table1[[#All],[ DG]])</f>
        <v>8.2314118973672404E-6</v>
      </c>
      <c r="D17" s="1">
        <v>8045620307.5415096</v>
      </c>
      <c r="E17" s="1">
        <v>2584392977.331883</v>
      </c>
      <c r="F17" s="1">
        <v>207.58737038857535</v>
      </c>
      <c r="G17" s="1">
        <v>0.4519744418208636</v>
      </c>
      <c r="H17" s="1">
        <v>1768001.3526336646</v>
      </c>
      <c r="I17" s="1">
        <v>107095.51807900815</v>
      </c>
      <c r="J17" s="1">
        <v>6102709077.9070339</v>
      </c>
      <c r="K17" s="1">
        <v>4743718248.3739166</v>
      </c>
    </row>
    <row r="18" spans="1:11" x14ac:dyDescent="0.45">
      <c r="A18" t="s">
        <v>6</v>
      </c>
      <c r="B18" s="1">
        <v>5.933385495625384E-5</v>
      </c>
      <c r="C18" s="1">
        <f>_xlfn.STDEV.P(Table1[[#All],[ Single]])</f>
        <v>9.0758728256173157E-6</v>
      </c>
      <c r="D18" s="1">
        <v>594737610.90094733</v>
      </c>
      <c r="E18" s="1">
        <v>130230153.02712326</v>
      </c>
      <c r="F18" s="1">
        <v>200.00394319231256</v>
      </c>
      <c r="G18" s="1">
        <v>1.0745823430185663E-2</v>
      </c>
      <c r="H18" s="1">
        <v>2580527.1191297709</v>
      </c>
      <c r="I18" s="1">
        <v>174442.10735544359</v>
      </c>
      <c r="J18" s="1">
        <v>73.558642314680441</v>
      </c>
      <c r="K18" s="1">
        <v>23.113760206571857</v>
      </c>
    </row>
    <row r="19" spans="1:11" x14ac:dyDescent="0.45">
      <c r="A19" t="s">
        <v>10</v>
      </c>
      <c r="B19" s="1">
        <v>5.924257136756591E-5</v>
      </c>
      <c r="C19" s="1">
        <f>_xlfn.STDEV.P(Table1[[#All],[ ODG]])</f>
        <v>9.5217063148959877E-6</v>
      </c>
      <c r="D19" s="1">
        <v>1223181670.7820616</v>
      </c>
      <c r="E19" s="1">
        <v>415220229.57726288</v>
      </c>
      <c r="F19" s="1">
        <v>204.47874343271906</v>
      </c>
      <c r="G19" s="1">
        <v>0.36661585363621219</v>
      </c>
      <c r="H19" s="1">
        <v>1574740.0357771274</v>
      </c>
      <c r="I19" s="1">
        <v>77857.476921929643</v>
      </c>
      <c r="J19" s="1">
        <v>4580912.9002895365</v>
      </c>
      <c r="K19" s="1">
        <v>7806642.9955773791</v>
      </c>
    </row>
    <row r="20" spans="1:11" x14ac:dyDescent="0.45">
      <c r="A20" t="s">
        <v>14</v>
      </c>
      <c r="B20" s="1">
        <v>1.3724899550555412</v>
      </c>
      <c r="C20" s="1">
        <f>_xlfn.STDEV.P(Table1[[#All],[ Tree]])</f>
        <v>0.42368045400308657</v>
      </c>
      <c r="D20" s="1">
        <v>552602243.54623926</v>
      </c>
      <c r="E20" s="1">
        <v>112384812.78293437</v>
      </c>
      <c r="F20" s="1">
        <v>220.03172575333144</v>
      </c>
      <c r="G20" s="1">
        <v>1.4626511543362635</v>
      </c>
      <c r="H20" s="1">
        <v>1747238.6327622917</v>
      </c>
      <c r="I20" s="1">
        <v>141621.98260660155</v>
      </c>
      <c r="J20" s="1">
        <v>11830.28334987931</v>
      </c>
      <c r="K20" s="1">
        <v>2615.1382746861527</v>
      </c>
    </row>
    <row r="21" spans="1:11" x14ac:dyDescent="0.45">
      <c r="A21" t="s">
        <v>18</v>
      </c>
      <c r="B21" s="1">
        <v>17.93661665647398</v>
      </c>
      <c r="C21" s="1">
        <f>_xlfn.STDEV.P(Table1[[#All],[ Tree2]])</f>
        <v>4.9054841144626797</v>
      </c>
      <c r="D21" s="1">
        <v>556417168.72967267</v>
      </c>
      <c r="E21" s="1">
        <v>126680631.44608428</v>
      </c>
      <c r="F21" s="1">
        <v>221.72146317588803</v>
      </c>
      <c r="G21" s="1">
        <v>0.24816101046920278</v>
      </c>
      <c r="H21" s="1">
        <v>1373495.2947128497</v>
      </c>
      <c r="I21" s="1">
        <v>104482.43111921064</v>
      </c>
      <c r="J21" s="1">
        <v>1408998.1187798395</v>
      </c>
      <c r="K21" s="1">
        <v>690762.82583637349</v>
      </c>
    </row>
    <row r="22" spans="1:11" x14ac:dyDescent="0.45">
      <c r="A22" t="s">
        <v>33</v>
      </c>
      <c r="B22" s="1">
        <v>21.596444649731556</v>
      </c>
      <c r="C22" s="1">
        <f>_xlfn.STDEV.P(Table1[[#All],[ PSO]])</f>
        <v>8.4308363747989754E-3</v>
      </c>
      <c r="D22" s="1">
        <v>36301605009.781693</v>
      </c>
      <c r="E22" s="1">
        <v>2305345818.5641546</v>
      </c>
      <c r="F22" s="1">
        <v>237.05998192186152</v>
      </c>
      <c r="G22" s="1">
        <v>5.8552947376571657E-2</v>
      </c>
      <c r="H22" s="1">
        <v>32864938.21294219</v>
      </c>
      <c r="I22" s="1">
        <v>1910059.2333429952</v>
      </c>
      <c r="J22" s="1">
        <v>6823474374520.2051</v>
      </c>
      <c r="K22" s="1">
        <v>171006101613.5773</v>
      </c>
    </row>
  </sheetData>
  <mergeCells count="12">
    <mergeCell ref="A1:B1"/>
    <mergeCell ref="A2:A3"/>
    <mergeCell ref="A4:A5"/>
    <mergeCell ref="A6:A7"/>
    <mergeCell ref="A8:A9"/>
    <mergeCell ref="A10:A11"/>
    <mergeCell ref="D15:E15"/>
    <mergeCell ref="F15:G15"/>
    <mergeCell ref="H15:I15"/>
    <mergeCell ref="J15:K15"/>
    <mergeCell ref="A15:A16"/>
    <mergeCell ref="B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f3</vt:lpstr>
      <vt:lpstr>f5</vt:lpstr>
      <vt:lpstr>f11</vt:lpstr>
      <vt:lpstr>f17</vt:lpstr>
      <vt:lpstr>f20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Pryor</dc:creator>
  <cp:lastModifiedBy>Elliott Pryor</cp:lastModifiedBy>
  <dcterms:created xsi:type="dcterms:W3CDTF">2021-08-17T18:07:45Z</dcterms:created>
  <dcterms:modified xsi:type="dcterms:W3CDTF">2021-08-19T17:54:02Z</dcterms:modified>
</cp:coreProperties>
</file>