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worksheets/sheet12.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docProps/app.xml" ContentType="application/vnd.openxmlformats-officedocument.extended-properties+xml"/>
  <Override PartName="/docProps/core.xml" ContentType="application/vnd.openxmlformats-package.core-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xl/calcChain.xml" ContentType="application/vnd.openxmlformats-officedocument.spreadsheetml.calcChain+xml"/>
  <Override PartName="/docProps/custom.xml" ContentType="application/vnd.openxmlformats-officedocument.custom-properties+xml"/>
  <Override PartName="/customXml/itemProps4.xml" ContentType="application/vnd.openxmlformats-officedocument.customXml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nrs-data\OneDrive - MSF\DEO BACK UP\MGD Project Data\2023_MGD Project_Active Databases\1. Non_OCA Repoting tools\02. Referral\"/>
    </mc:Choice>
  </mc:AlternateContent>
  <bookViews>
    <workbookView xWindow="0" yWindow="0" windowWidth="19200" windowHeight="6900" tabRatio="621" activeTab="12"/>
  </bookViews>
  <sheets>
    <sheet name="Instructions" sheetId="1" r:id="rId1"/>
    <sheet name="JAN" sheetId="25" r:id="rId2"/>
    <sheet name="FEB" sheetId="28" r:id="rId3"/>
    <sheet name="MAR" sheetId="29" r:id="rId4"/>
    <sheet name="APR" sheetId="30" r:id="rId5"/>
    <sheet name="MAY" sheetId="32" r:id="rId6"/>
    <sheet name="JUN" sheetId="33" r:id="rId7"/>
    <sheet name="JUL" sheetId="34" r:id="rId8"/>
    <sheet name="AUG" sheetId="35" r:id="rId9"/>
    <sheet name="SEP" sheetId="36" r:id="rId10"/>
    <sheet name="OCT" sheetId="37" r:id="rId11"/>
    <sheet name="NOV" sheetId="38" r:id="rId12"/>
    <sheet name="DEC" sheetId="39" r:id="rId13"/>
    <sheet name="Indicators" sheetId="26" r:id="rId14"/>
    <sheet name="Disease Categories" sheetId="41" r:id="rId15"/>
    <sheet name="Lists" sheetId="27" state="hidden" r:id="rId16"/>
  </sheets>
  <definedNames>
    <definedName name="_xlnm._FilterDatabase" localSheetId="4" hidden="1">APR!$A$4:$W$144</definedName>
    <definedName name="_xlnm._FilterDatabase" localSheetId="8" hidden="1">AUG!$A$4:$V$226</definedName>
    <definedName name="_xlnm._FilterDatabase" localSheetId="12" hidden="1">DEC!$A$4:$V$190</definedName>
    <definedName name="_xlnm._FilterDatabase" localSheetId="14" hidden="1">'Disease Categories'!$A$3:$Z$33</definedName>
    <definedName name="_xlnm._FilterDatabase" localSheetId="2" hidden="1">FEB!$A$4:$W$164</definedName>
    <definedName name="_xlnm._FilterDatabase" localSheetId="1" hidden="1">JAN!$A$4:$W$144</definedName>
    <definedName name="_xlnm._FilterDatabase" localSheetId="7" hidden="1">JUL!$A$4:$V$231</definedName>
    <definedName name="_xlnm._FilterDatabase" localSheetId="6" hidden="1">JUN!$A$4:$W$252</definedName>
    <definedName name="_xlnm._FilterDatabase" localSheetId="3" hidden="1">MAR!$A$4:$W$210</definedName>
    <definedName name="_xlnm._FilterDatabase" localSheetId="5" hidden="1">MAY!$A$4:$W$190</definedName>
    <definedName name="_xlnm._FilterDatabase" localSheetId="11" hidden="1">NOV!$A$4:$V$193</definedName>
    <definedName name="_xlnm._FilterDatabase" localSheetId="10" hidden="1">OCT!$A$4:$V$225</definedName>
    <definedName name="_xlnm._FilterDatabase" localSheetId="9" hidden="1">SEP!$A$4:$V$235</definedName>
    <definedName name="blood_transfusion_info">Lists!$I$2:$I$4</definedName>
    <definedName name="case_category">Lists!$E$2:$E$5</definedName>
    <definedName name="discharge_status">Lists!$K$2:$K$6</definedName>
    <definedName name="disease_category">Lists!$A$14:$A$42</definedName>
    <definedName name="hospital_refer_to">Lists!$A$2:$A$7</definedName>
    <definedName name="refused_care">Lists!$N$2:$N$3</definedName>
    <definedName name="severity">Lists!$G$2:$G$3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2" i="39" l="1"/>
  <c r="B108" i="39" l="1"/>
  <c r="B107" i="39"/>
  <c r="B105" i="39"/>
  <c r="B102" i="39"/>
  <c r="B99" i="39"/>
  <c r="B85" i="39"/>
  <c r="B83" i="39"/>
  <c r="B70" i="39" l="1"/>
  <c r="B69" i="39"/>
  <c r="B65" i="39" l="1"/>
  <c r="B53" i="39" l="1"/>
  <c r="B31" i="39" l="1"/>
  <c r="B7" i="39" l="1"/>
  <c r="B147" i="38" l="1"/>
  <c r="B146" i="38"/>
  <c r="B143" i="38"/>
  <c r="B140" i="38"/>
  <c r="B137" i="38"/>
  <c r="B136" i="38"/>
  <c r="B135" i="38"/>
  <c r="B134" i="38"/>
  <c r="B130" i="38"/>
  <c r="B124" i="38" l="1"/>
  <c r="B117" i="38" l="1"/>
  <c r="B109" i="38"/>
  <c r="B96" i="38" l="1"/>
  <c r="B68" i="38" l="1"/>
  <c r="B58" i="38"/>
  <c r="B52" i="38"/>
  <c r="B51" i="38"/>
  <c r="B49" i="38"/>
  <c r="B43" i="38"/>
  <c r="B35" i="38"/>
  <c r="B29" i="38"/>
  <c r="B25" i="38"/>
  <c r="B21" i="38"/>
  <c r="B14" i="38"/>
  <c r="B5" i="38" l="1"/>
  <c r="B179" i="37" l="1"/>
  <c r="B177" i="37"/>
  <c r="B173" i="37"/>
  <c r="B169" i="37"/>
  <c r="B168" i="37"/>
  <c r="B58" i="37" l="1"/>
  <c r="B53" i="37"/>
  <c r="B50" i="37"/>
  <c r="B41" i="37"/>
  <c r="B166" i="37" l="1"/>
  <c r="B163" i="37"/>
  <c r="B162" i="37"/>
  <c r="B157" i="37"/>
  <c r="B156" i="37"/>
  <c r="B149" i="37"/>
  <c r="B144" i="37"/>
  <c r="B143" i="37"/>
  <c r="B55" i="37"/>
  <c r="B36" i="37" l="1"/>
  <c r="B35" i="37"/>
  <c r="B140" i="37" l="1"/>
  <c r="B128" i="37" l="1"/>
  <c r="B125" i="37"/>
  <c r="B123" i="37"/>
  <c r="B118" i="37"/>
  <c r="B30" i="37"/>
  <c r="B28" i="37"/>
  <c r="B27" i="37"/>
  <c r="B25" i="37" l="1"/>
  <c r="B106" i="37"/>
  <c r="B103" i="37"/>
  <c r="B102" i="37"/>
  <c r="B100" i="37"/>
  <c r="B95" i="37"/>
  <c r="B94" i="37" l="1"/>
  <c r="B93" i="37"/>
  <c r="B91" i="37"/>
  <c r="B85" i="37"/>
  <c r="B83" i="37"/>
  <c r="B81" i="37"/>
  <c r="B80" i="37"/>
  <c r="B79" i="37"/>
  <c r="B76" i="37"/>
  <c r="B75" i="37"/>
  <c r="B66" i="37" l="1"/>
  <c r="B64" i="37"/>
  <c r="B24" i="37"/>
  <c r="B22" i="37"/>
  <c r="B21" i="37"/>
  <c r="B14" i="37"/>
  <c r="B11" i="37"/>
  <c r="B10" i="37"/>
  <c r="B8" i="37"/>
  <c r="B6" i="37"/>
  <c r="B5" i="37"/>
  <c r="B204" i="36" l="1"/>
  <c r="B202" i="36"/>
  <c r="B201" i="36"/>
  <c r="B200" i="36"/>
  <c r="B198" i="36"/>
  <c r="B197" i="36"/>
  <c r="B195" i="36"/>
  <c r="B57" i="36"/>
  <c r="B52" i="36"/>
  <c r="B50" i="36"/>
  <c r="B48" i="36"/>
  <c r="B192" i="36" l="1"/>
  <c r="B191" i="36"/>
  <c r="B190" i="36"/>
  <c r="B189" i="36"/>
  <c r="B186" i="36"/>
  <c r="B182" i="36" l="1"/>
  <c r="B180" i="36"/>
  <c r="B179" i="36" l="1"/>
  <c r="B178" i="36"/>
  <c r="B172" i="36"/>
  <c r="B171" i="36"/>
  <c r="B169" i="36"/>
  <c r="B166" i="36"/>
  <c r="B165" i="36"/>
  <c r="B161" i="36"/>
  <c r="B159" i="36"/>
  <c r="B156" i="36"/>
  <c r="B155" i="36"/>
  <c r="B154" i="36"/>
  <c r="B150" i="36"/>
  <c r="B148" i="36"/>
  <c r="B145" i="36"/>
  <c r="B140" i="36"/>
  <c r="B130" i="36"/>
  <c r="B126" i="36"/>
  <c r="B113" i="36"/>
  <c r="B112" i="36"/>
  <c r="B111" i="36"/>
  <c r="B110" i="36"/>
  <c r="B109" i="36"/>
  <c r="B108" i="36"/>
  <c r="B107" i="36"/>
  <c r="B105" i="36"/>
  <c r="B46" i="36" l="1"/>
  <c r="B44" i="36"/>
  <c r="B43" i="36"/>
  <c r="B41" i="36"/>
  <c r="B39" i="36"/>
  <c r="B38" i="36"/>
  <c r="B37" i="36"/>
  <c r="B34" i="36"/>
  <c r="B33" i="36"/>
  <c r="B30" i="36"/>
  <c r="B27" i="36"/>
  <c r="B25" i="36"/>
  <c r="B10" i="36"/>
  <c r="B99" i="36" l="1"/>
  <c r="B94" i="36"/>
  <c r="B93" i="36"/>
  <c r="B83" i="36" l="1"/>
  <c r="B81" i="36"/>
  <c r="B80" i="36"/>
  <c r="B77" i="36"/>
  <c r="B70" i="36" l="1"/>
  <c r="B64" i="36"/>
  <c r="B62" i="36"/>
  <c r="B14" i="36"/>
  <c r="B36" i="35" l="1"/>
  <c r="B35" i="35"/>
  <c r="B205" i="35" l="1"/>
  <c r="B64" i="35" l="1"/>
  <c r="B61" i="35"/>
  <c r="B202" i="35" l="1"/>
  <c r="B199" i="35"/>
  <c r="B57" i="35" l="1"/>
  <c r="B193" i="35"/>
  <c r="B192" i="35"/>
  <c r="B191" i="35"/>
  <c r="B190" i="35"/>
  <c r="B187" i="35"/>
  <c r="B178" i="35" l="1"/>
  <c r="B174" i="35"/>
  <c r="B173" i="35"/>
  <c r="B170" i="35"/>
  <c r="B110" i="35" l="1"/>
  <c r="B152" i="35"/>
  <c r="B149" i="35"/>
  <c r="B146" i="35"/>
  <c r="B138" i="35" l="1"/>
  <c r="B47" i="35"/>
  <c r="B130" i="35" l="1"/>
  <c r="B38" i="35" l="1"/>
  <c r="B127" i="35"/>
  <c r="B34" i="35" l="1"/>
  <c r="B33" i="35"/>
  <c r="B30" i="35"/>
  <c r="B115" i="35"/>
  <c r="B95" i="35" l="1"/>
  <c r="B89" i="35"/>
  <c r="B85" i="35"/>
  <c r="B84" i="35"/>
  <c r="B81" i="35"/>
  <c r="B79" i="35"/>
  <c r="B74" i="35"/>
  <c r="B72" i="35"/>
  <c r="B67" i="35"/>
  <c r="B66" i="35"/>
  <c r="B29" i="35"/>
  <c r="B28" i="35"/>
  <c r="B27" i="35"/>
  <c r="B22" i="35"/>
  <c r="B18" i="35"/>
  <c r="B17" i="35"/>
  <c r="B15" i="35"/>
  <c r="B14" i="35"/>
  <c r="B11" i="35"/>
  <c r="B5" i="35"/>
  <c r="B195" i="34" l="1"/>
  <c r="B231" i="34" l="1"/>
  <c r="B226" i="34"/>
  <c r="B224" i="34"/>
  <c r="B221" i="34"/>
  <c r="B214" i="34"/>
  <c r="B213" i="34"/>
  <c r="B212" i="34"/>
  <c r="B102" i="34"/>
  <c r="B96" i="34"/>
  <c r="B95" i="34"/>
  <c r="B94" i="34"/>
  <c r="B86" i="34"/>
  <c r="B85" i="34"/>
  <c r="B83" i="34"/>
  <c r="B82" i="34"/>
  <c r="B157" i="34" l="1"/>
  <c r="B78" i="34" l="1"/>
  <c r="B72" i="34"/>
  <c r="B208" i="34" l="1"/>
  <c r="B203" i="34"/>
  <c r="B188" i="34"/>
  <c r="B184" i="34"/>
  <c r="B164" i="34"/>
  <c r="B153" i="34"/>
  <c r="B150" i="34"/>
  <c r="B147" i="34"/>
  <c r="B146" i="34" l="1"/>
  <c r="B135" i="34"/>
  <c r="B131" i="34"/>
  <c r="B113" i="34" l="1"/>
  <c r="B67" i="34" l="1"/>
  <c r="B61" i="34"/>
  <c r="B58" i="34"/>
  <c r="B46" i="34" l="1"/>
  <c r="B41" i="34" l="1"/>
  <c r="B39" i="34"/>
  <c r="B37" i="34"/>
  <c r="B26" i="34"/>
  <c r="B25" i="34"/>
  <c r="B19" i="34"/>
  <c r="B15" i="34"/>
  <c r="B12" i="34"/>
  <c r="N26" i="26" l="1"/>
  <c r="N25" i="26"/>
  <c r="N24" i="26"/>
  <c r="N23" i="26"/>
  <c r="N22" i="26"/>
  <c r="M26" i="26"/>
  <c r="M25" i="26"/>
  <c r="M24" i="26"/>
  <c r="M23" i="26"/>
  <c r="M22" i="26"/>
  <c r="L26" i="26"/>
  <c r="L25" i="26"/>
  <c r="L24" i="26"/>
  <c r="L23" i="26"/>
  <c r="L22" i="26"/>
  <c r="K26" i="26"/>
  <c r="K25" i="26"/>
  <c r="K24" i="26"/>
  <c r="K23" i="26"/>
  <c r="K22" i="26"/>
  <c r="J26" i="26"/>
  <c r="J25" i="26"/>
  <c r="J24" i="26"/>
  <c r="J23" i="26"/>
  <c r="J22" i="26"/>
  <c r="I26" i="26"/>
  <c r="I25" i="26"/>
  <c r="I24" i="26"/>
  <c r="I23" i="26"/>
  <c r="I22" i="26"/>
  <c r="H26" i="26"/>
  <c r="H25" i="26"/>
  <c r="H24" i="26"/>
  <c r="H23" i="26"/>
  <c r="H22" i="26"/>
  <c r="G26" i="26"/>
  <c r="G25" i="26"/>
  <c r="G24" i="26"/>
  <c r="G23" i="26"/>
  <c r="G22" i="26"/>
  <c r="F26" i="26"/>
  <c r="F25" i="26"/>
  <c r="F24" i="26"/>
  <c r="F23" i="26"/>
  <c r="F22" i="26"/>
  <c r="E26" i="26"/>
  <c r="E25" i="26"/>
  <c r="E24" i="26"/>
  <c r="E23" i="26"/>
  <c r="E22" i="26"/>
  <c r="D26" i="26"/>
  <c r="D25" i="26"/>
  <c r="D24" i="26"/>
  <c r="D23" i="26"/>
  <c r="D22" i="26"/>
  <c r="C26" i="26"/>
  <c r="C25" i="26"/>
  <c r="C24" i="26"/>
  <c r="C23" i="26"/>
  <c r="C22" i="26"/>
  <c r="N8" i="26"/>
  <c r="M8" i="26"/>
  <c r="L8" i="26"/>
  <c r="K8" i="26"/>
  <c r="J8" i="26"/>
  <c r="I8" i="26"/>
  <c r="H8" i="26"/>
  <c r="G8" i="26"/>
  <c r="F8" i="26"/>
  <c r="E8" i="26"/>
  <c r="D8" i="26"/>
  <c r="C8" i="26"/>
  <c r="O25" i="26" l="1"/>
  <c r="O26" i="26"/>
  <c r="O23" i="26"/>
  <c r="O24" i="26"/>
  <c r="O22" i="26"/>
  <c r="O8" i="26"/>
  <c r="B184" i="33"/>
  <c r="B177" i="33"/>
  <c r="B173" i="33"/>
  <c r="B32" i="33" l="1"/>
  <c r="B170" i="33" l="1"/>
  <c r="B164" i="33"/>
  <c r="B160" i="33"/>
  <c r="B30" i="33" l="1"/>
  <c r="B29" i="33"/>
  <c r="B26" i="33"/>
  <c r="B150" i="33" l="1"/>
  <c r="B141" i="33"/>
  <c r="B28" i="33" l="1"/>
  <c r="B131" i="33" l="1"/>
  <c r="B129" i="33"/>
  <c r="B24" i="33" l="1"/>
  <c r="B22" i="33"/>
  <c r="B112" i="33" l="1"/>
  <c r="B110" i="33"/>
  <c r="B109" i="33"/>
  <c r="B98" i="33" l="1"/>
  <c r="B96" i="33"/>
  <c r="B79" i="33" l="1"/>
  <c r="B67" i="33"/>
  <c r="B64" i="33"/>
  <c r="B60" i="33"/>
  <c r="B59" i="33"/>
  <c r="B51" i="33"/>
  <c r="B49" i="33"/>
  <c r="B18" i="33" l="1"/>
  <c r="B12" i="33"/>
  <c r="B7" i="33"/>
  <c r="B185" i="32" l="1"/>
  <c r="B176" i="32"/>
  <c r="B169" i="32"/>
  <c r="B39" i="32" l="1"/>
  <c r="B34" i="32"/>
  <c r="B33" i="32"/>
  <c r="B30" i="32"/>
  <c r="B163" i="32"/>
  <c r="B145" i="32" l="1"/>
  <c r="B117" i="32" l="1"/>
  <c r="B20" i="32" l="1"/>
  <c r="B19" i="32"/>
  <c r="B18" i="32"/>
  <c r="B115" i="32"/>
  <c r="B112" i="32"/>
  <c r="B97" i="32" l="1"/>
  <c r="B79" i="32"/>
  <c r="B71" i="32"/>
  <c r="B67" i="32"/>
  <c r="B66" i="32"/>
  <c r="B58" i="32"/>
  <c r="B54" i="32"/>
  <c r="B6" i="32"/>
  <c r="B123" i="30" l="1"/>
  <c r="B140" i="30" l="1"/>
  <c r="B132" i="30"/>
  <c r="B131" i="30"/>
  <c r="B129" i="30"/>
  <c r="B127" i="30" l="1"/>
  <c r="B126" i="30"/>
  <c r="B116" i="30" l="1"/>
  <c r="B16" i="30" l="1"/>
  <c r="B15" i="30"/>
  <c r="B102" i="30" l="1"/>
  <c r="B100" i="30"/>
  <c r="B91" i="30"/>
  <c r="B88" i="30"/>
  <c r="B87" i="30"/>
  <c r="B86" i="30"/>
  <c r="B83" i="30"/>
  <c r="B44" i="30"/>
  <c r="B40" i="30"/>
  <c r="B14" i="30" l="1"/>
  <c r="B11" i="30"/>
  <c r="B6" i="30"/>
  <c r="B200" i="29" l="1"/>
  <c r="B197" i="29"/>
  <c r="B37" i="29" l="1"/>
  <c r="B36" i="29"/>
  <c r="B190" i="29" l="1"/>
  <c r="B189" i="29"/>
  <c r="B187" i="29"/>
  <c r="B28" i="29" l="1"/>
  <c r="B175" i="29" l="1"/>
  <c r="B169" i="29"/>
  <c r="B166" i="29"/>
  <c r="B156" i="29" l="1"/>
  <c r="B155" i="29"/>
  <c r="B149" i="29"/>
  <c r="B20" i="29" l="1"/>
  <c r="B125" i="29" l="1"/>
  <c r="B123" i="29" l="1"/>
  <c r="B121" i="29"/>
  <c r="B115" i="29"/>
  <c r="B111" i="29" l="1"/>
  <c r="B110" i="29"/>
  <c r="B109" i="29"/>
  <c r="B106" i="29"/>
  <c r="B11" i="29" l="1"/>
  <c r="B79" i="29" l="1"/>
  <c r="B77" i="29"/>
  <c r="B74" i="29"/>
  <c r="B71" i="29" l="1"/>
  <c r="B70" i="29"/>
  <c r="B54" i="29" l="1"/>
  <c r="B47" i="29" l="1"/>
  <c r="B46" i="29"/>
  <c r="B44" i="29"/>
  <c r="B39" i="29"/>
  <c r="B163" i="28" l="1"/>
  <c r="B125" i="28" l="1"/>
  <c r="B124" i="28"/>
  <c r="B121" i="28"/>
  <c r="B115" i="28"/>
  <c r="B114" i="28"/>
  <c r="B21" i="28" l="1"/>
  <c r="B91" i="28" l="1"/>
  <c r="B14" i="28" l="1"/>
  <c r="B10" i="28"/>
  <c r="B73" i="28" l="1"/>
  <c r="B67" i="28" l="1"/>
  <c r="B65" i="28"/>
  <c r="B63" i="28"/>
  <c r="B62" i="28"/>
  <c r="B60" i="28"/>
  <c r="B59" i="28"/>
  <c r="B53" i="28"/>
  <c r="B41" i="28"/>
  <c r="B34" i="28"/>
  <c r="B32" i="28"/>
  <c r="B30" i="28"/>
  <c r="B23" i="28" l="1"/>
  <c r="B5" i="28"/>
  <c r="B133" i="25" l="1"/>
  <c r="B132" i="25" l="1"/>
  <c r="B129" i="25"/>
  <c r="B118" i="25" l="1"/>
  <c r="B55" i="25" l="1"/>
  <c r="B112" i="25" l="1"/>
  <c r="B110" i="25"/>
  <c r="B105" i="25"/>
  <c r="B96" i="25" l="1"/>
  <c r="B92" i="25"/>
  <c r="B82" i="25" l="1"/>
  <c r="B79" i="25"/>
  <c r="B77" i="25"/>
  <c r="B56" i="25" l="1"/>
  <c r="B50" i="25"/>
  <c r="B38" i="25"/>
  <c r="B34" i="25"/>
  <c r="B32" i="25"/>
  <c r="B27" i="25"/>
  <c r="J32" i="41" l="1"/>
  <c r="J31" i="41"/>
  <c r="J30" i="41"/>
  <c r="J29" i="41"/>
  <c r="J28" i="41"/>
  <c r="J27" i="41"/>
  <c r="J26" i="41"/>
  <c r="J25" i="41"/>
  <c r="J24" i="41"/>
  <c r="J23" i="41"/>
  <c r="J22" i="41"/>
  <c r="J21" i="41"/>
  <c r="J20" i="41"/>
  <c r="J19" i="41"/>
  <c r="J18" i="41"/>
  <c r="J17" i="41"/>
  <c r="J16" i="41"/>
  <c r="J15" i="41"/>
  <c r="J14" i="41"/>
  <c r="J13" i="41"/>
  <c r="J12" i="41"/>
  <c r="J11" i="41"/>
  <c r="J10" i="41"/>
  <c r="J9" i="41"/>
  <c r="J8" i="41"/>
  <c r="J7" i="41"/>
  <c r="J6" i="41"/>
  <c r="J5" i="41"/>
  <c r="J4" i="41"/>
  <c r="H31" i="41"/>
  <c r="H30" i="41"/>
  <c r="H29" i="41"/>
  <c r="H28" i="41"/>
  <c r="H27" i="41"/>
  <c r="H26" i="41"/>
  <c r="H25" i="41"/>
  <c r="H24" i="41"/>
  <c r="H23" i="41"/>
  <c r="H22" i="41"/>
  <c r="H21" i="41"/>
  <c r="H20" i="41"/>
  <c r="H19" i="41"/>
  <c r="H18" i="41"/>
  <c r="H17" i="41"/>
  <c r="H16" i="41"/>
  <c r="H15" i="41"/>
  <c r="H14" i="41"/>
  <c r="H13" i="41"/>
  <c r="H12" i="41"/>
  <c r="H11" i="41"/>
  <c r="H10" i="41"/>
  <c r="H9" i="41"/>
  <c r="H8" i="41"/>
  <c r="H7" i="41"/>
  <c r="H6" i="41"/>
  <c r="H5" i="41"/>
  <c r="H4" i="41"/>
  <c r="H32" i="41"/>
  <c r="L4" i="26"/>
  <c r="J4" i="26"/>
  <c r="G41" i="26"/>
  <c r="G40" i="26"/>
  <c r="G39" i="26"/>
  <c r="G38" i="26"/>
  <c r="G37" i="26"/>
  <c r="G36" i="26"/>
  <c r="G35" i="26"/>
  <c r="G34" i="26"/>
  <c r="G33" i="26"/>
  <c r="G32" i="26"/>
  <c r="G31" i="26"/>
  <c r="G30" i="26"/>
  <c r="G29" i="26"/>
  <c r="G28" i="26"/>
  <c r="G27" i="26"/>
  <c r="G21" i="26"/>
  <c r="G20" i="26"/>
  <c r="G19" i="26"/>
  <c r="G18" i="26"/>
  <c r="G17" i="26"/>
  <c r="G16" i="26"/>
  <c r="G15" i="26"/>
  <c r="G14" i="26"/>
  <c r="G13" i="26"/>
  <c r="G12" i="26"/>
  <c r="G11" i="26"/>
  <c r="G10" i="26"/>
  <c r="G9" i="26"/>
  <c r="G7" i="26"/>
  <c r="G6" i="26"/>
  <c r="G5" i="26"/>
  <c r="G4" i="26"/>
  <c r="F41" i="26"/>
  <c r="F40" i="26"/>
  <c r="F39" i="26"/>
  <c r="F38" i="26"/>
  <c r="F37" i="26"/>
  <c r="F36" i="26"/>
  <c r="F33" i="26"/>
  <c r="F32" i="26"/>
  <c r="F31" i="26"/>
  <c r="F30" i="26"/>
  <c r="F29" i="26"/>
  <c r="F28" i="26"/>
  <c r="F27" i="26"/>
  <c r="F21" i="26"/>
  <c r="F20" i="26"/>
  <c r="F19" i="26"/>
  <c r="F18" i="26"/>
  <c r="F17" i="26"/>
  <c r="F16" i="26"/>
  <c r="F15" i="26"/>
  <c r="F14" i="26"/>
  <c r="F13" i="26"/>
  <c r="F12" i="26"/>
  <c r="F11" i="26"/>
  <c r="F10" i="26"/>
  <c r="F9" i="26"/>
  <c r="F7" i="26"/>
  <c r="F6" i="26"/>
  <c r="F5" i="26"/>
  <c r="F4" i="26"/>
  <c r="C4" i="26"/>
  <c r="N35" i="26" l="1"/>
  <c r="N34" i="26"/>
  <c r="M35" i="26"/>
  <c r="M34" i="26"/>
  <c r="L35" i="26"/>
  <c r="L34" i="26"/>
  <c r="K35" i="26"/>
  <c r="K34" i="26"/>
  <c r="J35" i="26"/>
  <c r="J34" i="26"/>
  <c r="I35" i="26"/>
  <c r="I34" i="26"/>
  <c r="H35" i="26"/>
  <c r="H34" i="26"/>
  <c r="F35" i="26"/>
  <c r="F34" i="26"/>
  <c r="E35" i="26"/>
  <c r="E34" i="26"/>
  <c r="D35" i="26"/>
  <c r="D34" i="26"/>
  <c r="C35" i="26" l="1"/>
  <c r="O35" i="26" s="1"/>
  <c r="C34" i="26"/>
  <c r="O34" i="26" s="1"/>
  <c r="C33" i="26"/>
  <c r="C36" i="26"/>
  <c r="E4" i="26" l="1"/>
  <c r="D5" i="41"/>
  <c r="D6" i="41"/>
  <c r="D7" i="41"/>
  <c r="D8" i="41"/>
  <c r="D9" i="41"/>
  <c r="D10" i="41"/>
  <c r="D11" i="41"/>
  <c r="D12" i="41"/>
  <c r="D13" i="41"/>
  <c r="D14" i="41"/>
  <c r="D15" i="41"/>
  <c r="D16" i="41"/>
  <c r="D17" i="41"/>
  <c r="D18" i="41"/>
  <c r="D19" i="41"/>
  <c r="D20" i="41"/>
  <c r="D21" i="41"/>
  <c r="D22" i="41"/>
  <c r="D23" i="41"/>
  <c r="D24" i="41"/>
  <c r="D25" i="41"/>
  <c r="D26" i="41"/>
  <c r="D27" i="41"/>
  <c r="D28" i="41"/>
  <c r="D29" i="41"/>
  <c r="D30" i="41"/>
  <c r="D31" i="41"/>
  <c r="D32" i="41"/>
  <c r="D4" i="41"/>
  <c r="D41" i="26"/>
  <c r="D40" i="26"/>
  <c r="D39" i="26"/>
  <c r="D38" i="26"/>
  <c r="D37" i="26"/>
  <c r="D36" i="26"/>
  <c r="D33" i="26"/>
  <c r="D32" i="26"/>
  <c r="D31" i="26"/>
  <c r="D30" i="26"/>
  <c r="D29" i="26"/>
  <c r="D28" i="26"/>
  <c r="D27" i="26"/>
  <c r="D21" i="26"/>
  <c r="D20" i="26"/>
  <c r="D19" i="26"/>
  <c r="D18" i="26"/>
  <c r="D17" i="26"/>
  <c r="D16" i="26"/>
  <c r="D15" i="26"/>
  <c r="D14" i="26"/>
  <c r="D13" i="26"/>
  <c r="D12" i="26"/>
  <c r="D11" i="26"/>
  <c r="D10" i="26"/>
  <c r="D9" i="26"/>
  <c r="D7" i="26"/>
  <c r="D6" i="26"/>
  <c r="D4" i="26"/>
  <c r="N41" i="26"/>
  <c r="M41" i="26"/>
  <c r="L41" i="26"/>
  <c r="K41" i="26"/>
  <c r="J41" i="26"/>
  <c r="I41" i="26"/>
  <c r="H41" i="26"/>
  <c r="E41" i="26"/>
  <c r="N40" i="26"/>
  <c r="M40" i="26"/>
  <c r="L40" i="26"/>
  <c r="K40" i="26"/>
  <c r="J40" i="26"/>
  <c r="I40" i="26"/>
  <c r="H40" i="26"/>
  <c r="E40" i="26"/>
  <c r="N39" i="26"/>
  <c r="M39" i="26"/>
  <c r="L39" i="26"/>
  <c r="K39" i="26"/>
  <c r="J39" i="26"/>
  <c r="I39" i="26"/>
  <c r="H39" i="26"/>
  <c r="E39" i="26"/>
  <c r="N38" i="26"/>
  <c r="M38" i="26"/>
  <c r="L38" i="26"/>
  <c r="K38" i="26"/>
  <c r="J38" i="26"/>
  <c r="I38" i="26"/>
  <c r="H38" i="26"/>
  <c r="E38" i="26"/>
  <c r="N37" i="26"/>
  <c r="M37" i="26"/>
  <c r="L37" i="26"/>
  <c r="K37" i="26"/>
  <c r="J37" i="26"/>
  <c r="I37" i="26"/>
  <c r="H37" i="26"/>
  <c r="E37" i="26"/>
  <c r="N36" i="26"/>
  <c r="M36" i="26"/>
  <c r="L36" i="26"/>
  <c r="K36" i="26"/>
  <c r="J36" i="26"/>
  <c r="I36" i="26"/>
  <c r="H36" i="26"/>
  <c r="E36" i="26"/>
  <c r="C41" i="26"/>
  <c r="C40" i="26"/>
  <c r="C39" i="26"/>
  <c r="C38" i="26"/>
  <c r="C37" i="26"/>
  <c r="N27" i="26"/>
  <c r="M27" i="26"/>
  <c r="L27" i="26"/>
  <c r="K27" i="26"/>
  <c r="J27" i="26"/>
  <c r="I27" i="26"/>
  <c r="H27" i="26"/>
  <c r="E27" i="26"/>
  <c r="C27" i="26"/>
  <c r="N21" i="26"/>
  <c r="M21" i="26"/>
  <c r="L21" i="26"/>
  <c r="K21" i="26"/>
  <c r="J21" i="26"/>
  <c r="I21" i="26"/>
  <c r="H21" i="26"/>
  <c r="E21" i="26"/>
  <c r="C21" i="26"/>
  <c r="N20" i="26"/>
  <c r="M20" i="26"/>
  <c r="L20" i="26"/>
  <c r="K20" i="26"/>
  <c r="J20" i="26"/>
  <c r="I20" i="26"/>
  <c r="H20" i="26"/>
  <c r="E20" i="26"/>
  <c r="C20" i="26"/>
  <c r="N19" i="26"/>
  <c r="M19" i="26"/>
  <c r="L19" i="26"/>
  <c r="K19" i="26"/>
  <c r="J19" i="26"/>
  <c r="I19" i="26"/>
  <c r="H19" i="26"/>
  <c r="E19" i="26"/>
  <c r="C19" i="26"/>
  <c r="N18" i="26"/>
  <c r="M18" i="26"/>
  <c r="L18" i="26"/>
  <c r="K18" i="26"/>
  <c r="J18" i="26"/>
  <c r="I18" i="26"/>
  <c r="H18" i="26"/>
  <c r="E18" i="26"/>
  <c r="C18" i="26"/>
  <c r="N17" i="26"/>
  <c r="M17" i="26"/>
  <c r="L17" i="26"/>
  <c r="K17" i="26"/>
  <c r="J17" i="26"/>
  <c r="I17" i="26"/>
  <c r="H17" i="26"/>
  <c r="E17" i="26"/>
  <c r="C17" i="26"/>
  <c r="N16" i="26"/>
  <c r="M16" i="26"/>
  <c r="L16" i="26"/>
  <c r="K16" i="26"/>
  <c r="J16" i="26"/>
  <c r="I16" i="26"/>
  <c r="H16" i="26"/>
  <c r="E16" i="26"/>
  <c r="C16" i="26"/>
  <c r="N33" i="26"/>
  <c r="M33" i="26"/>
  <c r="L33" i="26"/>
  <c r="K33" i="26"/>
  <c r="J33" i="26"/>
  <c r="I33" i="26"/>
  <c r="H33" i="26"/>
  <c r="E33" i="26"/>
  <c r="N32" i="26"/>
  <c r="M32" i="26"/>
  <c r="L32" i="26"/>
  <c r="K32" i="26"/>
  <c r="J32" i="26"/>
  <c r="I32" i="26"/>
  <c r="H32" i="26"/>
  <c r="E32" i="26"/>
  <c r="C32" i="26"/>
  <c r="N28" i="26"/>
  <c r="M29" i="26"/>
  <c r="L30" i="26"/>
  <c r="K31" i="26"/>
  <c r="J30" i="26"/>
  <c r="I29" i="26"/>
  <c r="H28" i="26"/>
  <c r="E31" i="26"/>
  <c r="E30" i="26"/>
  <c r="C28" i="26"/>
  <c r="N31" i="26"/>
  <c r="M31" i="26"/>
  <c r="L31" i="26"/>
  <c r="J31" i="26"/>
  <c r="I31" i="26"/>
  <c r="H31" i="26"/>
  <c r="C31" i="26"/>
  <c r="N30" i="26"/>
  <c r="M30" i="26"/>
  <c r="K30" i="26"/>
  <c r="I30" i="26"/>
  <c r="H30" i="26"/>
  <c r="C30" i="26"/>
  <c r="N29" i="26"/>
  <c r="L29" i="26"/>
  <c r="K29" i="26"/>
  <c r="J29" i="26"/>
  <c r="H29" i="26"/>
  <c r="E29" i="26"/>
  <c r="C29" i="26"/>
  <c r="M28" i="26"/>
  <c r="L28" i="26"/>
  <c r="K28" i="26"/>
  <c r="J28" i="26"/>
  <c r="I28" i="26"/>
  <c r="E28" i="26"/>
  <c r="E13" i="26"/>
  <c r="C14" i="26"/>
  <c r="C13" i="26"/>
  <c r="N15" i="26"/>
  <c r="M15" i="26"/>
  <c r="L15" i="26"/>
  <c r="K15" i="26"/>
  <c r="J15" i="26"/>
  <c r="I15" i="26"/>
  <c r="H15" i="26"/>
  <c r="E15" i="26"/>
  <c r="C15" i="26"/>
  <c r="N14" i="26"/>
  <c r="M14" i="26"/>
  <c r="L14" i="26"/>
  <c r="K14" i="26"/>
  <c r="J14" i="26"/>
  <c r="I14" i="26"/>
  <c r="H14" i="26"/>
  <c r="E14" i="26"/>
  <c r="N13" i="26"/>
  <c r="M13" i="26"/>
  <c r="L13" i="26"/>
  <c r="K13" i="26"/>
  <c r="J13" i="26"/>
  <c r="I13" i="26"/>
  <c r="H13" i="26"/>
  <c r="N12" i="26"/>
  <c r="M12" i="26"/>
  <c r="L12" i="26"/>
  <c r="K12" i="26"/>
  <c r="J12" i="26"/>
  <c r="H12" i="26"/>
  <c r="E12" i="26"/>
  <c r="I12" i="26"/>
  <c r="C12" i="26"/>
  <c r="C11" i="26"/>
  <c r="C10" i="26"/>
  <c r="C9" i="26"/>
  <c r="N11" i="26"/>
  <c r="M11" i="26"/>
  <c r="L11" i="26"/>
  <c r="K11" i="26"/>
  <c r="J11" i="26"/>
  <c r="I11" i="26"/>
  <c r="H11" i="26"/>
  <c r="E11" i="26"/>
  <c r="N10" i="26"/>
  <c r="M10" i="26"/>
  <c r="L10" i="26"/>
  <c r="K10" i="26"/>
  <c r="J10" i="26"/>
  <c r="I10" i="26"/>
  <c r="H10" i="26"/>
  <c r="E10" i="26"/>
  <c r="N9" i="26"/>
  <c r="M9" i="26"/>
  <c r="L9" i="26"/>
  <c r="K9" i="26"/>
  <c r="J9" i="26"/>
  <c r="I9" i="26"/>
  <c r="H9" i="26"/>
  <c r="E9" i="26"/>
  <c r="N6" i="26"/>
  <c r="M6" i="26"/>
  <c r="L6" i="26"/>
  <c r="K6" i="26"/>
  <c r="J6" i="26"/>
  <c r="I6" i="26"/>
  <c r="H6" i="26"/>
  <c r="E6" i="26"/>
  <c r="C6" i="26"/>
  <c r="N7" i="26"/>
  <c r="M7" i="26"/>
  <c r="L7" i="26"/>
  <c r="K7" i="26"/>
  <c r="J7" i="26"/>
  <c r="I7" i="26"/>
  <c r="H7" i="26"/>
  <c r="E7" i="26"/>
  <c r="C7" i="26"/>
  <c r="X4" i="41"/>
  <c r="X5" i="41"/>
  <c r="X6" i="41"/>
  <c r="X7" i="41"/>
  <c r="X8" i="41"/>
  <c r="X9" i="41"/>
  <c r="X10" i="41"/>
  <c r="X11" i="41"/>
  <c r="X12" i="41"/>
  <c r="X13" i="41"/>
  <c r="X14" i="41"/>
  <c r="X15" i="41"/>
  <c r="X16" i="41"/>
  <c r="X17" i="41"/>
  <c r="X18" i="41"/>
  <c r="X19" i="41"/>
  <c r="X20" i="41"/>
  <c r="X21" i="41"/>
  <c r="X22" i="41"/>
  <c r="X23" i="41"/>
  <c r="X24" i="41"/>
  <c r="X25" i="41"/>
  <c r="X26" i="41"/>
  <c r="X27" i="41"/>
  <c r="X28" i="41"/>
  <c r="X29" i="41"/>
  <c r="X30" i="41"/>
  <c r="X31" i="41"/>
  <c r="X32" i="41"/>
  <c r="V4" i="41"/>
  <c r="T4" i="41"/>
  <c r="R4" i="41"/>
  <c r="P4" i="41"/>
  <c r="N4" i="41"/>
  <c r="L4" i="41"/>
  <c r="F4" i="41"/>
  <c r="F32" i="41"/>
  <c r="F31" i="41"/>
  <c r="F30" i="41"/>
  <c r="F29" i="41"/>
  <c r="F28" i="41"/>
  <c r="F27" i="41"/>
  <c r="F26" i="41"/>
  <c r="F25" i="41"/>
  <c r="F24" i="41"/>
  <c r="F23" i="41"/>
  <c r="F22" i="41"/>
  <c r="F21" i="41"/>
  <c r="F20" i="41"/>
  <c r="F19" i="41"/>
  <c r="F18" i="41"/>
  <c r="F17" i="41"/>
  <c r="F16" i="41"/>
  <c r="F15" i="41"/>
  <c r="F14" i="41"/>
  <c r="F13" i="41"/>
  <c r="F12" i="41"/>
  <c r="F11" i="41"/>
  <c r="F10" i="41"/>
  <c r="F9" i="41"/>
  <c r="F8" i="41"/>
  <c r="F7" i="41"/>
  <c r="F6" i="41"/>
  <c r="F5" i="41"/>
  <c r="L32" i="41"/>
  <c r="L31" i="41"/>
  <c r="L30" i="41"/>
  <c r="L29" i="41"/>
  <c r="L28" i="41"/>
  <c r="L27" i="41"/>
  <c r="L26" i="41"/>
  <c r="L25" i="41"/>
  <c r="L24" i="41"/>
  <c r="L23" i="41"/>
  <c r="L22" i="41"/>
  <c r="L21" i="41"/>
  <c r="L20" i="41"/>
  <c r="L19" i="41"/>
  <c r="L18" i="41"/>
  <c r="L17" i="41"/>
  <c r="L16" i="41"/>
  <c r="L15" i="41"/>
  <c r="L14" i="41"/>
  <c r="L13" i="41"/>
  <c r="L12" i="41"/>
  <c r="L11" i="41"/>
  <c r="L10" i="41"/>
  <c r="L9" i="41"/>
  <c r="L8" i="41"/>
  <c r="L7" i="41"/>
  <c r="L6" i="41"/>
  <c r="L5" i="41"/>
  <c r="N32" i="41"/>
  <c r="N31" i="41"/>
  <c r="N30" i="41"/>
  <c r="N29" i="41"/>
  <c r="N28" i="41"/>
  <c r="N27" i="41"/>
  <c r="N26" i="41"/>
  <c r="N25" i="41"/>
  <c r="N24" i="41"/>
  <c r="N23" i="41"/>
  <c r="N22" i="41"/>
  <c r="N21" i="41"/>
  <c r="N20" i="41"/>
  <c r="N19" i="41"/>
  <c r="N18" i="41"/>
  <c r="N17" i="41"/>
  <c r="N16" i="41"/>
  <c r="N15" i="41"/>
  <c r="N14" i="41"/>
  <c r="N13" i="41"/>
  <c r="N12" i="41"/>
  <c r="N11" i="41"/>
  <c r="N10" i="41"/>
  <c r="N9" i="41"/>
  <c r="N8" i="41"/>
  <c r="N7" i="41"/>
  <c r="N6" i="41"/>
  <c r="N5" i="41"/>
  <c r="P32" i="41"/>
  <c r="P31" i="41"/>
  <c r="P30" i="41"/>
  <c r="P29" i="41"/>
  <c r="P28" i="41"/>
  <c r="P27" i="41"/>
  <c r="P26" i="41"/>
  <c r="P25" i="41"/>
  <c r="P24" i="41"/>
  <c r="P23" i="41"/>
  <c r="P22" i="41"/>
  <c r="P21" i="41"/>
  <c r="P20" i="41"/>
  <c r="P19" i="41"/>
  <c r="P18" i="41"/>
  <c r="P17" i="41"/>
  <c r="P16" i="41"/>
  <c r="P15" i="41"/>
  <c r="P14" i="41"/>
  <c r="P13" i="41"/>
  <c r="P12" i="41"/>
  <c r="P11" i="41"/>
  <c r="P10" i="41"/>
  <c r="P9" i="41"/>
  <c r="P8" i="41"/>
  <c r="P7" i="41"/>
  <c r="P6" i="41"/>
  <c r="P5" i="41"/>
  <c r="R32" i="41"/>
  <c r="R31" i="41"/>
  <c r="R30" i="41"/>
  <c r="R29" i="41"/>
  <c r="R28" i="41"/>
  <c r="R27" i="41"/>
  <c r="R26" i="41"/>
  <c r="R25" i="41"/>
  <c r="R24" i="41"/>
  <c r="R23" i="41"/>
  <c r="R22" i="41"/>
  <c r="R21" i="41"/>
  <c r="R20" i="41"/>
  <c r="R19" i="41"/>
  <c r="R18" i="41"/>
  <c r="R17" i="41"/>
  <c r="R16" i="41"/>
  <c r="R15" i="41"/>
  <c r="R14" i="41"/>
  <c r="R13" i="41"/>
  <c r="R12" i="41"/>
  <c r="R11" i="41"/>
  <c r="R10" i="41"/>
  <c r="R9" i="41"/>
  <c r="R8" i="41"/>
  <c r="R7" i="41"/>
  <c r="R6" i="41"/>
  <c r="R5" i="41"/>
  <c r="T32" i="41"/>
  <c r="T31" i="41"/>
  <c r="T30" i="41"/>
  <c r="T29" i="41"/>
  <c r="T28" i="41"/>
  <c r="T27" i="41"/>
  <c r="T26" i="41"/>
  <c r="T25" i="41"/>
  <c r="T24" i="41"/>
  <c r="T23" i="41"/>
  <c r="T22" i="41"/>
  <c r="T21" i="41"/>
  <c r="T20" i="41"/>
  <c r="T19" i="41"/>
  <c r="T18" i="41"/>
  <c r="T17" i="41"/>
  <c r="T16" i="41"/>
  <c r="T15" i="41"/>
  <c r="T14" i="41"/>
  <c r="T13" i="41"/>
  <c r="T12" i="41"/>
  <c r="T11" i="41"/>
  <c r="T10" i="41"/>
  <c r="T9" i="41"/>
  <c r="T8" i="41"/>
  <c r="T7" i="41"/>
  <c r="T6" i="41"/>
  <c r="T5" i="41"/>
  <c r="V32" i="41"/>
  <c r="V31" i="41"/>
  <c r="V30" i="41"/>
  <c r="V29" i="41"/>
  <c r="V28" i="41"/>
  <c r="V27" i="41"/>
  <c r="V26" i="41"/>
  <c r="V25" i="41"/>
  <c r="V24" i="41"/>
  <c r="V23" i="41"/>
  <c r="V22" i="41"/>
  <c r="V21" i="41"/>
  <c r="V20" i="41"/>
  <c r="V19" i="41"/>
  <c r="V18" i="41"/>
  <c r="V17" i="41"/>
  <c r="V16" i="41"/>
  <c r="V15" i="41"/>
  <c r="V14" i="41"/>
  <c r="V13" i="41"/>
  <c r="V12" i="41"/>
  <c r="V11" i="41"/>
  <c r="V10" i="41"/>
  <c r="V9" i="41"/>
  <c r="V8" i="41"/>
  <c r="V7" i="41"/>
  <c r="V6" i="41"/>
  <c r="V5" i="41"/>
  <c r="B32" i="41"/>
  <c r="B31" i="41"/>
  <c r="B30" i="41"/>
  <c r="B29" i="41"/>
  <c r="B28" i="41"/>
  <c r="B27" i="41"/>
  <c r="B26" i="41"/>
  <c r="B25" i="41"/>
  <c r="B24" i="41"/>
  <c r="B23" i="41"/>
  <c r="B22" i="41"/>
  <c r="B21" i="41"/>
  <c r="B20" i="41"/>
  <c r="B19" i="41"/>
  <c r="B18" i="41"/>
  <c r="B17" i="41"/>
  <c r="B16" i="41"/>
  <c r="B15" i="41"/>
  <c r="B14" i="41"/>
  <c r="B13" i="41"/>
  <c r="B12" i="41"/>
  <c r="B11" i="41"/>
  <c r="B10" i="41"/>
  <c r="B9" i="41"/>
  <c r="B8" i="41"/>
  <c r="B7" i="41"/>
  <c r="B6" i="41"/>
  <c r="B5" i="41"/>
  <c r="B4" i="41"/>
  <c r="N5" i="26"/>
  <c r="M5" i="26"/>
  <c r="L5" i="26"/>
  <c r="L3" i="26" s="1"/>
  <c r="K5" i="26"/>
  <c r="J5" i="26"/>
  <c r="I5" i="26"/>
  <c r="H5" i="26"/>
  <c r="N4" i="26"/>
  <c r="M4" i="26"/>
  <c r="K4" i="26"/>
  <c r="I4" i="26"/>
  <c r="H4" i="26"/>
  <c r="B160" i="1"/>
  <c r="B159" i="1"/>
  <c r="B146" i="1"/>
  <c r="B140" i="1"/>
  <c r="B136" i="1"/>
  <c r="B133" i="1"/>
  <c r="B132" i="1"/>
  <c r="B126" i="1"/>
  <c r="B121" i="1"/>
  <c r="D1" i="26"/>
  <c r="M3" i="26" l="1"/>
  <c r="C5" i="26"/>
  <c r="C3" i="26" s="1"/>
  <c r="O31" i="26"/>
  <c r="O33" i="26"/>
  <c r="T33" i="41"/>
  <c r="U31" i="41" s="1"/>
  <c r="R33" i="41"/>
  <c r="S16" i="41" s="1"/>
  <c r="K3" i="26"/>
  <c r="V33" i="41"/>
  <c r="W19" i="41" s="1"/>
  <c r="X33" i="41"/>
  <c r="Y26" i="41" s="1"/>
  <c r="N3" i="26"/>
  <c r="N33" i="41"/>
  <c r="P33" i="41"/>
  <c r="I3" i="26"/>
  <c r="J3" i="26"/>
  <c r="E5" i="26"/>
  <c r="E3" i="26" s="1"/>
  <c r="D5" i="26"/>
  <c r="D3" i="26" s="1"/>
  <c r="L33" i="41"/>
  <c r="M20" i="41" s="1"/>
  <c r="H3" i="26"/>
  <c r="D33" i="41"/>
  <c r="E24" i="41" s="1"/>
  <c r="J33" i="41"/>
  <c r="K30" i="41" s="1"/>
  <c r="G3" i="26"/>
  <c r="B33" i="41"/>
  <c r="O38" i="26"/>
  <c r="O32" i="26"/>
  <c r="O37" i="26"/>
  <c r="O41" i="26"/>
  <c r="O39" i="26"/>
  <c r="H33" i="41"/>
  <c r="O36" i="26"/>
  <c r="O40" i="26"/>
  <c r="O12" i="26"/>
  <c r="O14" i="26"/>
  <c r="O29" i="26"/>
  <c r="O9" i="26"/>
  <c r="O7" i="26"/>
  <c r="O10" i="26"/>
  <c r="O15" i="26"/>
  <c r="O17" i="26"/>
  <c r="O19" i="26"/>
  <c r="O21" i="26"/>
  <c r="F3" i="26"/>
  <c r="O30" i="26"/>
  <c r="O28" i="26"/>
  <c r="O11" i="26"/>
  <c r="O13" i="26"/>
  <c r="O16" i="26"/>
  <c r="O18" i="26"/>
  <c r="O20" i="26"/>
  <c r="O27" i="26"/>
  <c r="O6" i="26"/>
  <c r="F33" i="41"/>
  <c r="G24" i="41" s="1"/>
  <c r="O4" i="26"/>
  <c r="Y17" i="41" l="1"/>
  <c r="Y23" i="41"/>
  <c r="Y31" i="41"/>
  <c r="U6" i="41"/>
  <c r="U14" i="41"/>
  <c r="S15" i="41"/>
  <c r="S8" i="41"/>
  <c r="S25" i="41"/>
  <c r="S28" i="41"/>
  <c r="S23" i="41"/>
  <c r="S5" i="41"/>
  <c r="S20" i="41"/>
  <c r="S13" i="41"/>
  <c r="S26" i="41"/>
  <c r="S11" i="41"/>
  <c r="S7" i="41"/>
  <c r="W22" i="41"/>
  <c r="W12" i="41"/>
  <c r="U11" i="41"/>
  <c r="Y14" i="41"/>
  <c r="Y29" i="41"/>
  <c r="Y5" i="41"/>
  <c r="S32" i="41"/>
  <c r="U12" i="41"/>
  <c r="U22" i="41"/>
  <c r="S17" i="41"/>
  <c r="S29" i="41"/>
  <c r="S14" i="41"/>
  <c r="S18" i="41"/>
  <c r="Y19" i="41"/>
  <c r="Y4" i="41"/>
  <c r="Y30" i="41"/>
  <c r="U5" i="41"/>
  <c r="U9" i="41"/>
  <c r="U21" i="41"/>
  <c r="U27" i="41"/>
  <c r="Y10" i="41"/>
  <c r="Y25" i="41"/>
  <c r="Y27" i="41"/>
  <c r="U15" i="41"/>
  <c r="Q15" i="41"/>
  <c r="Q7" i="41"/>
  <c r="W11" i="41"/>
  <c r="W28" i="41"/>
  <c r="W16" i="41"/>
  <c r="S10" i="41"/>
  <c r="S30" i="41"/>
  <c r="Y18" i="41"/>
  <c r="Y9" i="41"/>
  <c r="Y8" i="41"/>
  <c r="W5" i="41"/>
  <c r="W25" i="41"/>
  <c r="W26" i="41"/>
  <c r="Q31" i="41"/>
  <c r="W20" i="41"/>
  <c r="W23" i="41"/>
  <c r="W13" i="41"/>
  <c r="W9" i="41"/>
  <c r="W6" i="41"/>
  <c r="W10" i="41"/>
  <c r="Y24" i="41"/>
  <c r="W4" i="41"/>
  <c r="W31" i="41"/>
  <c r="W7" i="41"/>
  <c r="S22" i="41"/>
  <c r="Y15" i="41"/>
  <c r="Y7" i="41"/>
  <c r="W32" i="41"/>
  <c r="W27" i="41"/>
  <c r="W24" i="41"/>
  <c r="U24" i="41"/>
  <c r="S24" i="41"/>
  <c r="Y20" i="41"/>
  <c r="Y12" i="41"/>
  <c r="W8" i="41"/>
  <c r="W30" i="41"/>
  <c r="W21" i="41"/>
  <c r="S31" i="41"/>
  <c r="S12" i="41"/>
  <c r="Y21" i="41"/>
  <c r="Y13" i="41"/>
  <c r="Y32" i="41"/>
  <c r="W18" i="41"/>
  <c r="S21" i="41"/>
  <c r="S6" i="41"/>
  <c r="Y11" i="41"/>
  <c r="Y22" i="41"/>
  <c r="Y16" i="41"/>
  <c r="W29" i="41"/>
  <c r="W17" i="41"/>
  <c r="W14" i="41"/>
  <c r="W15" i="41"/>
  <c r="U16" i="41"/>
  <c r="U19" i="41"/>
  <c r="U32" i="41"/>
  <c r="U17" i="41"/>
  <c r="U28" i="41"/>
  <c r="U26" i="41"/>
  <c r="U7" i="41"/>
  <c r="U20" i="41"/>
  <c r="U4" i="41"/>
  <c r="U8" i="41"/>
  <c r="U25" i="41"/>
  <c r="S27" i="41"/>
  <c r="U23" i="41"/>
  <c r="U13" i="41"/>
  <c r="U18" i="41"/>
  <c r="S9" i="41"/>
  <c r="U30" i="41"/>
  <c r="U10" i="41"/>
  <c r="U29" i="41"/>
  <c r="S4" i="41"/>
  <c r="S19" i="41"/>
  <c r="Y6" i="41"/>
  <c r="Y28" i="41"/>
  <c r="O29" i="41"/>
  <c r="O28" i="41"/>
  <c r="O23" i="41"/>
  <c r="O30" i="41"/>
  <c r="O25" i="41"/>
  <c r="O24" i="41"/>
  <c r="O20" i="41"/>
  <c r="O27" i="41"/>
  <c r="O26" i="41"/>
  <c r="O15" i="41"/>
  <c r="O32" i="41"/>
  <c r="O21" i="41"/>
  <c r="O22" i="41"/>
  <c r="O17" i="41"/>
  <c r="O16" i="41"/>
  <c r="O18" i="41"/>
  <c r="O12" i="41"/>
  <c r="O7" i="41"/>
  <c r="O5" i="41"/>
  <c r="O31" i="41"/>
  <c r="O13" i="41"/>
  <c r="O14" i="41"/>
  <c r="O9" i="41"/>
  <c r="O8" i="41"/>
  <c r="O4" i="41"/>
  <c r="O10" i="41"/>
  <c r="O6" i="41"/>
  <c r="O19" i="41"/>
  <c r="O5" i="26"/>
  <c r="Q18" i="41"/>
  <c r="Q19" i="41"/>
  <c r="Q9" i="41"/>
  <c r="Q14" i="41"/>
  <c r="Q11" i="41"/>
  <c r="Q5" i="41"/>
  <c r="Q32" i="41"/>
  <c r="Q22" i="41"/>
  <c r="Q23" i="41"/>
  <c r="Q10" i="41"/>
  <c r="Q13" i="41"/>
  <c r="Q6" i="41"/>
  <c r="Q29" i="41"/>
  <c r="Q24" i="41"/>
  <c r="Q28" i="41"/>
  <c r="Q25" i="41"/>
  <c r="Q16" i="41"/>
  <c r="Q26" i="41"/>
  <c r="Q17" i="41"/>
  <c r="Q4" i="41"/>
  <c r="Q30" i="41"/>
  <c r="Q20" i="41"/>
  <c r="Q21" i="41"/>
  <c r="Q8" i="41"/>
  <c r="Q12" i="41"/>
  <c r="Q27" i="41"/>
  <c r="O11" i="41"/>
  <c r="M13" i="41"/>
  <c r="M11" i="41"/>
  <c r="M5" i="41"/>
  <c r="M25" i="41"/>
  <c r="M28" i="41"/>
  <c r="M4" i="41"/>
  <c r="M26" i="41"/>
  <c r="E21" i="41"/>
  <c r="E5" i="41"/>
  <c r="E28" i="41"/>
  <c r="E17" i="41"/>
  <c r="E13" i="41"/>
  <c r="M29" i="41"/>
  <c r="M18" i="41"/>
  <c r="M6" i="41"/>
  <c r="M27" i="41"/>
  <c r="M24" i="41"/>
  <c r="M21" i="41"/>
  <c r="M32" i="41"/>
  <c r="M16" i="41"/>
  <c r="M19" i="41"/>
  <c r="M7" i="41"/>
  <c r="M22" i="41"/>
  <c r="M17" i="41"/>
  <c r="M15" i="41"/>
  <c r="M14" i="41"/>
  <c r="M12" i="41"/>
  <c r="M8" i="41"/>
  <c r="M23" i="41"/>
  <c r="M9" i="41"/>
  <c r="M10" i="41"/>
  <c r="M31" i="41"/>
  <c r="M30" i="41"/>
  <c r="E26" i="41"/>
  <c r="E12" i="41"/>
  <c r="E15" i="41"/>
  <c r="E14" i="41"/>
  <c r="E31" i="41"/>
  <c r="E18" i="41"/>
  <c r="E8" i="41"/>
  <c r="E7" i="41"/>
  <c r="E6" i="41"/>
  <c r="E10" i="41"/>
  <c r="E27" i="41"/>
  <c r="E25" i="41"/>
  <c r="E9" i="41"/>
  <c r="E11" i="41"/>
  <c r="E32" i="41"/>
  <c r="E16" i="41"/>
  <c r="E19" i="41"/>
  <c r="E22" i="41"/>
  <c r="E23" i="41"/>
  <c r="E20" i="41"/>
  <c r="E30" i="41"/>
  <c r="E4" i="41"/>
  <c r="E29" i="41"/>
  <c r="K9" i="41"/>
  <c r="K17" i="41"/>
  <c r="K27" i="41"/>
  <c r="K11" i="41"/>
  <c r="K29" i="41"/>
  <c r="K24" i="41"/>
  <c r="K8" i="41"/>
  <c r="K15" i="41"/>
  <c r="K22" i="41"/>
  <c r="K6" i="41"/>
  <c r="K32" i="41"/>
  <c r="K16" i="41"/>
  <c r="K23" i="41"/>
  <c r="K7" i="41"/>
  <c r="K31" i="41"/>
  <c r="K18" i="41"/>
  <c r="K13" i="41"/>
  <c r="K28" i="41"/>
  <c r="K12" i="41"/>
  <c r="K19" i="41"/>
  <c r="K4" i="41"/>
  <c r="K10" i="41"/>
  <c r="K26" i="41"/>
  <c r="K25" i="41"/>
  <c r="K20" i="41"/>
  <c r="K21" i="41"/>
  <c r="K14" i="41"/>
  <c r="K5" i="41"/>
  <c r="C19" i="41"/>
  <c r="C27" i="41"/>
  <c r="C15" i="41"/>
  <c r="C30" i="41"/>
  <c r="C7" i="41"/>
  <c r="C26" i="41"/>
  <c r="C31" i="41"/>
  <c r="C29" i="41"/>
  <c r="C22" i="41"/>
  <c r="C25" i="41"/>
  <c r="C13" i="41"/>
  <c r="C24" i="41"/>
  <c r="C28" i="41"/>
  <c r="C32" i="41"/>
  <c r="C11" i="41"/>
  <c r="C18" i="41"/>
  <c r="C23" i="41"/>
  <c r="C21" i="41"/>
  <c r="C20" i="41"/>
  <c r="C4" i="41"/>
  <c r="C14" i="41"/>
  <c r="C17" i="41"/>
  <c r="C16" i="41"/>
  <c r="C10" i="41"/>
  <c r="C9" i="41"/>
  <c r="C12" i="41"/>
  <c r="C6" i="41"/>
  <c r="C5" i="41"/>
  <c r="C8" i="41"/>
  <c r="I29" i="41"/>
  <c r="I24" i="41"/>
  <c r="I8" i="41"/>
  <c r="I31" i="41"/>
  <c r="I20" i="41"/>
  <c r="I27" i="41"/>
  <c r="I15" i="41"/>
  <c r="I22" i="41"/>
  <c r="I6" i="41"/>
  <c r="I32" i="41"/>
  <c r="I16" i="41"/>
  <c r="I23" i="41"/>
  <c r="I7" i="41"/>
  <c r="I18" i="41"/>
  <c r="I13" i="41"/>
  <c r="I28" i="41"/>
  <c r="I12" i="41"/>
  <c r="I19" i="41"/>
  <c r="I30" i="41"/>
  <c r="I17" i="41"/>
  <c r="I26" i="41"/>
  <c r="I5" i="41"/>
  <c r="I21" i="41"/>
  <c r="I25" i="41"/>
  <c r="I11" i="41"/>
  <c r="I14" i="41"/>
  <c r="I10" i="41"/>
  <c r="I4" i="41"/>
  <c r="I9" i="41"/>
  <c r="O3" i="26"/>
  <c r="G25" i="41"/>
  <c r="G16" i="41"/>
  <c r="G29" i="41"/>
  <c r="G15" i="41"/>
  <c r="G5" i="41"/>
  <c r="G18" i="41"/>
  <c r="G30" i="41"/>
  <c r="G11" i="41"/>
  <c r="G22" i="41"/>
  <c r="G8" i="41"/>
  <c r="G9" i="41"/>
  <c r="G4" i="41"/>
  <c r="G31" i="41"/>
  <c r="G26" i="41"/>
  <c r="G21" i="41"/>
  <c r="G28" i="41"/>
  <c r="G17" i="41"/>
  <c r="G19" i="41"/>
  <c r="G6" i="41"/>
  <c r="G13" i="41"/>
  <c r="G20" i="41"/>
  <c r="G12" i="41"/>
  <c r="G23" i="41"/>
  <c r="G10" i="41"/>
  <c r="G32" i="41"/>
  <c r="G27" i="41"/>
  <c r="G14" i="41"/>
  <c r="G7" i="41"/>
</calcChain>
</file>

<file path=xl/comments1.xml><?xml version="1.0" encoding="utf-8"?>
<comments xmlns="http://schemas.openxmlformats.org/spreadsheetml/2006/main">
  <authors>
    <author>Meddataco</author>
  </authors>
  <commentList>
    <comment ref="D4" authorId="0" shapeId="0">
      <text>
        <r>
          <rPr>
            <b/>
            <sz val="8"/>
            <color indexed="81"/>
            <rFont val="Tahoma"/>
            <family val="2"/>
          </rPr>
          <t>Meddataco:</t>
        </r>
        <r>
          <rPr>
            <sz val="8"/>
            <color indexed="81"/>
            <rFont val="Tahoma"/>
            <family val="2"/>
          </rPr>
          <t xml:space="preserve">
Please change the year when you start to enter January data.</t>
        </r>
      </text>
    </comment>
  </commentList>
</comments>
</file>

<file path=xl/sharedStrings.xml><?xml version="1.0" encoding="utf-8"?>
<sst xmlns="http://schemas.openxmlformats.org/spreadsheetml/2006/main" count="32125" uniqueCount="5657">
  <si>
    <t>Patient Referral Database</t>
  </si>
  <si>
    <t>Year:</t>
  </si>
  <si>
    <t xml:space="preserve">Developed by Epi Department, Yangon Coordination </t>
  </si>
  <si>
    <t>Last update: 16 Jan 2023</t>
  </si>
  <si>
    <t xml:space="preserve">This database must be filled by project data operator. </t>
  </si>
  <si>
    <t xml:space="preserve">An updated version must be sent monthly to the coordination data manager. </t>
  </si>
  <si>
    <t xml:space="preserve">Save one blank template of database before starting to enter any data. A new copy of the database must be used in every year. </t>
  </si>
  <si>
    <t>Questions about variables, tool changes or modifications or any other process of the database can be sent by email to:</t>
  </si>
  <si>
    <t>myanmar-meddataco@oca.msf.org</t>
  </si>
  <si>
    <t>myanmar-data@oca.msf.org</t>
  </si>
  <si>
    <t xml:space="preserve">The following table is concerned with not only "data staff" but also"referral focal point". </t>
  </si>
  <si>
    <t>Variables</t>
  </si>
  <si>
    <t>variable name</t>
  </si>
  <si>
    <t>Explanations</t>
  </si>
  <si>
    <t>Referal ID No.</t>
  </si>
  <si>
    <t>id</t>
  </si>
  <si>
    <r>
      <t xml:space="preserve">The patient referral number is used to identify the patients and reference specific cases or to conduct data quality checks.  ID would be the following format </t>
    </r>
    <r>
      <rPr>
        <b/>
        <sz val="11"/>
        <color theme="1"/>
        <rFont val="Calibri"/>
        <family val="2"/>
        <scheme val="minor"/>
      </rPr>
      <t>XX-XXXXXX</t>
    </r>
    <r>
      <rPr>
        <sz val="11"/>
        <color theme="1"/>
        <rFont val="Calibri"/>
        <family val="2"/>
        <scheme val="minor"/>
      </rPr>
      <t>. The first two digits refer to the month the patient was referred to secondary care.  The second sequence of numbers is the number of referral letter slip.</t>
    </r>
  </si>
  <si>
    <t>Age</t>
  </si>
  <si>
    <t>age</t>
  </si>
  <si>
    <t xml:space="preserve">The entries of this variable allows numerical value only. The unit is in year. So if the referred patient is under one year old baby, the age must be transformed to year. </t>
  </si>
  <si>
    <r>
      <t xml:space="preserve">( month = n month/12)  </t>
    </r>
    <r>
      <rPr>
        <i/>
        <sz val="11"/>
        <color theme="1"/>
        <rFont val="Calibri"/>
        <family val="2"/>
        <scheme val="minor"/>
      </rPr>
      <t>eg. 5 month old baby = 5/12= 0.4 year</t>
    </r>
  </si>
  <si>
    <r>
      <t xml:space="preserve">( day= n days/365.25) </t>
    </r>
    <r>
      <rPr>
        <i/>
        <sz val="11"/>
        <color theme="1"/>
        <rFont val="Calibri"/>
        <family val="2"/>
        <scheme val="minor"/>
      </rPr>
      <t>eg. 45 day old baby = 45/365.25 = 0.1 year</t>
    </r>
  </si>
  <si>
    <t>Sex</t>
  </si>
  <si>
    <t>sex</t>
  </si>
  <si>
    <t>Choose whether the patient is male or female.  In the case of transgender patients, choose the biological sex that the patient was born with, regardless of how they currently identify.</t>
  </si>
  <si>
    <t>Ethnic group</t>
  </si>
  <si>
    <t>ethnic</t>
  </si>
  <si>
    <t xml:space="preserve">Ethnic Identity is a variable that may capture ethnicity or religion and is a the status that the patient self-identifies as he/she is.  As a result, please choose one of the following pre-defined ethnic IDs: Burma, Rakhine, Muslim, Hindu or other.  </t>
  </si>
  <si>
    <t>Address of the patient</t>
  </si>
  <si>
    <t>village, village tract, hamlet</t>
  </si>
  <si>
    <r>
      <t>Record the name of the village, village tract and hamlet where the referred patient lived when they were referred. The name of the same village should be entered in the database consistently,</t>
    </r>
    <r>
      <rPr>
        <b/>
        <sz val="11"/>
        <color theme="1"/>
        <rFont val="Calibri"/>
        <family val="2"/>
        <scheme val="minor"/>
      </rPr>
      <t xml:space="preserve"> </t>
    </r>
    <r>
      <rPr>
        <b/>
        <u/>
        <sz val="11"/>
        <color theme="1"/>
        <rFont val="Calibri"/>
        <family val="2"/>
        <scheme val="minor"/>
      </rPr>
      <t>in terms of spelling and upper/lower cases</t>
    </r>
    <r>
      <rPr>
        <sz val="11"/>
        <color theme="1"/>
        <rFont val="Calibri"/>
        <family val="2"/>
        <scheme val="minor"/>
      </rPr>
      <t xml:space="preserve">. In this context, village tract and hamlet should be added. </t>
    </r>
  </si>
  <si>
    <t>Hospital refered to</t>
  </si>
  <si>
    <t>hospital</t>
  </si>
  <si>
    <t xml:space="preserve">This variable means the hospital where the patient was referred for care. It should be recorded in the referral database even if there is only one referred hospital for the project. </t>
  </si>
  <si>
    <r>
      <t xml:space="preserve">Abbr: </t>
    </r>
    <r>
      <rPr>
        <b/>
        <sz val="9"/>
        <color theme="1"/>
        <rFont val="Calibri"/>
        <family val="2"/>
        <scheme val="minor"/>
      </rPr>
      <t>MGD</t>
    </r>
    <r>
      <rPr>
        <sz val="9"/>
        <color theme="1"/>
        <rFont val="Calibri"/>
        <family val="2"/>
        <scheme val="minor"/>
      </rPr>
      <t xml:space="preserve">= Maungdaw Hospital, </t>
    </r>
    <r>
      <rPr>
        <b/>
        <sz val="9"/>
        <color theme="1"/>
        <rFont val="Calibri"/>
        <family val="2"/>
        <scheme val="minor"/>
      </rPr>
      <t>BTD</t>
    </r>
    <r>
      <rPr>
        <sz val="9"/>
        <color theme="1"/>
        <rFont val="Calibri"/>
        <family val="2"/>
        <scheme val="minor"/>
      </rPr>
      <t>=Butidaung hospital,</t>
    </r>
    <r>
      <rPr>
        <sz val="9"/>
        <color theme="1"/>
        <rFont val="Calibri"/>
        <family val="2"/>
        <scheme val="minor"/>
      </rPr>
      <t xml:space="preserve"> </t>
    </r>
    <r>
      <rPr>
        <b/>
        <sz val="9"/>
        <color theme="1"/>
        <rFont val="Calibri"/>
        <family val="2"/>
        <scheme val="minor"/>
      </rPr>
      <t>STW</t>
    </r>
    <r>
      <rPr>
        <sz val="9"/>
        <color theme="1"/>
        <rFont val="Calibri"/>
        <family val="2"/>
        <scheme val="minor"/>
      </rPr>
      <t>=Sittwe hospital</t>
    </r>
  </si>
  <si>
    <t>Clinic referred from</t>
  </si>
  <si>
    <t>clinic/locations</t>
  </si>
  <si>
    <t>Record the name of the clinic/locations from which patient was referred. The names of the clinics/locations are pre-specified in the drop-down menu.</t>
  </si>
  <si>
    <r>
      <t xml:space="preserve">MGD-Downtown, MGD-South, MGD-North, BTD-Downtown, BTD-South, BTD-North, </t>
    </r>
    <r>
      <rPr>
        <b/>
        <sz val="9"/>
        <color theme="1"/>
        <rFont val="Calibri"/>
        <family val="2"/>
        <scheme val="minor"/>
      </rPr>
      <t>MGD</t>
    </r>
    <r>
      <rPr>
        <sz val="9"/>
        <color theme="1"/>
        <rFont val="Calibri"/>
        <family val="2"/>
        <scheme val="minor"/>
      </rPr>
      <t xml:space="preserve">=Maungdaw office </t>
    </r>
    <r>
      <rPr>
        <i/>
        <sz val="9"/>
        <color theme="1"/>
        <rFont val="Calibri"/>
        <family val="2"/>
        <scheme val="minor"/>
      </rPr>
      <t xml:space="preserve">(when some patient came to MGD office for emergency), </t>
    </r>
    <r>
      <rPr>
        <b/>
        <sz val="9"/>
        <color theme="1"/>
        <rFont val="Calibri"/>
        <family val="2"/>
        <scheme val="minor"/>
      </rPr>
      <t>BTD=</t>
    </r>
    <r>
      <rPr>
        <sz val="9"/>
        <color theme="1"/>
        <rFont val="Calibri"/>
        <family val="2"/>
        <scheme val="minor"/>
      </rPr>
      <t xml:space="preserve">Buthidaung HIV clinic, </t>
    </r>
    <r>
      <rPr>
        <b/>
        <sz val="9"/>
        <color theme="1"/>
        <rFont val="Calibri"/>
        <family val="2"/>
        <scheme val="minor"/>
      </rPr>
      <t xml:space="preserve">self-referral </t>
    </r>
    <r>
      <rPr>
        <b/>
        <i/>
        <sz val="9"/>
        <color theme="1"/>
        <rFont val="Calibri"/>
        <family val="2"/>
        <scheme val="minor"/>
      </rPr>
      <t>(</t>
    </r>
    <r>
      <rPr>
        <i/>
        <sz val="9"/>
        <color theme="1"/>
        <rFont val="Calibri"/>
        <family val="2"/>
        <scheme val="minor"/>
      </rPr>
      <t xml:space="preserve">patients who have antenatal care card go to hospital because of danger signs of pregancy, </t>
    </r>
    <r>
      <rPr>
        <i/>
        <u/>
        <sz val="9"/>
        <color theme="1"/>
        <rFont val="Calibri"/>
        <family val="2"/>
        <scheme val="minor"/>
      </rPr>
      <t>regardless of self-referral or through CHW (Community Health Worker</t>
    </r>
    <r>
      <rPr>
        <i/>
        <sz val="9"/>
        <color theme="1"/>
        <rFont val="Calibri"/>
        <family val="2"/>
        <scheme val="minor"/>
      </rPr>
      <t>))</t>
    </r>
  </si>
  <si>
    <t>Date of referral</t>
  </si>
  <si>
    <t>date_ref</t>
  </si>
  <si>
    <t xml:space="preserve">This variable means the date on which the patient was referred to the hospital, regardless of patients going to the hospital in the same day. </t>
  </si>
  <si>
    <t>Date of hospital admission</t>
  </si>
  <si>
    <t>date_admit</t>
  </si>
  <si>
    <t xml:space="preserve">This variable means the date on which the patient was admitted to the hospital. This date is mostly the same as date_ref. It must be recorded in specific cells even if date_ref=date_admit. </t>
  </si>
  <si>
    <t>Referral Diagnosis</t>
  </si>
  <si>
    <t>ref_diagnosis</t>
  </si>
  <si>
    <r>
      <t xml:space="preserve">This variable is the specific name of disease/reason for referral. Please be aware that the medical terminology of one disease should be recorded in the same way, regardless of the severity of the disease. </t>
    </r>
    <r>
      <rPr>
        <i/>
        <sz val="11"/>
        <color theme="1"/>
        <rFont val="Calibri"/>
        <family val="2"/>
        <scheme val="minor"/>
      </rPr>
      <t>(eg. diarrhoea, diarrhoea with severe dehydration, diarrhoea with shock, AGE = only one medical term)</t>
    </r>
  </si>
  <si>
    <r>
      <t xml:space="preserve">Disease name should be </t>
    </r>
    <r>
      <rPr>
        <u/>
        <sz val="9"/>
        <color rgb="FFFF0000"/>
        <rFont val="Calibri"/>
        <family val="2"/>
        <scheme val="minor"/>
      </rPr>
      <t xml:space="preserve">consistent. </t>
    </r>
  </si>
  <si>
    <r>
      <t xml:space="preserve">Record </t>
    </r>
    <r>
      <rPr>
        <u/>
        <sz val="9"/>
        <color rgb="FFFF0000"/>
        <rFont val="Calibri"/>
        <family val="2"/>
        <scheme val="minor"/>
      </rPr>
      <t>the main reason</t>
    </r>
    <r>
      <rPr>
        <sz val="9"/>
        <color rgb="FFFF0000"/>
        <rFont val="Calibri"/>
        <family val="2"/>
        <scheme val="minor"/>
      </rPr>
      <t xml:space="preserve"> for hospitalization. (eg. Hepatic coma with underlying cirrhosis - in this case, "Hepatic coma" would be recorded in the database)</t>
    </r>
  </si>
  <si>
    <r>
      <rPr>
        <u/>
        <sz val="9"/>
        <color rgb="FFFF0000"/>
        <rFont val="Calibri"/>
        <family val="2"/>
        <scheme val="minor"/>
      </rPr>
      <t>More than one diagnosis is not allowed</t>
    </r>
    <r>
      <rPr>
        <sz val="9"/>
        <color rgb="FFFF0000"/>
        <rFont val="Calibri"/>
        <family val="2"/>
        <scheme val="minor"/>
      </rPr>
      <t xml:space="preserve"> </t>
    </r>
    <r>
      <rPr>
        <i/>
        <sz val="9"/>
        <color rgb="FFFF0000"/>
        <rFont val="Calibri"/>
        <family val="2"/>
        <scheme val="minor"/>
      </rPr>
      <t>(even though the clinician gives differential diagnosis for referral case)</t>
    </r>
  </si>
  <si>
    <t>Case Category</t>
  </si>
  <si>
    <t>case_category</t>
  </si>
  <si>
    <t xml:space="preserve">The variable is the reason for referral but please record according to pre-identified categories -: medical case, surgical case, O&amp;G case, TB_refer (referral for anti-TB treatment). </t>
  </si>
  <si>
    <t>Surgical procedure done in hospital</t>
  </si>
  <si>
    <t>surgical_procedure</t>
  </si>
  <si>
    <t>Choose "yes" or "no" whether the patient had to be operated during hospitalization.</t>
  </si>
  <si>
    <t>Date of Operation</t>
  </si>
  <si>
    <t>date_operation</t>
  </si>
  <si>
    <t>Record the date(dd/mm/yy) if the patient received operation during hospitalization. This variable should not be empty if the above variable "surgical procedure" is "yes".</t>
  </si>
  <si>
    <t>Blood transfusion information</t>
  </si>
  <si>
    <t>bld_transfusion</t>
  </si>
  <si>
    <t xml:space="preserve">Choose one of three: "needed and received, needed but not received, not needed". If the patient was not transfused blood during hospital admission, please select "not needed". Do not leave the cell blank. </t>
  </si>
  <si>
    <t>Refused care</t>
  </si>
  <si>
    <t>refused_care</t>
  </si>
  <si>
    <t>if the patient refused for care or was refused by service providers to provide treatment and care, record either of these: "refused fr patient or refused fr service providers". For the patients who refused or was refused, the same referral letter will be used and  this information (age, sex, reason/s for referral, diagnosis and other remarks if necessary) should be recorded and entered in the database as well.</t>
  </si>
  <si>
    <t>Date of discharge from hospital</t>
  </si>
  <si>
    <t>date_dc</t>
  </si>
  <si>
    <t xml:space="preserve">This is the date when the patient was discharged from the hospital, regardless of the discharge status. </t>
  </si>
  <si>
    <t>Hospital_Diagnosis</t>
  </si>
  <si>
    <t>dis_diagnosis</t>
  </si>
  <si>
    <t>This variable is the specific name of disease/reason for discharge from hospital. Please be aware that the medical terminology of one disease should be recorded in the same way, regardless of the severity of the disease. (eg. diarrhoea, diarrhoea with severe dehydration, diarrhoea with shock, AGE = only one medical term)</t>
  </si>
  <si>
    <t>Disease name should be consistent. 
Record the main reason for hospitalization discharge.</t>
  </si>
  <si>
    <t>Discharge status</t>
  </si>
  <si>
    <t>dc_status</t>
  </si>
  <si>
    <t xml:space="preserve">This is the status of the patient at the time of discharge.The pre-identified categories are refer to other health facility (if the name of facility wants to be recorded, please write the name in "additional comments"), discharged (with medical agreement), self-discharge (without medical agreement) and death, day care, do not reach to hospital (patient did not show up at hospital due to social reasons or others) </t>
  </si>
  <si>
    <t>Additional comments</t>
  </si>
  <si>
    <t>remarks</t>
  </si>
  <si>
    <t xml:space="preserve">This column can be used to record any additional information, such as the severity of disease or baby's outcome for labour cases such as stillbirth, alive, neonatal jaundice, etc. </t>
  </si>
  <si>
    <t>INDICATORS</t>
  </si>
  <si>
    <t>Number of patients referred</t>
  </si>
  <si>
    <t>Explanation</t>
  </si>
  <si>
    <t>Total</t>
  </si>
  <si>
    <t>Total number of patients referred to the hospital</t>
  </si>
  <si>
    <t>&lt; 5 years</t>
  </si>
  <si>
    <t>Number of referred patients (&lt; 5 years)</t>
  </si>
  <si>
    <t>≥ 5 years</t>
  </si>
  <si>
    <t>Number of referred patients (≥ 5 years)</t>
  </si>
  <si>
    <t>Hospital referred to</t>
  </si>
  <si>
    <t>MGD</t>
  </si>
  <si>
    <t>Number of patients  referred to MGD hospital</t>
  </si>
  <si>
    <t>BTD</t>
  </si>
  <si>
    <t>Number of patients referred to Buthidaung hospital</t>
  </si>
  <si>
    <t>ALTK</t>
  </si>
  <si>
    <t>Number of patients referred to ALTK hospital</t>
  </si>
  <si>
    <t>STW</t>
  </si>
  <si>
    <t>Number of patients referred to STW hospital</t>
  </si>
  <si>
    <t>others</t>
  </si>
  <si>
    <t>Number of patients referred to others (not included in the list mentioned)</t>
  </si>
  <si>
    <t>Referred from</t>
  </si>
  <si>
    <t>MGD-Mobile Clinic</t>
  </si>
  <si>
    <t>Number of patients referred from MGD-Mobile clinic</t>
  </si>
  <si>
    <t>MGD-Downtown</t>
  </si>
  <si>
    <t>Number of patients referred from MGD Downtown</t>
  </si>
  <si>
    <t>MGD-South</t>
  </si>
  <si>
    <t>Number of patients referred from MGD South</t>
  </si>
  <si>
    <t>MGD-North</t>
  </si>
  <si>
    <t>Number of patients referred from MGD North</t>
  </si>
  <si>
    <t>MGD-Others</t>
  </si>
  <si>
    <t>Number of patients referred from Other places in Maungdaw</t>
  </si>
  <si>
    <t>BTD-Mobile Clinic</t>
  </si>
  <si>
    <t>Number of patients referred from BTD-Mobile clinic</t>
  </si>
  <si>
    <t>BTD-Downtown</t>
  </si>
  <si>
    <t>Number of patients referred from BTD Downtown</t>
  </si>
  <si>
    <t>BTD-South</t>
  </si>
  <si>
    <t>Number of patients referred from BTD South</t>
  </si>
  <si>
    <t>BTD-North</t>
  </si>
  <si>
    <t>Number of patients referred from BTD North</t>
  </si>
  <si>
    <t>BTD-Others</t>
  </si>
  <si>
    <t>Number of patients referred from Other places in Buthidaung</t>
  </si>
  <si>
    <t>RTD-Mobile Clinic</t>
  </si>
  <si>
    <t>Number of patients referred from RTD-Mobile clinic</t>
  </si>
  <si>
    <t>RTD-Downtown</t>
  </si>
  <si>
    <t>Number of patients referred from RTD Downtown</t>
  </si>
  <si>
    <t>RTD-South</t>
  </si>
  <si>
    <t>Number of patients referred from RTD South</t>
  </si>
  <si>
    <t>RTD-North</t>
  </si>
  <si>
    <t>Number of patients referred from RTD North</t>
  </si>
  <si>
    <t>RTD-Others</t>
  </si>
  <si>
    <t>Number of patients referred from Other places in Rathedaung</t>
  </si>
  <si>
    <t>self-referral</t>
  </si>
  <si>
    <t>Number of patients with self-referral</t>
  </si>
  <si>
    <t>Case category</t>
  </si>
  <si>
    <t>medical case</t>
  </si>
  <si>
    <t>Number of medical case referred</t>
  </si>
  <si>
    <t>Surgical case</t>
  </si>
  <si>
    <t>Number of surgical cases referred</t>
  </si>
  <si>
    <t>O&amp;G case</t>
  </si>
  <si>
    <t>Number of O&amp;G cases referred</t>
  </si>
  <si>
    <t>TB_refer</t>
  </si>
  <si>
    <t>Number of TB referral cases</t>
  </si>
  <si>
    <t>Disease Category</t>
  </si>
  <si>
    <t>Medical case</t>
  </si>
  <si>
    <t xml:space="preserve">Dehydration, Trauma/wound, Skin disease, SAM, Ophtalmology, Anaemia, COPD/Asthma, acute exacerbation, Cardiovascular disease, acute, Respiratory infection , Surgical, Urinary, Mental Health, Neonatal sepsis, Other   </t>
  </si>
  <si>
    <t>OG case</t>
  </si>
  <si>
    <t xml:space="preserve">Post-partum hemorrhage, Labour pain, Abortion, Retained placenta, Ante-partum hemorrhage, Irregular bleeding causing anemia, Preeclampsia, PROM , Complicated Delivery </t>
  </si>
  <si>
    <t>Blood transfusion</t>
  </si>
  <si>
    <t>needed &amp; received</t>
  </si>
  <si>
    <t>Number of patients who needed &amp; received blood transfusion during hospital admission</t>
  </si>
  <si>
    <t>needed but not received</t>
  </si>
  <si>
    <t>Number of patients who needed but not received blood transfusion during hospital admission</t>
  </si>
  <si>
    <t>Refused from patient</t>
  </si>
  <si>
    <t>Number of patients who refused for care</t>
  </si>
  <si>
    <t>Refused from service providers</t>
  </si>
  <si>
    <t>Number of patients who was refused by service providers</t>
  </si>
  <si>
    <t>Discharge Outcome</t>
  </si>
  <si>
    <t>Refer to other health facility</t>
  </si>
  <si>
    <t>Number of refer to other health facility</t>
  </si>
  <si>
    <t>Do not reach to hospital</t>
  </si>
  <si>
    <t>Number of ones who do not reach to hospital</t>
  </si>
  <si>
    <t>Day care</t>
  </si>
  <si>
    <t>Number of day care only</t>
  </si>
  <si>
    <t>discharge</t>
  </si>
  <si>
    <t>Number of offical discharge cases</t>
  </si>
  <si>
    <t>self-discharge</t>
  </si>
  <si>
    <t>Number of self-discharge cases</t>
  </si>
  <si>
    <t>death</t>
  </si>
  <si>
    <t>Number of dead cases (i.e death during hospitalization)</t>
  </si>
  <si>
    <t>female</t>
  </si>
  <si>
    <t>Rakhine</t>
  </si>
  <si>
    <t>Chan Pyin</t>
  </si>
  <si>
    <t>Prolonged labour</t>
  </si>
  <si>
    <t>emergency</t>
  </si>
  <si>
    <t>Muslim</t>
  </si>
  <si>
    <t>Ward -3</t>
  </si>
  <si>
    <t>MGD-downtown</t>
  </si>
  <si>
    <t>Khaing Gyi</t>
  </si>
  <si>
    <t>Miscarriage</t>
  </si>
  <si>
    <t>male</t>
  </si>
  <si>
    <t>Shwe Zar</t>
  </si>
  <si>
    <t>Febrile illness with erytheme multiforme</t>
  </si>
  <si>
    <t>Thait Taw Ywa</t>
  </si>
  <si>
    <t>Preterm with fetal distress</t>
  </si>
  <si>
    <t>Ward -5</t>
  </si>
  <si>
    <t>PPH</t>
  </si>
  <si>
    <t>Buthidaung</t>
  </si>
  <si>
    <t>Atwan Na Thay</t>
  </si>
  <si>
    <t>BTD-south</t>
  </si>
  <si>
    <t>Lah Way Than</t>
  </si>
  <si>
    <t>Severe vomiting with hypovolemic shock</t>
  </si>
  <si>
    <t>Phin Chaung</t>
  </si>
  <si>
    <t>Ward -7</t>
  </si>
  <si>
    <t>BTD-downtown</t>
  </si>
  <si>
    <t>Ectppic pregnancy</t>
  </si>
  <si>
    <t>Ward -2</t>
  </si>
  <si>
    <t>High BP with breech in labour</t>
  </si>
  <si>
    <t>Hypertension</t>
  </si>
  <si>
    <t>Lat Way Dak Pyin Shay</t>
  </si>
  <si>
    <t>AGE with severe dehydration</t>
  </si>
  <si>
    <t>Pyin Lah Ywa</t>
  </si>
  <si>
    <t>Irreducible hernia</t>
  </si>
  <si>
    <t>surgical case</t>
  </si>
  <si>
    <t>Mawrah Waddi</t>
  </si>
  <si>
    <t>BPV after 40 days of delivery</t>
  </si>
  <si>
    <t>Etalia</t>
  </si>
  <si>
    <t>AGE with blood stool</t>
  </si>
  <si>
    <t>Nga Kyi Dauk</t>
  </si>
  <si>
    <t>Severe anaemia with Retro (+)</t>
  </si>
  <si>
    <t>Abortion</t>
  </si>
  <si>
    <t>Kyauk Lay Gaa</t>
  </si>
  <si>
    <t>Fever with fit</t>
  </si>
  <si>
    <t>Severe pneumonia</t>
  </si>
  <si>
    <t>Thalassaemia</t>
  </si>
  <si>
    <t>Kayin Tan (Myoma)</t>
  </si>
  <si>
    <t>Unconsiousness</t>
  </si>
  <si>
    <t>Prolong fever</t>
  </si>
  <si>
    <t>Severe asthma</t>
  </si>
  <si>
    <t>Du Nyaung Pin Gyi</t>
  </si>
  <si>
    <t>MGD-south</t>
  </si>
  <si>
    <t>PROM</t>
  </si>
  <si>
    <t>Scald</t>
  </si>
  <si>
    <t>Severe post aborted PID with sepsis</t>
  </si>
  <si>
    <t>4 -Mile</t>
  </si>
  <si>
    <t>Twin pregnancy in labour</t>
  </si>
  <si>
    <t>Pan Daw Pyin</t>
  </si>
  <si>
    <t>Hep - C with HB (5.1)</t>
  </si>
  <si>
    <t>Thar Yar Gone</t>
  </si>
  <si>
    <t>Right inguinal hernia</t>
  </si>
  <si>
    <t>Asthma</t>
  </si>
  <si>
    <t>Kyauk Pan Du</t>
  </si>
  <si>
    <t>Prolonged fever with severe anaemia</t>
  </si>
  <si>
    <t>Shwe Yin Aye</t>
  </si>
  <si>
    <t>Acute exacervation of asthma</t>
  </si>
  <si>
    <t>08-001315</t>
  </si>
  <si>
    <t>08-001317</t>
  </si>
  <si>
    <t>Kan Pyin</t>
  </si>
  <si>
    <t>Foot injury (Need for anputation)</t>
  </si>
  <si>
    <t>08-001318</t>
  </si>
  <si>
    <t>Maung Ni Ywa</t>
  </si>
  <si>
    <t>Misscarriage</t>
  </si>
  <si>
    <t>08-001319</t>
  </si>
  <si>
    <t>08-001321</t>
  </si>
  <si>
    <t>patient information</t>
  </si>
  <si>
    <t xml:space="preserve">referral </t>
  </si>
  <si>
    <t xml:space="preserve">disease </t>
  </si>
  <si>
    <t>Refuse</t>
  </si>
  <si>
    <t>outcome</t>
  </si>
  <si>
    <t>Clinic/Location referred from</t>
  </si>
  <si>
    <t>Name of Dr</t>
  </si>
  <si>
    <t>Hospital_diagnosis</t>
  </si>
  <si>
    <t>XX-XXX</t>
  </si>
  <si>
    <t>year</t>
  </si>
  <si>
    <t>Male/female</t>
  </si>
  <si>
    <t>Rhakine, Burma, Muslim, Hindu, Other</t>
  </si>
  <si>
    <t>text</t>
  </si>
  <si>
    <t>MGD, BTD</t>
  </si>
  <si>
    <t>MGD/BTD/RTD-Mobile Clinic, MGD/BTD/RTD-Downtown, MGD/BTD/RTD-South, MGD/BTD/RTD-North, MGD/BTD/RTD-Others, 
self-referral</t>
  </si>
  <si>
    <t>dd/mm/yy</t>
  </si>
  <si>
    <t>medical case, surgical case, O&amp;G case, TB_refer</t>
  </si>
  <si>
    <t>Referred By</t>
  </si>
  <si>
    <t>option</t>
  </si>
  <si>
    <t>yes,no</t>
  </si>
  <si>
    <t>needed &amp; received, needed but not received, not needed</t>
  </si>
  <si>
    <t>refused fr patient, refused fr service providers</t>
  </si>
  <si>
    <t>discharge,self-discharge, death, refer to other health facility, day care, do not reach to hospital</t>
  </si>
  <si>
    <t>village</t>
  </si>
  <si>
    <t>village tract</t>
  </si>
  <si>
    <t>hamlet</t>
  </si>
  <si>
    <t>clinic</t>
  </si>
  <si>
    <t>disease_category</t>
  </si>
  <si>
    <t>01-001001</t>
  </si>
  <si>
    <t>LMC Mobile Clinic</t>
  </si>
  <si>
    <t>Lam Ma Choung IDP Camp</t>
  </si>
  <si>
    <t>24yrs old G1 P0 with prolonged labor with short stature</t>
  </si>
  <si>
    <t>Dr. MMTD</t>
  </si>
  <si>
    <t>G1 P0 with LP placenta Complete</t>
  </si>
  <si>
    <t>3-days / Improved</t>
  </si>
  <si>
    <t>01-001943</t>
  </si>
  <si>
    <t xml:space="preserve">male </t>
  </si>
  <si>
    <t>Maungdaw</t>
  </si>
  <si>
    <t>GN Mobile Clinic</t>
  </si>
  <si>
    <t>Kappa Kaung</t>
  </si>
  <si>
    <t>? Very severe pneumonia</t>
  </si>
  <si>
    <t>Dr. SMA</t>
  </si>
  <si>
    <t>Respiratory infection</t>
  </si>
  <si>
    <t>Unknown</t>
  </si>
  <si>
    <t>7-days / Did not meet with PRA</t>
  </si>
  <si>
    <t>01-001944</t>
  </si>
  <si>
    <t>ABL Mobile Clinic</t>
  </si>
  <si>
    <t>Severe anaemia (Hb 5.6mg%) underlying Thalassaemia</t>
  </si>
  <si>
    <t>Dr. SLY</t>
  </si>
  <si>
    <t>Anaemia</t>
  </si>
  <si>
    <t>Thalassaemia with severe anaemia (post splenectomy)</t>
  </si>
  <si>
    <t>5-days / 2-units blood / Improved</t>
  </si>
  <si>
    <t>01-001002</t>
  </si>
  <si>
    <t>MT Mobile Clinic</t>
  </si>
  <si>
    <t>Mya Taung IDP Camp</t>
  </si>
  <si>
    <t>Anaemia for I/T</t>
  </si>
  <si>
    <t>Anaemia with underlying HCV infection</t>
  </si>
  <si>
    <t>5-days / Improved</t>
  </si>
  <si>
    <t>Rathaedaung</t>
  </si>
  <si>
    <t>SPRM Mobile Clinic</t>
  </si>
  <si>
    <t>Shwe Parami Camp</t>
  </si>
  <si>
    <t>RTD</t>
  </si>
  <si>
    <t>Acute Colitis</t>
  </si>
  <si>
    <t>Dr. PPO</t>
  </si>
  <si>
    <t>Gastrointestinal</t>
  </si>
  <si>
    <t>ZTD Mobile Clinic</t>
  </si>
  <si>
    <t>Zay Di Taung Camp</t>
  </si>
  <si>
    <t>Anaemic Heart Failure</t>
  </si>
  <si>
    <t>Cardiovascular disease, acute</t>
  </si>
  <si>
    <t>4-days / 3-units blood / Improved</t>
  </si>
  <si>
    <t>01-001945</t>
  </si>
  <si>
    <t>Acute severe asthma</t>
  </si>
  <si>
    <t>Acute exacerbation of COPD precipitated by lower respiratory tract infection</t>
  </si>
  <si>
    <t>01-001946</t>
  </si>
  <si>
    <t>ID Mobile Clinic</t>
  </si>
  <si>
    <t>Pway Yone</t>
  </si>
  <si>
    <t>1.severe anaemia (Hb 5.8mg%), 2.Urinary tract infection with vaginal candidiasis</t>
  </si>
  <si>
    <t>OPD Treated</t>
  </si>
  <si>
    <t>OPD Treated / Improved</t>
  </si>
  <si>
    <t>01-001003</t>
  </si>
  <si>
    <t>Severe Anaemia with underlying nephropathy</t>
  </si>
  <si>
    <t>Nephratn $</t>
  </si>
  <si>
    <t>13-days / Improved</t>
  </si>
  <si>
    <t>01-001947</t>
  </si>
  <si>
    <t>CCF with old MI, U/L DM with H/T</t>
  </si>
  <si>
    <t>A/C on chronic heart failure ppt U/L MI / UlL DM</t>
  </si>
  <si>
    <t>6-days / Improved</t>
  </si>
  <si>
    <t>01-001948</t>
  </si>
  <si>
    <t>Dyspnoea with High RBS U/L Type 2 DM</t>
  </si>
  <si>
    <t>6-days / Did not meet with PRA</t>
  </si>
  <si>
    <t>01-000477</t>
  </si>
  <si>
    <t>G4 P3+0 with breech presentation</t>
  </si>
  <si>
    <t>Malpresentation</t>
  </si>
  <si>
    <t>G4 P3+0 with breech at term</t>
  </si>
  <si>
    <t>5-days / Mother &amp; baby are fine / Improved</t>
  </si>
  <si>
    <t>01-000478</t>
  </si>
  <si>
    <t>Hla Tha Ywa</t>
  </si>
  <si>
    <t>G1 P0 with prolonged labour</t>
  </si>
  <si>
    <t>G1 P0 with elderly pump at 40+wk</t>
  </si>
  <si>
    <t>01-000479</t>
  </si>
  <si>
    <t>Atwin Hnget Thay</t>
  </si>
  <si>
    <t>Maggots in scalp ulcer</t>
  </si>
  <si>
    <t>Dr. WYT</t>
  </si>
  <si>
    <t>Other</t>
  </si>
  <si>
    <t>Maggots in scalp Ulcer</t>
  </si>
  <si>
    <t>7-days / Improved</t>
  </si>
  <si>
    <t>01-000480</t>
  </si>
  <si>
    <t>01-000481</t>
  </si>
  <si>
    <t>La Baw Zar</t>
  </si>
  <si>
    <t>G1 P0 with post date 42+wk</t>
  </si>
  <si>
    <t xml:space="preserve">Other obstetric cases </t>
  </si>
  <si>
    <t>yes</t>
  </si>
  <si>
    <t>not needed</t>
  </si>
  <si>
    <t>G1 P0 with post date 42wk</t>
  </si>
  <si>
    <t>01-000482</t>
  </si>
  <si>
    <t>Zay Kun</t>
  </si>
  <si>
    <t>DM foot</t>
  </si>
  <si>
    <t xml:space="preserve">Trauma/wound </t>
  </si>
  <si>
    <t>DM foot 3rd 4rd 5th toe Rays amputation</t>
  </si>
  <si>
    <t>30-days / 3-units blood / Improved</t>
  </si>
  <si>
    <t>01-000483</t>
  </si>
  <si>
    <t>Kwan Dine</t>
  </si>
  <si>
    <t>Severe pneumonia with respiratory distress</t>
  </si>
  <si>
    <t>Bronchiolitis</t>
  </si>
  <si>
    <t>01-000484</t>
  </si>
  <si>
    <t>Wara Kyum</t>
  </si>
  <si>
    <t>Haematamesis and malena</t>
  </si>
  <si>
    <t>Dr. HNA</t>
  </si>
  <si>
    <t>Anaemia due to upper GI bleeding underlying HCV infection (+) cirrhosis of liver</t>
  </si>
  <si>
    <t>4-days / Improved</t>
  </si>
  <si>
    <t>01-000485</t>
  </si>
  <si>
    <t>Kyauk Hlay Gar</t>
  </si>
  <si>
    <t>G6 P5+0 in labor</t>
  </si>
  <si>
    <t>G6 P5+0 with post date underlying mitral regurgitation</t>
  </si>
  <si>
    <t>4-days / Mother &amp; baby are fair / Improved</t>
  </si>
  <si>
    <t>01-000486</t>
  </si>
  <si>
    <t>Ora Ma</t>
  </si>
  <si>
    <t xml:space="preserve">Severe pneumonia  </t>
  </si>
  <si>
    <t>01-000487</t>
  </si>
  <si>
    <t>Oo Hla Phay</t>
  </si>
  <si>
    <t>Acute exacerbation of COPD</t>
  </si>
  <si>
    <t>COPD/Asthma, acute exacerbation</t>
  </si>
  <si>
    <t>01-000488</t>
  </si>
  <si>
    <t>Severe pneumonia with heart failure (CHD)</t>
  </si>
  <si>
    <t>ARI (severe pneumonia)</t>
  </si>
  <si>
    <t>9-days / Improved</t>
  </si>
  <si>
    <t>01-000489</t>
  </si>
  <si>
    <t xml:space="preserve">G2 P1+0 with previous 1 scar in labour </t>
  </si>
  <si>
    <t>G2 P1+0 with previous 1 scar with short stature</t>
  </si>
  <si>
    <t>01-000490</t>
  </si>
  <si>
    <t>Baw Di Kone</t>
  </si>
  <si>
    <t>Dr. SWH</t>
  </si>
  <si>
    <t>G1 P0 with LP at term</t>
  </si>
  <si>
    <t>3-days / Mother &amp; baby are fine / Improved</t>
  </si>
  <si>
    <t>01-000491</t>
  </si>
  <si>
    <t>G2 P1+0 with previous 1 scar at term</t>
  </si>
  <si>
    <t>5-days / Mother &amp; baby are fair / Improved</t>
  </si>
  <si>
    <t>01-000492</t>
  </si>
  <si>
    <t>Thiho Kyum</t>
  </si>
  <si>
    <t>G2 P1+0 with prolonged labor</t>
  </si>
  <si>
    <t>P2+0 with 5th POD of EmLSCS d/t post date with IUFD with no alive child</t>
  </si>
  <si>
    <t>8-days / Mother is fine &amp; baby is stillbirth / Improved</t>
  </si>
  <si>
    <t>01-000493</t>
  </si>
  <si>
    <t>Tat Min Chaung</t>
  </si>
  <si>
    <t>Severe Bronchiolitis</t>
  </si>
  <si>
    <t>01-000494</t>
  </si>
  <si>
    <t>Aly Chaung</t>
  </si>
  <si>
    <t>G9 P8+0 with IUFD</t>
  </si>
  <si>
    <t>G9 P8+0 with IUFD at 22wks (missed miscarriage)</t>
  </si>
  <si>
    <t>4-days / Mother is fair / Improved</t>
  </si>
  <si>
    <t>01-000495</t>
  </si>
  <si>
    <t>Say Oo Kya</t>
  </si>
  <si>
    <t>Early onset neonatal sepsis</t>
  </si>
  <si>
    <t>Neonatal sepsis</t>
  </si>
  <si>
    <t>Birth asphyxia with status epilepticus</t>
  </si>
  <si>
    <t>10-days / Improved</t>
  </si>
  <si>
    <t>01-000496</t>
  </si>
  <si>
    <t>Myo Oo</t>
  </si>
  <si>
    <t>AROU with U/L paraphimosis</t>
  </si>
  <si>
    <t>Surgical</t>
  </si>
  <si>
    <t>Penile abscess U/L DM with hypertension with HCV(+) with COL</t>
  </si>
  <si>
    <t>8-days / Improved</t>
  </si>
  <si>
    <t>01-000497</t>
  </si>
  <si>
    <t>Taung Bazar</t>
  </si>
  <si>
    <t>Septicaemia with bronchopneumonia</t>
  </si>
  <si>
    <t>01-000498</t>
  </si>
  <si>
    <t>Mee Kyaung Gaung Swe</t>
  </si>
  <si>
    <t>30yrs, P7+1 with incomplete miscarriage</t>
  </si>
  <si>
    <t>P7+1 with incomplete miscarriage (POD, MVA)</t>
  </si>
  <si>
    <t>3-days / E &amp; C done / Improved</t>
  </si>
  <si>
    <t>01-000499</t>
  </si>
  <si>
    <t>2Ds girl with ? Neonatal sepsis</t>
  </si>
  <si>
    <t>1-day / Died in hospital</t>
  </si>
  <si>
    <t>01-000500</t>
  </si>
  <si>
    <t>Phone Nyo Lake</t>
  </si>
  <si>
    <t>Bilateral ? Irreducible inguinal hernia</t>
  </si>
  <si>
    <t>Bilateral inguinal hernia</t>
  </si>
  <si>
    <t>10-days / 1-unit blood / Improved</t>
  </si>
  <si>
    <t>01-001201</t>
  </si>
  <si>
    <t>Bronchopneumonia</t>
  </si>
  <si>
    <t>01-001202</t>
  </si>
  <si>
    <t>27yrs G2 P0+1 with ?Prolonged labour at 39+wk gestation</t>
  </si>
  <si>
    <t>G2 P0+1 with post date</t>
  </si>
  <si>
    <t>01-001203</t>
  </si>
  <si>
    <t>Da Byu Chaung</t>
  </si>
  <si>
    <t>37yrs, G7 with ? Severe anaemia</t>
  </si>
  <si>
    <t>Pregnancy with HCV infection</t>
  </si>
  <si>
    <t>01-001204</t>
  </si>
  <si>
    <t>? Right tibia fracture</t>
  </si>
  <si>
    <t>Right shaft of tibia fracture</t>
  </si>
  <si>
    <t>01-001205</t>
  </si>
  <si>
    <t>Gastritis</t>
  </si>
  <si>
    <t>01-001206</t>
  </si>
  <si>
    <t>28yrs G3 P2+0 with one scar in labour</t>
  </si>
  <si>
    <t xml:space="preserve">G3 P2+0 with NSVD </t>
  </si>
  <si>
    <t>01-001207</t>
  </si>
  <si>
    <t>Left clavicular #</t>
  </si>
  <si>
    <t>Left clavicular fracture</t>
  </si>
  <si>
    <t>01-001208</t>
  </si>
  <si>
    <t>28yrs, G9 with PROM</t>
  </si>
  <si>
    <t>PROM / Preterm labour</t>
  </si>
  <si>
    <t>Preterm VLBW</t>
  </si>
  <si>
    <t>19-days/ 6-days in MGD Hospital / Mother is fine &amp; twin baby alive / Improved</t>
  </si>
  <si>
    <t>01-001209</t>
  </si>
  <si>
    <t>Right leg both bones fracture</t>
  </si>
  <si>
    <t>Rt Leg BB #</t>
  </si>
  <si>
    <t>6-days / 1-unit blood / Improved</t>
  </si>
  <si>
    <t>01-001210</t>
  </si>
  <si>
    <t>Septic shock with U/L COL</t>
  </si>
  <si>
    <t>Septic shock, SBP, COL</t>
  </si>
  <si>
    <t>7-days / Died in hospital</t>
  </si>
  <si>
    <t>01-001211</t>
  </si>
  <si>
    <t>Day 0 neonate with ?gastroschisis</t>
  </si>
  <si>
    <t>2-days / Died in hospital</t>
  </si>
  <si>
    <t>01-001212</t>
  </si>
  <si>
    <t>Mingalar Gyi</t>
  </si>
  <si>
    <t>G6 P5+0 with PROM</t>
  </si>
  <si>
    <t>G6 P5+0 with pPROM at 34+4wk</t>
  </si>
  <si>
    <t>01-001213</t>
  </si>
  <si>
    <t>?Acute appendicitis</t>
  </si>
  <si>
    <t>Acute appendicitis</t>
  </si>
  <si>
    <t>01-001215</t>
  </si>
  <si>
    <t>Kan Tha Yar</t>
  </si>
  <si>
    <t>G3 P2+0 with PPROM</t>
  </si>
  <si>
    <t>G3 P2+0 with 3rd PND of NSVD</t>
  </si>
  <si>
    <t>01-001216</t>
  </si>
  <si>
    <t>? Burst appendix</t>
  </si>
  <si>
    <t>01-001217</t>
  </si>
  <si>
    <t>Preterm twin baby (?32wk gestation)</t>
  </si>
  <si>
    <t>1.Preterm LBW, 2.EONS, 3.Respiratory distress, 4.Hypothermia</t>
  </si>
  <si>
    <t>4-days / Died in hospital</t>
  </si>
  <si>
    <t>01-001218</t>
  </si>
  <si>
    <t>Done Thein</t>
  </si>
  <si>
    <t>ARI (very severe pneumonia)</t>
  </si>
  <si>
    <t>Late onset neonatal sepis with bronchopneumonia</t>
  </si>
  <si>
    <t>01-001219</t>
  </si>
  <si>
    <t>P3+1 with incomplete miscarriage</t>
  </si>
  <si>
    <t>3-days / 2-units blood / E &amp; C done / Improved</t>
  </si>
  <si>
    <t>01-001220</t>
  </si>
  <si>
    <t>Acute exacerbation of asthma</t>
  </si>
  <si>
    <t>12-days / Improved</t>
  </si>
  <si>
    <t>01-001221</t>
  </si>
  <si>
    <t>? Acute loss of conciousness</t>
  </si>
  <si>
    <t>Dr. KH</t>
  </si>
  <si>
    <t>G1 P0 with general weakness</t>
  </si>
  <si>
    <t>01-001222</t>
  </si>
  <si>
    <t>Mro</t>
  </si>
  <si>
    <t>Ka Mouk Seik</t>
  </si>
  <si>
    <t>Multiple all 4 Limbs abscess</t>
  </si>
  <si>
    <t>Skin disease</t>
  </si>
  <si>
    <t>All from limps Abscess (E&amp;D)</t>
  </si>
  <si>
    <t>01-001223</t>
  </si>
  <si>
    <t>4-mile Ywa</t>
  </si>
  <si>
    <t>Haematamesis and malena due to ?gastric erosion</t>
  </si>
  <si>
    <t>1.H&amp;M d/t Alcoholic gastric erosion, 2.Hypoglycaemia</t>
  </si>
  <si>
    <t>01-001224</t>
  </si>
  <si>
    <t>P1+0 with 2nd PND of NSVD</t>
  </si>
  <si>
    <t>2-days / Mother &amp; baby are fine / Improved</t>
  </si>
  <si>
    <t>01-001225</t>
  </si>
  <si>
    <t>Sein Nyin Pya</t>
  </si>
  <si>
    <t>G3 P2+0 in 3rd trimester with ?ALOC</t>
  </si>
  <si>
    <t>G3 P2+0 with general weakness</t>
  </si>
  <si>
    <t>01-001226</t>
  </si>
  <si>
    <t>Ward (4)</t>
  </si>
  <si>
    <t>Malena</t>
  </si>
  <si>
    <t>HCV (+) COL with acute loss of conciousness</t>
  </si>
  <si>
    <t>01-001227</t>
  </si>
  <si>
    <t>Laway Da Pyin Chay</t>
  </si>
  <si>
    <t>AGE with sepsis</t>
  </si>
  <si>
    <t>Worm Infestation</t>
  </si>
  <si>
    <t>01-001228</t>
  </si>
  <si>
    <t>Lt hip # d/t fall</t>
  </si>
  <si>
    <t>Left femur # due to FFA</t>
  </si>
  <si>
    <t>01-001229</t>
  </si>
  <si>
    <t>Fever with fits with acute abdominal distension</t>
  </si>
  <si>
    <t>ARI</t>
  </si>
  <si>
    <t>01-001230</t>
  </si>
  <si>
    <t>4 mile Ywa</t>
  </si>
  <si>
    <t>Infected umbilical hernia with ascites with acute abdominal pain</t>
  </si>
  <si>
    <t>1.Septic shock, 2.U/L umbilical hernia with ulcer, 3.U/L COL with ascities, 4.U/L DM</t>
  </si>
  <si>
    <t>01-001231</t>
  </si>
  <si>
    <t>King Taung</t>
  </si>
  <si>
    <t>Left Empyema</t>
  </si>
  <si>
    <t>01-001232</t>
  </si>
  <si>
    <t>?pelvis # d/t FFA</t>
  </si>
  <si>
    <t>Refer to Sittwe Hospital</t>
  </si>
  <si>
    <t>01-001233</t>
  </si>
  <si>
    <t>Haematamesis and malena with ascites</t>
  </si>
  <si>
    <t>1.Severe Anaemia d/t, 2.GI bleeding U/L, 3.HCV(+)COL, 4.Hypertension</t>
  </si>
  <si>
    <t>3-days / 1-unit blood / Improved</t>
  </si>
  <si>
    <t>01-001234</t>
  </si>
  <si>
    <t>HE with cholangiohepatitis with UTI</t>
  </si>
  <si>
    <t>1.HE with cholongiohepatitis, 2.UTI</t>
  </si>
  <si>
    <t>01-001235</t>
  </si>
  <si>
    <t>P2+0 with 2nd PND of NSVD</t>
  </si>
  <si>
    <t>01-001236</t>
  </si>
  <si>
    <t>G1 P0 with 3N PND of NSVD</t>
  </si>
  <si>
    <t>01-001237</t>
  </si>
  <si>
    <t>Fever with dyspnoea</t>
  </si>
  <si>
    <t>Died in hospital at 7:00 PM</t>
  </si>
  <si>
    <t>01-001238</t>
  </si>
  <si>
    <t>Acute dyspnoea with fever</t>
  </si>
  <si>
    <t>DM Nephropathy</t>
  </si>
  <si>
    <t>01-001239</t>
  </si>
  <si>
    <t>Aung Mingalar</t>
  </si>
  <si>
    <t>Severe hyperbilirubinaemia with impending kernicterus</t>
  </si>
  <si>
    <t>01-001240</t>
  </si>
  <si>
    <t>Hindu</t>
  </si>
  <si>
    <t>Ward (4), IDP Camp</t>
  </si>
  <si>
    <t>Post TB Bronchiectasis and spine# at T8</t>
  </si>
  <si>
    <t>1.LRTI, 2.post TB bronchiolitis, 3.Spine #, 4.Gastric</t>
  </si>
  <si>
    <t>01-001241</t>
  </si>
  <si>
    <t>LONS</t>
  </si>
  <si>
    <t>01-001242</t>
  </si>
  <si>
    <t>G3 P2+0 with prolonged labour</t>
  </si>
  <si>
    <t>P6+0 with 2nd PND at NSVD</t>
  </si>
  <si>
    <t>3-days / Mother &amp; baby are fair / Improved</t>
  </si>
  <si>
    <t>01-001243</t>
  </si>
  <si>
    <t>Severe anaemia (Hb 4.2%) with underlying DM with hypertension</t>
  </si>
  <si>
    <t>1.Severe anaemia, 2.U/L DM, 3.U/L HT</t>
  </si>
  <si>
    <t>5-days / 3-units blood / Improved</t>
  </si>
  <si>
    <t>01-001244</t>
  </si>
  <si>
    <t>Rt arm abscess, LONS</t>
  </si>
  <si>
    <t>Right arm abscess with celllulitis</t>
  </si>
  <si>
    <t>01-001245</t>
  </si>
  <si>
    <t>Dyna</t>
  </si>
  <si>
    <t>Mya Waddy</t>
  </si>
  <si>
    <t>Acute heart failure</t>
  </si>
  <si>
    <t>1.Anaemia heart failure, 2.Chronic CSOM, 3.Aplastic anaemia</t>
  </si>
  <si>
    <t>7-days / 4-units blood / Improved</t>
  </si>
  <si>
    <t>01-001246</t>
  </si>
  <si>
    <t>Thaun Baw Hla</t>
  </si>
  <si>
    <t>Injury due to elephant attack</t>
  </si>
  <si>
    <t>X'ple injures d/t animal attack Rt sided pnecuro lho rax 2 left sided naeno thorax</t>
  </si>
  <si>
    <t>20-days / 4-units blood / Improved</t>
  </si>
  <si>
    <t>01-001247</t>
  </si>
  <si>
    <t>Paung Zar</t>
  </si>
  <si>
    <t>1.Haematenesis d/t GI bleeding, 2.underlying hepatitis C infection</t>
  </si>
  <si>
    <t>01-001248</t>
  </si>
  <si>
    <t>?DKA</t>
  </si>
  <si>
    <t>Calculons chohytion with DM</t>
  </si>
  <si>
    <t>13-days / 5-days in BTD hospital / Improved</t>
  </si>
  <si>
    <t>01-001249</t>
  </si>
  <si>
    <t>Breast abscess</t>
  </si>
  <si>
    <t>Left Breast Abscess</t>
  </si>
  <si>
    <t>01-001250</t>
  </si>
  <si>
    <t>Acute loss of conciousness with underlying DM with hypertension</t>
  </si>
  <si>
    <t>2-days / Died in hospital at 8:00 PM</t>
  </si>
  <si>
    <t>01-001151</t>
  </si>
  <si>
    <t xml:space="preserve">Lam Ma  </t>
  </si>
  <si>
    <t>G1 P0 with LP, NSVD</t>
  </si>
  <si>
    <t>01-001152</t>
  </si>
  <si>
    <t>G1 P0 with labour pain at term</t>
  </si>
  <si>
    <t>7-days / Mother &amp; baby are fine / Improved</t>
  </si>
  <si>
    <t>01-001153</t>
  </si>
  <si>
    <t>SAM with complication</t>
  </si>
  <si>
    <t>SAM</t>
  </si>
  <si>
    <t>01-001154</t>
  </si>
  <si>
    <t>01-001155</t>
  </si>
  <si>
    <t>Severe Anaemia (HB-5.1)</t>
  </si>
  <si>
    <t>Pancytopenia due to bone marrow failure with HCV infection and hypertension</t>
  </si>
  <si>
    <t>3-days / 2-units blood / Improved</t>
  </si>
  <si>
    <t>01-001156</t>
  </si>
  <si>
    <t>Acute</t>
  </si>
  <si>
    <t>01-001157</t>
  </si>
  <si>
    <t>H &amp; M due to gastric erosion</t>
  </si>
  <si>
    <t>7-days / 2-units blood / Improved</t>
  </si>
  <si>
    <t>01-001158</t>
  </si>
  <si>
    <t>Kyauk Sar Tine</t>
  </si>
  <si>
    <t>?Intussusception</t>
  </si>
  <si>
    <t>Laparoly (+) Reduua Manuly (+) appendicly (+) Pt (+) DT</t>
  </si>
  <si>
    <t>01-001159</t>
  </si>
  <si>
    <t>Nyaing Kune</t>
  </si>
  <si>
    <t>Upper GI bleeding with underlying COL</t>
  </si>
  <si>
    <t>HE, COL, HBV(+)</t>
  </si>
  <si>
    <t>01-001160</t>
  </si>
  <si>
    <t>Ka Htee Hla</t>
  </si>
  <si>
    <t>Intestinal Obstruction</t>
  </si>
  <si>
    <t>Volvur with Perforation</t>
  </si>
  <si>
    <t>14-days / Improved</t>
  </si>
  <si>
    <t>01-001161</t>
  </si>
  <si>
    <t>G2 P1+0 with previous scar in labour</t>
  </si>
  <si>
    <t>Dr. MTN</t>
  </si>
  <si>
    <t>G4 P3+0 with previous one scar with LP</t>
  </si>
  <si>
    <t>01-001162</t>
  </si>
  <si>
    <t>G2 P1+0 with LP at NSVD</t>
  </si>
  <si>
    <t>01-001163</t>
  </si>
  <si>
    <t>AGE with dehydration</t>
  </si>
  <si>
    <t>AGE with some dehydration</t>
  </si>
  <si>
    <t>01-001164</t>
  </si>
  <si>
    <t>G3 P2+0 with PROM</t>
  </si>
  <si>
    <t>G3 P2+0 with prolong PROM with LP at 36+wk</t>
  </si>
  <si>
    <t>4-days / Mother &amp; baby are fine / Improved</t>
  </si>
  <si>
    <t>01-001165</t>
  </si>
  <si>
    <t>01-001166</t>
  </si>
  <si>
    <t>01-001167</t>
  </si>
  <si>
    <t>Htin Shar Pyin</t>
  </si>
  <si>
    <t>01-001168</t>
  </si>
  <si>
    <t>Lam Ma</t>
  </si>
  <si>
    <t>G1 P0 with LP EmLSCS, Anus(+)</t>
  </si>
  <si>
    <t>01-001169</t>
  </si>
  <si>
    <t>P5+1 with missed miscarriage</t>
  </si>
  <si>
    <t>P5+1 with incomplete miscarriage</t>
  </si>
  <si>
    <t>2-days / Improved</t>
  </si>
  <si>
    <t>01-001170</t>
  </si>
  <si>
    <t>Acute Pulmonary Oedema</t>
  </si>
  <si>
    <t>01-001171</t>
  </si>
  <si>
    <t>? Intestinal Perforation</t>
  </si>
  <si>
    <t>Colitis with A/C excerbation of COPD</t>
  </si>
  <si>
    <t>01-001172</t>
  </si>
  <si>
    <t>ARI with severe pneumonia</t>
  </si>
  <si>
    <t>01-001173</t>
  </si>
  <si>
    <t>G2 P1+0 with blighted ovum</t>
  </si>
  <si>
    <t>P1+3 with blighted ovum</t>
  </si>
  <si>
    <t>2-days / E &amp; C done / Improved</t>
  </si>
  <si>
    <t>01-001174</t>
  </si>
  <si>
    <t>01-001175</t>
  </si>
  <si>
    <t>01-001176</t>
  </si>
  <si>
    <t>Known Thalassaemia with severe anaemia</t>
  </si>
  <si>
    <t>Thalasamia major for spellentomy</t>
  </si>
  <si>
    <t>15-days / 1-unit blood / Improved</t>
  </si>
  <si>
    <t>01-001177</t>
  </si>
  <si>
    <t>? APO</t>
  </si>
  <si>
    <t>Spondly HCV(+) COL</t>
  </si>
  <si>
    <t>01-001178</t>
  </si>
  <si>
    <t>G5 P4+0 with prolonged labour</t>
  </si>
  <si>
    <t>G5 P4+0 with LP</t>
  </si>
  <si>
    <t>01-001179</t>
  </si>
  <si>
    <t>AE COPD</t>
  </si>
  <si>
    <t>01-001180</t>
  </si>
  <si>
    <t>Late onset neonatal sepsis</t>
  </si>
  <si>
    <t>01-001181</t>
  </si>
  <si>
    <t>? Acute abdomen</t>
  </si>
  <si>
    <t>A/C appendix Rt renal colie</t>
  </si>
  <si>
    <t>01-001182</t>
  </si>
  <si>
    <t>Acute loss of conciousness</t>
  </si>
  <si>
    <t>Died in Hospital</t>
  </si>
  <si>
    <t>01-001183</t>
  </si>
  <si>
    <t>Aung Bala</t>
  </si>
  <si>
    <t>G2 P0+1 with short statcare with eanly L.P. EmLSCS</t>
  </si>
  <si>
    <t>8-days / Mother &amp; baby are fair / Improved</t>
  </si>
  <si>
    <t>01-001184</t>
  </si>
  <si>
    <t>G9 P8+0, Grandmultip with ? APH</t>
  </si>
  <si>
    <t>Ante-partum hemorrhage</t>
  </si>
  <si>
    <t>G9 P8+0 with APH d/t major pircents priss</t>
  </si>
  <si>
    <t>01-001185</t>
  </si>
  <si>
    <t>G1 P0 with LP at term Em LSCS</t>
  </si>
  <si>
    <t>01-001186</t>
  </si>
  <si>
    <t>01-001187</t>
  </si>
  <si>
    <t>G4 P3+0 with LP fair to POL…EmLSCS, F(alive) B/IN 3.1kg Anus(+)</t>
  </si>
  <si>
    <t>01-001188</t>
  </si>
  <si>
    <t>Hnget Thay</t>
  </si>
  <si>
    <t>? Missed miscarriage</t>
  </si>
  <si>
    <t>01-001189</t>
  </si>
  <si>
    <t>Pya Pin Yin</t>
  </si>
  <si>
    <t>Retained placenta with stillbirth</t>
  </si>
  <si>
    <t>G6 P5+0 with Retained placenta</t>
  </si>
  <si>
    <t>01-001190</t>
  </si>
  <si>
    <t>Htan Shauk Kan</t>
  </si>
  <si>
    <t>Grandmultip with prolonged labour</t>
  </si>
  <si>
    <t>Syndromic Baby Symptomic Neonetatal Hypoglycaemie</t>
  </si>
  <si>
    <t>01-001191</t>
  </si>
  <si>
    <t>Oo Shay Kya</t>
  </si>
  <si>
    <t>Very severe pneumonia</t>
  </si>
  <si>
    <t>01-001192</t>
  </si>
  <si>
    <t>Kyauk Chaung</t>
  </si>
  <si>
    <t>Colostomy closure</t>
  </si>
  <si>
    <t>Post H</t>
  </si>
  <si>
    <t>26-days / Improved</t>
  </si>
  <si>
    <t>01-001194</t>
  </si>
  <si>
    <t>Tiek Tu Pauk</t>
  </si>
  <si>
    <t>01-001195</t>
  </si>
  <si>
    <t>Pan Gone Ma</t>
  </si>
  <si>
    <t>Encephalitis</t>
  </si>
  <si>
    <t>Neurological</t>
  </si>
  <si>
    <t>Encephilitis with status</t>
  </si>
  <si>
    <t>01-001052</t>
  </si>
  <si>
    <t>01-001053</t>
  </si>
  <si>
    <t>Kaung Chaung</t>
  </si>
  <si>
    <t>DU perforation</t>
  </si>
  <si>
    <t>DU Perforation</t>
  </si>
  <si>
    <t>15-days / Improved</t>
  </si>
  <si>
    <t>01-001055</t>
  </si>
  <si>
    <t>Patella fracture</t>
  </si>
  <si>
    <t>Patella #</t>
  </si>
  <si>
    <t>01-001056</t>
  </si>
  <si>
    <t>Gastric Outlet Obstruction</t>
  </si>
  <si>
    <t>G.O.O d/t chronic DU</t>
  </si>
  <si>
    <t>13-days / 2-units blood / Improved</t>
  </si>
  <si>
    <t>01-001057</t>
  </si>
  <si>
    <t>Inflamed prolasped pile with bleeding</t>
  </si>
  <si>
    <t>3rd degree pile</t>
  </si>
  <si>
    <t>discharge,self-discharge, death, refer to other health facility, day care, Did not came for admission</t>
  </si>
  <si>
    <t>02-001949</t>
  </si>
  <si>
    <t>SAM with sepsis</t>
  </si>
  <si>
    <t>SAM with moderate dehydration</t>
  </si>
  <si>
    <t>02-001950</t>
  </si>
  <si>
    <t>? COPD with low SPO2</t>
  </si>
  <si>
    <t>02-000151</t>
  </si>
  <si>
    <t>Severe anaemia (Hb-6.1)</t>
  </si>
  <si>
    <t>2-days / Did not meet with PRA</t>
  </si>
  <si>
    <t>02-000152</t>
  </si>
  <si>
    <t>Myo Ma Ka Nyin Tan</t>
  </si>
  <si>
    <t>Operated burn wound with sepsis</t>
  </si>
  <si>
    <t>Skin defected due to burn</t>
  </si>
  <si>
    <t>02-000153</t>
  </si>
  <si>
    <t>Acute exacerbation of COPD with chest infection</t>
  </si>
  <si>
    <t>Dr. PTH</t>
  </si>
  <si>
    <t>Acute exacerbation of COPD precipitated by poor drug compliance</t>
  </si>
  <si>
    <t>02-000154</t>
  </si>
  <si>
    <t>Ward (2)</t>
  </si>
  <si>
    <t>02-000155</t>
  </si>
  <si>
    <t>Respiratory distress with severe chest infection (low SPO2 - 79% on air)</t>
  </si>
  <si>
    <t>02-000156</t>
  </si>
  <si>
    <t>Zay Di Pyin</t>
  </si>
  <si>
    <t>3' Deep burn on right hand</t>
  </si>
  <si>
    <t>Deep burn Rt hand</t>
  </si>
  <si>
    <t>30-days / 3rd times operation (2nd date - 13-2-23, 3rd date - 17-3-23) / Improved</t>
  </si>
  <si>
    <t>02-000157</t>
  </si>
  <si>
    <t>Kan Paing Nar</t>
  </si>
  <si>
    <t>Malena d/t ROV underlying portal hypertension with COL</t>
  </si>
  <si>
    <t>1.H &amp; M d/t ROV, 2.HCV(+) COL, 3.U/L DM</t>
  </si>
  <si>
    <t>4-days / 2-units blood / Improved</t>
  </si>
  <si>
    <t>02-000158</t>
  </si>
  <si>
    <t>Respiratory distress d/t laryngomalacia</t>
  </si>
  <si>
    <t>Laryngomalacia</t>
  </si>
  <si>
    <t>02-000159</t>
  </si>
  <si>
    <t>Dr. TTO</t>
  </si>
  <si>
    <t>1.Acute exacerbation of asthma precipitated by LRTI, 2.Hypertension</t>
  </si>
  <si>
    <t>02-000160</t>
  </si>
  <si>
    <t>G4 P3+0 with PPROM with premature prolonged labour pain at 36wk</t>
  </si>
  <si>
    <t>G4 P3+0 with Term PROM</t>
  </si>
  <si>
    <t>02-001005</t>
  </si>
  <si>
    <t>Rathedaung</t>
  </si>
  <si>
    <t>Shwe Parami</t>
  </si>
  <si>
    <t>Severe anaemia with dyspnoea and shock</t>
  </si>
  <si>
    <t>Malena with anaemia</t>
  </si>
  <si>
    <t>02-000161</t>
  </si>
  <si>
    <t>Dr. ASP</t>
  </si>
  <si>
    <t>Severe Asthma with poor compliance</t>
  </si>
  <si>
    <t>02-001006</t>
  </si>
  <si>
    <t>Dama Yone</t>
  </si>
  <si>
    <t>Confusion, Blurred vision with dehydration</t>
  </si>
  <si>
    <t xml:space="preserve">Dehydration </t>
  </si>
  <si>
    <t>Confused, blamed Vision, Dehydration</t>
  </si>
  <si>
    <t>17-days / Improved</t>
  </si>
  <si>
    <t>02-000162</t>
  </si>
  <si>
    <t>Myaw Taung</t>
  </si>
  <si>
    <t>Severe Anaemia (Hb4.8) due to massive hemoptysis underlying reactivation of old Koch's lung</t>
  </si>
  <si>
    <t>1.Severe anaemia d/t humoptysis, 2.LRTI, 3.old Koch Lung</t>
  </si>
  <si>
    <t>02-001003</t>
  </si>
  <si>
    <t>Kaung Ri Chaung</t>
  </si>
  <si>
    <t>Severe PEM (SAM) with chest infection</t>
  </si>
  <si>
    <t>02-001196</t>
  </si>
  <si>
    <t>Acute loss of consciousness</t>
  </si>
  <si>
    <t>4-days / Did not meet with PRA</t>
  </si>
  <si>
    <t>02-001197</t>
  </si>
  <si>
    <t>Oo Hla Phe</t>
  </si>
  <si>
    <t>02-001198</t>
  </si>
  <si>
    <t>Youngshung</t>
  </si>
  <si>
    <t>G1 P0 with ?Obstructed labour</t>
  </si>
  <si>
    <t>G1 P0 with post date (40+ wk)</t>
  </si>
  <si>
    <t>02-001199</t>
  </si>
  <si>
    <t>Infected ovarian cyst</t>
  </si>
  <si>
    <t>Other gynecological diseases</t>
  </si>
  <si>
    <t>P3+1 with infectect ovarian cyst</t>
  </si>
  <si>
    <t>02-001200</t>
  </si>
  <si>
    <t>Accidental injury near genital area</t>
  </si>
  <si>
    <t>02-001051</t>
  </si>
  <si>
    <t>Bloody diarrhoea with hypotension</t>
  </si>
  <si>
    <t>Pile</t>
  </si>
  <si>
    <t>02-001058</t>
  </si>
  <si>
    <t>02-001059</t>
  </si>
  <si>
    <t>Dabine Sara</t>
  </si>
  <si>
    <t>02-001061</t>
  </si>
  <si>
    <t>Preterm VLBW (1.9kg)</t>
  </si>
  <si>
    <t>02-001062</t>
  </si>
  <si>
    <t>Khami</t>
  </si>
  <si>
    <t>Kha Mwye Chaung</t>
  </si>
  <si>
    <t>DM foot with uncontrolled type 2 DM</t>
  </si>
  <si>
    <t>02-001063</t>
  </si>
  <si>
    <t>Severe bronchiolitis</t>
  </si>
  <si>
    <t>02-001064</t>
  </si>
  <si>
    <t>Right Buttock abscess with ?Sepsis</t>
  </si>
  <si>
    <t>Lipoma (left buttock)</t>
  </si>
  <si>
    <t>02-001065</t>
  </si>
  <si>
    <t>02-001066</t>
  </si>
  <si>
    <t>Kyaung Na Pe</t>
  </si>
  <si>
    <t>Left thigh abscess</t>
  </si>
  <si>
    <t>124-days / 4-units blood / Died in hospital</t>
  </si>
  <si>
    <t>02-001067</t>
  </si>
  <si>
    <t>25 yrs P1+0 with PPH</t>
  </si>
  <si>
    <t>Post-partum hemorrhage</t>
  </si>
  <si>
    <t>P1+0 with PPH d/t uterine atony and 2nd degree perineal tear</t>
  </si>
  <si>
    <t>02-001068</t>
  </si>
  <si>
    <t>Acute exacerbation of COPD precipitated by LRTI, 2.U/L DM, 3.H/T, 4.OP#compress</t>
  </si>
  <si>
    <t>02-001069</t>
  </si>
  <si>
    <t>?Acute abdomen with ?underlying heart disease</t>
  </si>
  <si>
    <t>G6 P5+0 with LP</t>
  </si>
  <si>
    <t>02-001070</t>
  </si>
  <si>
    <t>Very severe pneumonia underlying congenital heart disease</t>
  </si>
  <si>
    <t>Congenital heart disease (VSD) with AVI</t>
  </si>
  <si>
    <t>02-001071</t>
  </si>
  <si>
    <t>19yrs G1 P0 with prolonged labour</t>
  </si>
  <si>
    <t>G2 P0+1 with PROM (EmLSCS)</t>
  </si>
  <si>
    <t>02-001072</t>
  </si>
  <si>
    <t>02-001073</t>
  </si>
  <si>
    <t>Acute pulmonary oedema</t>
  </si>
  <si>
    <t>1.APO d/t fluid overload, 2.U/L CKD, 3.U/L hypertension, 4.U/L DM</t>
  </si>
  <si>
    <t>02-001074</t>
  </si>
  <si>
    <t>?Acute Pulmonary Oedema</t>
  </si>
  <si>
    <t>COL with massive ascites</t>
  </si>
  <si>
    <t>02-001075</t>
  </si>
  <si>
    <t>G4 P3+0 with prolonged labour</t>
  </si>
  <si>
    <t>G4 P3+0 with LP</t>
  </si>
  <si>
    <t>02-001076</t>
  </si>
  <si>
    <t>Hepatic Encephalopathy</t>
  </si>
  <si>
    <t>1.HE ppt by hyperglycemia, 2.Acute on chronic CKD, 3.HCV(+) COL with portal hypertension</t>
  </si>
  <si>
    <t>02-001077</t>
  </si>
  <si>
    <t>30yrs G7 P6+0 with ?miscarriage</t>
  </si>
  <si>
    <t>P6+1 with incomplete miscarriage</t>
  </si>
  <si>
    <t>02-001078</t>
  </si>
  <si>
    <t>Thalassaemia with severe anaemia</t>
  </si>
  <si>
    <t>02-001079</t>
  </si>
  <si>
    <t>02-001080</t>
  </si>
  <si>
    <t>?Puerperal Sepsis</t>
  </si>
  <si>
    <t>Post-partum complications</t>
  </si>
  <si>
    <t>Puerperal Sepsis</t>
  </si>
  <si>
    <t>02-001081</t>
  </si>
  <si>
    <t>02-001082</t>
  </si>
  <si>
    <t>Acute GE with electrolyte imbalance</t>
  </si>
  <si>
    <t>02-001083</t>
  </si>
  <si>
    <t>Missed miscarriage</t>
  </si>
  <si>
    <t>P2+4 with missed miscarriage</t>
  </si>
  <si>
    <t>02-001084</t>
  </si>
  <si>
    <t>02-001085</t>
  </si>
  <si>
    <t>20yrs G1 P0 with prolonged labour</t>
  </si>
  <si>
    <t>G1 P0 with Prolonged obstructed labour (EmLSCS)</t>
  </si>
  <si>
    <t>11-days / Improved</t>
  </si>
  <si>
    <t>02-001086</t>
  </si>
  <si>
    <t>Padin</t>
  </si>
  <si>
    <t>AGE with severe dehydration with hypoglycaemia</t>
  </si>
  <si>
    <t>02-001087</t>
  </si>
  <si>
    <t>02-001088</t>
  </si>
  <si>
    <t>Acute Asthma</t>
  </si>
  <si>
    <t>Acute Exacerbation of Asthma</t>
  </si>
  <si>
    <t>02-001089</t>
  </si>
  <si>
    <t>Tha Pate Taung</t>
  </si>
  <si>
    <t>37yrs G2 P1+0 with previous scar in labour</t>
  </si>
  <si>
    <t>G2 P1+0 with previous one scar at term (EmLSCS)</t>
  </si>
  <si>
    <t>6-days / Mother &amp; baby are fine / Improved</t>
  </si>
  <si>
    <t>02-001090</t>
  </si>
  <si>
    <t>02-001091</t>
  </si>
  <si>
    <t>AGE with dehydration with drowsiness</t>
  </si>
  <si>
    <t>Urinary</t>
  </si>
  <si>
    <t>UTI</t>
  </si>
  <si>
    <t>02-001092</t>
  </si>
  <si>
    <t>Hypertensive urgency</t>
  </si>
  <si>
    <t>Hypertension with IHD underlying HCV infection</t>
  </si>
  <si>
    <t>02-001093</t>
  </si>
  <si>
    <t xml:space="preserve">AGE with dehydration </t>
  </si>
  <si>
    <t>02-001094</t>
  </si>
  <si>
    <t>02-001095</t>
  </si>
  <si>
    <t>Thiho Kyun</t>
  </si>
  <si>
    <t>25yrs G2 P1+0 with prolonged labour</t>
  </si>
  <si>
    <t>02-001096</t>
  </si>
  <si>
    <t>Acute GE with severe dehydration</t>
  </si>
  <si>
    <t>02-001097</t>
  </si>
  <si>
    <t>Severe anaemia with PUO</t>
  </si>
  <si>
    <t>Levokarmia (Advanveal stage)</t>
  </si>
  <si>
    <t>38-days / 10-units blood / Improved</t>
  </si>
  <si>
    <t>02-001098</t>
  </si>
  <si>
    <t>02-001099</t>
  </si>
  <si>
    <t>Septicaemia underlying Thalassaemia</t>
  </si>
  <si>
    <t>Thalassaemia (post splenectomy)</t>
  </si>
  <si>
    <t>02-001100</t>
  </si>
  <si>
    <t>02-001101</t>
  </si>
  <si>
    <t>02-001102</t>
  </si>
  <si>
    <t>02-001103</t>
  </si>
  <si>
    <t>32yrs G2 P1+0 with prolonged labour</t>
  </si>
  <si>
    <t>P2+0 with 2nd day of NSVD</t>
  </si>
  <si>
    <t>02-001104</t>
  </si>
  <si>
    <t>AGE with Sepsis</t>
  </si>
  <si>
    <t>AGE</t>
  </si>
  <si>
    <t>02-001105</t>
  </si>
  <si>
    <t>G3 P2+0 with triplet pregnancy in labour</t>
  </si>
  <si>
    <t>G3 P2+0 with triplets at 37wk</t>
  </si>
  <si>
    <t>8-days / Mother is fine &amp; 3-babies alive / Improved</t>
  </si>
  <si>
    <t>02-001106</t>
  </si>
  <si>
    <t>Miscarriage with impending shock</t>
  </si>
  <si>
    <t>P2+1 with incomplete miscarriage with Anaemia</t>
  </si>
  <si>
    <t>2-days / 1-unit blood / E &amp; C done / Improved</t>
  </si>
  <si>
    <t>02-001107</t>
  </si>
  <si>
    <t>Severe anaemia due to chronic haemolytic anaemia</t>
  </si>
  <si>
    <t>02-001108</t>
  </si>
  <si>
    <t>Severe burn</t>
  </si>
  <si>
    <t>Burn</t>
  </si>
  <si>
    <t>02-001109</t>
  </si>
  <si>
    <t>G3 P2+0 with prolonged labor</t>
  </si>
  <si>
    <t>G4 P3+0 with APH</t>
  </si>
  <si>
    <t>02-001110</t>
  </si>
  <si>
    <t>ARI (VSP)</t>
  </si>
  <si>
    <t>02-001111</t>
  </si>
  <si>
    <t>02-001112</t>
  </si>
  <si>
    <t>Thara kin mong nu</t>
  </si>
  <si>
    <t>Lt psoas abscess</t>
  </si>
  <si>
    <t>Psoas abscess</t>
  </si>
  <si>
    <t>7-days / 1-unit blood / Improved</t>
  </si>
  <si>
    <t>02-001113</t>
  </si>
  <si>
    <t>Miscarriage with RPOC</t>
  </si>
  <si>
    <t>P8+1 with incomplete miscarriage</t>
  </si>
  <si>
    <t>1-day / Improved</t>
  </si>
  <si>
    <t>02-001114</t>
  </si>
  <si>
    <t>G7 P6+0 in labour</t>
  </si>
  <si>
    <t>G6 P4+1 with labour pain at term</t>
  </si>
  <si>
    <t>02-001115</t>
  </si>
  <si>
    <t>Transverse lie at term in labour</t>
  </si>
  <si>
    <t>G5 P4+0 with Transverse lie at term</t>
  </si>
  <si>
    <t>02-001116</t>
  </si>
  <si>
    <t>ALOC</t>
  </si>
  <si>
    <t>Spondylosis</t>
  </si>
  <si>
    <t>02-001117</t>
  </si>
  <si>
    <t>G1 P0 with breech in labour with fetal distress</t>
  </si>
  <si>
    <t>02-001118</t>
  </si>
  <si>
    <t>P6+1 with incomplete miscarriage (RPOC)</t>
  </si>
  <si>
    <t>02-001119</t>
  </si>
  <si>
    <t>G10 P9+0 with IUFD</t>
  </si>
  <si>
    <t>3-days / Mother is fine &amp; baby is stillbirth / Improved</t>
  </si>
  <si>
    <t>02-001120</t>
  </si>
  <si>
    <t>SAM with complication with septicaemia</t>
  </si>
  <si>
    <t>02-001121</t>
  </si>
  <si>
    <t>CCF with old MI with hypertension</t>
  </si>
  <si>
    <t>1.CCF precipitated by lower respiratory tract infection, 2.Old MI</t>
  </si>
  <si>
    <t>02-001122</t>
  </si>
  <si>
    <t>PEM with chest infection</t>
  </si>
  <si>
    <t>02-001123</t>
  </si>
  <si>
    <t>02-001124</t>
  </si>
  <si>
    <t>G3 P2+0 with oligohydraminos</t>
  </si>
  <si>
    <t>G4 P2+1 with p PROM at 39wk</t>
  </si>
  <si>
    <t>02-001125</t>
  </si>
  <si>
    <t>Auk Ywa</t>
  </si>
  <si>
    <t>Massive PPH</t>
  </si>
  <si>
    <t>P3+0 with P PPH d/t uterine atony</t>
  </si>
  <si>
    <t>02-001126</t>
  </si>
  <si>
    <t>Septicaemia with multi-organs failure</t>
  </si>
  <si>
    <t>DIC, Septicaemia, Multiorgans failure, LRTI</t>
  </si>
  <si>
    <t>Died in hospital at night</t>
  </si>
  <si>
    <t>02-001127</t>
  </si>
  <si>
    <t>Post appendicectomy with ?residual abscess</t>
  </si>
  <si>
    <t>Burst appendix with  peritoneal abscess</t>
  </si>
  <si>
    <t>02-001128</t>
  </si>
  <si>
    <t>Anaemia d/t BPV</t>
  </si>
  <si>
    <t>G8 P7+0 with BPV</t>
  </si>
  <si>
    <t>02-001129</t>
  </si>
  <si>
    <t>Massive PPH with impending shock</t>
  </si>
  <si>
    <t>P4+0 with P ppH with shock, underlying DM</t>
  </si>
  <si>
    <t>02-001130</t>
  </si>
  <si>
    <t>G1 P0 with labour pain at term (EmLSCS)</t>
  </si>
  <si>
    <t>02-001131</t>
  </si>
  <si>
    <t>APH</t>
  </si>
  <si>
    <t>G5 P4+0 with APH EmLSCS * one</t>
  </si>
  <si>
    <t>02-001132</t>
  </si>
  <si>
    <t>G2 P1+0 with previous one scar in labour</t>
  </si>
  <si>
    <t>G3 P1+1 with previous scar</t>
  </si>
  <si>
    <t>02-001133</t>
  </si>
  <si>
    <t>? PPROM</t>
  </si>
  <si>
    <t>G2 P1+0 with Dribbling (NSVD)</t>
  </si>
  <si>
    <t>02-001134</t>
  </si>
  <si>
    <t>G1 P0 with obstructed labour with fetal distress at term (EmLSCS)</t>
  </si>
  <si>
    <t>7-days / Mother &amp; baby are fair / Improved</t>
  </si>
  <si>
    <t>02-001135</t>
  </si>
  <si>
    <t>Zay Di Taung</t>
  </si>
  <si>
    <t>Septic arthritis</t>
  </si>
  <si>
    <t>Rt chest with abscess</t>
  </si>
  <si>
    <t>17-days / 5-days in BTD hospital / Improved</t>
  </si>
  <si>
    <t>02-001004</t>
  </si>
  <si>
    <t>Awar Dar</t>
  </si>
  <si>
    <t>02-001136</t>
  </si>
  <si>
    <t>P3+0 with RPOC (Removal)</t>
  </si>
  <si>
    <t>02-001137</t>
  </si>
  <si>
    <t>02-001138</t>
  </si>
  <si>
    <t>Ywa Ma</t>
  </si>
  <si>
    <t>P3+0 with Uterine rupture</t>
  </si>
  <si>
    <t>5-days / 2-units blood / Mother is fair &amp; baby is 3-days alive / Improved</t>
  </si>
  <si>
    <t>02-001139</t>
  </si>
  <si>
    <t>Thayet Oak</t>
  </si>
  <si>
    <t xml:space="preserve">Scald 10% </t>
  </si>
  <si>
    <t>Scald 10%</t>
  </si>
  <si>
    <t>02-001140</t>
  </si>
  <si>
    <t>Choledochal cyst with internal stone</t>
  </si>
  <si>
    <t>3-days / Did not meet PRA</t>
  </si>
  <si>
    <t>02-001141</t>
  </si>
  <si>
    <t>G6 P5+0 with twin pregnancy in labour</t>
  </si>
  <si>
    <t>G6 P5+0 with twin pregnancy with post date with PIH at 40+4wk (EmLSCS)</t>
  </si>
  <si>
    <t>6-days /2-units blood / Mother &amp; baby (twin) are fair / Improved</t>
  </si>
  <si>
    <t>02-001142</t>
  </si>
  <si>
    <t>P8+0 with PPH (?Retained placenta)</t>
  </si>
  <si>
    <t>Retained placenta</t>
  </si>
  <si>
    <t>P5+0 with PPH (Home delivery) with Retained placenta</t>
  </si>
  <si>
    <t>02-001143</t>
  </si>
  <si>
    <t>G3 P2+0 with previous 1 scar in labour</t>
  </si>
  <si>
    <t>G3 P2+0 with previous one scar</t>
  </si>
  <si>
    <t>02-001144</t>
  </si>
  <si>
    <t>02-001145</t>
  </si>
  <si>
    <t>Late Onset Neonatal Sepsis</t>
  </si>
  <si>
    <t>VLBW with Hypoglycamia</t>
  </si>
  <si>
    <t>02-001146</t>
  </si>
  <si>
    <t>35yrs G9 P8+0 with prolonged labour</t>
  </si>
  <si>
    <t>G9 P8+0 with obstructive labour</t>
  </si>
  <si>
    <t>02-001147</t>
  </si>
  <si>
    <t>Tha Ray Kon Baung</t>
  </si>
  <si>
    <t>Sepsis with UTI</t>
  </si>
  <si>
    <t>Fever+organomegaly+lymphadenopathy</t>
  </si>
  <si>
    <t>8-days / 2-units blood / Improved</t>
  </si>
  <si>
    <t>02-001148</t>
  </si>
  <si>
    <t>Pyin Hla</t>
  </si>
  <si>
    <t>TB Bronchopneumonia</t>
  </si>
  <si>
    <t>16-days / Improved</t>
  </si>
  <si>
    <t>02-001149</t>
  </si>
  <si>
    <t>Immue Thrombocytopenia</t>
  </si>
  <si>
    <t>Severe muco-cataneor, Bleeding</t>
  </si>
  <si>
    <t>02-000751</t>
  </si>
  <si>
    <t>PUO</t>
  </si>
  <si>
    <t>02-000752</t>
  </si>
  <si>
    <t>Acute bronchiolitis</t>
  </si>
  <si>
    <t>Cyanotic heart disease with heart failure</t>
  </si>
  <si>
    <t>02-000753</t>
  </si>
  <si>
    <t>G11 P10+0 with high RBS at 16th week gestation</t>
  </si>
  <si>
    <t>G9 P8+0 with uncontrolled DM at 17wk</t>
  </si>
  <si>
    <t>18-days / Improved</t>
  </si>
  <si>
    <t>02-000754</t>
  </si>
  <si>
    <t>G7 P6+0 with obstructed labour</t>
  </si>
  <si>
    <t>G7 P6+0 with prolonged 2nd stage of labour</t>
  </si>
  <si>
    <t>02-000755</t>
  </si>
  <si>
    <t>3-days / Died in hospital</t>
  </si>
  <si>
    <t>02-000756</t>
  </si>
  <si>
    <t>Pneumonia with Beri Beri</t>
  </si>
  <si>
    <t>02-000757</t>
  </si>
  <si>
    <t>Aspiration, HE, Stroke COL</t>
  </si>
  <si>
    <t>02-000758</t>
  </si>
  <si>
    <t>G1 P0 with LP</t>
  </si>
  <si>
    <t>02-000759</t>
  </si>
  <si>
    <t>G5 P4+0 with previous one scar (sterilization + EmLSCS)</t>
  </si>
  <si>
    <t>02-000760</t>
  </si>
  <si>
    <t>Blighted ovum</t>
  </si>
  <si>
    <t>G7+2 with Blighted ovum</t>
  </si>
  <si>
    <t>02-000761</t>
  </si>
  <si>
    <t>? Acute Loss of conciousness</t>
  </si>
  <si>
    <t>1.Left sided ischaemia stoke, 2.U/L hypertension</t>
  </si>
  <si>
    <t>02-000762</t>
  </si>
  <si>
    <t>Right SC #</t>
  </si>
  <si>
    <t>SC # Lt</t>
  </si>
  <si>
    <t>02-000763</t>
  </si>
  <si>
    <t>02-000764</t>
  </si>
  <si>
    <t>Both Limb oedema with dyspnoea</t>
  </si>
  <si>
    <t>Nephrotic $</t>
  </si>
  <si>
    <t>02-000765</t>
  </si>
  <si>
    <t>ICH, Hypentension</t>
  </si>
  <si>
    <t>02-000766</t>
  </si>
  <si>
    <t>Doe Tan</t>
  </si>
  <si>
    <t>02-000767</t>
  </si>
  <si>
    <t>? Left elbow joint fracture with septicaemia</t>
  </si>
  <si>
    <t>Died in hospital</t>
  </si>
  <si>
    <t>02-000769</t>
  </si>
  <si>
    <t>02-000770</t>
  </si>
  <si>
    <t>AGE with ? Septicaemia</t>
  </si>
  <si>
    <t>AGE with worm infectation</t>
  </si>
  <si>
    <t>02-000771</t>
  </si>
  <si>
    <t>02-000772</t>
  </si>
  <si>
    <t>Pyin Shay</t>
  </si>
  <si>
    <t>02-000773</t>
  </si>
  <si>
    <t>P3+0 with previous 2nd scar at term (EmLSCS)</t>
  </si>
  <si>
    <t>02-000774</t>
  </si>
  <si>
    <t>San Nyin Wai</t>
  </si>
  <si>
    <t>Ludwig Angina</t>
  </si>
  <si>
    <t>Luduig Angena</t>
  </si>
  <si>
    <t>02-000775</t>
  </si>
  <si>
    <t>Anti abd: wall abscess with puerperal sepsis</t>
  </si>
  <si>
    <t>02-000776</t>
  </si>
  <si>
    <t>02-000777</t>
  </si>
  <si>
    <t>Severe anaemia d/t ? Upper GI bleeding</t>
  </si>
  <si>
    <t>HMA+ C ? EB Thalassaemia</t>
  </si>
  <si>
    <t>7-days / 3-units blood / Improved</t>
  </si>
  <si>
    <t>02-000778</t>
  </si>
  <si>
    <t>19yrs G1 P0 with PROM</t>
  </si>
  <si>
    <t>P1+0 with 3rd PND of NSVD</t>
  </si>
  <si>
    <t>02-000779</t>
  </si>
  <si>
    <t>Theindaung Ywa Gyi</t>
  </si>
  <si>
    <t>ESND, Au usie</t>
  </si>
  <si>
    <t>02-000780</t>
  </si>
  <si>
    <t>Septic Arhtortis (p+ Khee)</t>
  </si>
  <si>
    <t>02-000781</t>
  </si>
  <si>
    <t>? Perforation</t>
  </si>
  <si>
    <t>Gestrictane</t>
  </si>
  <si>
    <t>02-000782</t>
  </si>
  <si>
    <t>Tha Mee Chaung</t>
  </si>
  <si>
    <t>Bilateral inguinal hernia (Rt side - irreducible)</t>
  </si>
  <si>
    <t>1.bilateral inguinal hernia, 2.U/L COPD, 3.U/L H/T</t>
  </si>
  <si>
    <t>02-000783</t>
  </si>
  <si>
    <t>Meningoencephalitis</t>
  </si>
  <si>
    <t>Meningitis</t>
  </si>
  <si>
    <t>02-000784</t>
  </si>
  <si>
    <t>Rt sided plusrl effusion with LRTI</t>
  </si>
  <si>
    <t>02-000785</t>
  </si>
  <si>
    <t>Bleeding DU + GU</t>
  </si>
  <si>
    <t>Ca Stomach</t>
  </si>
  <si>
    <t>23-days / 7-units blood / Improved</t>
  </si>
  <si>
    <t>02-000786</t>
  </si>
  <si>
    <t>Nga Khura</t>
  </si>
  <si>
    <t>Acute Abdomen</t>
  </si>
  <si>
    <t>1.Ileocreal TB, 2.Mass in RIF</t>
  </si>
  <si>
    <t>02-000787</t>
  </si>
  <si>
    <t>P1+0 with 2nd PND at NSVD</t>
  </si>
  <si>
    <t>02-000788</t>
  </si>
  <si>
    <t>Left breast abscess underlying DM at 16wk gestation</t>
  </si>
  <si>
    <t>1.Rt breast abscess, 2.U/L DM</t>
  </si>
  <si>
    <t>02-000789</t>
  </si>
  <si>
    <t>02-000790</t>
  </si>
  <si>
    <t>Acute on chronic rheumatic heart disease</t>
  </si>
  <si>
    <t>RHD (? Ms/Mr)</t>
  </si>
  <si>
    <t>02-000791</t>
  </si>
  <si>
    <t>Acute loss of consciousness underlying hypertension</t>
  </si>
  <si>
    <t>02-000792</t>
  </si>
  <si>
    <t>Septicaemia</t>
  </si>
  <si>
    <t>Negative Polyarthritis</t>
  </si>
  <si>
    <t>02-000793</t>
  </si>
  <si>
    <t>G10 P9+0 with prolonged labour</t>
  </si>
  <si>
    <t>G10 with 3rd PND of NSVD</t>
  </si>
  <si>
    <t>02-000795</t>
  </si>
  <si>
    <t>DM foot amputation</t>
  </si>
  <si>
    <t>DM foot ampuhation 2nd toe</t>
  </si>
  <si>
    <t>02-000796</t>
  </si>
  <si>
    <t>10% 2 scald</t>
  </si>
  <si>
    <t>02-000797</t>
  </si>
  <si>
    <t>Taung Bro</t>
  </si>
  <si>
    <t>P2+0 with 3rd POD at EmLSCS</t>
  </si>
  <si>
    <t>03-000163</t>
  </si>
  <si>
    <t>Mraw Taung</t>
  </si>
  <si>
    <t>HCV(+) COL + ? HE + SBP</t>
  </si>
  <si>
    <t>1.HE ppt by SBP, 2.HCV(+)ve COL</t>
  </si>
  <si>
    <t>03-000164</t>
  </si>
  <si>
    <t>? Incomplete miscarriage</t>
  </si>
  <si>
    <t>P0+1 ruptured etopic preg: (RT) with RT dermid cyst (EmLSCS)</t>
  </si>
  <si>
    <t>7-days / 3-units blood / Mother is fine &amp; baby is stillbirth / Improved</t>
  </si>
  <si>
    <t>03-000165</t>
  </si>
  <si>
    <t>AGE with severe dehydration (Drowsy, Irritable)</t>
  </si>
  <si>
    <t>5-days / Did not meet with PRA</t>
  </si>
  <si>
    <t>03-000166</t>
  </si>
  <si>
    <t>AE COPD / Asthma (Severe attack) with U/L H/T</t>
  </si>
  <si>
    <t>1.AE COPD ppt by poor drug complient, 2.U/L H/T</t>
  </si>
  <si>
    <t>03-000167</t>
  </si>
  <si>
    <t>AGE with shock + Worm Infestation</t>
  </si>
  <si>
    <t>AVI with infection</t>
  </si>
  <si>
    <t>03-000168</t>
  </si>
  <si>
    <t>?Bronchopneumonia ?Asthma</t>
  </si>
  <si>
    <t>Dr. PNW</t>
  </si>
  <si>
    <t>03-000169</t>
  </si>
  <si>
    <t>Neonatal jaundice ( Severe hyper bilirubinaemia)</t>
  </si>
  <si>
    <t>Severe Hyperbiliruninaemia</t>
  </si>
  <si>
    <t>03-000170</t>
  </si>
  <si>
    <t>ARI with AGE with drowsiness with danger signs</t>
  </si>
  <si>
    <t>03-000172</t>
  </si>
  <si>
    <t>Kha Ray Myaing</t>
  </si>
  <si>
    <t>Dyspnoea for I/T</t>
  </si>
  <si>
    <t>Mass in RLZ of Lungs (RT)</t>
  </si>
  <si>
    <t>03-000171</t>
  </si>
  <si>
    <t>AE COPD precipitated by ARI</t>
  </si>
  <si>
    <t>03-000173</t>
  </si>
  <si>
    <t>Malignant Hypertension</t>
  </si>
  <si>
    <t>03-000174</t>
  </si>
  <si>
    <t>Harbi Ywa</t>
  </si>
  <si>
    <t>Severe anaemia (Hb-3.6 mg/dl)</t>
  </si>
  <si>
    <t>Severe Anaemia d/t Thalassaemia</t>
  </si>
  <si>
    <t>03-000175</t>
  </si>
  <si>
    <t>Anaemic heart failure d/t severe anaemia of unknown cause</t>
  </si>
  <si>
    <t>03-000176</t>
  </si>
  <si>
    <t>Malnutrition with Sepsis + ? IO</t>
  </si>
  <si>
    <t>03-000177</t>
  </si>
  <si>
    <t>Severe Anaemia d/t menorrhagia</t>
  </si>
  <si>
    <t>Severe HMA+ d/t menorrhagia</t>
  </si>
  <si>
    <t>03-000178</t>
  </si>
  <si>
    <t>1.AGE with severe dehydration, 2.Respiratory distress</t>
  </si>
  <si>
    <t>AGE with severe dehydration with bronchiolitis</t>
  </si>
  <si>
    <t>03-000179</t>
  </si>
  <si>
    <t>Rt big toe wet gangree with wound sepsis U/L uncontrolled type 2 DM</t>
  </si>
  <si>
    <t>DM foot big toe left</t>
  </si>
  <si>
    <t>03-000180</t>
  </si>
  <si>
    <t>1.Anaemia with shock, 2.Abnormal abdominal mass</t>
  </si>
  <si>
    <t>CA transverse colon</t>
  </si>
  <si>
    <t>21-days / 6-units blood / Improved</t>
  </si>
  <si>
    <t>03-000181</t>
  </si>
  <si>
    <t>Inn Din</t>
  </si>
  <si>
    <t>Foreign body in right nose</t>
  </si>
  <si>
    <t>03-000182</t>
  </si>
  <si>
    <t>Cellulitis of both hands following burns with risk of sepsis</t>
  </si>
  <si>
    <t>1st degree burn</t>
  </si>
  <si>
    <t>03-000183</t>
  </si>
  <si>
    <t>Wa Kyin</t>
  </si>
  <si>
    <t>37+wk gestation, G3 P2+0 with PIH with impending eclampsia</t>
  </si>
  <si>
    <t>G3 P2+0 with previous 1 scar with PE at term (Em LSCS)</t>
  </si>
  <si>
    <t>03-001004</t>
  </si>
  <si>
    <t>? Forearm fracture d/t fall from height with swelling</t>
  </si>
  <si>
    <t>03-000329</t>
  </si>
  <si>
    <t>G5 P4+0 with incomplete miscarriage with anaemia</t>
  </si>
  <si>
    <t>G5 P4+0 with BPV</t>
  </si>
  <si>
    <t>03-000184</t>
  </si>
  <si>
    <t>Ka Nyin Tan</t>
  </si>
  <si>
    <t>? Broncho-pneumonia</t>
  </si>
  <si>
    <t>03-000185</t>
  </si>
  <si>
    <t>DEOR fracture</t>
  </si>
  <si>
    <t>03-000186</t>
  </si>
  <si>
    <t>G2 P1+0 with post-term</t>
  </si>
  <si>
    <t>G2 P1+0 with LP worm infection</t>
  </si>
  <si>
    <t>7-days / 1-unit blood / Mother &amp; baby are fine / Improved</t>
  </si>
  <si>
    <t>03-000187</t>
  </si>
  <si>
    <t>Lt # shaft of humerus</t>
  </si>
  <si>
    <t>Left # soft</t>
  </si>
  <si>
    <t>03-000188</t>
  </si>
  <si>
    <t>Hypertensive crisis with uncontrolled newly Dx type 2 DM</t>
  </si>
  <si>
    <t>03-000189</t>
  </si>
  <si>
    <t>Post Partum Haemorrhage</t>
  </si>
  <si>
    <t>P5+0 with P PPH d/t Uterie atony</t>
  </si>
  <si>
    <t>03-001005</t>
  </si>
  <si>
    <t>Nan Yar Gone</t>
  </si>
  <si>
    <t>1.Acute exacerbation of asthma, 2.Chest Infection</t>
  </si>
  <si>
    <t>A/C Exacerbation of Asthma</t>
  </si>
  <si>
    <t>03-000190</t>
  </si>
  <si>
    <t>Anaemia with ?gastric erosion (Hb- 5.7g/L)</t>
  </si>
  <si>
    <t>Gastritic</t>
  </si>
  <si>
    <t>03-000191</t>
  </si>
  <si>
    <t>Pneumonia with known case of laryngomalacia</t>
  </si>
  <si>
    <t>Congauative with chest infection</t>
  </si>
  <si>
    <t>03-000192</t>
  </si>
  <si>
    <t>Acute Bronchiolities</t>
  </si>
  <si>
    <t>03-000193</t>
  </si>
  <si>
    <t>Myat Taung</t>
  </si>
  <si>
    <t>Left sided facial palsy</t>
  </si>
  <si>
    <t>Ischaemia stoke</t>
  </si>
  <si>
    <t>03-000794</t>
  </si>
  <si>
    <t>Sacral abscess</t>
  </si>
  <si>
    <t>03-000798</t>
  </si>
  <si>
    <t>? Puerperal sepsis</t>
  </si>
  <si>
    <t>03-000799</t>
  </si>
  <si>
    <t>30yrs G2 P1+0 with prolonged labour</t>
  </si>
  <si>
    <t>G3 P1+1 with failure to progress (EmLSCS)</t>
  </si>
  <si>
    <t>03-001007</t>
  </si>
  <si>
    <t>Ray Zoe Chaung</t>
  </si>
  <si>
    <t>Acute diarrhoea with severe dehydration (hypovolemic shock)</t>
  </si>
  <si>
    <t>Diarrhoea</t>
  </si>
  <si>
    <t>03-000800</t>
  </si>
  <si>
    <t>Abdominal wall abscess with septicaemia</t>
  </si>
  <si>
    <t>Acute gastroenteritis with some dehydration</t>
  </si>
  <si>
    <t>03-000801</t>
  </si>
  <si>
    <t>03-000802</t>
  </si>
  <si>
    <t>03-000803</t>
  </si>
  <si>
    <t>AGE with severe dehydration chest infection</t>
  </si>
  <si>
    <t>03-000804</t>
  </si>
  <si>
    <t>03-000805</t>
  </si>
  <si>
    <t>23yrs G1 P0 with prolonged labour</t>
  </si>
  <si>
    <t>2-days / Mother &amp; baby are fair / Improved</t>
  </si>
  <si>
    <t>03-000806</t>
  </si>
  <si>
    <t>Ngan Chaung</t>
  </si>
  <si>
    <t>Head Injury due to fall from height</t>
  </si>
  <si>
    <t>Head injury d/t FFH</t>
  </si>
  <si>
    <t>03-000807</t>
  </si>
  <si>
    <t>Kyauk Taung Pyin Shi</t>
  </si>
  <si>
    <t>Closed chest injury with rib fracture due to animal attack</t>
  </si>
  <si>
    <t>Closed chest and abdomin injury</t>
  </si>
  <si>
    <t>7-days / Refer to Sittwe Hospital</t>
  </si>
  <si>
    <t>03-000808</t>
  </si>
  <si>
    <t>Thara Ka Manu</t>
  </si>
  <si>
    <t>Meningitis with meningomylocele</t>
  </si>
  <si>
    <t>Meningitis d/t meningomylocele</t>
  </si>
  <si>
    <t>03-000809</t>
  </si>
  <si>
    <t>Gandar Re (IDP-Camp)</t>
  </si>
  <si>
    <t>HBV infection with AE COPD with LRTI</t>
  </si>
  <si>
    <t>03-000810</t>
  </si>
  <si>
    <t>G4 P2+1 with twin pregnancy in labour</t>
  </si>
  <si>
    <t>P3+1 with retained 2nd twin (EmLSCS)</t>
  </si>
  <si>
    <t>4-days / 1-unit blood / Mother &amp; babies are fair / Improved</t>
  </si>
  <si>
    <t>03-000811</t>
  </si>
  <si>
    <t>Easly onset neonal sepsis (EONS)</t>
  </si>
  <si>
    <t>EONS/ Preterm VLBW</t>
  </si>
  <si>
    <t>03-000812</t>
  </si>
  <si>
    <t>G3 P2+0 with footling breech presentation in labour</t>
  </si>
  <si>
    <t>P4+0 with 3rd PND of vaginal breech delivery</t>
  </si>
  <si>
    <t>03-000813</t>
  </si>
  <si>
    <t>03-000814</t>
  </si>
  <si>
    <t>? AE Asthma</t>
  </si>
  <si>
    <t>HBV(+) HCV(+) Asthma</t>
  </si>
  <si>
    <t>03-000815</t>
  </si>
  <si>
    <t>Bladder stone with lower UTI</t>
  </si>
  <si>
    <t>Bladder Stone</t>
  </si>
  <si>
    <t>03-000816</t>
  </si>
  <si>
    <t>Multiple ulcers / abscesses on whole body with ? Sepsis</t>
  </si>
  <si>
    <t>7-days / 1-unit blood / Died in hospital at 3:00 PM</t>
  </si>
  <si>
    <t>03-000817</t>
  </si>
  <si>
    <t>03-000818</t>
  </si>
  <si>
    <t>03-000819</t>
  </si>
  <si>
    <t>? AE COPD</t>
  </si>
  <si>
    <t>03-000820</t>
  </si>
  <si>
    <t>G2 P1+0 with previous 1 scar with maternal pyrexia at 42+3wk (EmLSCS)</t>
  </si>
  <si>
    <t>6-days / 1-unit blood / Mother &amp; baby are fine / Improved</t>
  </si>
  <si>
    <t>03-000821</t>
  </si>
  <si>
    <t>P1+0 with LP</t>
  </si>
  <si>
    <t>03-000822</t>
  </si>
  <si>
    <t>Confusion with whole body oedema (? Nephrotic $)</t>
  </si>
  <si>
    <t>Nephrotic Syndrome</t>
  </si>
  <si>
    <t>03-000823</t>
  </si>
  <si>
    <t>Kan Pyin Tha Say</t>
  </si>
  <si>
    <t>SLE</t>
  </si>
  <si>
    <t>03-000824</t>
  </si>
  <si>
    <t>G9 P8+0 with prolonged labour</t>
  </si>
  <si>
    <t>G9 P8+0 with prolonged labour with outside handling with IUFD</t>
  </si>
  <si>
    <t>4-days / Mother is fine &amp; baby is stillbirth / Improved</t>
  </si>
  <si>
    <t>03-000826</t>
  </si>
  <si>
    <t>? # SOF (Left)</t>
  </si>
  <si>
    <t>LF # SOF</t>
  </si>
  <si>
    <t>1-day / PoP done / Improved</t>
  </si>
  <si>
    <t>03-000827</t>
  </si>
  <si>
    <t>G2 P1+0 with previous scar with post date</t>
  </si>
  <si>
    <t>G2 P1+0 with previous 1 scar with post date at 40+6wk EmLSCS</t>
  </si>
  <si>
    <t>03-000828</t>
  </si>
  <si>
    <t>Abscess at nape of neck</t>
  </si>
  <si>
    <t>Scalp and neck abscess</t>
  </si>
  <si>
    <t>03-000829</t>
  </si>
  <si>
    <t>Cellulitis at left breast</t>
  </si>
  <si>
    <t>Left breast abscess</t>
  </si>
  <si>
    <t>03-000830</t>
  </si>
  <si>
    <t>G2 P1+0 with prolonged labour</t>
  </si>
  <si>
    <t>G2 P1+0 with labour pain at term</t>
  </si>
  <si>
    <t>03-000831</t>
  </si>
  <si>
    <t>G3 P2+0 with previous scar in labour</t>
  </si>
  <si>
    <t>G3 P2+0 with previous 1 scar at term (EmLSCS)</t>
  </si>
  <si>
    <t>03-000832</t>
  </si>
  <si>
    <t>4 - Mile Ywa</t>
  </si>
  <si>
    <t>ARI severe pneumonia with AGE</t>
  </si>
  <si>
    <t>03-000833</t>
  </si>
  <si>
    <t>G5 P4+0 with chest infection with DM with asthma at 36th week gestation</t>
  </si>
  <si>
    <t>G5 P4+0 with chest infection with uncontrolled DM at 35wks</t>
  </si>
  <si>
    <t>03-000834</t>
  </si>
  <si>
    <t>? Prolonged labour</t>
  </si>
  <si>
    <t>G3 P2+0 with post date 40+2wk</t>
  </si>
  <si>
    <t>03-000835</t>
  </si>
  <si>
    <t>Youngshaung</t>
  </si>
  <si>
    <t>03-000836</t>
  </si>
  <si>
    <t>Ward 4</t>
  </si>
  <si>
    <t>Both bone # ( Right leg )</t>
  </si>
  <si>
    <t>Rt leg BB # open #</t>
  </si>
  <si>
    <t>03-000837</t>
  </si>
  <si>
    <t>1.Down Syndrome, 2.ARI (pneumonia), 3.Congenital Heart Disease, 4.Hypothyroidism</t>
  </si>
  <si>
    <t>03-000838</t>
  </si>
  <si>
    <t>? Thyroid Crisis</t>
  </si>
  <si>
    <t>Thyroid Strom</t>
  </si>
  <si>
    <t>03-000839</t>
  </si>
  <si>
    <t>1-day / Did not meet with PRA</t>
  </si>
  <si>
    <t>03-000840</t>
  </si>
  <si>
    <t>Bronchiolitis with AGE</t>
  </si>
  <si>
    <t>03-000841</t>
  </si>
  <si>
    <t>Thin Baw Hla</t>
  </si>
  <si>
    <t>Bleeding gastric ulcer with anaemia</t>
  </si>
  <si>
    <t>Ca Stomach (T4N3M1)</t>
  </si>
  <si>
    <t>20-days / 7-units blood / Improved</t>
  </si>
  <si>
    <t>03-000842</t>
  </si>
  <si>
    <t>Left leg BB #</t>
  </si>
  <si>
    <t>BB # (Left leg)</t>
  </si>
  <si>
    <t>03-000843</t>
  </si>
  <si>
    <t>? Miscarriage</t>
  </si>
  <si>
    <t>P1+0 with bilateral endometriotic cysts</t>
  </si>
  <si>
    <t>03-000844</t>
  </si>
  <si>
    <t>Both Bone # ( Left F/A )</t>
  </si>
  <si>
    <t>BB # Left forearm</t>
  </si>
  <si>
    <t>03-000845</t>
  </si>
  <si>
    <t>PUO with distress</t>
  </si>
  <si>
    <t>Acute pulmonary oedema due to viral myocarditis</t>
  </si>
  <si>
    <t>03-000846</t>
  </si>
  <si>
    <t>G2 P1+0 with PPROM at 32wk</t>
  </si>
  <si>
    <t>03-000847</t>
  </si>
  <si>
    <t>G1 P0 with PE</t>
  </si>
  <si>
    <t>G1 P0+2 with post date at 40+2wk NSVD</t>
  </si>
  <si>
    <t>6-days / 2-units blood / Mother &amp; baby are fair / Improved</t>
  </si>
  <si>
    <t>03-000848</t>
  </si>
  <si>
    <t>AE COPD U/L HCV(+) COL</t>
  </si>
  <si>
    <t>AE COPD, HCV(+) COL</t>
  </si>
  <si>
    <t>03-000849</t>
  </si>
  <si>
    <t>G11 P10+0 with post date</t>
  </si>
  <si>
    <t>G11 P10+0 with post date at 40+6wk</t>
  </si>
  <si>
    <t>03-000850</t>
  </si>
  <si>
    <t>Septic shock with UTI</t>
  </si>
  <si>
    <t>TB menigitics</t>
  </si>
  <si>
    <t>03-000851</t>
  </si>
  <si>
    <t>BB # ( Right arm )</t>
  </si>
  <si>
    <t>BB # Rt F/A</t>
  </si>
  <si>
    <t>6-days / PoP done / Improved</t>
  </si>
  <si>
    <t>03-000852</t>
  </si>
  <si>
    <t>Tha Rat Oak</t>
  </si>
  <si>
    <t>IO due to burst appendix</t>
  </si>
  <si>
    <t>I/O d/t burst appendix</t>
  </si>
  <si>
    <t>03-000853</t>
  </si>
  <si>
    <t>Thit Tone Na Kwa Sone</t>
  </si>
  <si>
    <t>Irreducible right inguinal hernia</t>
  </si>
  <si>
    <t>Rt hernia (irreducible)</t>
  </si>
  <si>
    <t>03-000854</t>
  </si>
  <si>
    <t>03-000855</t>
  </si>
  <si>
    <t xml:space="preserve">Bronchiolitis  </t>
  </si>
  <si>
    <t>03-000856</t>
  </si>
  <si>
    <t>Ba Kone Nar</t>
  </si>
  <si>
    <t>ARI (very severe pneumonia) with parapneumonic effusion with pneumothorax with ICD tube insertion</t>
  </si>
  <si>
    <t>Pulmonary TB (Right hydropneumothorax) with consolidation</t>
  </si>
  <si>
    <t>20-days / Improved</t>
  </si>
  <si>
    <t>03-000857</t>
  </si>
  <si>
    <t>Irreducible inguinal hernia</t>
  </si>
  <si>
    <t>Left inguinal hernia</t>
  </si>
  <si>
    <t>03-000858</t>
  </si>
  <si>
    <t>Breast Abscess</t>
  </si>
  <si>
    <t>Rt Breast Abscess</t>
  </si>
  <si>
    <t>03-000859</t>
  </si>
  <si>
    <t>Harbi West Ywa</t>
  </si>
  <si>
    <t>G3 P3+0 with previous 2 scar at term</t>
  </si>
  <si>
    <t>03-000860</t>
  </si>
  <si>
    <t>5-days / 1-unit blood / Improved</t>
  </si>
  <si>
    <t>03-000861</t>
  </si>
  <si>
    <t>Missed Miscarriage</t>
  </si>
  <si>
    <t>P0+0 with left endometriotic cyst</t>
  </si>
  <si>
    <t>03-000862</t>
  </si>
  <si>
    <t>? DVT with hypertensive emergency</t>
  </si>
  <si>
    <t>DM, H/T, Uncontrolled</t>
  </si>
  <si>
    <t>03-000863</t>
  </si>
  <si>
    <t>G3 P2+0 with chest infection with low lying placenta at 20th wk gestation</t>
  </si>
  <si>
    <t>G3 P2+0 with chest infection</t>
  </si>
  <si>
    <t>03-000864</t>
  </si>
  <si>
    <t>03-000865</t>
  </si>
  <si>
    <t>P6+2 with missed miscarriage</t>
  </si>
  <si>
    <t>3-days / Mother is fair &amp; Baby is stillbirth / Improved</t>
  </si>
  <si>
    <t>03-000866</t>
  </si>
  <si>
    <t>Accidental head injury with initial loss of conciousness</t>
  </si>
  <si>
    <t>Head injury d/t accident</t>
  </si>
  <si>
    <t>03-000867</t>
  </si>
  <si>
    <t>? Birth asphyxia</t>
  </si>
  <si>
    <t>03-000868</t>
  </si>
  <si>
    <t>Say Taung</t>
  </si>
  <si>
    <t>ARI (Bronchopneumonia) with septicaemia</t>
  </si>
  <si>
    <t>4-days / Refer to Sittwe Hospital with MSF Support</t>
  </si>
  <si>
    <t>03-000869</t>
  </si>
  <si>
    <t>Preterm VLBW with EONS with NNJ</t>
  </si>
  <si>
    <t>Preterm VLBW LONS, NNJ</t>
  </si>
  <si>
    <t>03-000870</t>
  </si>
  <si>
    <t>G3 P2+0 with ? Malpresentation in labour</t>
  </si>
  <si>
    <t>G3 P2+0 with compound presentation at term</t>
  </si>
  <si>
    <t>03-000871</t>
  </si>
  <si>
    <t>? APO with basal chest infection U/L Type 2 DM</t>
  </si>
  <si>
    <t>Nephrotic $ with DM with H/T with anaemia</t>
  </si>
  <si>
    <t>03-000872</t>
  </si>
  <si>
    <t>Wama Kya</t>
  </si>
  <si>
    <t xml:space="preserve">Meningitis  </t>
  </si>
  <si>
    <t>TB Meningitis</t>
  </si>
  <si>
    <t>21-days / Improved</t>
  </si>
  <si>
    <t>03-000873</t>
  </si>
  <si>
    <t>Severe Dehydration</t>
  </si>
  <si>
    <t>03-000874</t>
  </si>
  <si>
    <t>Acute abdomen with DOE</t>
  </si>
  <si>
    <t>AF with IHD</t>
  </si>
  <si>
    <t>03-000875</t>
  </si>
  <si>
    <t>G6 P5+0 with LP at term</t>
  </si>
  <si>
    <t>03-000876</t>
  </si>
  <si>
    <t>Scalp ulcer with maggots</t>
  </si>
  <si>
    <t>03-000877</t>
  </si>
  <si>
    <t>Worm obstruction</t>
  </si>
  <si>
    <t>Worm colie</t>
  </si>
  <si>
    <t>03-000878</t>
  </si>
  <si>
    <t>Severe complicated malaria</t>
  </si>
  <si>
    <t>Severe complicated Malaria</t>
  </si>
  <si>
    <t>03-000879</t>
  </si>
  <si>
    <t>Nan Ra Khaing</t>
  </si>
  <si>
    <t>ARI with very severe pneumonia</t>
  </si>
  <si>
    <t>03-000880</t>
  </si>
  <si>
    <t>Sin Thay Pyin</t>
  </si>
  <si>
    <t>Mass in abdomen</t>
  </si>
  <si>
    <t>15-days / 2-units blood / Improved</t>
  </si>
  <si>
    <t>03-000881</t>
  </si>
  <si>
    <t>Respiratory distress</t>
  </si>
  <si>
    <t>16-days / Died in hospital</t>
  </si>
  <si>
    <t>03-000882</t>
  </si>
  <si>
    <t>G2 P1+0 with LP</t>
  </si>
  <si>
    <t>03-000883</t>
  </si>
  <si>
    <t>Fever with fit for I/T</t>
  </si>
  <si>
    <t>03-000884</t>
  </si>
  <si>
    <t>Acute loss of conciousness with underlying DM</t>
  </si>
  <si>
    <t>3-days / Did not meet with PRA</t>
  </si>
  <si>
    <t>03-000885</t>
  </si>
  <si>
    <t>? Pulmonory arterial H/T with history of head injury</t>
  </si>
  <si>
    <t>Seizure</t>
  </si>
  <si>
    <t>03-000886</t>
  </si>
  <si>
    <t>Dyspnoea for I/T with cachexia</t>
  </si>
  <si>
    <t>03-000887</t>
  </si>
  <si>
    <t>Lt irreducible inguinal hernia</t>
  </si>
  <si>
    <t>Left irreducible inguinal hernia</t>
  </si>
  <si>
    <t>03-000888</t>
  </si>
  <si>
    <t>G2 P0+1 with IUFD</t>
  </si>
  <si>
    <t>G2 P0+1 with IUFD at 26+5wk</t>
  </si>
  <si>
    <t>3-days / E&amp;C done / Improved</t>
  </si>
  <si>
    <t>03-000889</t>
  </si>
  <si>
    <t>Sa Pa Htar</t>
  </si>
  <si>
    <t>G2 P0 with PROM with maternal pyrexia at term (EmLSCS)</t>
  </si>
  <si>
    <t>03-000890</t>
  </si>
  <si>
    <t>03-000891</t>
  </si>
  <si>
    <t>P1+2 with Blighted ovum</t>
  </si>
  <si>
    <t>2-days / E&amp;C done / Improved</t>
  </si>
  <si>
    <t>03-000892</t>
  </si>
  <si>
    <t>Thalassaemia with Asthma</t>
  </si>
  <si>
    <t>03-000893</t>
  </si>
  <si>
    <t>Mraung Na</t>
  </si>
  <si>
    <t>Burst appendix</t>
  </si>
  <si>
    <t>8-days / Did not meet with PRA</t>
  </si>
  <si>
    <t>03-000894</t>
  </si>
  <si>
    <t>Ca stomach perforation with GOO</t>
  </si>
  <si>
    <t>03-000895</t>
  </si>
  <si>
    <t>Nat Tharay Shay</t>
  </si>
  <si>
    <t>Meningitis with septicaemia</t>
  </si>
  <si>
    <t>03-000896</t>
  </si>
  <si>
    <t>4 Mile Ywa</t>
  </si>
  <si>
    <t>G1 P0 with labour pain with handling outside</t>
  </si>
  <si>
    <t>03-000897</t>
  </si>
  <si>
    <t>ARI (SP)</t>
  </si>
  <si>
    <t>03-000898</t>
  </si>
  <si>
    <t>Type 2 Respiratory failure with respiratory distress</t>
  </si>
  <si>
    <t>03-000899</t>
  </si>
  <si>
    <t>G5 P4+0 with Grandmultip with post date</t>
  </si>
  <si>
    <t>G5 P4+0 with post date 40+wk</t>
  </si>
  <si>
    <t>03-000900</t>
  </si>
  <si>
    <t>G6 P5+0 Grandmultip with obstructed labour</t>
  </si>
  <si>
    <t>G6 P5+0 with foot at term (Em LSCS)</t>
  </si>
  <si>
    <t>03-000901</t>
  </si>
  <si>
    <t>Acute severe bronchiolitis</t>
  </si>
  <si>
    <t>ARI (pneumonia)</t>
  </si>
  <si>
    <t>03-000903</t>
  </si>
  <si>
    <t>Irreducible inguinal hernia (right)</t>
  </si>
  <si>
    <t>03-000904</t>
  </si>
  <si>
    <t>03-000905</t>
  </si>
  <si>
    <t>G2 P1+0 with labour pain</t>
  </si>
  <si>
    <t>03-000906</t>
  </si>
  <si>
    <t>Acute glomerulonephritis</t>
  </si>
  <si>
    <t>AGN with UTI</t>
  </si>
  <si>
    <t>03-000907</t>
  </si>
  <si>
    <t>HE with COL</t>
  </si>
  <si>
    <t>03-000908</t>
  </si>
  <si>
    <t>03-000909</t>
  </si>
  <si>
    <t>Yan Aung May</t>
  </si>
  <si>
    <t xml:space="preserve">Acute Abdomen  </t>
  </si>
  <si>
    <t>03-000910</t>
  </si>
  <si>
    <t>G8 P7+0 with obstructed labour, EmLSCS</t>
  </si>
  <si>
    <t>03-000911</t>
  </si>
  <si>
    <t>G5 P4+0 with APH d/t major placenta previa at term (EmLSCS)</t>
  </si>
  <si>
    <t>6-days / 3-units blood / Improved</t>
  </si>
  <si>
    <t>03-000912</t>
  </si>
  <si>
    <t>Uncontrolled DM at 20th wk gestation</t>
  </si>
  <si>
    <t>DM with pregnancy</t>
  </si>
  <si>
    <t>03-000913</t>
  </si>
  <si>
    <t>Thay Gan Kwa Sone</t>
  </si>
  <si>
    <t>Intestinal obstruction due to adhesion</t>
  </si>
  <si>
    <t>Adhesive IO with multiple ahhesive bands</t>
  </si>
  <si>
    <t>9-days / 1-unit blood / Improved</t>
  </si>
  <si>
    <t>03-000914</t>
  </si>
  <si>
    <t>03-000915</t>
  </si>
  <si>
    <t>03-000916</t>
  </si>
  <si>
    <t>A/C appendicitis</t>
  </si>
  <si>
    <t>03-000917</t>
  </si>
  <si>
    <t>Thie Ta Pok</t>
  </si>
  <si>
    <t>"ARI (very severe pneumonia)</t>
  </si>
  <si>
    <t>03-000918</t>
  </si>
  <si>
    <t>HE ppt by SBP</t>
  </si>
  <si>
    <t>1.HE ppt by SBP, 2.HCV(+) COL</t>
  </si>
  <si>
    <t>03-000919</t>
  </si>
  <si>
    <t>DM with AE COPD</t>
  </si>
  <si>
    <t>03-000920</t>
  </si>
  <si>
    <t>P1+0 with NSVD</t>
  </si>
  <si>
    <t>03-000921</t>
  </si>
  <si>
    <t>G8 P7+0 with Grandmultip with prolonged labour</t>
  </si>
  <si>
    <t>G9 P8+0 with LP</t>
  </si>
  <si>
    <t>03-000922</t>
  </si>
  <si>
    <t>Large sclap ulcer with cellulitis</t>
  </si>
  <si>
    <t>Carbuncle Scalp</t>
  </si>
  <si>
    <t>8-days / 2-days in BTD Hospital / Improved</t>
  </si>
  <si>
    <t>03-000923</t>
  </si>
  <si>
    <t>Rt forearm second degree scald Burn (11%)</t>
  </si>
  <si>
    <t>03-000924</t>
  </si>
  <si>
    <t>G3 P2+0 with no alive child with PPROM at 30+week</t>
  </si>
  <si>
    <t>G4 P3+0 with PPROM at 30wks</t>
  </si>
  <si>
    <t>03-000926</t>
  </si>
  <si>
    <t>03-000927</t>
  </si>
  <si>
    <t>? HE underlying HCV (+) ve COL</t>
  </si>
  <si>
    <t>03-000928</t>
  </si>
  <si>
    <t>03-000929</t>
  </si>
  <si>
    <t>03-000930</t>
  </si>
  <si>
    <t>Arkar Taung</t>
  </si>
  <si>
    <t>Intestinal obstruction</t>
  </si>
  <si>
    <t>Acute gangrenoma colitis with multiple active ulcers</t>
  </si>
  <si>
    <t>03-000931</t>
  </si>
  <si>
    <t>03-000932</t>
  </si>
  <si>
    <t>Sub acute appendicitis</t>
  </si>
  <si>
    <t>8-days / 1-day in BTD hospital / Improved</t>
  </si>
  <si>
    <t>03-000933</t>
  </si>
  <si>
    <t>P2+1 with Blighted ovum</t>
  </si>
  <si>
    <t>03-000934</t>
  </si>
  <si>
    <t>BB # ( left arm )</t>
  </si>
  <si>
    <t>BB # lt FA</t>
  </si>
  <si>
    <t>03-000935</t>
  </si>
  <si>
    <t>Thein Taung Ywa Gyi</t>
  </si>
  <si>
    <t>LONS, preterm VLBW with severe dehydration</t>
  </si>
  <si>
    <t>Preterm VLBW LONS Severe dehydration</t>
  </si>
  <si>
    <t>03-000936</t>
  </si>
  <si>
    <t>8-days  Improved</t>
  </si>
  <si>
    <t>03-000937</t>
  </si>
  <si>
    <t>ARI ( pneumonia ) with septicaemia</t>
  </si>
  <si>
    <t>03-000938</t>
  </si>
  <si>
    <t>DM, LRTI</t>
  </si>
  <si>
    <t>03-000939</t>
  </si>
  <si>
    <t>03-000940</t>
  </si>
  <si>
    <t>03-000941</t>
  </si>
  <si>
    <t>? Bronchiolitis</t>
  </si>
  <si>
    <t>03-000942</t>
  </si>
  <si>
    <t>1.Hypoglycemia d/t CKD, 2.U/L chromic CKD ppt by UTI, 3.U/L T/F, U/L DM</t>
  </si>
  <si>
    <t>03-000943</t>
  </si>
  <si>
    <t>?Cephalopelvic Disproportion</t>
  </si>
  <si>
    <t>G1 P0 with post date EmLSCS f POL</t>
  </si>
  <si>
    <t>03-000944</t>
  </si>
  <si>
    <t>APSGN</t>
  </si>
  <si>
    <t>03-000945</t>
  </si>
  <si>
    <t xml:space="preserve">Intestinal obstruction </t>
  </si>
  <si>
    <t>I.O d/t TB tlcurn</t>
  </si>
  <si>
    <t>03-000946</t>
  </si>
  <si>
    <t>P1+2 with incomplete miscarriage with shock</t>
  </si>
  <si>
    <t>03-000947</t>
  </si>
  <si>
    <t>PUO with fit</t>
  </si>
  <si>
    <t>03-000948</t>
  </si>
  <si>
    <t>Grandmultip with twin pregnancy in labour</t>
  </si>
  <si>
    <t>G5 P4+0 with twin pregs with labour pain at 36wk</t>
  </si>
  <si>
    <t>6-days / Mother &amp; babies are fine / Improved</t>
  </si>
  <si>
    <t>03-000949</t>
  </si>
  <si>
    <t>03-000950</t>
  </si>
  <si>
    <t>03-000902</t>
  </si>
  <si>
    <t>Kyauk Yan</t>
  </si>
  <si>
    <t>A/C Appendicitis</t>
  </si>
  <si>
    <t>03-000951</t>
  </si>
  <si>
    <t>Fever with fits</t>
  </si>
  <si>
    <t>Febrile Conclulsion</t>
  </si>
  <si>
    <t>03-000952</t>
  </si>
  <si>
    <t>AGE with Dehydration</t>
  </si>
  <si>
    <t>03-000953</t>
  </si>
  <si>
    <t>? Angina with underlying H/T</t>
  </si>
  <si>
    <t>H/T, IHD</t>
  </si>
  <si>
    <t>03-000954</t>
  </si>
  <si>
    <t>Nga Khu Ya</t>
  </si>
  <si>
    <t>Severe anaemia</t>
  </si>
  <si>
    <t>Severe hypoglycemia with Thalassaemia</t>
  </si>
  <si>
    <t>03-000955</t>
  </si>
  <si>
    <t>03-000956</t>
  </si>
  <si>
    <t>03-000957</t>
  </si>
  <si>
    <t>G6 P5+0 with Labour pain at term</t>
  </si>
  <si>
    <t>03-000958</t>
  </si>
  <si>
    <t>? Obstructed labour</t>
  </si>
  <si>
    <t>G4 P3+0 with post date 40+6wk</t>
  </si>
  <si>
    <t>03-000959</t>
  </si>
  <si>
    <t>03-000960</t>
  </si>
  <si>
    <t>Malpresentation in labour</t>
  </si>
  <si>
    <t>G6 P5+0 with breech in labour with PE EmLSCS</t>
  </si>
  <si>
    <t>03-000961</t>
  </si>
  <si>
    <t>? HE with underlying HCV(+) ve COL</t>
  </si>
  <si>
    <t>1.HE ppt by SBP, 2.HCV(+) ve COL, 3.U/L DM</t>
  </si>
  <si>
    <t>04-000194</t>
  </si>
  <si>
    <t>G6 P5+0 with grandmultip with U/L HCV(+) ve, VDRL(+) ve in labour (high-risk pregnancy)</t>
  </si>
  <si>
    <t>Labour pain</t>
  </si>
  <si>
    <t>G6 P5+0 with post date with big baby</t>
  </si>
  <si>
    <t>04-000195</t>
  </si>
  <si>
    <t>P.Dx-SSS$ Severe impetigo with risk of sepsis</t>
  </si>
  <si>
    <t>04-000196</t>
  </si>
  <si>
    <t xml:space="preserve">1.Chronic liver disease  with anorexia &amp; oedema , 2.Anaemia </t>
  </si>
  <si>
    <t>1.Mulena d/t Rov, 2.HCV(+) COL</t>
  </si>
  <si>
    <t>04-001006</t>
  </si>
  <si>
    <t>P12+0 with ? Retained placenta with shock</t>
  </si>
  <si>
    <t>04-000197</t>
  </si>
  <si>
    <t>Gone Na</t>
  </si>
  <si>
    <t>Uncontrolled Diabetes mellitus</t>
  </si>
  <si>
    <t>04-000198</t>
  </si>
  <si>
    <t>18yrs old Female , G1 P0 with post term</t>
  </si>
  <si>
    <t>G1 P0 with post date with short statone at 40+2wk</t>
  </si>
  <si>
    <t>04-000199</t>
  </si>
  <si>
    <t>? Lt hand fracture d/t fall from height</t>
  </si>
  <si>
    <t>04-000200</t>
  </si>
  <si>
    <t>Rt foot cellulitis (extinsive) with risk of sepsis</t>
  </si>
  <si>
    <t>Lf foot Abscess</t>
  </si>
  <si>
    <t>04-000901</t>
  </si>
  <si>
    <t xml:space="preserve">AGE with severe dehydration </t>
  </si>
  <si>
    <t>04-000902</t>
  </si>
  <si>
    <t>? Severe pneumonia</t>
  </si>
  <si>
    <t>04-001007</t>
  </si>
  <si>
    <t>LBW with poor feeding with leg swelling and  Hypoglycaemia</t>
  </si>
  <si>
    <t>04-000051</t>
  </si>
  <si>
    <t>SAM with poor feeding, reduced Urine output</t>
  </si>
  <si>
    <t>04-000903</t>
  </si>
  <si>
    <t>Rt hand fracture</t>
  </si>
  <si>
    <t>Old montaggia #</t>
  </si>
  <si>
    <t>32-days / Improved</t>
  </si>
  <si>
    <t>04-000904</t>
  </si>
  <si>
    <t>Ward (5)</t>
  </si>
  <si>
    <t>Both bone fracture (Lt forearm)</t>
  </si>
  <si>
    <t>BB # LF FA</t>
  </si>
  <si>
    <t>04-000905</t>
  </si>
  <si>
    <t>G7 P6+0 with labour pain (Underlying DM &amp; previous one scar)</t>
  </si>
  <si>
    <t>30yrs G7 P6+0 with previous 1 scar in labour</t>
  </si>
  <si>
    <t>04-000906</t>
  </si>
  <si>
    <t>G3 P2+0 with twin pregnancy in labour</t>
  </si>
  <si>
    <t>G3 P2+0 with PROM fb LP with facin pregs at 40wk</t>
  </si>
  <si>
    <t>7-days / Mother is fine &amp; twin babies are alive / Improved</t>
  </si>
  <si>
    <t>04-000907</t>
  </si>
  <si>
    <t>1.Severe Anaemia with Hypotension 2. ? Pulmonary TB/? CA lung</t>
  </si>
  <si>
    <t>04-000908</t>
  </si>
  <si>
    <t>? Old MI</t>
  </si>
  <si>
    <t>1.DM (Hb A1-6.5), 2.H/T, 3.Uric acid</t>
  </si>
  <si>
    <t>04-000909</t>
  </si>
  <si>
    <t>G4 P3+0 with 24+4wk pregnancy with acute abdomen with FHS</t>
  </si>
  <si>
    <t>04-000910</t>
  </si>
  <si>
    <t>Impendig DKA</t>
  </si>
  <si>
    <t>04-000053</t>
  </si>
  <si>
    <t xml:space="preserve">Kwan Dine </t>
  </si>
  <si>
    <t>PUO with Hepalomegaly with Jaundice for Investigations and treatment  DDx: viral Hepatitis underlying Schistasomiasis(+)ve on 20/4/23</t>
  </si>
  <si>
    <t>Viral Hepatitis</t>
  </si>
  <si>
    <t>04-000054</t>
  </si>
  <si>
    <t>Anuria with RT sided inguinoscrotal swelling</t>
  </si>
  <si>
    <t>ESRD</t>
  </si>
  <si>
    <t>04-000055</t>
  </si>
  <si>
    <t>Thein Daung</t>
  </si>
  <si>
    <t>Burn &gt; 15% BSA involving face &amp; genital area</t>
  </si>
  <si>
    <t>04-001992</t>
  </si>
  <si>
    <t>Lan Ma Chaung</t>
  </si>
  <si>
    <t>G1 P0 with PROM for 3 days at 38+wk</t>
  </si>
  <si>
    <t>G1 P0 with LP with NSVD</t>
  </si>
  <si>
    <t>04-000911</t>
  </si>
  <si>
    <t>IV line with N/S ? DKA</t>
  </si>
  <si>
    <t>1.LRTI, 2.DM, 3.old Koch's</t>
  </si>
  <si>
    <t>04-000912</t>
  </si>
  <si>
    <t>Fainting attack ? Snake Bite H/O (+)</t>
  </si>
  <si>
    <t>LRTI</t>
  </si>
  <si>
    <t>04-000913</t>
  </si>
  <si>
    <t>? IO d/t worm bolus</t>
  </si>
  <si>
    <t>04-000914</t>
  </si>
  <si>
    <t>PUO with chest Infection with Respiratory distress</t>
  </si>
  <si>
    <t>5-days / Died in hospital</t>
  </si>
  <si>
    <t>04-000962</t>
  </si>
  <si>
    <t>04-000963</t>
  </si>
  <si>
    <t>04-000964</t>
  </si>
  <si>
    <t>G2 P1+0 with previous 1 scar in Labor at term</t>
  </si>
  <si>
    <t>04-001009</t>
  </si>
  <si>
    <t>Pae Tha Du</t>
  </si>
  <si>
    <t>Neck abscess with septicaemia</t>
  </si>
  <si>
    <t>Abscess Rt sided of neck</t>
  </si>
  <si>
    <t>04-000965</t>
  </si>
  <si>
    <t>Respiratory distress due to Laryngomalacia</t>
  </si>
  <si>
    <t>04-000966</t>
  </si>
  <si>
    <t>G4 P3+0 with post date for IOL</t>
  </si>
  <si>
    <t>G7 P3+2 with post date EmLSCS</t>
  </si>
  <si>
    <t>04-000967</t>
  </si>
  <si>
    <t>HCV+COL (HE with AE COPD)</t>
  </si>
  <si>
    <t>04-000968</t>
  </si>
  <si>
    <t>AGE with bronchiolitis</t>
  </si>
  <si>
    <t>04-000969</t>
  </si>
  <si>
    <t>Ba Gone Na</t>
  </si>
  <si>
    <t>Bladder stone with UTI</t>
  </si>
  <si>
    <t>04-000970</t>
  </si>
  <si>
    <t>Progressive nose bleeding with previous history of head injury</t>
  </si>
  <si>
    <t>B+, C+, H/T</t>
  </si>
  <si>
    <t>04-000971</t>
  </si>
  <si>
    <t>IUFD</t>
  </si>
  <si>
    <t>G5 P4+0 with IUFD with uncontrolled DM</t>
  </si>
  <si>
    <t>5-days / Mother is fine &amp; baby is stillbirth / Improved</t>
  </si>
  <si>
    <t>04-000972</t>
  </si>
  <si>
    <t>Preterm Very Low Birth Weight</t>
  </si>
  <si>
    <t>35yrs P12+0 with netaines placeter</t>
  </si>
  <si>
    <t>04-000973</t>
  </si>
  <si>
    <t>04-000974</t>
  </si>
  <si>
    <t>G1 P0 with obstructed Labour with vaccondelivery</t>
  </si>
  <si>
    <t>22-days / Improved</t>
  </si>
  <si>
    <t>04-000975</t>
  </si>
  <si>
    <t>04-001008</t>
  </si>
  <si>
    <t>APH,G8 P7+0</t>
  </si>
  <si>
    <t>G8 P7+0 with APN</t>
  </si>
  <si>
    <t>04-000976</t>
  </si>
  <si>
    <t>Zin Paing Nyar</t>
  </si>
  <si>
    <t>G1 P0 with ? Malpresentation</t>
  </si>
  <si>
    <t>04-000977</t>
  </si>
  <si>
    <t>Ahlel Chaung Hla Thar</t>
  </si>
  <si>
    <t>Acute abdomen with pregnancy at 24th wk gestation</t>
  </si>
  <si>
    <t>Gag</t>
  </si>
  <si>
    <t>04-000978</t>
  </si>
  <si>
    <t>G2 P1+0 with ? Malpresentaion</t>
  </si>
  <si>
    <t>G3 P1+1 with LP EmLSCS</t>
  </si>
  <si>
    <t>04-000979</t>
  </si>
  <si>
    <t>Thay Gan Kwa Son</t>
  </si>
  <si>
    <t>G1 P0 with pre-eclampsia</t>
  </si>
  <si>
    <t>Preeclampsia</t>
  </si>
  <si>
    <t>G1 P0 with obstructed with eclampsia EmLSCS</t>
  </si>
  <si>
    <t>14-days / 4-units blood / Mother &amp; baby are fine / Improved</t>
  </si>
  <si>
    <t>04-000980</t>
  </si>
  <si>
    <t>G1 P0 with severe PE with obstructed labor EmLSCS</t>
  </si>
  <si>
    <t>04-000981</t>
  </si>
  <si>
    <t>Prolonged fever for I/T</t>
  </si>
  <si>
    <t>Medical sepsis</t>
  </si>
  <si>
    <t>04-000982</t>
  </si>
  <si>
    <t>Accidental acid ingestion</t>
  </si>
  <si>
    <t>04-001011</t>
  </si>
  <si>
    <t>Pneumothorax? d/t rib # accident injury</t>
  </si>
  <si>
    <t>Refer to Sittwe Hospital with MFS support</t>
  </si>
  <si>
    <t>04-000983</t>
  </si>
  <si>
    <t>G3 P2+0 with term PROM with previous scar</t>
  </si>
  <si>
    <t>G3 P2+0 with PROM at 39wks</t>
  </si>
  <si>
    <t>04-000984</t>
  </si>
  <si>
    <t>? Ectopic Pregnancy</t>
  </si>
  <si>
    <t>P8+1 with Ruptured Ectopic pregnancy</t>
  </si>
  <si>
    <t>04-000985</t>
  </si>
  <si>
    <t>Ward 5</t>
  </si>
  <si>
    <t>04-000986</t>
  </si>
  <si>
    <t>Tha Man Thar</t>
  </si>
  <si>
    <t>Malaria + Anaemia</t>
  </si>
  <si>
    <t>7-days / 3-units blood / Died in hospital</t>
  </si>
  <si>
    <t>04-000987</t>
  </si>
  <si>
    <t>Yet Yone Taung</t>
  </si>
  <si>
    <t xml:space="preserve">A/C appendicitis </t>
  </si>
  <si>
    <t>Acute Appendicitis</t>
  </si>
  <si>
    <t>04-000988</t>
  </si>
  <si>
    <t>Oo Hla Pay</t>
  </si>
  <si>
    <t>? Bronchopneumonia ( Paediatric)</t>
  </si>
  <si>
    <t>ARI (Pneumonia)</t>
  </si>
  <si>
    <t>04-000989</t>
  </si>
  <si>
    <t>04-000990</t>
  </si>
  <si>
    <t>A/C abdomen ? Severe gastritis / A/C appendicitis</t>
  </si>
  <si>
    <t>A/C appendicities</t>
  </si>
  <si>
    <t>04-000991</t>
  </si>
  <si>
    <t>Ward 7</t>
  </si>
  <si>
    <t>G3 with Eclampsia</t>
  </si>
  <si>
    <t>15-days / 1-unit blood / Died in hospital</t>
  </si>
  <si>
    <t>04-000992</t>
  </si>
  <si>
    <t>? Missed abortion</t>
  </si>
  <si>
    <t>P2+0 with Ca cervix with RVI</t>
  </si>
  <si>
    <t>8-days / 1-unit blood / Improved</t>
  </si>
  <si>
    <t>04-000993</t>
  </si>
  <si>
    <t>Alay Chaung</t>
  </si>
  <si>
    <t>04-000994</t>
  </si>
  <si>
    <t>G4 P3+0 with obstructed labour (EmLSCS)</t>
  </si>
  <si>
    <t>04-000995</t>
  </si>
  <si>
    <t>G6 P0 with p PPH with shock with retained placenta</t>
  </si>
  <si>
    <t>6-days /4-units blood / Improved</t>
  </si>
  <si>
    <t>04-001010</t>
  </si>
  <si>
    <t>Bat Kar Yar</t>
  </si>
  <si>
    <t xml:space="preserve">A/C abdomen  </t>
  </si>
  <si>
    <t>Appendicular mass</t>
  </si>
  <si>
    <t>04-000996</t>
  </si>
  <si>
    <t>04-000997</t>
  </si>
  <si>
    <t>Viral hepatitis</t>
  </si>
  <si>
    <t>Viral Llepatites</t>
  </si>
  <si>
    <t>04-000998</t>
  </si>
  <si>
    <t>G4 P3+0 with uncontrolled DM with term pregnancy in labour</t>
  </si>
  <si>
    <t>G5 P4+0 with U/L DM at 38wk</t>
  </si>
  <si>
    <t>04-000999</t>
  </si>
  <si>
    <t>04-001000</t>
  </si>
  <si>
    <t>Long Chaung</t>
  </si>
  <si>
    <t>04-000951</t>
  </si>
  <si>
    <t>G2 P1+0 with retained placenta</t>
  </si>
  <si>
    <t>04-000952</t>
  </si>
  <si>
    <t>Cardiomyopathy with underlying H/T</t>
  </si>
  <si>
    <t>Cordiomyopathy</t>
  </si>
  <si>
    <t>04-000953</t>
  </si>
  <si>
    <t>G3 P2+0 , 9mths gestation with prolonged labour (previous one scar)</t>
  </si>
  <si>
    <t>G4 P2+1 with previous 1 scar with labour EmLSCS</t>
  </si>
  <si>
    <t>04-000954</t>
  </si>
  <si>
    <t>Left elbow injury d/t fall from height</t>
  </si>
  <si>
    <t>SC # IA</t>
  </si>
  <si>
    <t>3-days  / Improved</t>
  </si>
  <si>
    <t>04-000955</t>
  </si>
  <si>
    <t>G2 P1+0, 9mths gestation with previous LSCS scar in labour</t>
  </si>
  <si>
    <t>G2 P1+0 with previous 1 scar at term (EmLSCS)</t>
  </si>
  <si>
    <t>6-days / Mother &amp; baby are fair / Improved</t>
  </si>
  <si>
    <t>04-000956</t>
  </si>
  <si>
    <t>? Ludwig's Angina</t>
  </si>
  <si>
    <t>Neck abscess</t>
  </si>
  <si>
    <t>04-000957</t>
  </si>
  <si>
    <t>G11 with ? Obstructed labour</t>
  </si>
  <si>
    <t>G11 P10+0 with severe PE with outside handly at term (EmLSCS)</t>
  </si>
  <si>
    <t>04-000958</t>
  </si>
  <si>
    <t>? Biliary atresia (J+ with hepatomegaly)</t>
  </si>
  <si>
    <t>Refer to Sittwe Hospital / (Died in Sittwe Hospital)</t>
  </si>
  <si>
    <t>04-000959</t>
  </si>
  <si>
    <t>4mths gestation with prolonged Fever for I/T</t>
  </si>
  <si>
    <t>04-000960</t>
  </si>
  <si>
    <t>BTD Hospital refer to MGD Hospital / The patient did not admit to MGD Hospital</t>
  </si>
  <si>
    <t>04-000961</t>
  </si>
  <si>
    <t>Severe Pneumonia</t>
  </si>
  <si>
    <t>Acute with severe dehydration</t>
  </si>
  <si>
    <t>Down $ with congenital heart disease</t>
  </si>
  <si>
    <t>Scalp Abscen Down Syndrone</t>
  </si>
  <si>
    <t># Right forearm d/t Fall from height</t>
  </si>
  <si>
    <t>BB open # Rt FA</t>
  </si>
  <si>
    <t>G1 P0 with Breech Presemtation with LP NSVD</t>
  </si>
  <si>
    <t>Statio Epileft</t>
  </si>
  <si>
    <t>Clinical Malaria Fever</t>
  </si>
  <si>
    <t>Nephrotic</t>
  </si>
  <si>
    <t>04-000451</t>
  </si>
  <si>
    <t>G5 P4+0 with labour pain at term</t>
  </si>
  <si>
    <t>04-000452</t>
  </si>
  <si>
    <t>Obstructed labour</t>
  </si>
  <si>
    <t>G1 P0 with obstructed labour in severe PE (EmLSCS)</t>
  </si>
  <si>
    <t>04-000453</t>
  </si>
  <si>
    <t>G3 P2+1 with previous 1 scar for EmLSCS</t>
  </si>
  <si>
    <t>04-000454</t>
  </si>
  <si>
    <t>Mroung Na</t>
  </si>
  <si>
    <t>04-000455</t>
  </si>
  <si>
    <t>G4 P3+0 with previous scar at term in labour</t>
  </si>
  <si>
    <t>G4 P3+0 with previous 1 scar with PROM at 39wk EmLSCS</t>
  </si>
  <si>
    <t>04-000456</t>
  </si>
  <si>
    <t>? Haematamesis</t>
  </si>
  <si>
    <t>1.H and M d/t analgesive induced gastric erosion, 2.COPD</t>
  </si>
  <si>
    <t>04-000457</t>
  </si>
  <si>
    <t>Abscess over head</t>
  </si>
  <si>
    <t>Scalp Absent</t>
  </si>
  <si>
    <t>04-000458</t>
  </si>
  <si>
    <t>Shwe Baho</t>
  </si>
  <si>
    <t>G3 P2+0 with placenta praevia</t>
  </si>
  <si>
    <t>G3 P2+0 with APH d/t major placenta previa with shock with post op-paradycordia</t>
  </si>
  <si>
    <t>9-days / 8-units blood / Mother is fine &amp; baby is neonatal death / Improved</t>
  </si>
  <si>
    <t>04-000459</t>
  </si>
  <si>
    <t>Prem VLBW</t>
  </si>
  <si>
    <t>VLBW</t>
  </si>
  <si>
    <t>23-days / Improved</t>
  </si>
  <si>
    <t>04-000460</t>
  </si>
  <si>
    <t>Nan Ra Kone</t>
  </si>
  <si>
    <t>Burn (Both foot)</t>
  </si>
  <si>
    <t>04-000461</t>
  </si>
  <si>
    <t>Rt forearm open fracture</t>
  </si>
  <si>
    <t>Open montaggia Rt F/A</t>
  </si>
  <si>
    <t>04-000462</t>
  </si>
  <si>
    <t>04-000463</t>
  </si>
  <si>
    <t>Ward (7)</t>
  </si>
  <si>
    <t>Scald 7 %</t>
  </si>
  <si>
    <t>Scald U/L Epilapsy</t>
  </si>
  <si>
    <t>14-days / 2nd time operation date-28-Apr-2023 / Improved</t>
  </si>
  <si>
    <t>04-000464</t>
  </si>
  <si>
    <t>Myaung Chaung</t>
  </si>
  <si>
    <t>Severe Anaemia</t>
  </si>
  <si>
    <t>04-000465</t>
  </si>
  <si>
    <t>ALOC U/L Hypertension and DM</t>
  </si>
  <si>
    <t>Confusion d/t UTI (? Fungal several)</t>
  </si>
  <si>
    <t>04-000466</t>
  </si>
  <si>
    <t>G2 P1+0 with LP at term</t>
  </si>
  <si>
    <t>4-days  / Improved</t>
  </si>
  <si>
    <t>04-000467</t>
  </si>
  <si>
    <t>? RPOC / endometrial polyp</t>
  </si>
  <si>
    <t>P6+1 incomplete miscarriage</t>
  </si>
  <si>
    <t>04-000468</t>
  </si>
  <si>
    <t>Dyspnoea an exertion ( ? COPD )</t>
  </si>
  <si>
    <t>COPD</t>
  </si>
  <si>
    <t>04-000469</t>
  </si>
  <si>
    <t>? Perforation (A/C abdomen)</t>
  </si>
  <si>
    <t>Worm Colie</t>
  </si>
  <si>
    <t>8-days / 5-days in BTD hospital / Improved</t>
  </si>
  <si>
    <t>04-000470</t>
  </si>
  <si>
    <t>04-000471</t>
  </si>
  <si>
    <t>? A/C appendicitis with 3mths gestation, ? Ectopic pregnancy</t>
  </si>
  <si>
    <t xml:space="preserve">Worm colitis with prayray </t>
  </si>
  <si>
    <t>7-days / 2-days in BTD hospital / Improved</t>
  </si>
  <si>
    <t>04-000472</t>
  </si>
  <si>
    <t>04-000473</t>
  </si>
  <si>
    <t>Thayat Oak</t>
  </si>
  <si>
    <t>16-days / Did not meet with PRA</t>
  </si>
  <si>
    <t>04-000474</t>
  </si>
  <si>
    <t>Bronchiolitis with respiratory distress</t>
  </si>
  <si>
    <t>04-000475</t>
  </si>
  <si>
    <t>Severe anaemia with U/L thalassaemia</t>
  </si>
  <si>
    <t>04-000476</t>
  </si>
  <si>
    <t>Severe anaemia U/L thalassaemia</t>
  </si>
  <si>
    <t>04-000477</t>
  </si>
  <si>
    <t>G2 P1+0 with post date 40+5wk</t>
  </si>
  <si>
    <t>04-000478</t>
  </si>
  <si>
    <t>P0+1 with missed miscarriage</t>
  </si>
  <si>
    <t>04-000479</t>
  </si>
  <si>
    <t>Lt inguinal hernia</t>
  </si>
  <si>
    <t>Left sided irreducible inguinal hernia</t>
  </si>
  <si>
    <t>04-001012</t>
  </si>
  <si>
    <t>04-000480</t>
  </si>
  <si>
    <t>Gastoenteritis with sepsis</t>
  </si>
  <si>
    <t>Urticaria Schstosorioria</t>
  </si>
  <si>
    <t>04-000481</t>
  </si>
  <si>
    <t>Impending DKA with U/L DM, HCV(+)</t>
  </si>
  <si>
    <t>6-days / Died in hospital</t>
  </si>
  <si>
    <t>04-000482</t>
  </si>
  <si>
    <t>Severe Hypoxia with respiratory  distress</t>
  </si>
  <si>
    <t>1.Rt sided plural effusion d/t missive ascites col</t>
  </si>
  <si>
    <t>04-000483</t>
  </si>
  <si>
    <t>AVI</t>
  </si>
  <si>
    <t>04-000484</t>
  </si>
  <si>
    <t>20yrs G1 P0 with prolong labour</t>
  </si>
  <si>
    <t>G1 P0 with prolong labour with outside handly at 40+4wk</t>
  </si>
  <si>
    <t>04-000485</t>
  </si>
  <si>
    <t>Late onset sepsis</t>
  </si>
  <si>
    <t>Down's $ scluitosmiasis</t>
  </si>
  <si>
    <t>04-000486</t>
  </si>
  <si>
    <t>P4+1 with missed miscarriage</t>
  </si>
  <si>
    <t>04-000487</t>
  </si>
  <si>
    <t>Htan Shouk Kan</t>
  </si>
  <si>
    <t>Severe Respiratory Distress</t>
  </si>
  <si>
    <t>Syndromic baby with ? TE fistula</t>
  </si>
  <si>
    <t>27-days / Improved</t>
  </si>
  <si>
    <t>04-000488</t>
  </si>
  <si>
    <t>? Bronchopneumonia/ Bronchiolitis</t>
  </si>
  <si>
    <t>04-000489</t>
  </si>
  <si>
    <t>Right Inguinal Hernia</t>
  </si>
  <si>
    <t>R/H</t>
  </si>
  <si>
    <t>04-000490</t>
  </si>
  <si>
    <t>PPH d/t Retained placenta</t>
  </si>
  <si>
    <t>P3+0 with P PPH with shock d/t refained placenta</t>
  </si>
  <si>
    <t>04-000491</t>
  </si>
  <si>
    <t>A/C exacerbation of underlying? Chronic respiratory d/s</t>
  </si>
  <si>
    <t>1.LRTI, 2.U/L COPD</t>
  </si>
  <si>
    <t>04-000492</t>
  </si>
  <si>
    <t>? Hepatic encephalopathy</t>
  </si>
  <si>
    <t>1.HE, 2.U/L+COL</t>
  </si>
  <si>
    <t>04-000493</t>
  </si>
  <si>
    <t xml:space="preserve">G5 P4+0 ? Miscarriage </t>
  </si>
  <si>
    <t>P4+2 with incomplete miscarriage</t>
  </si>
  <si>
    <t>04-000494</t>
  </si>
  <si>
    <t>G1 P0 with ? Malpresentation Obstructed labour</t>
  </si>
  <si>
    <t>G1 P0 with LP with (fehal disheveched vaccum delivery M,SB,Bat 3.2kg</t>
  </si>
  <si>
    <t>04-000495</t>
  </si>
  <si>
    <t>? Acute exacerbation of COPD</t>
  </si>
  <si>
    <t>04-000496</t>
  </si>
  <si>
    <t>05-000915</t>
  </si>
  <si>
    <t>AE COPD precipitated by infection</t>
  </si>
  <si>
    <t>AE COPD precipitated by LRTI</t>
  </si>
  <si>
    <t>05-000916</t>
  </si>
  <si>
    <t>ARI with pneumonia</t>
  </si>
  <si>
    <t>05-001008</t>
  </si>
  <si>
    <t>Type I DM with ?DKA</t>
  </si>
  <si>
    <t>Type 1 DM foot</t>
  </si>
  <si>
    <t>05-001009</t>
  </si>
  <si>
    <t>30yrs old G4 P3+0 with ? Incomplete miscarriage (RPOC)</t>
  </si>
  <si>
    <t>G4 P3+0 with BPV</t>
  </si>
  <si>
    <t>05-001010</t>
  </si>
  <si>
    <t>Fever with Abdominal Distersion with Pain DDx: IO</t>
  </si>
  <si>
    <t>6-days in BTD Hospital &amp; BTD Hospital to MGD Hospital / The patient did not come to MGD Hospital</t>
  </si>
  <si>
    <t>05-001011</t>
  </si>
  <si>
    <t>? Fracture of left elbow</t>
  </si>
  <si>
    <t>Neglected supracondylar fracture</t>
  </si>
  <si>
    <t>05-001013</t>
  </si>
  <si>
    <t xml:space="preserve">Alay Yar </t>
  </si>
  <si>
    <t>Uncontrolled DM</t>
  </si>
  <si>
    <t>05-001014</t>
  </si>
  <si>
    <t>Kyin Thar</t>
  </si>
  <si>
    <t>Protruding pyscocele</t>
  </si>
  <si>
    <t>Protruding Pyscocele</t>
  </si>
  <si>
    <t>05-001012</t>
  </si>
  <si>
    <t>? Lt elbow fracture</t>
  </si>
  <si>
    <t>Left forearm fracture</t>
  </si>
  <si>
    <t>05-000917</t>
  </si>
  <si>
    <t>Ward 32</t>
  </si>
  <si>
    <t>Peripheral arterial disease</t>
  </si>
  <si>
    <t>PAD (Ray amputation)</t>
  </si>
  <si>
    <t>05-000918</t>
  </si>
  <si>
    <t>? Rt testicular torsion with Lt undescended testis</t>
  </si>
  <si>
    <t>05-000919</t>
  </si>
  <si>
    <t>Tha Yet Oak</t>
  </si>
  <si>
    <t>Supracondylar Fracture (Lt )</t>
  </si>
  <si>
    <t>DM foot with Type I DM</t>
  </si>
  <si>
    <t>Dr. SMT</t>
  </si>
  <si>
    <t>Malnutrition</t>
  </si>
  <si>
    <t>05-001015</t>
  </si>
  <si>
    <t>Severe bacterial skin infection</t>
  </si>
  <si>
    <t>Pustule lesions (whole body)</t>
  </si>
  <si>
    <t>05-001016</t>
  </si>
  <si>
    <t>Tiek Tuu Pauk</t>
  </si>
  <si>
    <t>Severe pneumonia with possible intestinal obstruction</t>
  </si>
  <si>
    <t>05-000920</t>
  </si>
  <si>
    <t>1.Bicytopenia, 2.Calcified lymph node (Rt flank)</t>
  </si>
  <si>
    <t>Severe Anaemia d/t ?upper GI bleeding underlying HCV infection</t>
  </si>
  <si>
    <t>05-000921</t>
  </si>
  <si>
    <t>G1 P0 with post date with reduced FHS</t>
  </si>
  <si>
    <t>05-000922</t>
  </si>
  <si>
    <t>Rt sided pleural effusion</t>
  </si>
  <si>
    <t>ARI with severe pneumonia with right sided pleral effusion</t>
  </si>
  <si>
    <t>05-001017</t>
  </si>
  <si>
    <t>Rt Inguinal Abscess</t>
  </si>
  <si>
    <t>Right inguinal abscess</t>
  </si>
  <si>
    <t>05-000923</t>
  </si>
  <si>
    <t>Kyat Ro Pyin</t>
  </si>
  <si>
    <t>G4 P3+0 with previous 1 scar with LP</t>
  </si>
  <si>
    <t>G4 P3+0 with previous 1 scar at term</t>
  </si>
  <si>
    <t>05-000924</t>
  </si>
  <si>
    <t>G4 P3+0 with incomplete miscarriage</t>
  </si>
  <si>
    <t>P3+1 with incomplete misscarriage</t>
  </si>
  <si>
    <t>05-000925</t>
  </si>
  <si>
    <t>05-000926</t>
  </si>
  <si>
    <t>2' Bacterial infection of burns with cellulitis</t>
  </si>
  <si>
    <t>open # Both foot</t>
  </si>
  <si>
    <t>05-001993</t>
  </si>
  <si>
    <t>Lan Mar Chaung</t>
  </si>
  <si>
    <t>Severe anaemia (Hb 4.3 g/dl)</t>
  </si>
  <si>
    <t>05-000927</t>
  </si>
  <si>
    <t>05-000928</t>
  </si>
  <si>
    <t>05-000930</t>
  </si>
  <si>
    <t>Persistant Diarrhoea with severe dehydration with ? Electrolyte Imbalance</t>
  </si>
  <si>
    <t>05-001994</t>
  </si>
  <si>
    <t>Malnutrition ? In infant ? With Low Birth weight</t>
  </si>
  <si>
    <t>05-001995</t>
  </si>
  <si>
    <t>Low Birht weight</t>
  </si>
  <si>
    <t>05-001996</t>
  </si>
  <si>
    <t xml:space="preserve">? AE COPD with chest infection with shock </t>
  </si>
  <si>
    <t>05-001997</t>
  </si>
  <si>
    <t>Ischaemic Lt hand</t>
  </si>
  <si>
    <t>Lt hand Abscess cellulitis</t>
  </si>
  <si>
    <t>05-001998</t>
  </si>
  <si>
    <t>Severe anaemia (Hb% 4.4)</t>
  </si>
  <si>
    <t>05-001999</t>
  </si>
  <si>
    <t>Menorrhagia underlying myoma with anaemia</t>
  </si>
  <si>
    <t>G5 P4+0 with Incomplete Abortion</t>
  </si>
  <si>
    <t>05-002000</t>
  </si>
  <si>
    <t>Abscess ( Right posterior)</t>
  </si>
  <si>
    <t>RT posterior Abscess</t>
  </si>
  <si>
    <t>05-000056</t>
  </si>
  <si>
    <t>Chest Infection with ? Septic shock</t>
  </si>
  <si>
    <t>Chest infection</t>
  </si>
  <si>
    <t>05-000931</t>
  </si>
  <si>
    <t>Still in the hospital</t>
  </si>
  <si>
    <t>05-001018</t>
  </si>
  <si>
    <t>A/C Exacerbation of Asthma with Chest infection</t>
  </si>
  <si>
    <t>05-001019</t>
  </si>
  <si>
    <t>AGE with signs of dehydrate with vomiting U/L moderate acute malnutrition (MUAC 120mm)</t>
  </si>
  <si>
    <t>05-001020</t>
  </si>
  <si>
    <t xml:space="preserve">Febril convulsion? </t>
  </si>
  <si>
    <t>Meningitis with stater Epiletren</t>
  </si>
  <si>
    <t>05-001021</t>
  </si>
  <si>
    <t>P4+1 with incomplete miscarriage with severe anaemia</t>
  </si>
  <si>
    <t>P4+0 with complete abortion with anaemia</t>
  </si>
  <si>
    <t>05-000057</t>
  </si>
  <si>
    <t>Teeth and gum injury d/t unintentional trauma</t>
  </si>
  <si>
    <t>Accidental teeth and gum injury</t>
  </si>
  <si>
    <t>05-000058</t>
  </si>
  <si>
    <t>? Malnourished child with cleft patale</t>
  </si>
  <si>
    <t>05-000059</t>
  </si>
  <si>
    <t>? A/C appendicitis</t>
  </si>
  <si>
    <t>05-000060</t>
  </si>
  <si>
    <t>? Burst appendix , ? Psoas Abscess</t>
  </si>
  <si>
    <t>05-000932</t>
  </si>
  <si>
    <t>Mass in abdomen with Anaemia (Operaled)</t>
  </si>
  <si>
    <t>05-000933</t>
  </si>
  <si>
    <t>G6 P5+0 with PPROM with twins pregnancy</t>
  </si>
  <si>
    <t>G6 P5+0 with premature LP with presary at 27wk</t>
  </si>
  <si>
    <t>05-000934</t>
  </si>
  <si>
    <t>Etaliar</t>
  </si>
  <si>
    <t>? Acute asthmatic attack with Respiratory distress</t>
  </si>
  <si>
    <t>05-000497</t>
  </si>
  <si>
    <t>G1 P0 with ? Obstructed Labour</t>
  </si>
  <si>
    <t>G1 P0 with obstructed labour with NSVD, F, alive, 2.7kg</t>
  </si>
  <si>
    <t>05-000498</t>
  </si>
  <si>
    <t>A/C Bronchiolitis (Severe Respiratory distress)</t>
  </si>
  <si>
    <t>05-000499</t>
  </si>
  <si>
    <t>G3 P2+0 with post partum haemorrhage with loss of consciousness with Pyrexia</t>
  </si>
  <si>
    <t>P3+0 with PPH (PNC 25Day Veginalwashdone)</t>
  </si>
  <si>
    <t>05-000500</t>
  </si>
  <si>
    <t>Bilateral lower Limbs wound sepsis + Cellulitis</t>
  </si>
  <si>
    <t>Chronic ulcer</t>
  </si>
  <si>
    <t>05-000201</t>
  </si>
  <si>
    <t>? Tetanus ? Pyogenic Meningitis</t>
  </si>
  <si>
    <t>05-000202</t>
  </si>
  <si>
    <t>Late Onset Sepsis</t>
  </si>
  <si>
    <t>05-000203</t>
  </si>
  <si>
    <t>Ludwig's Angina</t>
  </si>
  <si>
    <t>Cenical Lymphadenopathy</t>
  </si>
  <si>
    <t>05-000204</t>
  </si>
  <si>
    <t>Anaemia with shock with COPD</t>
  </si>
  <si>
    <t>3-days / 1-unit blood / Died in hospital</t>
  </si>
  <si>
    <t>05-000205</t>
  </si>
  <si>
    <t>38yrs G9 P8+0 with missed miscarriage</t>
  </si>
  <si>
    <t>P8+2 with missed miscarriage</t>
  </si>
  <si>
    <t>05-000206</t>
  </si>
  <si>
    <t>AE COPD with corpulmonalae</t>
  </si>
  <si>
    <t>05-000207</t>
  </si>
  <si>
    <t>Nget Pyaw Chaung</t>
  </si>
  <si>
    <t xml:space="preserve">Lt Psoas abscess </t>
  </si>
  <si>
    <t>10-days / Did not meet with PRA</t>
  </si>
  <si>
    <t>05-000208</t>
  </si>
  <si>
    <t>G10 P9+0, 40+wk gestation with ? PE</t>
  </si>
  <si>
    <t>G13 P9+3 with severe PE with LP at 40+3wk</t>
  </si>
  <si>
    <t>05-000209</t>
  </si>
  <si>
    <t>Taung Ywa</t>
  </si>
  <si>
    <t>G2 P1+0 with ? Malpresentation in labour with scar tenderness (1 scar)</t>
  </si>
  <si>
    <t>G2 P1+0 with previous 1 scar in at term</t>
  </si>
  <si>
    <t>05-000210</t>
  </si>
  <si>
    <t>Neonatal Jaundice</t>
  </si>
  <si>
    <t>Neonatal jaundice</t>
  </si>
  <si>
    <t>05-000211</t>
  </si>
  <si>
    <t>05-000212</t>
  </si>
  <si>
    <t>Did not meet with PRA</t>
  </si>
  <si>
    <t>05-000213</t>
  </si>
  <si>
    <t>G5 P4+0 with 6 months gestation with BPV</t>
  </si>
  <si>
    <t>05-000214</t>
  </si>
  <si>
    <t>ARI (VSP) with Rt segmental lobe collopse</t>
  </si>
  <si>
    <t>05-000215</t>
  </si>
  <si>
    <t xml:space="preserve">ARI (VSP)  </t>
  </si>
  <si>
    <t>05-000216</t>
  </si>
  <si>
    <t>05-000217</t>
  </si>
  <si>
    <t>18yrs G1 P0 with PROM with prolong Labour</t>
  </si>
  <si>
    <t>05-000218</t>
  </si>
  <si>
    <t>A/E COPD UL IHD</t>
  </si>
  <si>
    <t>AE COPD with H/T</t>
  </si>
  <si>
    <t>05-000219</t>
  </si>
  <si>
    <t>Haritular</t>
  </si>
  <si>
    <t>Sepsis with RVI</t>
  </si>
  <si>
    <t>RVI</t>
  </si>
  <si>
    <t>05-000220</t>
  </si>
  <si>
    <t>Gandamar</t>
  </si>
  <si>
    <t>Left Inguinal hernia</t>
  </si>
  <si>
    <t>05-000221</t>
  </si>
  <si>
    <t>Tension Pneumothorax</t>
  </si>
  <si>
    <t>Rt tramatic pneumo thorax</t>
  </si>
  <si>
    <t>05-000222</t>
  </si>
  <si>
    <t>G7 P6+0 with severe Asthma + Uncontrolled DM + Hypertension at 30wk gestation</t>
  </si>
  <si>
    <t>G7 P6+0 with previous 1 scar with chest infection with Asthma</t>
  </si>
  <si>
    <t>05-000223</t>
  </si>
  <si>
    <t>Acute Broncholitis</t>
  </si>
  <si>
    <t>05-000224</t>
  </si>
  <si>
    <t>G1 P0 with missed Miscarriage</t>
  </si>
  <si>
    <t>05-000225</t>
  </si>
  <si>
    <t>05-000226</t>
  </si>
  <si>
    <t>Suppurative Tonsillitis (Bilateral)</t>
  </si>
  <si>
    <t>Suppurative tonsilitis (both)</t>
  </si>
  <si>
    <t>05-000227</t>
  </si>
  <si>
    <t>AGE with fits d/t electrolyte Imbalance</t>
  </si>
  <si>
    <t>05-000228</t>
  </si>
  <si>
    <t>Acute Abdomen U/L HCV Infection with ? Hepatorenal $</t>
  </si>
  <si>
    <t>HCV(+) Hepatitis</t>
  </si>
  <si>
    <t>05-000229</t>
  </si>
  <si>
    <t>Teik Tu Pauk</t>
  </si>
  <si>
    <t>ARI (VSP) with acute severe malnutrition with Down $</t>
  </si>
  <si>
    <t>Bronchiolitis with Down's $</t>
  </si>
  <si>
    <t>05-000230</t>
  </si>
  <si>
    <t>40yrs G9 P8+0 elderly grandmultip with AROU with fever with PROM</t>
  </si>
  <si>
    <t>G7 P6+0 with outside delivery at term</t>
  </si>
  <si>
    <t>05-000231</t>
  </si>
  <si>
    <t>Phar Wat Chaung</t>
  </si>
  <si>
    <t>SVT</t>
  </si>
  <si>
    <t>1.SVT , 2.U/L Thalassaemia</t>
  </si>
  <si>
    <t>05-000232</t>
  </si>
  <si>
    <t>Massive bleeding per vagina with fainting attack</t>
  </si>
  <si>
    <t>Irregular bleeding causing anemia</t>
  </si>
  <si>
    <t>P5+1 with incomplete miscarriage with Anaemia</t>
  </si>
  <si>
    <t>2-days / 2-units blood / E &amp; C done / Improved</t>
  </si>
  <si>
    <t>05-000233</t>
  </si>
  <si>
    <t>Tha Ra Fe</t>
  </si>
  <si>
    <t>I/T for fits with unconciousness</t>
  </si>
  <si>
    <t>05-000234</t>
  </si>
  <si>
    <t>G3 P2+0 Septic induced abortion with shock</t>
  </si>
  <si>
    <t>P5+2 with septic incomplete miscarriage</t>
  </si>
  <si>
    <t>7-days / 1-unit blood / E &amp; C done / Improved</t>
  </si>
  <si>
    <t>05-000235</t>
  </si>
  <si>
    <t xml:space="preserve">Inguinal abscess with risk of sepsis </t>
  </si>
  <si>
    <t>Rt inguinal abscess</t>
  </si>
  <si>
    <t>05-000236</t>
  </si>
  <si>
    <t>G5 P3+1 with high risk pregnancy in labour</t>
  </si>
  <si>
    <t>G5 P4+0 with big baby</t>
  </si>
  <si>
    <t>05-000237</t>
  </si>
  <si>
    <t>Severe hypocalcaemia following thyroidectomy</t>
  </si>
  <si>
    <t>05-000238</t>
  </si>
  <si>
    <t>Bleeding per vagina d/t ? RPOC (P5+1)</t>
  </si>
  <si>
    <t>G6 P5+0 with BPV</t>
  </si>
  <si>
    <t>05-000239</t>
  </si>
  <si>
    <t>G1 P0, twin pregnancy, term with 1 IUFD</t>
  </si>
  <si>
    <t>G1 P0 with twins pregnancy with one twin deceased</t>
  </si>
  <si>
    <t>05-000240</t>
  </si>
  <si>
    <t>Severe Anaemia U/L Thalassaemia</t>
  </si>
  <si>
    <t>05-000241</t>
  </si>
  <si>
    <t>ALOC with Respiratory distress U/L neonatal jaundice</t>
  </si>
  <si>
    <t>Neonatal jaundice with bronchiolitis</t>
  </si>
  <si>
    <t>05-000242</t>
  </si>
  <si>
    <t>? Haematamesis (ongoing) with Anaemia</t>
  </si>
  <si>
    <t>HCV(+) COL, UGIB</t>
  </si>
  <si>
    <t>05-000243</t>
  </si>
  <si>
    <t>G5 P4+0 with post date</t>
  </si>
  <si>
    <t>05-000244</t>
  </si>
  <si>
    <t>? Acute pneumonia with respiratory distress</t>
  </si>
  <si>
    <t>05-000245</t>
  </si>
  <si>
    <t>G8 P7+0 with prolonged labour with ? Thick stained liquor</t>
  </si>
  <si>
    <t>G8 P5+0 with LP, NSVD</t>
  </si>
  <si>
    <t>05-000246</t>
  </si>
  <si>
    <t>G5 P4+0 with incomplete miscarriage</t>
  </si>
  <si>
    <t>P4+1 with incomplete miscarriage with anaemia</t>
  </si>
  <si>
    <t>05-000247</t>
  </si>
  <si>
    <t>G3 P2+0 with dribbling for &gt; 24hours with reduced foetal movement</t>
  </si>
  <si>
    <t>G4 P2+1 with post date 40+1wk</t>
  </si>
  <si>
    <t>05-000248</t>
  </si>
  <si>
    <t>05-000249</t>
  </si>
  <si>
    <t>Severe Anaemia (Hb-3)</t>
  </si>
  <si>
    <t>Severe Anaemia with Thalassaemia</t>
  </si>
  <si>
    <t>05-000250</t>
  </si>
  <si>
    <t>05-001601</t>
  </si>
  <si>
    <t>? Malpresentation</t>
  </si>
  <si>
    <t>G4 P3+0 with breech in labour with outside hardling with fetal distress</t>
  </si>
  <si>
    <t>05-001602</t>
  </si>
  <si>
    <t>? ARI (severe pneumonia)</t>
  </si>
  <si>
    <t>05-001603</t>
  </si>
  <si>
    <t>G5 P4+0 with previous scar in labour</t>
  </si>
  <si>
    <t>G5 P4+0 with previous 1 scar with EmLSCS</t>
  </si>
  <si>
    <t>05-001604</t>
  </si>
  <si>
    <t>G4 P3+0 with BPV NSVD</t>
  </si>
  <si>
    <t>05-001605</t>
  </si>
  <si>
    <t>AROU</t>
  </si>
  <si>
    <t>05-001606</t>
  </si>
  <si>
    <t>Scalp abscess with sepsis</t>
  </si>
  <si>
    <t>05-001607</t>
  </si>
  <si>
    <t>Severe Pneumonia with old Koch's lung</t>
  </si>
  <si>
    <t>1.AE COPD with LRTI, 2.Old Kuch's Lung</t>
  </si>
  <si>
    <t>05-001608</t>
  </si>
  <si>
    <t>P1+1 with incomplete miscarriage</t>
  </si>
  <si>
    <t>05-001609</t>
  </si>
  <si>
    <t>05-001610</t>
  </si>
  <si>
    <t>Pyin Chay</t>
  </si>
  <si>
    <t>Liver abscess</t>
  </si>
  <si>
    <t>?</t>
  </si>
  <si>
    <t>05-001611</t>
  </si>
  <si>
    <t>Scalp abscess</t>
  </si>
  <si>
    <t>05-001612</t>
  </si>
  <si>
    <t>G1 P0 post date with fetal distress</t>
  </si>
  <si>
    <t>05-001613</t>
  </si>
  <si>
    <t>G4 P3+0 with cord prolapse in labour</t>
  </si>
  <si>
    <t>G4 P3+0 with cord prolapse with transce line, NSVD</t>
  </si>
  <si>
    <t>05-001614</t>
  </si>
  <si>
    <t>? Meningitis</t>
  </si>
  <si>
    <t>05-001615</t>
  </si>
  <si>
    <t>G4 P3+0 with ? Eclampsia</t>
  </si>
  <si>
    <t>05-001616</t>
  </si>
  <si>
    <t xml:space="preserve">Ward 5 </t>
  </si>
  <si>
    <t>Acute pyonephritis</t>
  </si>
  <si>
    <t>5-days / Refer to Sittwe Hospital</t>
  </si>
  <si>
    <t>05-001617</t>
  </si>
  <si>
    <t>9-days / 5-days in BTD Hospital / Did not meet with PRA</t>
  </si>
  <si>
    <t>05-001618</t>
  </si>
  <si>
    <t>Min Hla King</t>
  </si>
  <si>
    <t>PV Malaria</t>
  </si>
  <si>
    <t>05-001619</t>
  </si>
  <si>
    <t>Burst Appendix</t>
  </si>
  <si>
    <t>2-days / Refer to Sittwe Hospital</t>
  </si>
  <si>
    <t>05-001620</t>
  </si>
  <si>
    <t>G7 P6+0 with breech presentation with obstructed labour</t>
  </si>
  <si>
    <t>G7 P6+0 with prolonged labour</t>
  </si>
  <si>
    <t>05-001621</t>
  </si>
  <si>
    <t>Taung Chaung Nge</t>
  </si>
  <si>
    <t>Multiple Abscess</t>
  </si>
  <si>
    <t>38-days / Improved</t>
  </si>
  <si>
    <t>05-001622</t>
  </si>
  <si>
    <t>G3 P2+0 with ? Miscarriage</t>
  </si>
  <si>
    <t>P2+1 with ruptured etopic preg: EmLSCS</t>
  </si>
  <si>
    <t>05-001623</t>
  </si>
  <si>
    <t>1.Rt inguinal abscess, 2.Scabies infection</t>
  </si>
  <si>
    <t>05-001624</t>
  </si>
  <si>
    <t>G1 P0 with breech at term</t>
  </si>
  <si>
    <t>8-days / Mother &amp; baby are fine / Improved</t>
  </si>
  <si>
    <t>05-001625</t>
  </si>
  <si>
    <t>05-001626</t>
  </si>
  <si>
    <t xml:space="preserve">Lan Ma </t>
  </si>
  <si>
    <t>Chest Wall Haematoma</t>
  </si>
  <si>
    <t>Rt Chest injury abscess</t>
  </si>
  <si>
    <t>05-001627</t>
  </si>
  <si>
    <t xml:space="preserve">Multiple Abscess </t>
  </si>
  <si>
    <t>05-001628</t>
  </si>
  <si>
    <t>Right lower eyelid Abscess</t>
  </si>
  <si>
    <t>Ophtalmology</t>
  </si>
  <si>
    <t>Rt lower eyelid Abscess</t>
  </si>
  <si>
    <t>05-001629</t>
  </si>
  <si>
    <t>Abdominal wall Abscess</t>
  </si>
  <si>
    <t>Abd wall Abscess</t>
  </si>
  <si>
    <t>05-001630</t>
  </si>
  <si>
    <t>G7 P6+0 with polyhydromios U/L DM &amp; HT</t>
  </si>
  <si>
    <t>05-001631</t>
  </si>
  <si>
    <t>1.Aspiration pneumonia, 2.Stroke</t>
  </si>
  <si>
    <t>05-001632</t>
  </si>
  <si>
    <t>G1 P0 with prolonged 2nd stage of labour with outside handling at term</t>
  </si>
  <si>
    <t>05-001633</t>
  </si>
  <si>
    <t>G3 P1+1 with labour pain at term</t>
  </si>
  <si>
    <t>05-001634</t>
  </si>
  <si>
    <t>1.Ischemic shock, 2.fit</t>
  </si>
  <si>
    <t>05-001635</t>
  </si>
  <si>
    <t>Left hand abscess with U/L RVI</t>
  </si>
  <si>
    <t>Rt hand abscess</t>
  </si>
  <si>
    <t>12-days / 2nd operation date is 27-5-23 / Improved</t>
  </si>
  <si>
    <t>05-001636</t>
  </si>
  <si>
    <t>1.AE COPD ppt by LRTI, 2.Old Koch's lung</t>
  </si>
  <si>
    <t>05-001637</t>
  </si>
  <si>
    <t>Large Abscess at shoulder with ? Sepsis</t>
  </si>
  <si>
    <t>Scapular abscess</t>
  </si>
  <si>
    <t>05-001638</t>
  </si>
  <si>
    <t>4-days / 1-unit blood / Improved</t>
  </si>
  <si>
    <t>05-001639</t>
  </si>
  <si>
    <t>AGE with fever</t>
  </si>
  <si>
    <t xml:space="preserve">Bronchiolitis </t>
  </si>
  <si>
    <t>05-001640</t>
  </si>
  <si>
    <t>Mg Gyi Taung</t>
  </si>
  <si>
    <t>05-001641</t>
  </si>
  <si>
    <t>Nyaung Chaung</t>
  </si>
  <si>
    <t>05-001642</t>
  </si>
  <si>
    <t>Oo Shin Kya</t>
  </si>
  <si>
    <t>Burn 10%</t>
  </si>
  <si>
    <t>10% burn</t>
  </si>
  <si>
    <t>05-001643</t>
  </si>
  <si>
    <t>Severe pneumonia with splenetomy</t>
  </si>
  <si>
    <t>05-001644</t>
  </si>
  <si>
    <t>G1 P0 with PIH at term (NSVD)</t>
  </si>
  <si>
    <t>05-001645</t>
  </si>
  <si>
    <t>Anaemia with shock for I/T</t>
  </si>
  <si>
    <t>Cardiogenic shock, cardiomegaly</t>
  </si>
  <si>
    <t>05-001646</t>
  </si>
  <si>
    <t>G3 P2+0 with post date</t>
  </si>
  <si>
    <t>05-001647</t>
  </si>
  <si>
    <t>05-001648</t>
  </si>
  <si>
    <t>G3 P2+0 with obstructed labour</t>
  </si>
  <si>
    <t>G5 P3+1 with big baby at 39+3wk EmLSCS</t>
  </si>
  <si>
    <t>05-001649</t>
  </si>
  <si>
    <t>A/C Viral hepatitis</t>
  </si>
  <si>
    <t>Vireul Hepatitis</t>
  </si>
  <si>
    <t>05-00251</t>
  </si>
  <si>
    <t>Aung Thu Kha</t>
  </si>
  <si>
    <t>20yrs G3 P2+0 with GDM at 38+wk</t>
  </si>
  <si>
    <t>05-00252</t>
  </si>
  <si>
    <t>SAM with very severe pneumonia</t>
  </si>
  <si>
    <t>Recurrent pneumonia with P' complex</t>
  </si>
  <si>
    <t>05-00253</t>
  </si>
  <si>
    <t>Yae Aung Ywa</t>
  </si>
  <si>
    <t>Right sided buttock swelling</t>
  </si>
  <si>
    <t>Rt Buttock Abscess</t>
  </si>
  <si>
    <t>05-00254</t>
  </si>
  <si>
    <t>05-00255</t>
  </si>
  <si>
    <t>Extrapulmonary TB, Necle Abscess Sckistosomiasion</t>
  </si>
  <si>
    <t>05-00256</t>
  </si>
  <si>
    <t>Perforation</t>
  </si>
  <si>
    <t>05-00257</t>
  </si>
  <si>
    <t>P2+1 with blighted ovum</t>
  </si>
  <si>
    <t>05-00258</t>
  </si>
  <si>
    <t>Neck abscess with TB lymphadenitis with severe malnutrition</t>
  </si>
  <si>
    <t>P' complex Extra-pulmory TB, PEM</t>
  </si>
  <si>
    <t>05-00259</t>
  </si>
  <si>
    <t>Septic Arthritis</t>
  </si>
  <si>
    <t>Lest Unu of Abscess</t>
  </si>
  <si>
    <t>05-00260</t>
  </si>
  <si>
    <t>27yrs G5 P2+2 with post date, NSVD</t>
  </si>
  <si>
    <t>05-00261</t>
  </si>
  <si>
    <t>? DKA</t>
  </si>
  <si>
    <t>05-00262</t>
  </si>
  <si>
    <t>Twin pregnancy with pPROM</t>
  </si>
  <si>
    <t>G2 P1+0 with twin pregnancy</t>
  </si>
  <si>
    <t>3-days / Mother is fair &amp; babies are stillbirth / Improved</t>
  </si>
  <si>
    <t>05-00263</t>
  </si>
  <si>
    <t>Doie Nyo Ywa</t>
  </si>
  <si>
    <t>Anaemia due to gastric erosion with LRTI</t>
  </si>
  <si>
    <t>05-00264</t>
  </si>
  <si>
    <t>Da Pyu Chaung</t>
  </si>
  <si>
    <t>EONS with NNJ</t>
  </si>
  <si>
    <t>05-00265</t>
  </si>
  <si>
    <t>Rt irreducible inguinal hernia</t>
  </si>
  <si>
    <t>05-00266</t>
  </si>
  <si>
    <t>Kyaung Taung</t>
  </si>
  <si>
    <t>Severe complicated Malaria PF+</t>
  </si>
  <si>
    <t>05-00267</t>
  </si>
  <si>
    <t>Severe complicated Malaria Hepatitis</t>
  </si>
  <si>
    <t>05-00268</t>
  </si>
  <si>
    <t>Renal colic</t>
  </si>
  <si>
    <t>05-00269</t>
  </si>
  <si>
    <t>UTI with RT destal Ureferic stone</t>
  </si>
  <si>
    <t>05-00270</t>
  </si>
  <si>
    <t>Prolonged labour for EmLSCS</t>
  </si>
  <si>
    <t>G1 P0 with DM at 38wks EmLSCS</t>
  </si>
  <si>
    <t>05-00271</t>
  </si>
  <si>
    <t xml:space="preserve">A/C bronchiolitis  </t>
  </si>
  <si>
    <t>05-00272</t>
  </si>
  <si>
    <t>A/C loss of consciousness with F+</t>
  </si>
  <si>
    <t>Malaria</t>
  </si>
  <si>
    <t>05-00273</t>
  </si>
  <si>
    <t>Pcocytopunila HCV(+)</t>
  </si>
  <si>
    <t>05-00274</t>
  </si>
  <si>
    <t>Hepatitis Schistas miassis</t>
  </si>
  <si>
    <t>05-00275</t>
  </si>
  <si>
    <t>AGN with heart failure</t>
  </si>
  <si>
    <t>05-00276</t>
  </si>
  <si>
    <t>Ludwig  Angina</t>
  </si>
  <si>
    <t>05-00277</t>
  </si>
  <si>
    <t>G1 P0 with twin pregnancy with premeture LP</t>
  </si>
  <si>
    <t>05-00278</t>
  </si>
  <si>
    <t>G2 P0+1 with LP Em LSCS</t>
  </si>
  <si>
    <t>05-00279</t>
  </si>
  <si>
    <t>RT nerul cola</t>
  </si>
  <si>
    <t>05-00283</t>
  </si>
  <si>
    <t>Nan Yar Kaing</t>
  </si>
  <si>
    <t>1.ARI with severe pneumonia, 2.CH with heart failure, 3.SAM with Anaemia</t>
  </si>
  <si>
    <t>16-days / 1-units blood / Improved</t>
  </si>
  <si>
    <t xml:space="preserve"> </t>
  </si>
  <si>
    <t>06-000052</t>
  </si>
  <si>
    <t>Faiting attack with ? TIA</t>
  </si>
  <si>
    <t>Stroken HCT (+)</t>
  </si>
  <si>
    <t>06-000935</t>
  </si>
  <si>
    <t>Ward (3)</t>
  </si>
  <si>
    <t>Penile swelling due to insect bite</t>
  </si>
  <si>
    <t>Paraphimosis</t>
  </si>
  <si>
    <t>06-000331</t>
  </si>
  <si>
    <t>Chin Tha Ma</t>
  </si>
  <si>
    <t>Fever with rash all over the body</t>
  </si>
  <si>
    <t>06-000332</t>
  </si>
  <si>
    <t>Kyar Nyo Pyin</t>
  </si>
  <si>
    <t>Untreated HIV case with high fever with malnutrition</t>
  </si>
  <si>
    <t>06-000333</t>
  </si>
  <si>
    <t>Severe anaemia d/t ? Myeloroliferative d/o with splenectomy scar pain (Hb-7.8mg%)</t>
  </si>
  <si>
    <t>06-000936</t>
  </si>
  <si>
    <t>Periorbital cellulitis (left)</t>
  </si>
  <si>
    <t>06-000334</t>
  </si>
  <si>
    <t>Nya Gyin Tauk</t>
  </si>
  <si>
    <t>P1+1 with incomplete miscarriage with anaemia</t>
  </si>
  <si>
    <t>G2 P1+0 with Abortion (E&amp;C was done)</t>
  </si>
  <si>
    <t>06-000937</t>
  </si>
  <si>
    <t>Severe Respiratory Distress (? A/C Bronchiolitis)</t>
  </si>
  <si>
    <t>06-000929</t>
  </si>
  <si>
    <t>Bronchiolitis with resp: distress</t>
  </si>
  <si>
    <t>Acute bronchiolitis with AGE</t>
  </si>
  <si>
    <t>06-000335</t>
  </si>
  <si>
    <t xml:space="preserve">Chest infection with underlying VSD with moderate acute malnutrition </t>
  </si>
  <si>
    <t>VSD with pneumonia</t>
  </si>
  <si>
    <t>06-000061</t>
  </si>
  <si>
    <t>Ka Kya Ba</t>
  </si>
  <si>
    <t>? AKI with U/L HCV(+) COL</t>
  </si>
  <si>
    <t>COL, AKI</t>
  </si>
  <si>
    <t>06-000062</t>
  </si>
  <si>
    <t>? Severe anaemia with ? Electroyte imbalance (Hb-6.9 gldl)</t>
  </si>
  <si>
    <t>Tetanus</t>
  </si>
  <si>
    <t>06-000336</t>
  </si>
  <si>
    <t>A/C Hepatitis, Hepatosplenomegaly with idiopatic cause</t>
  </si>
  <si>
    <t>06-000337</t>
  </si>
  <si>
    <t>Abscess with pneumonia (&lt;2mth &amp; malnourished)</t>
  </si>
  <si>
    <t>Chest wall Abscess</t>
  </si>
  <si>
    <t>06-000938</t>
  </si>
  <si>
    <t>Ra Baw Lar</t>
  </si>
  <si>
    <t>Abscess at Rt apical region with cellulitis with impending sepsis</t>
  </si>
  <si>
    <t>Abscess at Rt apical region</t>
  </si>
  <si>
    <t>06-000063</t>
  </si>
  <si>
    <t>Kyauk Phyu Taung</t>
  </si>
  <si>
    <t>? Portial I.O d/t worm bolus</t>
  </si>
  <si>
    <t>due to massive Worm Infection</t>
  </si>
  <si>
    <t>06-000064</t>
  </si>
  <si>
    <t>Maung Na Ma</t>
  </si>
  <si>
    <t>Abscess over Rt eyelid</t>
  </si>
  <si>
    <t>06-000065</t>
  </si>
  <si>
    <t>Neonatal J+</t>
  </si>
  <si>
    <t>Dr. YML</t>
  </si>
  <si>
    <t>NNJ</t>
  </si>
  <si>
    <t>06-000939</t>
  </si>
  <si>
    <t>Rt foot cellulitis + wound sepsis d/t prick Injury</t>
  </si>
  <si>
    <t>Rt foot Abscess</t>
  </si>
  <si>
    <t>06-000338</t>
  </si>
  <si>
    <t>Sein Aung</t>
  </si>
  <si>
    <t>NNJ / ? LONS</t>
  </si>
  <si>
    <t>06-000066</t>
  </si>
  <si>
    <t>? AE COPD with severe hypertension</t>
  </si>
  <si>
    <t>06-000339</t>
  </si>
  <si>
    <t>A/C severe pneumonia</t>
  </si>
  <si>
    <t>06-000067</t>
  </si>
  <si>
    <t>Severe Anaemia U/L Hepalitis B/C infection</t>
  </si>
  <si>
    <t>06-000941</t>
  </si>
  <si>
    <t>A/C Respiratory distress</t>
  </si>
  <si>
    <t>06-000068</t>
  </si>
  <si>
    <t>NNJ d/t LOS with Low Birth Weight</t>
  </si>
  <si>
    <t>06-000069</t>
  </si>
  <si>
    <t>Abdominal Distension + Sepsis</t>
  </si>
  <si>
    <t>06-000340</t>
  </si>
  <si>
    <t>Scald face 18% ( ? 1st degree)</t>
  </si>
  <si>
    <t>06-000341</t>
  </si>
  <si>
    <t>A/C Bronchiolitis with reduced conscious</t>
  </si>
  <si>
    <t>06-000944</t>
  </si>
  <si>
    <t>AGN with reduced UO (? Perinephritis)</t>
  </si>
  <si>
    <t>AGN</t>
  </si>
  <si>
    <t>06-000070</t>
  </si>
  <si>
    <t>Anaemia for I/T 25yrs P4+0 on 5th PND</t>
  </si>
  <si>
    <t>P4+0 with puerperial sepsis with Bartholin abscess</t>
  </si>
  <si>
    <t>9-days / 4-days in BTD Hospital / Improved</t>
  </si>
  <si>
    <t>06-000942</t>
  </si>
  <si>
    <t>30yrs G9 P6+2 with severe anaemia with AGE with some dehydration at 7mth pregnancy</t>
  </si>
  <si>
    <t>1.LUTI, 2.Hemic murmur d/t ? Physiological loss, 3.G7 P6+0 with 29wk gestrtion</t>
  </si>
  <si>
    <t>6-days / 4-units blood / Improved</t>
  </si>
  <si>
    <t>06-000943</t>
  </si>
  <si>
    <t>ARI (VSP) with drowsiness</t>
  </si>
  <si>
    <t>06-000071</t>
  </si>
  <si>
    <t>ARI (severe pneumonia) with respiratory distress</t>
  </si>
  <si>
    <t>06-000072</t>
  </si>
  <si>
    <t>? SBP U/L Ascites HCV(+)ve, DM, Asthma</t>
  </si>
  <si>
    <t>06-000342</t>
  </si>
  <si>
    <t>Uncontrolled DM with shock with fainting attack</t>
  </si>
  <si>
    <t>DM</t>
  </si>
  <si>
    <t>06-000945</t>
  </si>
  <si>
    <t>25yrs G5 P4+0 with IUFD with sepsis</t>
  </si>
  <si>
    <t>G5 P4+0 with IUFD - NSVD</t>
  </si>
  <si>
    <t>7-days / Mother is fair &amp; baby is stillbirth / Improved</t>
  </si>
  <si>
    <t>06-000343</t>
  </si>
  <si>
    <t>Tha Yat Pyin</t>
  </si>
  <si>
    <t>Severe Anaemia with ? Thalassaemia</t>
  </si>
  <si>
    <t>Thalassemia</t>
  </si>
  <si>
    <t>06-000344</t>
  </si>
  <si>
    <t>Bronchiolitis / Epiglottitis with severe Respiratory Distress</t>
  </si>
  <si>
    <t>06-000073</t>
  </si>
  <si>
    <t>Severe Respiratory Distress d/t Acute severe asthma</t>
  </si>
  <si>
    <t>06-000074</t>
  </si>
  <si>
    <t>Tap Yar</t>
  </si>
  <si>
    <t>? Paraphimosis</t>
  </si>
  <si>
    <t>06-000076</t>
  </si>
  <si>
    <t>? Fever with fit</t>
  </si>
  <si>
    <t>06-000077</t>
  </si>
  <si>
    <t>Nga Kyin Taung</t>
  </si>
  <si>
    <t>? Partial Intestinal obstruction d/t worm balus</t>
  </si>
  <si>
    <t>06-001015</t>
  </si>
  <si>
    <t>06-00280</t>
  </si>
  <si>
    <t>G2 P1+0 with previous 1 scar with post date 43wk</t>
  </si>
  <si>
    <t>06-00281</t>
  </si>
  <si>
    <t>06-00282</t>
  </si>
  <si>
    <t>06-00284</t>
  </si>
  <si>
    <t>ARI with severe pneumonia with Anaemia</t>
  </si>
  <si>
    <t>12-days / 2-units blood / Improved</t>
  </si>
  <si>
    <t>06-00285</t>
  </si>
  <si>
    <t>Large left sub-mandibular abscess with sepsis</t>
  </si>
  <si>
    <t>Large let mendibular abscess with sepsis</t>
  </si>
  <si>
    <t>06-00286</t>
  </si>
  <si>
    <t>Incomplete miscarriage</t>
  </si>
  <si>
    <t>P1+0 with incomplete miscarriage</t>
  </si>
  <si>
    <t>06-00287</t>
  </si>
  <si>
    <t>TB COPD</t>
  </si>
  <si>
    <t>06-00288</t>
  </si>
  <si>
    <t>06-00289</t>
  </si>
  <si>
    <t>Preterm labour with DM</t>
  </si>
  <si>
    <t>G2 P1+0 with U/L DM with No alive child at 39wk</t>
  </si>
  <si>
    <t>06-00290</t>
  </si>
  <si>
    <t>G1 P0 with prolong PROM f/b labour pain at 39+1wk</t>
  </si>
  <si>
    <t>06-00291</t>
  </si>
  <si>
    <t>Oo Daung</t>
  </si>
  <si>
    <t>Tension pneumothorax d/t closed chest infection</t>
  </si>
  <si>
    <t>Rt sided tension pneumothorax d/t FFH</t>
  </si>
  <si>
    <t>06-00292</t>
  </si>
  <si>
    <t>06-00293</t>
  </si>
  <si>
    <t>? EONS with HCV Ab(+)</t>
  </si>
  <si>
    <t>14-days / Died in hospital</t>
  </si>
  <si>
    <t>06-00294</t>
  </si>
  <si>
    <t>Fit for I/T</t>
  </si>
  <si>
    <t>Tetany</t>
  </si>
  <si>
    <t>06-00295</t>
  </si>
  <si>
    <t>Koe Tan Kauk</t>
  </si>
  <si>
    <t>G1 P0 with PROM at term</t>
  </si>
  <si>
    <t>06-00296</t>
  </si>
  <si>
    <t>G3 P2+0 with transverse lie in labour</t>
  </si>
  <si>
    <t>G3 P2+0 with transvere lie in labour EmLSCS</t>
  </si>
  <si>
    <t>06-00297</t>
  </si>
  <si>
    <t>ARI (severe pneumonia) with Down syndrome with congenital heart disease</t>
  </si>
  <si>
    <t>06-00298</t>
  </si>
  <si>
    <t>06-00300</t>
  </si>
  <si>
    <t>? Acute Abdomen U/L DM</t>
  </si>
  <si>
    <t>06-00301</t>
  </si>
  <si>
    <t>Pha Yone Chaung</t>
  </si>
  <si>
    <t>Dysentry</t>
  </si>
  <si>
    <t>06-00302</t>
  </si>
  <si>
    <t>G1 P0 with LP, high head with foul smelling</t>
  </si>
  <si>
    <t>Obstructed Labor</t>
  </si>
  <si>
    <t>06-00303</t>
  </si>
  <si>
    <t>? APO U/L DM with H/T</t>
  </si>
  <si>
    <t>Nephrotic $ DM</t>
  </si>
  <si>
    <t>06-00304</t>
  </si>
  <si>
    <t>Lan Ma</t>
  </si>
  <si>
    <t>? Food poisoning after eating mushroom</t>
  </si>
  <si>
    <t>Mushroom Posioning</t>
  </si>
  <si>
    <t>06-00305</t>
  </si>
  <si>
    <t>06-00306</t>
  </si>
  <si>
    <t>06-00307</t>
  </si>
  <si>
    <t>Steven Johnson's syndrome</t>
  </si>
  <si>
    <t>SJ $</t>
  </si>
  <si>
    <t>06-00308</t>
  </si>
  <si>
    <t>06-00309</t>
  </si>
  <si>
    <t>APO, ESRD</t>
  </si>
  <si>
    <t>8-days / Did not meet with PRA / Improved</t>
  </si>
  <si>
    <t>06-00310</t>
  </si>
  <si>
    <t>Thalu Pyar</t>
  </si>
  <si>
    <t>Complicated malaria</t>
  </si>
  <si>
    <t>06-00311</t>
  </si>
  <si>
    <t>G6 P4+1 with Dribbling for 7 days with oligohydramnios</t>
  </si>
  <si>
    <t>35yrs G6 P4+1 with Labour pain at term NSVD</t>
  </si>
  <si>
    <t>06-00312</t>
  </si>
  <si>
    <t>ALOC due to lightning injury</t>
  </si>
  <si>
    <t>Left thigh burn</t>
  </si>
  <si>
    <t>06-00313</t>
  </si>
  <si>
    <t>SAM with Complication</t>
  </si>
  <si>
    <t>06-00314</t>
  </si>
  <si>
    <t>06-00315</t>
  </si>
  <si>
    <t>ARI (Bronchopneumonia)</t>
  </si>
  <si>
    <t>06-00316</t>
  </si>
  <si>
    <t>Obstructed labour with ? IUFD</t>
  </si>
  <si>
    <t>G7 P3+3 with shoulder dystocia, NSVD</t>
  </si>
  <si>
    <t>06-00317</t>
  </si>
  <si>
    <t>Acute abdomen</t>
  </si>
  <si>
    <t>Worm colic</t>
  </si>
  <si>
    <t>06-00318</t>
  </si>
  <si>
    <t>Tha Rat Oat</t>
  </si>
  <si>
    <t>Recurrent pneumonia</t>
  </si>
  <si>
    <t>Acute broncholitis</t>
  </si>
  <si>
    <t>06-00319</t>
  </si>
  <si>
    <t>06-00320</t>
  </si>
  <si>
    <t>Gufe</t>
  </si>
  <si>
    <t>Massice Worm infection</t>
  </si>
  <si>
    <t>06-00321</t>
  </si>
  <si>
    <t>King Chaung</t>
  </si>
  <si>
    <t>Bronchopneumonia with septicaemia</t>
  </si>
  <si>
    <t>06-00322</t>
  </si>
  <si>
    <t>06-00323</t>
  </si>
  <si>
    <t>Severe pneumonia U/L Down's $ with congenital heart disease</t>
  </si>
  <si>
    <t>ARI (Severe pneumonia)</t>
  </si>
  <si>
    <t>06-00324</t>
  </si>
  <si>
    <t>Chest wall haematoma</t>
  </si>
  <si>
    <t>Preterm VLBW (2.4)</t>
  </si>
  <si>
    <t>06-00325</t>
  </si>
  <si>
    <t>PPROM</t>
  </si>
  <si>
    <t>06-00326</t>
  </si>
  <si>
    <t>ARI (pneumonia with Bronchiolitis)</t>
  </si>
  <si>
    <t>06-00327</t>
  </si>
  <si>
    <t>06-00328</t>
  </si>
  <si>
    <t>24yrs G1 P0 with prolonged labour</t>
  </si>
  <si>
    <t>G1 P0 with shoulder Dystocia Vaccum delivery</t>
  </si>
  <si>
    <t>06-00329</t>
  </si>
  <si>
    <t>06-00330</t>
  </si>
  <si>
    <t>ARI pneumonia</t>
  </si>
  <si>
    <t>06-00331</t>
  </si>
  <si>
    <t>G3 P2+0 with Big baby (NSVD)</t>
  </si>
  <si>
    <t>06-00332</t>
  </si>
  <si>
    <t>06-00333</t>
  </si>
  <si>
    <t># left olecranon Process (left)</t>
  </si>
  <si>
    <t>Lateral condyle # Mill 2</t>
  </si>
  <si>
    <t>9-days / 3-days in BTD Hospital / Improved</t>
  </si>
  <si>
    <t>06-00334</t>
  </si>
  <si>
    <t>Karu Chaung</t>
  </si>
  <si>
    <t>Perforation (Acute Abdomen)</t>
  </si>
  <si>
    <t>06-00335</t>
  </si>
  <si>
    <t>06-00336</t>
  </si>
  <si>
    <t>Lay Myo Kardi</t>
  </si>
  <si>
    <t>TB with Bilateral pleural effusion</t>
  </si>
  <si>
    <t>Sputum(-) Pul TB with bilateral pleural effusion</t>
  </si>
  <si>
    <t>06-00337</t>
  </si>
  <si>
    <t>A/C abdomen</t>
  </si>
  <si>
    <t>06-00338</t>
  </si>
  <si>
    <t>Haematemasis and malaena ( Upper GI bleeding)</t>
  </si>
  <si>
    <t>H &amp; M  d/t HCV(+) COL</t>
  </si>
  <si>
    <t>06-00339</t>
  </si>
  <si>
    <t>Acute asthmatic attack (A/C severe asthma)</t>
  </si>
  <si>
    <t>AGE with chest infection</t>
  </si>
  <si>
    <t>06-00340</t>
  </si>
  <si>
    <t>25yrs G4 P2+1 with pre eclampsia at term</t>
  </si>
  <si>
    <t>P4+ PPH with PE</t>
  </si>
  <si>
    <t>06-00341</t>
  </si>
  <si>
    <t>35yrs G7 P6+0 grandmultip with previous 1 scar in labour with U/L DM+H/T+Asthma</t>
  </si>
  <si>
    <t>G7 P6+0 with previous 1 scar in labour with U/L DM hypertension + Asthma</t>
  </si>
  <si>
    <t>06-00342</t>
  </si>
  <si>
    <t>23yrs G1 P0 with Unconciousness at term</t>
  </si>
  <si>
    <t>G1 P0 with eclampsia at term</t>
  </si>
  <si>
    <t>06-00343</t>
  </si>
  <si>
    <t>Severe sepsis</t>
  </si>
  <si>
    <t>06-00344</t>
  </si>
  <si>
    <t>LONS (very severe pneumonia)</t>
  </si>
  <si>
    <t>06-00345</t>
  </si>
  <si>
    <t>Extra-pulmonary TB</t>
  </si>
  <si>
    <t>06-00346</t>
  </si>
  <si>
    <t>Zula Ywa</t>
  </si>
  <si>
    <t>06-00347</t>
  </si>
  <si>
    <t>06-00348</t>
  </si>
  <si>
    <t>06-00349</t>
  </si>
  <si>
    <t>DM foot (BKA)</t>
  </si>
  <si>
    <t>10-days / 2nd time operation date- (13.6.23) / 3-untis blood / Improved</t>
  </si>
  <si>
    <t>06-00350</t>
  </si>
  <si>
    <t xml:space="preserve">Severe Anaemia  </t>
  </si>
  <si>
    <t>06-00401</t>
  </si>
  <si>
    <t>Foreign body (back)</t>
  </si>
  <si>
    <t>F/B at back</t>
  </si>
  <si>
    <t>06-00402</t>
  </si>
  <si>
    <t>other</t>
  </si>
  <si>
    <t>AN</t>
  </si>
  <si>
    <t>06-00403</t>
  </si>
  <si>
    <t>ARI (very severe pneumonia) with septicaemia</t>
  </si>
  <si>
    <t>Pulmonary TB</t>
  </si>
  <si>
    <t>06-00404</t>
  </si>
  <si>
    <t>Acute abdomen ( ? Perforation)</t>
  </si>
  <si>
    <t>06-00405</t>
  </si>
  <si>
    <t>G1 P0 with eclampsia with DM with polyhydramias</t>
  </si>
  <si>
    <t>G1 P0 with eclampsia &amp; DM at 32wk (EmLSCS)</t>
  </si>
  <si>
    <t>15-days / 1-unit blood / Mother is fine &amp; baby is stillbirth / Improved</t>
  </si>
  <si>
    <t>06-00406</t>
  </si>
  <si>
    <t>H&amp;M with severe anaemia (Hb-6.4)</t>
  </si>
  <si>
    <t>1.Malena d/t COL with portal hypertension, 2.HCV(+)ve infection</t>
  </si>
  <si>
    <t>06-00407</t>
  </si>
  <si>
    <t>Post date in labour</t>
  </si>
  <si>
    <t>G2 P1+0 with previous 1 scar in labour (EmLSCS)</t>
  </si>
  <si>
    <t>06-00408</t>
  </si>
  <si>
    <t>Acute Bronchiolitis</t>
  </si>
  <si>
    <t>06-00409</t>
  </si>
  <si>
    <t>Left pneumothorax</t>
  </si>
  <si>
    <t>06-00410</t>
  </si>
  <si>
    <t>Right Neck Abscess</t>
  </si>
  <si>
    <t>TB Lymphone</t>
  </si>
  <si>
    <t>33-days / Improved</t>
  </si>
  <si>
    <t>06-00411</t>
  </si>
  <si>
    <t>Food poisoning after eating mushroom with pregenancy</t>
  </si>
  <si>
    <t>Mushroom Poisning pregnancy</t>
  </si>
  <si>
    <t>06-00412</t>
  </si>
  <si>
    <t>06-00413</t>
  </si>
  <si>
    <t>06-00414</t>
  </si>
  <si>
    <t>G6 P5+0 with previous 1 scar at term EmLSCS</t>
  </si>
  <si>
    <t>06-00415</t>
  </si>
  <si>
    <t>? Neonatal sepsis</t>
  </si>
  <si>
    <t>06-00416</t>
  </si>
  <si>
    <t>06-00417</t>
  </si>
  <si>
    <t>Tone Mune Lay</t>
  </si>
  <si>
    <t>Septicaemia, SBP, HE, COL</t>
  </si>
  <si>
    <t>06-00418</t>
  </si>
  <si>
    <t>G2 P0 with breech presentation at term (EmLSCS)</t>
  </si>
  <si>
    <t>06-00419</t>
  </si>
  <si>
    <t>Pre-auricular abscess</t>
  </si>
  <si>
    <t>06-00420</t>
  </si>
  <si>
    <t>Kha Mouk Seik</t>
  </si>
  <si>
    <t>Intestinal perforation</t>
  </si>
  <si>
    <t>26-days / 1-unit blood / Improved</t>
  </si>
  <si>
    <t>06-00421</t>
  </si>
  <si>
    <t>06-00422</t>
  </si>
  <si>
    <t>G4 P3+0 with Labour pain (NSVD)</t>
  </si>
  <si>
    <t>06-00423</t>
  </si>
  <si>
    <t>Pancytopenia HCV(+)</t>
  </si>
  <si>
    <t>06-00424</t>
  </si>
  <si>
    <t>06-00425</t>
  </si>
  <si>
    <t>SAM with LONS</t>
  </si>
  <si>
    <t>SAM with LONS with poor cry</t>
  </si>
  <si>
    <t>06-00426</t>
  </si>
  <si>
    <t>Right irreducible inguinal hernia with IO</t>
  </si>
  <si>
    <t>RIH</t>
  </si>
  <si>
    <t>06-00427</t>
  </si>
  <si>
    <t>Guna Ywa</t>
  </si>
  <si>
    <t>G6 P2+3 with PROM</t>
  </si>
  <si>
    <t>G5 P4+0 with LP at term NSVD</t>
  </si>
  <si>
    <t>06-00428</t>
  </si>
  <si>
    <t>P4+0 with puerperal sepsis</t>
  </si>
  <si>
    <t>P4+3 with puerperial sepsis</t>
  </si>
  <si>
    <t>6-days / Mother is fine &amp; baby is stillbirth / Improved</t>
  </si>
  <si>
    <t>06-00429</t>
  </si>
  <si>
    <t>Severe wound sepsis</t>
  </si>
  <si>
    <t>Lt forearm infected incised wound</t>
  </si>
  <si>
    <t>06-00430</t>
  </si>
  <si>
    <t>G2 P1+0 with footling breech presentation in labour</t>
  </si>
  <si>
    <t>G2 P1+0 with footling with  EmLSCS POD 10th</t>
  </si>
  <si>
    <t>06-00431</t>
  </si>
  <si>
    <t>Kha La Oak</t>
  </si>
  <si>
    <t>Type 2 Respiratory failure, Cardiogenic shock, AF, IHD</t>
  </si>
  <si>
    <t>Type 2 Respiratory failure, Cardioyenic shock, Af, IHD</t>
  </si>
  <si>
    <t>06-00432</t>
  </si>
  <si>
    <t>PUO with respiratory distress</t>
  </si>
  <si>
    <t>Bronchiolitis + AGE with Some dehydration</t>
  </si>
  <si>
    <t>06-00433</t>
  </si>
  <si>
    <t>Rt leg severe cellulitis</t>
  </si>
  <si>
    <t>Gangrene ( AKA )</t>
  </si>
  <si>
    <t>06-00434</t>
  </si>
  <si>
    <t>Du Naung Pin Gyi</t>
  </si>
  <si>
    <t>Abdominal distension due to ? IO</t>
  </si>
  <si>
    <t>illeus perforation</t>
  </si>
  <si>
    <t>13-days / 1-unit blood / Improved</t>
  </si>
  <si>
    <t>06-00435</t>
  </si>
  <si>
    <t>06-00436</t>
  </si>
  <si>
    <t>Malaria with pneumonia</t>
  </si>
  <si>
    <t>06-00351</t>
  </si>
  <si>
    <t>Grandmultip in labour</t>
  </si>
  <si>
    <t>G11 P10+0 with previous 1 scar with DM at term</t>
  </si>
  <si>
    <t>10-days / Mother &amp; baby are fair / EmLSCS / Improved</t>
  </si>
  <si>
    <t>06-00352</t>
  </si>
  <si>
    <t>Angu Maw</t>
  </si>
  <si>
    <t>Acute on chronic heart failure</t>
  </si>
  <si>
    <t>06-00353</t>
  </si>
  <si>
    <t>Asthmatic Bronchiolitis</t>
  </si>
  <si>
    <t>06-00354</t>
  </si>
  <si>
    <t>06-00355</t>
  </si>
  <si>
    <t>AGE with severe dehydration with worm infection</t>
  </si>
  <si>
    <t>06-00356</t>
  </si>
  <si>
    <t>Ywa Thar Yar</t>
  </si>
  <si>
    <t>Uterine mass with severe anaemia</t>
  </si>
  <si>
    <t>P4+0 with Rt endometriotic cyst</t>
  </si>
  <si>
    <t>06-00357</t>
  </si>
  <si>
    <t>G1 P0 with labour pain at term NSVD</t>
  </si>
  <si>
    <t>06-00358</t>
  </si>
  <si>
    <t>Bronchiolitis (Severe)</t>
  </si>
  <si>
    <t>06-00359</t>
  </si>
  <si>
    <t>Gastric outlet obsrtuction due to chronic DU</t>
  </si>
  <si>
    <t>Aduermaa Cystric Post of GI + JJ</t>
  </si>
  <si>
    <t>27-days / 13-days in MGD Hospital / Improved</t>
  </si>
  <si>
    <t>06-00360</t>
  </si>
  <si>
    <t>Carbuncle back with ? Koch Lungs</t>
  </si>
  <si>
    <t>General debility</t>
  </si>
  <si>
    <t>06-00361</t>
  </si>
  <si>
    <t>Osteomyelitis (Rt elbow)</t>
  </si>
  <si>
    <t>COM (Elbow abscess)</t>
  </si>
  <si>
    <t>06-00362</t>
  </si>
  <si>
    <t>06-00363</t>
  </si>
  <si>
    <t>H &amp; M d/t COL with severe anaemia</t>
  </si>
  <si>
    <t>1.H&amp;M , 2.HCV(+)ve COL with portal H/T, 3.U/L DM</t>
  </si>
  <si>
    <t>06-00364</t>
  </si>
  <si>
    <t>Phara Paw</t>
  </si>
  <si>
    <t>Severe complicated malaria ( Severe anaemia severe thrombocytopenia)</t>
  </si>
  <si>
    <t>Severe Complicated Malaria, Severe anaemia, Severe thrombocytopenia</t>
  </si>
  <si>
    <t>06-00365</t>
  </si>
  <si>
    <t>Sin Khone Taing</t>
  </si>
  <si>
    <t>Left foot Abscess</t>
  </si>
  <si>
    <t>Foot abscess</t>
  </si>
  <si>
    <t>06-00366</t>
  </si>
  <si>
    <t>06-00367</t>
  </si>
  <si>
    <t>? Both bone fracture (RT leg)</t>
  </si>
  <si>
    <t>06-00368</t>
  </si>
  <si>
    <t>06-00369</t>
  </si>
  <si>
    <t>06-00437</t>
  </si>
  <si>
    <t>Bronchiolitis with danger signs</t>
  </si>
  <si>
    <t>06-00438</t>
  </si>
  <si>
    <t>? Cyanotic congenital heart disease with respiratory distress</t>
  </si>
  <si>
    <t>06-00439</t>
  </si>
  <si>
    <t>Generalized oedema (AGN) with reduced UO</t>
  </si>
  <si>
    <t>06-00440</t>
  </si>
  <si>
    <t>A/C abdomen ( ? Burst appendix )</t>
  </si>
  <si>
    <t>Emergency Appendicetomy done</t>
  </si>
  <si>
    <t>06-00441</t>
  </si>
  <si>
    <t>06-00442</t>
  </si>
  <si>
    <t>Preterm baby</t>
  </si>
  <si>
    <t>06-00443</t>
  </si>
  <si>
    <t>Pelvic Abscess</t>
  </si>
  <si>
    <t>TB iritentive</t>
  </si>
  <si>
    <t>06-00444</t>
  </si>
  <si>
    <t>Dengue with warning signs</t>
  </si>
  <si>
    <t>Dengue fever with chest infection</t>
  </si>
  <si>
    <t>06-00445</t>
  </si>
  <si>
    <t>G3 P2+0 with APH (? Abruptio placenta)</t>
  </si>
  <si>
    <t>G3 P2+0 with APH d/t minor Abruptio placenta</t>
  </si>
  <si>
    <t>06-00446</t>
  </si>
  <si>
    <t>G5 P4+0 with twin pregnancy in labour</t>
  </si>
  <si>
    <t>G5 P4+0 with twins preg with 1st twin Breech</t>
  </si>
  <si>
    <t>7-days / Mother &amp; babies are fair / Improved</t>
  </si>
  <si>
    <t>06-00447</t>
  </si>
  <si>
    <t xml:space="preserve">G1 P0 with labour pain   </t>
  </si>
  <si>
    <t>06-00448</t>
  </si>
  <si>
    <t>Dysentry with sepsis</t>
  </si>
  <si>
    <t>Dysentery</t>
  </si>
  <si>
    <t>06-00449</t>
  </si>
  <si>
    <t>06-00951</t>
  </si>
  <si>
    <t>G4 P3+0 with twin pregnancy in labour</t>
  </si>
  <si>
    <t>G4 P3+0 with twin pregs with 1st twin breech EmLSCS</t>
  </si>
  <si>
    <t>8-days / Mother &amp; 2babies are fair / Improved</t>
  </si>
  <si>
    <t>06-00952</t>
  </si>
  <si>
    <t>War Shelar</t>
  </si>
  <si>
    <t>Severe malaria</t>
  </si>
  <si>
    <t>PF Malaria</t>
  </si>
  <si>
    <t>06-00953</t>
  </si>
  <si>
    <t>Rt irreducible hernia</t>
  </si>
  <si>
    <t>06-00954</t>
  </si>
  <si>
    <t>Sputum (+) Pul: TB with RVI</t>
  </si>
  <si>
    <t>1.Pulmonary TB, 2.Refrouiral infection</t>
  </si>
  <si>
    <t>06-00955</t>
  </si>
  <si>
    <t>Nan Yar Khing</t>
  </si>
  <si>
    <t>LRTI (need to exclude Pul: TB)</t>
  </si>
  <si>
    <t>1.Suptum(-) pul TB, 2.bed sore, 3.HK+</t>
  </si>
  <si>
    <t>06-00956</t>
  </si>
  <si>
    <t>Du Ooe Tha Ma</t>
  </si>
  <si>
    <t>06-00957</t>
  </si>
  <si>
    <t>? Nephrotic $ with distress</t>
  </si>
  <si>
    <t>UTI with nufritional edema</t>
  </si>
  <si>
    <t>06-00958</t>
  </si>
  <si>
    <t>Colics</t>
  </si>
  <si>
    <t>06-00959</t>
  </si>
  <si>
    <t>G1 P0 with prolong labour with outside handly</t>
  </si>
  <si>
    <t>06-00960</t>
  </si>
  <si>
    <t>Skin inf: with childhood type 1 DM</t>
  </si>
  <si>
    <t>Abscess of face with underlying type 1 DM with CKA</t>
  </si>
  <si>
    <t>06-00961</t>
  </si>
  <si>
    <t>G3 P2+0 in labour with pneumonia</t>
  </si>
  <si>
    <t>G3 P2+0 with matenal pyrexia at 39+1 wk with cord prolapse</t>
  </si>
  <si>
    <t>2-days / Mother is fine &amp; baby is stillbirth / Improved</t>
  </si>
  <si>
    <t>06-00962</t>
  </si>
  <si>
    <t>HE with Hypokalaemia, COL</t>
  </si>
  <si>
    <t>1.HE ppt by hypoglycemia, 2.COL with portal hypertension with ROV, 3.U/L Hypertension</t>
  </si>
  <si>
    <t>06-00963</t>
  </si>
  <si>
    <t>ALOC (? TIA) with U/L cardiomyopathy</t>
  </si>
  <si>
    <t>Cardiomyopathy</t>
  </si>
  <si>
    <t>06-00964</t>
  </si>
  <si>
    <t>Severe Anaemia (Hb 5.8mg%)</t>
  </si>
  <si>
    <t>06-00965</t>
  </si>
  <si>
    <t>Severe anaemia d/t thalassaemia</t>
  </si>
  <si>
    <t xml:space="preserve">Thalassaemia </t>
  </si>
  <si>
    <t>06-00966</t>
  </si>
  <si>
    <t>06-00967</t>
  </si>
  <si>
    <t>APH d/t placenta previa</t>
  </si>
  <si>
    <t>G4 P3+0 with APH d/t major placenta previa (EmLSCS)</t>
  </si>
  <si>
    <t>11-days / 2-units blood / Mother &amp; baby are fine / Improved</t>
  </si>
  <si>
    <t>06-00968</t>
  </si>
  <si>
    <t>Acute brocholitis with GE</t>
  </si>
  <si>
    <t>06-00969</t>
  </si>
  <si>
    <t>Ruptured ovarian cyst</t>
  </si>
  <si>
    <t>P0+1 with ruptured left etopic pregis</t>
  </si>
  <si>
    <t>06-00970</t>
  </si>
  <si>
    <t>06-00971</t>
  </si>
  <si>
    <t>PUO (? Malaria)</t>
  </si>
  <si>
    <t>06-00972</t>
  </si>
  <si>
    <t>G4 P3+0 with obstructed labour with short strtare(+)</t>
  </si>
  <si>
    <t>6-days / 2-units blood / Mother &amp; baby are fair / LSCS done / Improved</t>
  </si>
  <si>
    <t>06-00973</t>
  </si>
  <si>
    <t>P2+2 with incomplete miscarriage</t>
  </si>
  <si>
    <t>06-00974</t>
  </si>
  <si>
    <t xml:space="preserve">G8 P6+1 in labour with reduced fetal movement </t>
  </si>
  <si>
    <t>G8 P6+1 with DTA at term (EmLSCS)</t>
  </si>
  <si>
    <t>06-00975</t>
  </si>
  <si>
    <t>CCF U/L DM, H/T, STEMI</t>
  </si>
  <si>
    <t>1.CCF, 2.owmi, 3.U/L DM, 4.U/L Fit, 5.P/D, 6.BPH</t>
  </si>
  <si>
    <t>06-00976</t>
  </si>
  <si>
    <t>AE Asthma</t>
  </si>
  <si>
    <t>06-00977</t>
  </si>
  <si>
    <t>G1 P0 with LP (faild to progress EmLSCS was</t>
  </si>
  <si>
    <t>06-00978</t>
  </si>
  <si>
    <t>Anaemia (Hb 6.5mg %) d/t H&amp;M</t>
  </si>
  <si>
    <t>UGIB HCV(+) COL</t>
  </si>
  <si>
    <t>06-00979</t>
  </si>
  <si>
    <t>Lt Elbow (SC#)</t>
  </si>
  <si>
    <t>SC #</t>
  </si>
  <si>
    <t>06-00980</t>
  </si>
  <si>
    <t>Sitta Ya</t>
  </si>
  <si>
    <t xml:space="preserve">Severe complicated malaria  </t>
  </si>
  <si>
    <t>Severe complicated Malaria with cerebral Malaria with AROS</t>
  </si>
  <si>
    <t>06-00981</t>
  </si>
  <si>
    <t>Anaemia d/t H&amp;M</t>
  </si>
  <si>
    <t>06-00982</t>
  </si>
  <si>
    <t>G11 P10+0 in labour with ? GDM</t>
  </si>
  <si>
    <t>06-00983</t>
  </si>
  <si>
    <t>Bcr: BCW post pcrtorn</t>
  </si>
  <si>
    <t>29-days / Improved</t>
  </si>
  <si>
    <t>06-00984</t>
  </si>
  <si>
    <t>Thein Daung Ywa Gyi</t>
  </si>
  <si>
    <t xml:space="preserve">Injury to foot d/t accident </t>
  </si>
  <si>
    <t>Heel foot injury</t>
  </si>
  <si>
    <t>39-days / 1-unit blood / Improved</t>
  </si>
  <si>
    <t>06-00985</t>
  </si>
  <si>
    <t>Liver Abscess</t>
  </si>
  <si>
    <t>06-00986</t>
  </si>
  <si>
    <t>SAM with severe pneumonia</t>
  </si>
  <si>
    <t>1.Fungal infection, 2.AGE with dehydration</t>
  </si>
  <si>
    <t>06-00987</t>
  </si>
  <si>
    <t>06-00988</t>
  </si>
  <si>
    <t>35yrs G7 P6+0 with ? Miscarriage</t>
  </si>
  <si>
    <t>G8 P6+1 with BPV cos ulosedve caviliclove liked Gral(+) DUB</t>
  </si>
  <si>
    <t>06-00989</t>
  </si>
  <si>
    <t>HE with ? COL with U/L HCV infection</t>
  </si>
  <si>
    <t>1.HE ppt EI, 2.LRTI, 3.HCV(-) col, 4.Hypersplenism</t>
  </si>
  <si>
    <t>07-00995</t>
  </si>
  <si>
    <t>Nga Thike Chaung</t>
  </si>
  <si>
    <t>Complicated severe malaria (Severe Anaemia)</t>
  </si>
  <si>
    <t>MGD,
BTD</t>
  </si>
  <si>
    <t>07-000946</t>
  </si>
  <si>
    <t>ARI (Pneumonia) with respiratory distress</t>
  </si>
  <si>
    <t>Severe acute broncholitis</t>
  </si>
  <si>
    <t>07-000078</t>
  </si>
  <si>
    <t>Maung Gyi Taung</t>
  </si>
  <si>
    <t>Abscess over Left buttock with cellulitis</t>
  </si>
  <si>
    <t>left buttock abscess with chest infection</t>
  </si>
  <si>
    <t>07-000079</t>
  </si>
  <si>
    <t>Phuu Kin Chaung</t>
  </si>
  <si>
    <t>Scald over Left side of body</t>
  </si>
  <si>
    <t>07-000080</t>
  </si>
  <si>
    <t>Suspected SBP+ Impending Septic shock U/L HCV(+)ve COL</t>
  </si>
  <si>
    <t>HCV(+) COL</t>
  </si>
  <si>
    <t>07-000081</t>
  </si>
  <si>
    <t xml:space="preserve">Hypertensive Emergency + Heart failure + ? COPD </t>
  </si>
  <si>
    <t>10-days / Died in hospital</t>
  </si>
  <si>
    <t>07-000082</t>
  </si>
  <si>
    <t>Mraung Taung</t>
  </si>
  <si>
    <t>? Incomplete abortion</t>
  </si>
  <si>
    <t>G7 P6+0 with Bleeding per vagina</t>
  </si>
  <si>
    <t>07-000083</t>
  </si>
  <si>
    <t>Acute abdomen + Atrial fibrillation (D.Dx myocardial Infarct)</t>
  </si>
  <si>
    <t xml:space="preserve">Worm obstruction </t>
  </si>
  <si>
    <t>07-000084</t>
  </si>
  <si>
    <t>Kan Nar Ywa</t>
  </si>
  <si>
    <t>Severe pneumonia with Respiratory distress UnderlyingL MAM (MUAC-120mm)</t>
  </si>
  <si>
    <t>07-000085</t>
  </si>
  <si>
    <t>War Shi Lar</t>
  </si>
  <si>
    <t>Severe acute malnutrition with Complication (OTP)</t>
  </si>
  <si>
    <t>07-000947</t>
  </si>
  <si>
    <t>Severe penumonia with Respiratory distress (? Asthmatic attack)</t>
  </si>
  <si>
    <t>07-000948</t>
  </si>
  <si>
    <t>Aung Ba La</t>
  </si>
  <si>
    <t>Acute Severe Pneumonia with Reduced Breast feeding</t>
  </si>
  <si>
    <t>07-000086</t>
  </si>
  <si>
    <t>Kyauk Seik</t>
  </si>
  <si>
    <t>07-000949</t>
  </si>
  <si>
    <t>Severe Anaemia (Hb. 5.3 mg%) d/t thalassaemia</t>
  </si>
  <si>
    <t>6-days / 2-untis blood / Improved</t>
  </si>
  <si>
    <t>07-000950</t>
  </si>
  <si>
    <t>Ward(2)</t>
  </si>
  <si>
    <t>Severe pneumonia with Respiratory distress</t>
  </si>
  <si>
    <t>07-000940</t>
  </si>
  <si>
    <t>? Bronchiolitis with respiratory distress</t>
  </si>
  <si>
    <t>07-000087</t>
  </si>
  <si>
    <t>? Bronchopneumonia</t>
  </si>
  <si>
    <t>07-00901</t>
  </si>
  <si>
    <t>Gaung Nyar</t>
  </si>
  <si>
    <t>Pneumonia with resp: distress</t>
  </si>
  <si>
    <t>07-00902</t>
  </si>
  <si>
    <t xml:space="preserve">16yrs, G1 P0 with PROM with reduced fetal movement </t>
  </si>
  <si>
    <t>G1 P0 with PROM at 32wk gestation</t>
  </si>
  <si>
    <t>11-days / Mother &amp; baby are fine / Improved</t>
  </si>
  <si>
    <t>07-000088</t>
  </si>
  <si>
    <t xml:space="preserve">Fixed flexion deformities ( left elbow ) </t>
  </si>
  <si>
    <t>Fixed flexion deformities ( Left elbow )</t>
  </si>
  <si>
    <t>07-000089</t>
  </si>
  <si>
    <t>Dyspnoea for I/T (on anti- TB Tx)</t>
  </si>
  <si>
    <t>Acute exacebation of COPD</t>
  </si>
  <si>
    <t>07-000090</t>
  </si>
  <si>
    <t>Acute bronchiolitis + Neonatal Conjunctivetis</t>
  </si>
  <si>
    <t>Bronchiolits with conjunctivitis</t>
  </si>
  <si>
    <t>07-000091</t>
  </si>
  <si>
    <t>AGE with moderate dehydration with danger signs</t>
  </si>
  <si>
    <t>AGE with moderate dehydration</t>
  </si>
  <si>
    <t>07-000092</t>
  </si>
  <si>
    <t>2nd degree prolasped pile with underlying immoundeficiency (on ART)</t>
  </si>
  <si>
    <t>07-000093</t>
  </si>
  <si>
    <t>? Foregin body in Lt eye</t>
  </si>
  <si>
    <t>Foregin body in Lt eye</t>
  </si>
  <si>
    <t>07-001022</t>
  </si>
  <si>
    <t>? Severe pneumonia / ? Asthma</t>
  </si>
  <si>
    <t>07-001023</t>
  </si>
  <si>
    <t>Tha Zin Taw</t>
  </si>
  <si>
    <t>Abscess (Upper &amp; lower of Left eyelids)</t>
  </si>
  <si>
    <t>Left (peri-orbital Abscess)</t>
  </si>
  <si>
    <t>07-001024</t>
  </si>
  <si>
    <t xml:space="preserve">Acute exacebation of  COPD wth low SPO2 with Hypertension </t>
  </si>
  <si>
    <t>07-001025</t>
  </si>
  <si>
    <t>Chest infection with malnutrition (MAM)</t>
  </si>
  <si>
    <t>07-001026</t>
  </si>
  <si>
    <t>? Right elbow fracture</t>
  </si>
  <si>
    <t>old supracondylar fracture</t>
  </si>
  <si>
    <t>07-001027</t>
  </si>
  <si>
    <t>Severe attack of Bronchial asthma</t>
  </si>
  <si>
    <t>Acute devere Asthma</t>
  </si>
  <si>
    <t>07-001028</t>
  </si>
  <si>
    <t>Severe pneumonia with ? Epilepsy</t>
  </si>
  <si>
    <t>Febrile convulsion d/t fo AV</t>
  </si>
  <si>
    <t>07-001029</t>
  </si>
  <si>
    <t>Acute Exacerbation of Asthma (moderate)</t>
  </si>
  <si>
    <t>07-001030</t>
  </si>
  <si>
    <t>Gaw Ni Ywa</t>
  </si>
  <si>
    <t>Generalized skin infection with? Neonatal jaundice</t>
  </si>
  <si>
    <t>07-00903</t>
  </si>
  <si>
    <t xml:space="preserve">Acute Severe Pneumonia  </t>
  </si>
  <si>
    <t>07-00904</t>
  </si>
  <si>
    <t>Acute severe pneumonia</t>
  </si>
  <si>
    <t>Dr. HM</t>
  </si>
  <si>
    <t>07-00905</t>
  </si>
  <si>
    <t>Thalassaemia with Anaemia</t>
  </si>
  <si>
    <t>07-001051</t>
  </si>
  <si>
    <t>AGE with some dehydration + late onset sepsis + Umblical Sepsis</t>
  </si>
  <si>
    <t>07-001031</t>
  </si>
  <si>
    <t>Left elbow joint injury d/t slip and fall. (? # left humerus fracture)</t>
  </si>
  <si>
    <t>07-000095</t>
  </si>
  <si>
    <t>Abscess over Left forearm</t>
  </si>
  <si>
    <t>Left forearm abscess</t>
  </si>
  <si>
    <t>07-000096</t>
  </si>
  <si>
    <t>Swelling at left upper arm due to injury (history - unknown )</t>
  </si>
  <si>
    <t>Dr. MMP</t>
  </si>
  <si>
    <t>Left Arm muscle swelling</t>
  </si>
  <si>
    <t>07-00906</t>
  </si>
  <si>
    <t>Severe Respiratory distress due to severe pneumonia + AGE with some dehydaration</t>
  </si>
  <si>
    <t>07-00907</t>
  </si>
  <si>
    <t xml:space="preserve">Acute Bronchiolitis </t>
  </si>
  <si>
    <t>07-00908</t>
  </si>
  <si>
    <t>Thalassaemia with severe Asthma with Rt Below knee amputation</t>
  </si>
  <si>
    <t>07-00909</t>
  </si>
  <si>
    <t>Ka Nyin Taw</t>
  </si>
  <si>
    <t>AGE with severe dehydration DDx: DKA</t>
  </si>
  <si>
    <t>AGE with some dehydration underlying type 1 DM</t>
  </si>
  <si>
    <t>07-00910</t>
  </si>
  <si>
    <t>Acute severe Asthma precipitated by Chest infection</t>
  </si>
  <si>
    <t>07-00911</t>
  </si>
  <si>
    <t>40yrs G8 P7+0 with incomplete abortion</t>
  </si>
  <si>
    <t>P7+1 with incomplete miscarriage with Anaemia</t>
  </si>
  <si>
    <t>5-days / E&amp;C done / Improved</t>
  </si>
  <si>
    <t>07-001052</t>
  </si>
  <si>
    <t>1. ? TB suspect, 2. ? CA Lung</t>
  </si>
  <si>
    <t>Acute exacebation of  COPD</t>
  </si>
  <si>
    <t>07-000098</t>
  </si>
  <si>
    <t>(Anuria  For 24hr) with HCV(+)ve COL with portal hypertension with heptorenal Syndrome</t>
  </si>
  <si>
    <t xml:space="preserve">Cirrhosis of liver </t>
  </si>
  <si>
    <t>07-00912</t>
  </si>
  <si>
    <t>Acute exacebation of  COPD due to ? Poor drug compliance</t>
  </si>
  <si>
    <t>1.Acute exacebation of COPD precipitated by LRTI, 2.analgesis induced gastitis</t>
  </si>
  <si>
    <t>07-00913</t>
  </si>
  <si>
    <t>? acute severe pneumonia / ? Severe bronchiolitis</t>
  </si>
  <si>
    <t>07-00915</t>
  </si>
  <si>
    <t>07-00916</t>
  </si>
  <si>
    <t>G8 P5+2 with Bleeding in early pregnancy ( Hydatidifom mole)</t>
  </si>
  <si>
    <t>P5+3 with complete Hydatidiform mole</t>
  </si>
  <si>
    <t>07-001053</t>
  </si>
  <si>
    <t>Severe Respiratory distress due to Acute exacebation of COPD+? Pleural effusion + old Koch's lungs</t>
  </si>
  <si>
    <t>07-001054</t>
  </si>
  <si>
    <t>07-001055</t>
  </si>
  <si>
    <t>fracture  Rt forearm with Cellulits</t>
  </si>
  <si>
    <t>Left forearm Abscess (Excision and drainage done)</t>
  </si>
  <si>
    <t>07-001056</t>
  </si>
  <si>
    <t xml:space="preserve">fracture ( left forearm ) </t>
  </si>
  <si>
    <t>07-001032</t>
  </si>
  <si>
    <t xml:space="preserve">Acute Bronchiolitis  </t>
  </si>
  <si>
    <t>07-001033</t>
  </si>
  <si>
    <t>? Pneumonia with severe acute malnutrition</t>
  </si>
  <si>
    <t>07-001034</t>
  </si>
  <si>
    <t>? Abscess under Right clavicular region</t>
  </si>
  <si>
    <t>07-000345</t>
  </si>
  <si>
    <t>Acute Asthama Exacerbation</t>
  </si>
  <si>
    <t>07-00917</t>
  </si>
  <si>
    <t>1.Age  with some dehydration 2.Acute glomerulonephritis</t>
  </si>
  <si>
    <t>07-00918</t>
  </si>
  <si>
    <t xml:space="preserve">Acute severe pneumonia </t>
  </si>
  <si>
    <t>07-00919</t>
  </si>
  <si>
    <t xml:space="preserve">? Persistent pneumonia with respiratory distress + reduced intake </t>
  </si>
  <si>
    <t>07-00920</t>
  </si>
  <si>
    <t>Acute severe bronchitis (with respiratory distress)</t>
  </si>
  <si>
    <t>Acute asthma with chest infection</t>
  </si>
  <si>
    <t>07-00922</t>
  </si>
  <si>
    <t>Osteomyelitis (Rt leg)</t>
  </si>
  <si>
    <t>Right leg abscess</t>
  </si>
  <si>
    <t>07-00923</t>
  </si>
  <si>
    <t>? Very severe pneumonia / ? Childhood asthma</t>
  </si>
  <si>
    <t>07-001057</t>
  </si>
  <si>
    <t xml:space="preserve">Respiratory distress due to  Acute exacebation of  COPD + old Koch's lungs </t>
  </si>
  <si>
    <t>Acute Exacerbation of  COPD</t>
  </si>
  <si>
    <t>07-001058</t>
  </si>
  <si>
    <t>Severe Birth Asphyxia</t>
  </si>
  <si>
    <t>07-001059</t>
  </si>
  <si>
    <t>ARI very severe pneumonia with underlying asthma</t>
  </si>
  <si>
    <t>Asthma with Bronchiolitis</t>
  </si>
  <si>
    <t>07-001060</t>
  </si>
  <si>
    <t>07-001061</t>
  </si>
  <si>
    <t>Anemia with underlying DM with TB with HCV</t>
  </si>
  <si>
    <t>07-001063</t>
  </si>
  <si>
    <t>G3 P3+0 with previous 1 scar with PROM</t>
  </si>
  <si>
    <t>G3 P3+0 with previous 1 scar in labour at 37+1wk</t>
  </si>
  <si>
    <t>07-001035</t>
  </si>
  <si>
    <t>Acute bronchiolitis with MAM</t>
  </si>
  <si>
    <t>07-001036</t>
  </si>
  <si>
    <t>Gwa Ni Ywa</t>
  </si>
  <si>
    <t>? Severe pneumonia with skin infection with MAM acute (moderate malnutrition)</t>
  </si>
  <si>
    <t>07-001037</t>
  </si>
  <si>
    <t>Acute severe Asthma</t>
  </si>
  <si>
    <t>07-001038</t>
  </si>
  <si>
    <t>Unknown bite</t>
  </si>
  <si>
    <t>Unknown Bite</t>
  </si>
  <si>
    <t>07-000346</t>
  </si>
  <si>
    <t>G6 P5+0 with severe anaemia (Hb-5.5) at 32 week gestations</t>
  </si>
  <si>
    <t>07-00924</t>
  </si>
  <si>
    <t>? acute bronchiolitis with respiratory distress</t>
  </si>
  <si>
    <t>ARI with acute severe pneumonia</t>
  </si>
  <si>
    <t>07-00925</t>
  </si>
  <si>
    <t>Acute Severe Pneumonia</t>
  </si>
  <si>
    <t>07-00926</t>
  </si>
  <si>
    <t>Phay Zi Ywa</t>
  </si>
  <si>
    <t xml:space="preserve">fracture neck of femur ( left ) </t>
  </si>
  <si>
    <t>07-00927</t>
  </si>
  <si>
    <t>07-00928</t>
  </si>
  <si>
    <t>Severe acute bronchiolitis with pneumonia</t>
  </si>
  <si>
    <t>07-001064</t>
  </si>
  <si>
    <t>Severe Respiratory Distress due to very Severe Pneumonia</t>
  </si>
  <si>
    <t>Asthatic Bronchiolitis</t>
  </si>
  <si>
    <t>07-001065</t>
  </si>
  <si>
    <t>Colle's Fracture due to slip and fall</t>
  </si>
  <si>
    <t>07-001066</t>
  </si>
  <si>
    <t>Severe Respiratory Distress due to Cyanotic Congenital Heart Distress (? TOF) + Hypoxic attack</t>
  </si>
  <si>
    <t>TOF with Hypercyanofic spel</t>
  </si>
  <si>
    <t>07-001039</t>
  </si>
  <si>
    <t>Severe Pneumonia with moderate acute malnutrition</t>
  </si>
  <si>
    <t>07-001040</t>
  </si>
  <si>
    <t>? Severe Pneumonia with fungal skin infection</t>
  </si>
  <si>
    <t xml:space="preserve">Bronchiolits  </t>
  </si>
  <si>
    <t>07-001041</t>
  </si>
  <si>
    <t>Acute Bronchiolitis ( with Respiratory distress)</t>
  </si>
  <si>
    <t>Bronchiolitis (Asthmatic)</t>
  </si>
  <si>
    <t>07-0011042</t>
  </si>
  <si>
    <t>Severe anaemia (Thalassaemia) (Hb-4.6)</t>
  </si>
  <si>
    <t>07-001043</t>
  </si>
  <si>
    <t>Acute bronchiolitis with respiratory distress with dehydration due to ? Malnutrition (Improper Feeding)</t>
  </si>
  <si>
    <t>07-001044</t>
  </si>
  <si>
    <t>Thara Pyin</t>
  </si>
  <si>
    <t>Generalyed skin infection</t>
  </si>
  <si>
    <t>07-0011045</t>
  </si>
  <si>
    <t>Acute bronchiolitis with Respiratory distress</t>
  </si>
  <si>
    <t>07-0011046</t>
  </si>
  <si>
    <t>Acute severe pneumonia (Respiratory distress) with extensive Scabies</t>
  </si>
  <si>
    <t>07-000075</t>
  </si>
  <si>
    <t>Supracondylor #</t>
  </si>
  <si>
    <t>Refer to Maungdaw Hospital but do not reach to Maungdaw Hospital</t>
  </si>
  <si>
    <t>07-000097</t>
  </si>
  <si>
    <t>Pneumonia with respiratory distress</t>
  </si>
  <si>
    <t>07-000099</t>
  </si>
  <si>
    <t xml:space="preserve">Fever with Fits </t>
  </si>
  <si>
    <t>Febrile convulion due to AVN</t>
  </si>
  <si>
    <t>07-000347</t>
  </si>
  <si>
    <t>Ywa Thit</t>
  </si>
  <si>
    <t>Severe anaemia (Thalassaemia) (Hb-6.9)</t>
  </si>
  <si>
    <t>07-00929</t>
  </si>
  <si>
    <t>07-00930</t>
  </si>
  <si>
    <t>Thalasamia</t>
  </si>
  <si>
    <t>07-00931</t>
  </si>
  <si>
    <t>? Right sided irreducible Hernia with Hypertension</t>
  </si>
  <si>
    <t>07-00932</t>
  </si>
  <si>
    <t>G4 P3+0 with PROM at 17+wk gestation</t>
  </si>
  <si>
    <t>P3+0 with missed miscarriage</t>
  </si>
  <si>
    <t>07-00990</t>
  </si>
  <si>
    <t>20yrs G2 P1+0 with prolonged labor</t>
  </si>
  <si>
    <t xml:space="preserve">G2 P1+0 with Labour pain  </t>
  </si>
  <si>
    <t>07-001016</t>
  </si>
  <si>
    <t>Pyar Chaung Gyi</t>
  </si>
  <si>
    <t>1.Severe chest infection (SPO2-87% on air), 2. underlying COPD</t>
  </si>
  <si>
    <t>Dr. AHP</t>
  </si>
  <si>
    <t>Severe Chest Infection</t>
  </si>
  <si>
    <t>07-00991</t>
  </si>
  <si>
    <t>Acute Severe pneumonia</t>
  </si>
  <si>
    <t xml:space="preserve">acute exacerbation of asthma </t>
  </si>
  <si>
    <t>07-00992</t>
  </si>
  <si>
    <t>Left ulnar fracture due to slip &amp; fall</t>
  </si>
  <si>
    <t xml:space="preserve">left ulner fracture </t>
  </si>
  <si>
    <t>2-days / 1-day in BTD hospital / POP done &amp; OPD Treated in MGD Hospital</t>
  </si>
  <si>
    <t>07-00993</t>
  </si>
  <si>
    <t>Acute Bronchiolits / Acute Severe Pneumonia</t>
  </si>
  <si>
    <t>07-00994</t>
  </si>
  <si>
    <t xml:space="preserve">Acute Bronchiolits  </t>
  </si>
  <si>
    <t>07-00996</t>
  </si>
  <si>
    <t>22yrs G4 P3+0 with PROM</t>
  </si>
  <si>
    <t>G4 P1+2 with prolong labour with post date 43wk</t>
  </si>
  <si>
    <t>07-00997</t>
  </si>
  <si>
    <t>Acute very severe pneumonia</t>
  </si>
  <si>
    <t>07-00998</t>
  </si>
  <si>
    <t>30yrs old wth molar Pregnancy</t>
  </si>
  <si>
    <t xml:space="preserve">P5+2 with missed miscarriage with Rt ovarian cyst </t>
  </si>
  <si>
    <t>4-days / E &amp; C done / Improved</t>
  </si>
  <si>
    <t>07-00999</t>
  </si>
  <si>
    <t>Nan Yar Khaing</t>
  </si>
  <si>
    <t xml:space="preserve">17-days / Did not meet with PRA </t>
  </si>
  <si>
    <t>07-01000</t>
  </si>
  <si>
    <t>30yrs G5 P4+0 with PROM</t>
  </si>
  <si>
    <t>G5 P4+0 with Labour pain at term</t>
  </si>
  <si>
    <t>07-00451</t>
  </si>
  <si>
    <t>32yrs old G3 P2+0 with previous 2 scars in labor</t>
  </si>
  <si>
    <t>G3 P2+0 with previous 2 scars at term (EmLSCS)</t>
  </si>
  <si>
    <t>07-00452</t>
  </si>
  <si>
    <t>Chaung Thay Ywa</t>
  </si>
  <si>
    <t>malaria</t>
  </si>
  <si>
    <t>07-00453</t>
  </si>
  <si>
    <t>25yrs G2 P1+0 with no alive child with PROM</t>
  </si>
  <si>
    <t>07-00454</t>
  </si>
  <si>
    <t xml:space="preserve">Lt leg both bone facture </t>
  </si>
  <si>
    <t>Open fracture (left leg)</t>
  </si>
  <si>
    <t>07-00455</t>
  </si>
  <si>
    <t>Generalized skin infection with Bronchopneumonia</t>
  </si>
  <si>
    <t>07-00456</t>
  </si>
  <si>
    <t>Acute GE with moderate dehydration</t>
  </si>
  <si>
    <t>07-00457</t>
  </si>
  <si>
    <t xml:space="preserve">25yrs old P2+3 with Retained placenta with ?still birth </t>
  </si>
  <si>
    <t>P5+0 with Retained placenta</t>
  </si>
  <si>
    <t>07-00458</t>
  </si>
  <si>
    <t>AGE with impending shock</t>
  </si>
  <si>
    <t>AGE with shock</t>
  </si>
  <si>
    <t>07-00459</t>
  </si>
  <si>
    <t>Acute Bronchiolitis or Acute severe Pneumonia</t>
  </si>
  <si>
    <t>07-00460</t>
  </si>
  <si>
    <t>Mro Yu</t>
  </si>
  <si>
    <t>38yrs G7 P6+0 with ? Incomplete abortion</t>
  </si>
  <si>
    <t>38yrs P6+1 with incomplete miscarriage</t>
  </si>
  <si>
    <t>07-00461</t>
  </si>
  <si>
    <t xml:space="preserve">Acute bronchiolitis  </t>
  </si>
  <si>
    <t>07-00462</t>
  </si>
  <si>
    <t>07-00463</t>
  </si>
  <si>
    <t>Paine Chaung</t>
  </si>
  <si>
    <t>Left inguinal hernia with pain</t>
  </si>
  <si>
    <t xml:space="preserve">left inguinal hernia , haematamesis and malena </t>
  </si>
  <si>
    <t>07-00464</t>
  </si>
  <si>
    <t>Q-5</t>
  </si>
  <si>
    <t>Sephic shock, GI sepsis, Awholic COL</t>
  </si>
  <si>
    <t>Septic shock, GI, Sepsis, Acholeic COL</t>
  </si>
  <si>
    <t>9-days / Died in Hospital</t>
  </si>
  <si>
    <t>07-00465</t>
  </si>
  <si>
    <t>SAM (MUAC 11.2cm) with complication (? Severe pneumonia)</t>
  </si>
  <si>
    <t>ARI with severe pneumonia with protein energy malnutrition</t>
  </si>
  <si>
    <t>07-00466</t>
  </si>
  <si>
    <t>G1 P0 with fetal distress and maternal pyrixia at term (EmLSCS)</t>
  </si>
  <si>
    <t>07-00467</t>
  </si>
  <si>
    <t xml:space="preserve">Acute loss of consciousness  </t>
  </si>
  <si>
    <t>Psycho</t>
  </si>
  <si>
    <t>07-00468</t>
  </si>
  <si>
    <t>Thalassaemia (severe anaemia) with ? Hepatomegaly</t>
  </si>
  <si>
    <t>07-00469</t>
  </si>
  <si>
    <t xml:space="preserve">Acute severe bronchiolitis </t>
  </si>
  <si>
    <t>07-00470</t>
  </si>
  <si>
    <t>Acute hepatits with bloody diarrhoea</t>
  </si>
  <si>
    <t xml:space="preserve">Acute viral infection with vomiting </t>
  </si>
  <si>
    <t>07-00471</t>
  </si>
  <si>
    <t>Shwe Htar</t>
  </si>
  <si>
    <t>Scald (15%)</t>
  </si>
  <si>
    <t>07-00472</t>
  </si>
  <si>
    <t>Shwe Ba Ho</t>
  </si>
  <si>
    <t>Analgesic induced gastric erosion</t>
  </si>
  <si>
    <t>1.Hypovolemic shock due to  Hematamesis and malena , 2.analgesic included gastric erosion</t>
  </si>
  <si>
    <t>07-00473</t>
  </si>
  <si>
    <t>Left knee reative arthritis</t>
  </si>
  <si>
    <t>07-00474</t>
  </si>
  <si>
    <t>07-00475</t>
  </si>
  <si>
    <t>Severe Anaemia d/t Haematamesis and malena (? Analgesic induced) underlying DM</t>
  </si>
  <si>
    <t>2-days / 1-unit blood / Died in hospital</t>
  </si>
  <si>
    <t>07-00476</t>
  </si>
  <si>
    <t>P6+0 with anaemia d/t massive bleeding per vagina</t>
  </si>
  <si>
    <t>P6+0 with Postmenopausal Bleeding  with uncontrolled DM</t>
  </si>
  <si>
    <t>14-days / 2-units blood / Improved</t>
  </si>
  <si>
    <t>07-00477</t>
  </si>
  <si>
    <t>G2 P1+0 with PROM for 48hours</t>
  </si>
  <si>
    <t>G3 P1+1 with PROM at 40wk</t>
  </si>
  <si>
    <t>07-00478</t>
  </si>
  <si>
    <t>07-00479</t>
  </si>
  <si>
    <t>P2+0 with huge ovarian cyst</t>
  </si>
  <si>
    <t>07-00480</t>
  </si>
  <si>
    <t>1.Severe brochopneumonia, 2.Down syndrown with congenital heart disease</t>
  </si>
  <si>
    <t>Down $ congenital Heart disease with Pneumonia</t>
  </si>
  <si>
    <t>07-00481</t>
  </si>
  <si>
    <t>? Acute bronchiolits / ? Acute severe pneumonia</t>
  </si>
  <si>
    <t>07-00482</t>
  </si>
  <si>
    <t>G2 P1+0 with previous 1 scar in labour at term</t>
  </si>
  <si>
    <t>07-00483</t>
  </si>
  <si>
    <t>G5 P4+0 with maternal distress (prolonged 2nd stage)</t>
  </si>
  <si>
    <t>G5 P2+0 with LP</t>
  </si>
  <si>
    <t>07-00484</t>
  </si>
  <si>
    <t>? Acute  severe bronchiolitis</t>
  </si>
  <si>
    <t>07-00485</t>
  </si>
  <si>
    <t xml:space="preserve">Distal end of radius fracture </t>
  </si>
  <si>
    <t>Distal end of radius fracture ( Open reduction and internal fixation done )</t>
  </si>
  <si>
    <t>07-00486</t>
  </si>
  <si>
    <t>ARI (very severe bronchopneumonia)</t>
  </si>
  <si>
    <t>Severe Brochopneumonia</t>
  </si>
  <si>
    <t>07-00487</t>
  </si>
  <si>
    <t>Sein Nyin Pyar</t>
  </si>
  <si>
    <t>07-00488</t>
  </si>
  <si>
    <t>G1 P0 with obstructed labour</t>
  </si>
  <si>
    <t>17-days / Mother &amp; baby are fine / Improved</t>
  </si>
  <si>
    <t>07-00489</t>
  </si>
  <si>
    <t>P4+2 with miscarriage</t>
  </si>
  <si>
    <t xml:space="preserve">P5+1 with blighted ovun </t>
  </si>
  <si>
    <t>07-00490</t>
  </si>
  <si>
    <t xml:space="preserve">Bilateral pleural effusion due to pulmonary TB </t>
  </si>
  <si>
    <t>Bilateral plural effusion with Right sided pneumothorax</t>
  </si>
  <si>
    <t>07-00491</t>
  </si>
  <si>
    <t>? Newborn seizures</t>
  </si>
  <si>
    <t xml:space="preserve">MA $ </t>
  </si>
  <si>
    <t>07-00492</t>
  </si>
  <si>
    <t>P4+1 with miscarriage</t>
  </si>
  <si>
    <t>P5+2 with missed miscarriage</t>
  </si>
  <si>
    <t>07-00493</t>
  </si>
  <si>
    <t>1.? Acute exacerbation of COPD underlying DM , 2.AGE with some dehydration</t>
  </si>
  <si>
    <t>1.Severe viral pneumonia, 2.underlying DM</t>
  </si>
  <si>
    <t>07-00494</t>
  </si>
  <si>
    <t>? Cerebral malaria</t>
  </si>
  <si>
    <t>07-00495</t>
  </si>
  <si>
    <t>07-00496</t>
  </si>
  <si>
    <t xml:space="preserve">Respiratory distress underlying pulmonary TB </t>
  </si>
  <si>
    <t xml:space="preserve">TB with brochopneumonia </t>
  </si>
  <si>
    <t>07-00497</t>
  </si>
  <si>
    <t xml:space="preserve">G14 P13+0 at term with ? Antepartum haemorrhage </t>
  </si>
  <si>
    <t>G9 P8+0 with Antepartum haemorrhage due to placenta previa at 31wk</t>
  </si>
  <si>
    <t>6-days / 2-units blood / Mother is fine &amp; baby is stillbirth / Improved</t>
  </si>
  <si>
    <t>07-00498</t>
  </si>
  <si>
    <t>07-00499</t>
  </si>
  <si>
    <t>Closed chest injury</t>
  </si>
  <si>
    <t>Mulhple # 2 honux with flail chest</t>
  </si>
  <si>
    <t>07-00500</t>
  </si>
  <si>
    <t>G1 P0 at term with reduced fetal movement</t>
  </si>
  <si>
    <t>G1 P0 with early Labour pain</t>
  </si>
  <si>
    <t>07-00201</t>
  </si>
  <si>
    <t xml:space="preserve">Down $ with congenital heart disease with hypothyroid </t>
  </si>
  <si>
    <t>07-00202</t>
  </si>
  <si>
    <t>07-00203</t>
  </si>
  <si>
    <t>Taung Chay</t>
  </si>
  <si>
    <t>Severe Pneumonia with septicaemia and anaemia</t>
  </si>
  <si>
    <t>07-00204</t>
  </si>
  <si>
    <t>Cerebral Malaria</t>
  </si>
  <si>
    <t>07-00205</t>
  </si>
  <si>
    <t>Acute loss of consciousness wth high grade fever</t>
  </si>
  <si>
    <t xml:space="preserve">1.Hepatic encephalopathy precipated by constipation, 2.Underlying  HCV(+) related early Cirrhosis of Liver </t>
  </si>
  <si>
    <t>07-00207</t>
  </si>
  <si>
    <t>G3 P2+0 with missed miscarriage</t>
  </si>
  <si>
    <t>P2+1 with partial H-Mole</t>
  </si>
  <si>
    <t>07-00208</t>
  </si>
  <si>
    <t>G8 P6+1 at term with prolonged latent phase &amp; grand multip</t>
  </si>
  <si>
    <t>G6 P5+0 with Prolong labour ( vaccum delivery done )</t>
  </si>
  <si>
    <t>07-00209</t>
  </si>
  <si>
    <t>07-00210</t>
  </si>
  <si>
    <t>07-00211</t>
  </si>
  <si>
    <t>G2 P1+0 at term with breech presentation in labour</t>
  </si>
  <si>
    <t>G2 P1+0 with previous 1 scar in labour with oligue lie at 38wk</t>
  </si>
  <si>
    <t>07-00212</t>
  </si>
  <si>
    <t>07-00213</t>
  </si>
  <si>
    <t>Sepsis</t>
  </si>
  <si>
    <t>07-00214</t>
  </si>
  <si>
    <t>G8 P7+0 at term with IUFD</t>
  </si>
  <si>
    <t>G6 P5+0 with IUFD Underlying DM at 26wk</t>
  </si>
  <si>
    <t>07-00215</t>
  </si>
  <si>
    <t>Very severe anaemia with thalassaemia</t>
  </si>
  <si>
    <t>07-00216</t>
  </si>
  <si>
    <t>Ngwe Taung</t>
  </si>
  <si>
    <t>Lower respiratory tract infection with Hepatitis</t>
  </si>
  <si>
    <t>07-00217</t>
  </si>
  <si>
    <t>Ta Raing</t>
  </si>
  <si>
    <t xml:space="preserve">1.AGE, 2.Aplastic anemia </t>
  </si>
  <si>
    <t>07-00218</t>
  </si>
  <si>
    <t>Severe chest infection with respiratory distress</t>
  </si>
  <si>
    <t>HCV(+), Acute Exacerbation of  COPD</t>
  </si>
  <si>
    <t>07-00219</t>
  </si>
  <si>
    <t>2nd degree burn (19%)</t>
  </si>
  <si>
    <t>07-00220</t>
  </si>
  <si>
    <t>07-00221</t>
  </si>
  <si>
    <t>Nwar Tin Goke</t>
  </si>
  <si>
    <t>Bilateral lower limbs dry gangrene</t>
  </si>
  <si>
    <t>Refer to Sittwe Hospital with MSF support</t>
  </si>
  <si>
    <t>07-00222</t>
  </si>
  <si>
    <t>G5 P3+1 at 11weeks with missed miscarriage</t>
  </si>
  <si>
    <t>P3+1 with missed miscarriage</t>
  </si>
  <si>
    <t>07-00223</t>
  </si>
  <si>
    <t>AGE with fits with severe dehydration</t>
  </si>
  <si>
    <t>Febrile Convulsion due for AVI</t>
  </si>
  <si>
    <t>07-00224</t>
  </si>
  <si>
    <t>07-00225</t>
  </si>
  <si>
    <t>G1 P0 with Antepartum Haemorrhage at ? 6months gestation</t>
  </si>
  <si>
    <t xml:space="preserve">20yrs P0+1 with blighted ovum </t>
  </si>
  <si>
    <t>07-00226</t>
  </si>
  <si>
    <t>Right mandible Abscess with sepsis</t>
  </si>
  <si>
    <t xml:space="preserve">Burst abscess Right face </t>
  </si>
  <si>
    <t>07-00227</t>
  </si>
  <si>
    <t>Acute onset of seizures x 20mins</t>
  </si>
  <si>
    <t>Febrile convulsion</t>
  </si>
  <si>
    <t>07-00228</t>
  </si>
  <si>
    <t>G1 P0 at term with prolonged latent phase</t>
  </si>
  <si>
    <t>G1 P0 with Labour pain</t>
  </si>
  <si>
    <t>07-00229</t>
  </si>
  <si>
    <t>Rigjt elbow joint dislocation</t>
  </si>
  <si>
    <t>Right elbow dislocation (Manipulation under anathesia done )</t>
  </si>
  <si>
    <t>6-days / 1-day in BTD hospital / Improved</t>
  </si>
  <si>
    <t>07-00230</t>
  </si>
  <si>
    <t>07-00231</t>
  </si>
  <si>
    <t>07-00232</t>
  </si>
  <si>
    <t>G5 P4+0 with prolonged latent phase</t>
  </si>
  <si>
    <t>G5 P4+0 with breech in labour at term</t>
  </si>
  <si>
    <t>4-days / 2-units blood / Mother is fine &amp; baby is neonatal death / Improved</t>
  </si>
  <si>
    <t>07-00233</t>
  </si>
  <si>
    <t>Nga Kyine Duk</t>
  </si>
  <si>
    <t xml:space="preserve">G2 P1+0 with Antepartum haemorrhage </t>
  </si>
  <si>
    <t>G2 P1+0 with APH EmLSCS</t>
  </si>
  <si>
    <t>07-00234</t>
  </si>
  <si>
    <t>SLE cerebritis</t>
  </si>
  <si>
    <t>SLE Nephral on MMF</t>
  </si>
  <si>
    <t>07-00235</t>
  </si>
  <si>
    <t>G1 P0 with PROM unfavourable utrine contraction at term</t>
  </si>
  <si>
    <t>07-00236</t>
  </si>
  <si>
    <t>Epilepsy</t>
  </si>
  <si>
    <t>07-00237</t>
  </si>
  <si>
    <t>Nyaug Kyine</t>
  </si>
  <si>
    <t>Live failure, Anaemia with malaria</t>
  </si>
  <si>
    <t>Non-B Non-C hepatitis underlying 13+wk pregnancy</t>
  </si>
  <si>
    <t>5-days / 1-day in BTD hospital / 2-units blood / Improved</t>
  </si>
  <si>
    <t>07-00238</t>
  </si>
  <si>
    <t>Severe neonatal jaundice</t>
  </si>
  <si>
    <t>07-00239</t>
  </si>
  <si>
    <t>G1 P0 in 3rd trimester with acute severe asthma</t>
  </si>
  <si>
    <t>07-00240</t>
  </si>
  <si>
    <t>07-00241</t>
  </si>
  <si>
    <t>Pnemonia with respiratory distress</t>
  </si>
  <si>
    <t>07-00242</t>
  </si>
  <si>
    <t xml:space="preserve">Anaemia due to massive post partum haemorrhage </t>
  </si>
  <si>
    <t xml:space="preserve">P3+0 with post partum haemorrhage </t>
  </si>
  <si>
    <t>07-00243</t>
  </si>
  <si>
    <t>Severe respiratory distress ? Underlying congenital heart disease</t>
  </si>
  <si>
    <t>07-00244</t>
  </si>
  <si>
    <t>Ectopic pregnancy</t>
  </si>
  <si>
    <t>P2+1 with ruptured etopic pregnancy</t>
  </si>
  <si>
    <t>07-00299</t>
  </si>
  <si>
    <t>DHF with warning sign</t>
  </si>
  <si>
    <t>07-00245</t>
  </si>
  <si>
    <t>Pyrexia of unknown origin with septicaemia with severe anaemia</t>
  </si>
  <si>
    <t>6-days / Refer to Sittwe Hospital</t>
  </si>
  <si>
    <t>07-00246</t>
  </si>
  <si>
    <t>07-00247</t>
  </si>
  <si>
    <t xml:space="preserve">Preterm very low birth weight </t>
  </si>
  <si>
    <t xml:space="preserve">Late onset sepsis with very low birth weight </t>
  </si>
  <si>
    <t>07-00248</t>
  </si>
  <si>
    <t>07-00249</t>
  </si>
  <si>
    <t>G6 P3+2 with prolonged labour</t>
  </si>
  <si>
    <t>G3 P2+0 with prolong labour EmLSCS</t>
  </si>
  <si>
    <t>07-00250</t>
  </si>
  <si>
    <t>Acute severe  Asthma</t>
  </si>
  <si>
    <t>Acute asthma</t>
  </si>
  <si>
    <t>07-00851</t>
  </si>
  <si>
    <t>07-00852</t>
  </si>
  <si>
    <t xml:space="preserve">P5+1 woman with anaemia due to ? Bleeding per vagina  , ? Retained products of conception </t>
  </si>
  <si>
    <t>07-00853</t>
  </si>
  <si>
    <t>Febrile Convulsion</t>
  </si>
  <si>
    <t>07-00854</t>
  </si>
  <si>
    <t>07-00855</t>
  </si>
  <si>
    <t>ARU with severe pneumonia</t>
  </si>
  <si>
    <t>07-00856</t>
  </si>
  <si>
    <t>Organophosphate poisoning</t>
  </si>
  <si>
    <t>07-00857</t>
  </si>
  <si>
    <t>Kyaun Chaung</t>
  </si>
  <si>
    <t>07-00858</t>
  </si>
  <si>
    <t>1.Severe pneumonia, 2.Fits for I/T</t>
  </si>
  <si>
    <t>Febrile convulsion d/t AVI</t>
  </si>
  <si>
    <t>07-00859</t>
  </si>
  <si>
    <t xml:space="preserve">Acute loss of consciousness </t>
  </si>
  <si>
    <t>1.Hypoglycemia, 2.Rheumatic Arthritis , 3.Hyperthyroidism , 4.Hypertension</t>
  </si>
  <si>
    <t>07-00860</t>
  </si>
  <si>
    <t>Young Chaung</t>
  </si>
  <si>
    <t xml:space="preserve">Acute bronchiolitis </t>
  </si>
  <si>
    <t>07-00861</t>
  </si>
  <si>
    <t>Ba Da Na</t>
  </si>
  <si>
    <t>Steven Jhonson $</t>
  </si>
  <si>
    <t>07-00862</t>
  </si>
  <si>
    <t>G4 P3+0 at 16wk gestation with incomplete miscarriage</t>
  </si>
  <si>
    <t>P4+1 with incomplete miscarriage</t>
  </si>
  <si>
    <t>2-days / 2-units blood / E&amp;C done / Improved</t>
  </si>
  <si>
    <t>07-00863</t>
  </si>
  <si>
    <t>Septaecemia</t>
  </si>
  <si>
    <t>07-00864</t>
  </si>
  <si>
    <t>PF malaria</t>
  </si>
  <si>
    <t>07-00865</t>
  </si>
  <si>
    <t>08-00933</t>
  </si>
  <si>
    <t>? acute severe pneumonia / ? Childhood asthma</t>
  </si>
  <si>
    <t>08-00934</t>
  </si>
  <si>
    <t>acute severe pneumonia</t>
  </si>
  <si>
    <t>08-00935</t>
  </si>
  <si>
    <t>35yrs, G6 P5+0 at 8+5 wks with missed miscarriage</t>
  </si>
  <si>
    <t>G6 P5+0 with missed miscarriage</t>
  </si>
  <si>
    <t>08-001067</t>
  </si>
  <si>
    <t>Acute abdomen d/t twisted tubo ovarian mass with obstructed uropathy</t>
  </si>
  <si>
    <t>Twisted tubo-ovarian mass</t>
  </si>
  <si>
    <t>08-001068</t>
  </si>
  <si>
    <t>Severe neumonia</t>
  </si>
  <si>
    <t>08-001069</t>
  </si>
  <si>
    <t>30yrs G6 P5+0 with term PROM+DM</t>
  </si>
  <si>
    <t>G6 P5+0 with LP NSVD</t>
  </si>
  <si>
    <t>08-001047</t>
  </si>
  <si>
    <t>Acute severe pneumonia with watery diarrhoea ( No dehydrat? )</t>
  </si>
  <si>
    <t>08-00936</t>
  </si>
  <si>
    <t>Acute severe pneumonia with RD</t>
  </si>
  <si>
    <t>08-00937</t>
  </si>
  <si>
    <t>08-001048</t>
  </si>
  <si>
    <t>Acute Bronchiolitis with respiratory distress</t>
  </si>
  <si>
    <t>08-001049</t>
  </si>
  <si>
    <t>Tha Ra Pyin</t>
  </si>
  <si>
    <t>Acute Bronchiolitis (&lt; 2mth with respiratory distress)</t>
  </si>
  <si>
    <t>08-001050</t>
  </si>
  <si>
    <t>King Daung</t>
  </si>
  <si>
    <t>Acute severe Pneumonia (with respiratory distress) U/dlying MAM case</t>
  </si>
  <si>
    <t>Asthmatic Bronchitis</t>
  </si>
  <si>
    <t>08-000348</t>
  </si>
  <si>
    <t>AGE with some dehydration with oral candidiasis</t>
  </si>
  <si>
    <t xml:space="preserve">SAM  </t>
  </si>
  <si>
    <t>08-000349</t>
  </si>
  <si>
    <t>SAM with CHD</t>
  </si>
  <si>
    <t>08-001070</t>
  </si>
  <si>
    <t>26yrs G7 P6+0 with 3rd trimester pregnancy IUGR+Absent fetal movement</t>
  </si>
  <si>
    <t>G8 P7+0 with Absent foetal movement NSVD</t>
  </si>
  <si>
    <t>08-001071</t>
  </si>
  <si>
    <t>Severe orbital cellulitis (both eyes)</t>
  </si>
  <si>
    <t>Periorbital (Left) Cellulitis</t>
  </si>
  <si>
    <t>08-00939</t>
  </si>
  <si>
    <t>Atypical febrile fits (Fits &gt; 30mins)</t>
  </si>
  <si>
    <t>08-00940</t>
  </si>
  <si>
    <t>ARI ( severe pneumonia ) with respiratory distress</t>
  </si>
  <si>
    <t>08-00941</t>
  </si>
  <si>
    <t>G9 P8+0 with ? Incomplete miscarriage</t>
  </si>
  <si>
    <t>3-days / 1-unit blood / E&amp;C done / Improved</t>
  </si>
  <si>
    <t>08-001072</t>
  </si>
  <si>
    <t>AE COPD + H/t + old stroke + (? Aspiration pneumonia)</t>
  </si>
  <si>
    <t>08-00942</t>
  </si>
  <si>
    <t>08-00943</t>
  </si>
  <si>
    <t>Har Bi Ywa</t>
  </si>
  <si>
    <t>G2 P1+0 with previous (1) scar at term</t>
  </si>
  <si>
    <t>08-00944</t>
  </si>
  <si>
    <t>(4) mile Ywa</t>
  </si>
  <si>
    <t>Severe Acute Malnutrition with AGE with dehydration</t>
  </si>
  <si>
    <t>08-00945</t>
  </si>
  <si>
    <t>08-00921</t>
  </si>
  <si>
    <t>08-001073</t>
  </si>
  <si>
    <t>Kwashiorkor with complications</t>
  </si>
  <si>
    <t>08-001074</t>
  </si>
  <si>
    <t>Left forearm fracture (Both bone # left forearm)</t>
  </si>
  <si>
    <t>Both bone fracture left forearm plating</t>
  </si>
  <si>
    <t>08-00946</t>
  </si>
  <si>
    <t>Burn injury with 2 bact inf: (impending gangrene) (Rt foot)</t>
  </si>
  <si>
    <t>Injury to Rt food due to Accident</t>
  </si>
  <si>
    <t>08-00947</t>
  </si>
  <si>
    <t>? Acute bronchiolitis with respiratory distress</t>
  </si>
  <si>
    <t>08-00948</t>
  </si>
  <si>
    <t>08-00949</t>
  </si>
  <si>
    <t>Nyaung Mar Gyi</t>
  </si>
  <si>
    <t>ELRVE with no special complication</t>
  </si>
  <si>
    <t>25-days / Improved</t>
  </si>
  <si>
    <t>08-00950</t>
  </si>
  <si>
    <t>1.ELRVE, 2.R$, 3.EONS</t>
  </si>
  <si>
    <t>08-00825</t>
  </si>
  <si>
    <t>08-001301</t>
  </si>
  <si>
    <t>Kan Paing Na</t>
  </si>
  <si>
    <t>08-001302</t>
  </si>
  <si>
    <t>08-001303</t>
  </si>
  <si>
    <t>G3 P2+0 with placenta previa U/L GDM</t>
  </si>
  <si>
    <t>G3 P2+0 with U/L DM at 38wk</t>
  </si>
  <si>
    <t>08-001075</t>
  </si>
  <si>
    <t>Small gut volvulus</t>
  </si>
  <si>
    <t>08-001076</t>
  </si>
  <si>
    <t>Thein Daung Pyin</t>
  </si>
  <si>
    <t>08-001077</t>
  </si>
  <si>
    <t>Severe asthmatic attack (? Poor drug compliance)</t>
  </si>
  <si>
    <t>AE of Asthma</t>
  </si>
  <si>
    <t>08-001079</t>
  </si>
  <si>
    <t>Uncontrolled DM+Threatened limb (Rt)+ septic Arthritis(Rt)</t>
  </si>
  <si>
    <t>Right knee Abscess</t>
  </si>
  <si>
    <t>13-days / E&amp;D / Improved</t>
  </si>
  <si>
    <t>08-000252</t>
  </si>
  <si>
    <t>? COL with SBP + impending sepsis U/L HCV infection</t>
  </si>
  <si>
    <t>HCC</t>
  </si>
  <si>
    <t>08-001304</t>
  </si>
  <si>
    <t>Glass cut (Lt foot) with sepsis</t>
  </si>
  <si>
    <t>Rt foot abscess d/t glass cut</t>
  </si>
  <si>
    <t>08-001305</t>
  </si>
  <si>
    <t>Acute severe pneumonia with respiratory distress</t>
  </si>
  <si>
    <t>08-001306</t>
  </si>
  <si>
    <t>Acute Attack of asthma</t>
  </si>
  <si>
    <t>08-001307</t>
  </si>
  <si>
    <t>08-000253</t>
  </si>
  <si>
    <t>Severe anaemia d/t Haemolytic anaemia</t>
  </si>
  <si>
    <t>Chronic Haemolytic Anaemia</t>
  </si>
  <si>
    <t>08-001080</t>
  </si>
  <si>
    <t>08-001018</t>
  </si>
  <si>
    <t>Gutor Pyin</t>
  </si>
  <si>
    <t>Chest infection sepsis signs U/L DM H/T</t>
  </si>
  <si>
    <t>08-001081</t>
  </si>
  <si>
    <t>25yrs, G1 P0 with in labour at term with reduce Fetal movement x 3Days</t>
  </si>
  <si>
    <t>G1 P0 with LP at 34+1wk</t>
  </si>
  <si>
    <t>08-001308</t>
  </si>
  <si>
    <t>CCF with old MI</t>
  </si>
  <si>
    <t>1.Heart failure, 2.old MI, 3.DM, 4.Fit</t>
  </si>
  <si>
    <t>08-001309</t>
  </si>
  <si>
    <t>Miscarriage with Anaemia</t>
  </si>
  <si>
    <t>30yrs P3+1 with incomplete miscarriage</t>
  </si>
  <si>
    <t>6-days / 4-units blood / E&amp;C done / Improved</t>
  </si>
  <si>
    <t>08-001310</t>
  </si>
  <si>
    <t>20yrs, G1 P0 with post date (high risk labour)</t>
  </si>
  <si>
    <t>Dr. MYO</t>
  </si>
  <si>
    <t>G1 P0 with labour pain Emergency LSCS</t>
  </si>
  <si>
    <t>08-001311</t>
  </si>
  <si>
    <t xml:space="preserve">ARI ( severe pneumonia ) </t>
  </si>
  <si>
    <t>Dr. MU</t>
  </si>
  <si>
    <t>08-001312</t>
  </si>
  <si>
    <t xml:space="preserve">IUFD  </t>
  </si>
  <si>
    <t>08-000254</t>
  </si>
  <si>
    <t>Unknown snake bite (Rt foot) bite marks(+) 2sites</t>
  </si>
  <si>
    <t>Nonpoisonous shake bite</t>
  </si>
  <si>
    <t>08-001313</t>
  </si>
  <si>
    <t>Sepsis with malnutrition</t>
  </si>
  <si>
    <t>P' complex</t>
  </si>
  <si>
    <t>08-000255</t>
  </si>
  <si>
    <t>Phoe Khon Chaung</t>
  </si>
  <si>
    <t>1.acute bronchiolitis with RD, 2.AGE with no dehydration, 3.MAM</t>
  </si>
  <si>
    <t>08-000256</t>
  </si>
  <si>
    <t>08-001082</t>
  </si>
  <si>
    <t>Wet Ma Kya</t>
  </si>
  <si>
    <t>TB meningitis (? Defaulter)</t>
  </si>
  <si>
    <t>08-001314</t>
  </si>
  <si>
    <t>08-00866</t>
  </si>
  <si>
    <t>Appendicular mass by conservative</t>
  </si>
  <si>
    <t>08-00867</t>
  </si>
  <si>
    <t>? Septaecemia d/t severe baterial skin infection</t>
  </si>
  <si>
    <t>Septaecemic infection</t>
  </si>
  <si>
    <t>08-00868</t>
  </si>
  <si>
    <t>DHF</t>
  </si>
  <si>
    <t>DHF with chest infection</t>
  </si>
  <si>
    <t>08-00869</t>
  </si>
  <si>
    <t>Acute severe asthma precipitated by chest infection</t>
  </si>
  <si>
    <t>ARI severe pneumonia</t>
  </si>
  <si>
    <t>08-00870</t>
  </si>
  <si>
    <t>Post meningo Enceprilitis Epilepsy</t>
  </si>
  <si>
    <t>08-00871</t>
  </si>
  <si>
    <t>Right SC fracture d/t slip &amp; fall</t>
  </si>
  <si>
    <t>Right old SC fracture (ORIF)</t>
  </si>
  <si>
    <t>08-00872</t>
  </si>
  <si>
    <t>G3 P2+0 at 36th week gestation with pain in labour with twin pregnancy</t>
  </si>
  <si>
    <t>G3 P2+0 with twins preg with premature LP at 36wks</t>
  </si>
  <si>
    <t>08-00873</t>
  </si>
  <si>
    <t>Neonatal Meningitis with status Epilepticus</t>
  </si>
  <si>
    <t>08-00874</t>
  </si>
  <si>
    <t>G3 P2+0 at 38+6 wk gestation with previous 2 scar in labour</t>
  </si>
  <si>
    <t>G3 P2+0 with previous 2 scar in labour at term</t>
  </si>
  <si>
    <t>08-00875</t>
  </si>
  <si>
    <t>Acute severe pneumonia with skin infection</t>
  </si>
  <si>
    <t>08-00876</t>
  </si>
  <si>
    <t>Done Thie</t>
  </si>
  <si>
    <t>G1 P0 with high head at term-LSCS</t>
  </si>
  <si>
    <t>08-00877</t>
  </si>
  <si>
    <t>Nanra Gone</t>
  </si>
  <si>
    <t>Left Flexor Tendon out</t>
  </si>
  <si>
    <t>Infected ulcer and tendon repair</t>
  </si>
  <si>
    <t>08-00878</t>
  </si>
  <si>
    <t>North East Quarter</t>
  </si>
  <si>
    <t>Left Little Finger wet gangrene with AE COPD</t>
  </si>
  <si>
    <t>Left little finger wet gangrene with AE COPD</t>
  </si>
  <si>
    <t>08-00879</t>
  </si>
  <si>
    <t>Prolonged labour with malnutrition</t>
  </si>
  <si>
    <t>G6 P5+0 with LP vaccum delivary</t>
  </si>
  <si>
    <t>08-00880</t>
  </si>
  <si>
    <t>Neonatal Jaundice with sepsis</t>
  </si>
  <si>
    <t>08-00881</t>
  </si>
  <si>
    <t>Wet Kyin</t>
  </si>
  <si>
    <t>1.Septaecenia, 2.UTI</t>
  </si>
  <si>
    <t>SBP due to Hbs Ag(+)ve Hcc</t>
  </si>
  <si>
    <t>08-00882</t>
  </si>
  <si>
    <t>08-00883</t>
  </si>
  <si>
    <t>Forearm fracture</t>
  </si>
  <si>
    <t xml:space="preserve">4-days / Did not meet with PRA </t>
  </si>
  <si>
    <t>08-00884</t>
  </si>
  <si>
    <t>G1 P0 with low lying placenta post date 42wk</t>
  </si>
  <si>
    <t>13-days / Mother &amp; baby are fine / Improved</t>
  </si>
  <si>
    <t>08-00885</t>
  </si>
  <si>
    <t>Very Severe pneumonia</t>
  </si>
  <si>
    <t>08-00886</t>
  </si>
  <si>
    <t>08-00887</t>
  </si>
  <si>
    <t>Obstructed labour due to transverse lie</t>
  </si>
  <si>
    <t>G4 P3+0 with transverse lie in labour at term</t>
  </si>
  <si>
    <t>08-00888</t>
  </si>
  <si>
    <t>IUFD d/t placenta previa</t>
  </si>
  <si>
    <t>G4 P3+0 with IUFD with placenta previa</t>
  </si>
  <si>
    <t>08-00889</t>
  </si>
  <si>
    <t>G1 P0 with prolong labour</t>
  </si>
  <si>
    <t>G1 P0 with labour pain (Forcep delivery)</t>
  </si>
  <si>
    <t>14-days / Mother &amp; baby are fair / Improved</t>
  </si>
  <si>
    <t>08-00890</t>
  </si>
  <si>
    <t>ARI (very severe pneumonia) with Syndromic baby</t>
  </si>
  <si>
    <t>08-00891</t>
  </si>
  <si>
    <t>08-00892</t>
  </si>
  <si>
    <t>26yrs , G1 P0 with incomplete miscarriage</t>
  </si>
  <si>
    <t>08-00893</t>
  </si>
  <si>
    <t>Acute abdomen with ? IO</t>
  </si>
  <si>
    <t>Worm obstrution</t>
  </si>
  <si>
    <t>08-00894</t>
  </si>
  <si>
    <t>Acute Glomerulo Nephritis</t>
  </si>
  <si>
    <t>AGN with scabies</t>
  </si>
  <si>
    <t>08-00895</t>
  </si>
  <si>
    <t>30yrs, P8+0 at PND8 of IFUD with severe anemia</t>
  </si>
  <si>
    <t>P8+0 with severe Anaemia d/t Primary PPH</t>
  </si>
  <si>
    <t>08-00896</t>
  </si>
  <si>
    <t>08-00897</t>
  </si>
  <si>
    <t>Pring Chaung</t>
  </si>
  <si>
    <t>? CA Lung</t>
  </si>
  <si>
    <t>08-00898</t>
  </si>
  <si>
    <t>Chronic Haemolytric Anaemia</t>
  </si>
  <si>
    <t>08-00899</t>
  </si>
  <si>
    <t>Acute loss of consciousness with fits</t>
  </si>
  <si>
    <t>08-00900</t>
  </si>
  <si>
    <t>30yrs, G7 P6+0 with APH</t>
  </si>
  <si>
    <t>A case of G8 P7+0 with (NSVD)</t>
  </si>
  <si>
    <t>08-00801</t>
  </si>
  <si>
    <t>08-00802</t>
  </si>
  <si>
    <t>Prine Taung</t>
  </si>
  <si>
    <t>DM ulcer at buttock</t>
  </si>
  <si>
    <t>Left buttock bed sore with DM</t>
  </si>
  <si>
    <t>08-00803</t>
  </si>
  <si>
    <t>22yrs, G1 P0 with FPOL with big baby at term with GDM</t>
  </si>
  <si>
    <t xml:space="preserve">G1 P0 with LP at term with big baby </t>
  </si>
  <si>
    <t>08-00804</t>
  </si>
  <si>
    <t>Htet Yar</t>
  </si>
  <si>
    <t>40yrs, G5 P4+0 with transverse lie and big baby at 39+wk</t>
  </si>
  <si>
    <t>G5 P4+0 with transverse lie with big baby 39+4wk</t>
  </si>
  <si>
    <t>08-00805</t>
  </si>
  <si>
    <t>Yaung Chaung</t>
  </si>
  <si>
    <t>21yrs, G1 P0 at term for IOL</t>
  </si>
  <si>
    <t>08-00806</t>
  </si>
  <si>
    <t>27yrs, G2 P1+0 at 39+5 wk with previous 1 LSCS scar in labour</t>
  </si>
  <si>
    <t>08-00807</t>
  </si>
  <si>
    <t>Acute bronchiolitis with respiratory distress</t>
  </si>
  <si>
    <t>08-00808</t>
  </si>
  <si>
    <t>Basupa Ywa</t>
  </si>
  <si>
    <t>40yrs, G4 P3+0 at term with PROM</t>
  </si>
  <si>
    <t>G6 P4+1 with premature with prolong PROM</t>
  </si>
  <si>
    <t>08-00809</t>
  </si>
  <si>
    <t>35yrs, G3 P2+0 at term with APH &amp; Reduced Fetal movement</t>
  </si>
  <si>
    <t>G4 P3+0 with APH d/t major placenta previa</t>
  </si>
  <si>
    <t>6-days / 6-units blood / Mother &amp; baby are fair / Improved</t>
  </si>
  <si>
    <t>08-00810</t>
  </si>
  <si>
    <t>08-00811</t>
  </si>
  <si>
    <t>LONS, Generalied skin infection, NNJ</t>
  </si>
  <si>
    <t>08-00812</t>
  </si>
  <si>
    <t>20yrs, G2 P1+0 with incomplete miscarriage</t>
  </si>
  <si>
    <t>G2 P1+0 with BPV complete Abortion</t>
  </si>
  <si>
    <t>08-00813</t>
  </si>
  <si>
    <t>37yrs, G9 P8+0 with malpresentation with reduce fetal movement</t>
  </si>
  <si>
    <t>G9 P7+1 with LP IUFD, NSVD</t>
  </si>
  <si>
    <t>08-00814</t>
  </si>
  <si>
    <t>23yrs, G3 P0+2 at term with PROM with reduce Fetal movement</t>
  </si>
  <si>
    <t>08-00815</t>
  </si>
  <si>
    <t>20yrs, G1 P0 with incomplete miscarriage</t>
  </si>
  <si>
    <t>P2+1 with incomplete miscarriage</t>
  </si>
  <si>
    <t>08-00816</t>
  </si>
  <si>
    <t>Habi Ywa</t>
  </si>
  <si>
    <t>Severe pneumonia with Down's Syndrome</t>
  </si>
  <si>
    <t>SAM with Down $ with poor care</t>
  </si>
  <si>
    <t>08-00817</t>
  </si>
  <si>
    <t>21yrs, G1 P0 with post date with reduced fetal movement</t>
  </si>
  <si>
    <t>G1 P0 with breech in labour at term EmLSCS</t>
  </si>
  <si>
    <t>08-00818</t>
  </si>
  <si>
    <t>27yrs, G1 P0 with miscarriage</t>
  </si>
  <si>
    <t>P3+1 with Blighted ovum</t>
  </si>
  <si>
    <t>08-00819</t>
  </si>
  <si>
    <t>AGE with pneumonia</t>
  </si>
  <si>
    <t>08-00820</t>
  </si>
  <si>
    <t>08-00821</t>
  </si>
  <si>
    <t>G11 P10+0 in labour</t>
  </si>
  <si>
    <t>G11 P10+0 with obstructed labour with severe PE</t>
  </si>
  <si>
    <t>19-days / Improved</t>
  </si>
  <si>
    <t>08-00822</t>
  </si>
  <si>
    <t>Dysentery with sepsis</t>
  </si>
  <si>
    <t>08-00823</t>
  </si>
  <si>
    <t>Horitulla</t>
  </si>
  <si>
    <t>G4 P3+0 with breech presentation in labour</t>
  </si>
  <si>
    <t>G4 P3+0 with PROM with footling breech at term</t>
  </si>
  <si>
    <t>08-00824</t>
  </si>
  <si>
    <t>ARDS d/t pneumonia (? APO)</t>
  </si>
  <si>
    <t>08-00826</t>
  </si>
  <si>
    <t>G3 P2+0 with Placenta Previa with twin pregnancy</t>
  </si>
  <si>
    <t>G3 P2+0 with twins pregnancy with APH d/t placenta previa</t>
  </si>
  <si>
    <t>9-days / 2-units blood / Mother is fine &amp; twin babies are alive / Improved</t>
  </si>
  <si>
    <t>08-00827</t>
  </si>
  <si>
    <t>G2 P1+0 with post date</t>
  </si>
  <si>
    <t>30yrs G2 P1+0 with post date NSVD</t>
  </si>
  <si>
    <t>08-00828</t>
  </si>
  <si>
    <t>GI sepsis with severe Dehydration</t>
  </si>
  <si>
    <t>GI sepsis with dehydration</t>
  </si>
  <si>
    <t>08-00829</t>
  </si>
  <si>
    <t>Severe pneumonia with Down's Syndrone</t>
  </si>
  <si>
    <t>08-00830</t>
  </si>
  <si>
    <t>08-00831</t>
  </si>
  <si>
    <t>G3 P2+0 with post date 40+7wk</t>
  </si>
  <si>
    <t>08-00832</t>
  </si>
  <si>
    <t>1.SAM, 2.Severe acute bronchiolitis with complicated pneumonia, 3.Septic shock</t>
  </si>
  <si>
    <t>36-days / Improved</t>
  </si>
  <si>
    <t>08-00833</t>
  </si>
  <si>
    <t>G3 P1+1 with prolonged labour</t>
  </si>
  <si>
    <t>G3 P1+1 with post date</t>
  </si>
  <si>
    <t>08-00834</t>
  </si>
  <si>
    <t>G4 P3+0 with malpresentation in labour</t>
  </si>
  <si>
    <t>08-00835</t>
  </si>
  <si>
    <t>Acute bronchopneumonia with respiratory distress</t>
  </si>
  <si>
    <t>ARI(VSP) Rt Lung consolidation</t>
  </si>
  <si>
    <t>08-00836</t>
  </si>
  <si>
    <t>08-00837</t>
  </si>
  <si>
    <t xml:space="preserve">Pile with Anaemia </t>
  </si>
  <si>
    <t>Inflammed prolapsed pile with anaemia</t>
  </si>
  <si>
    <t>08-00838</t>
  </si>
  <si>
    <t xml:space="preserve">AE COPD </t>
  </si>
  <si>
    <t>AE COPD ppt by LRTI</t>
  </si>
  <si>
    <t>08-00839</t>
  </si>
  <si>
    <t>08-00840</t>
  </si>
  <si>
    <t>LONS (GSI)</t>
  </si>
  <si>
    <t>08-00841</t>
  </si>
  <si>
    <t>H&amp;M with anaemia ? U/L alcoholic liver disease</t>
  </si>
  <si>
    <t>08-00842</t>
  </si>
  <si>
    <t>Childhood Nephrotic syndrome</t>
  </si>
  <si>
    <t>Childhood Nephrotic syndrone</t>
  </si>
  <si>
    <t>08-00843</t>
  </si>
  <si>
    <t>Young Shung</t>
  </si>
  <si>
    <t>08-00844</t>
  </si>
  <si>
    <t>Anaemia d/t massive BPV</t>
  </si>
  <si>
    <t>G6 P5+0 with BPV with shock</t>
  </si>
  <si>
    <t>08-00845</t>
  </si>
  <si>
    <t>P2+0 with PPH</t>
  </si>
  <si>
    <t>G2 P1+0 with LP NSVD PPH, placenta complete</t>
  </si>
  <si>
    <t>08-00847</t>
  </si>
  <si>
    <t>Right Distal Radius fracture</t>
  </si>
  <si>
    <t>SC fracture 2A</t>
  </si>
  <si>
    <t>08-00848</t>
  </si>
  <si>
    <t>25yrs, G4 P3+0 with incomplete miscarriage</t>
  </si>
  <si>
    <t>08-00849</t>
  </si>
  <si>
    <t>ARI(VSP) Rt upper lobe consolidation</t>
  </si>
  <si>
    <t>08-00850</t>
  </si>
  <si>
    <t xml:space="preserve">Acute loss of conscious </t>
  </si>
  <si>
    <t>08-00751</t>
  </si>
  <si>
    <t>30yrs, G3 P0+2 at term with reduced fetal movement</t>
  </si>
  <si>
    <t>P2+0 with LP, NSVD</t>
  </si>
  <si>
    <t>08-00752</t>
  </si>
  <si>
    <t>08-00753</t>
  </si>
  <si>
    <t>Fracture NOF (right)</t>
  </si>
  <si>
    <t>Fracute NOF Right</t>
  </si>
  <si>
    <t>08-00754</t>
  </si>
  <si>
    <t>Acute asthma with chest abscess</t>
  </si>
  <si>
    <t>08-00755</t>
  </si>
  <si>
    <t>08-00756</t>
  </si>
  <si>
    <t>Left forearm both bone fracture</t>
  </si>
  <si>
    <t>Left forearm fracture (both bone) double plating</t>
  </si>
  <si>
    <t>08-00757</t>
  </si>
  <si>
    <t>Left elbow SC fracture</t>
  </si>
  <si>
    <t>old SC fracture ORIF</t>
  </si>
  <si>
    <t>08-00758</t>
  </si>
  <si>
    <t>Left old SC # connetive asteocotomy</t>
  </si>
  <si>
    <t>08-00760</t>
  </si>
  <si>
    <t>ARI(VSP)</t>
  </si>
  <si>
    <t>08-00761</t>
  </si>
  <si>
    <t>Severe Haemoptysis with ? Underlying pulmonary TB</t>
  </si>
  <si>
    <t>08-00762</t>
  </si>
  <si>
    <t>War Shee Lar</t>
  </si>
  <si>
    <t>Anaemia HBV(+)</t>
  </si>
  <si>
    <t>08-00763</t>
  </si>
  <si>
    <t>35yrs, P5+0 with missed miscarriage</t>
  </si>
  <si>
    <t>P5+1 with Blighted ovum</t>
  </si>
  <si>
    <t>08-00764</t>
  </si>
  <si>
    <t>Htet Ka Ywa</t>
  </si>
  <si>
    <t>Burst appendix intrabdomial abscess</t>
  </si>
  <si>
    <t>08-00765</t>
  </si>
  <si>
    <t>08-00766</t>
  </si>
  <si>
    <t>AVI with vomiting</t>
  </si>
  <si>
    <t>08-00767</t>
  </si>
  <si>
    <t>Both bone fracture, right thigh</t>
  </si>
  <si>
    <t>Non union BB fracture ORIF+plating</t>
  </si>
  <si>
    <t>08-00768</t>
  </si>
  <si>
    <t>Burn (estimate BSA:54%)</t>
  </si>
  <si>
    <t>08-00769</t>
  </si>
  <si>
    <t>19yrs, G1 P0 with incomplete miscarriage</t>
  </si>
  <si>
    <t>Single with DUB</t>
  </si>
  <si>
    <t>08-00770</t>
  </si>
  <si>
    <t>08-00771</t>
  </si>
  <si>
    <t>40yrs, G4 P3+0 with ? APH</t>
  </si>
  <si>
    <t>G6 P5+0 with PROM d/t LP at 40+8wk</t>
  </si>
  <si>
    <t>08-00772</t>
  </si>
  <si>
    <t>23yrs, G6 P5+0 with grandmultip</t>
  </si>
  <si>
    <t>G6 P5+0 with Labour pain (NSVD)</t>
  </si>
  <si>
    <t>08-00773</t>
  </si>
  <si>
    <t>G1 P0 with fetal distress d/t obstructed labour</t>
  </si>
  <si>
    <t>08-00774</t>
  </si>
  <si>
    <t>08-00775</t>
  </si>
  <si>
    <t>35yrs, G1 P0 with underlying HCV infection, Bilateral oedema, chronic hepatitis &amp;? Missed miscarriage</t>
  </si>
  <si>
    <t>1.HE ppt by constipation, UTI, Hypoglycemia, 2.HCV(+) COL, 3.35yrs old G8 P7+0 with 11wks of gastation</t>
  </si>
  <si>
    <t>08-00776</t>
  </si>
  <si>
    <t>AE COPD with ? Chest infection</t>
  </si>
  <si>
    <t>CKD, H/T</t>
  </si>
  <si>
    <t>08-00777</t>
  </si>
  <si>
    <t>Febrile convulsion with excessive vomiting</t>
  </si>
  <si>
    <t>AGE with dehydration (GE sepsis)</t>
  </si>
  <si>
    <t>08-00778</t>
  </si>
  <si>
    <t>08-00779</t>
  </si>
  <si>
    <t>08-00780</t>
  </si>
  <si>
    <t>G2 P1+0 with prolonged labour &amp; reduced fetal movement</t>
  </si>
  <si>
    <t>G2 P1+0 with LP NSV</t>
  </si>
  <si>
    <t>08-00781</t>
  </si>
  <si>
    <t>H&amp;M with severe anaemia with underlying ? Chronic Liver disease</t>
  </si>
  <si>
    <t>1.H&amp;M d/t ROV, 2.HCV(+) ve COL</t>
  </si>
  <si>
    <t>08-00782</t>
  </si>
  <si>
    <t>Bronchiolitis with RD</t>
  </si>
  <si>
    <t>08-00783</t>
  </si>
  <si>
    <t>G8 P7+0 with Grand multip with u/d DM</t>
  </si>
  <si>
    <t>G8 P7+0 with big baby with cawlying placenta and DM</t>
  </si>
  <si>
    <t>08-00784</t>
  </si>
  <si>
    <t>G1 P0 with outside delivery with fetal distress</t>
  </si>
  <si>
    <t>08-00785</t>
  </si>
  <si>
    <t>Chronic haemolytic Anaemia</t>
  </si>
  <si>
    <t>08-00786</t>
  </si>
  <si>
    <t>29yrs, G4 P1+1 with PPROM with chorioamnionitis</t>
  </si>
  <si>
    <t>G4 P2+1 with PPROM</t>
  </si>
  <si>
    <t>08-00787</t>
  </si>
  <si>
    <t>08-00788</t>
  </si>
  <si>
    <t>G1 P0 with LP with EmLSCS</t>
  </si>
  <si>
    <t>08-00789</t>
  </si>
  <si>
    <t>G1 P0 with obstructed labour at term</t>
  </si>
  <si>
    <t>08-00790</t>
  </si>
  <si>
    <t>Aung BaLa</t>
  </si>
  <si>
    <t xml:space="preserve">G2 P1+0 with prolonged labour  </t>
  </si>
  <si>
    <t>G2 P0 with post date with short stature (EmLSCS)</t>
  </si>
  <si>
    <t>08-00791</t>
  </si>
  <si>
    <t>ARI (severy pneumonia) with SAM</t>
  </si>
  <si>
    <t>08-00792</t>
  </si>
  <si>
    <t xml:space="preserve">Acute severe asthma  </t>
  </si>
  <si>
    <t>08-00793</t>
  </si>
  <si>
    <t>G8 P6+1 with Grandmultip with fever &amp; RD</t>
  </si>
  <si>
    <t>G8 P6+1 with AVI (NSVD)</t>
  </si>
  <si>
    <t>08-00794</t>
  </si>
  <si>
    <t>08-00795</t>
  </si>
  <si>
    <t>5-days / the patient absconded from the hospital / Did not meet with PRA</t>
  </si>
  <si>
    <t>08-00796</t>
  </si>
  <si>
    <t>08-00797</t>
  </si>
  <si>
    <t>08-00798</t>
  </si>
  <si>
    <t>? Diphtheria</t>
  </si>
  <si>
    <t>Probable Diphtheria with Myocarditis</t>
  </si>
  <si>
    <t>08-00799</t>
  </si>
  <si>
    <t>? Burst Appendix</t>
  </si>
  <si>
    <t>DM ESRD Appenliting</t>
  </si>
  <si>
    <t>08-00800</t>
  </si>
  <si>
    <t>G1 P0 AVI with PPROM at term</t>
  </si>
  <si>
    <t>08-07051</t>
  </si>
  <si>
    <t>G3 P2+0 with previous 2 scar in labour</t>
  </si>
  <si>
    <t>G4 P3+0 with previous 2 scar at term</t>
  </si>
  <si>
    <t>08-07052</t>
  </si>
  <si>
    <t>Heart failure d/t severe anaemia with GI loss</t>
  </si>
  <si>
    <t>1.Heart failute d/t severe malena d/t ? GI loss, 2.Fit, 3.DM, 4.HCV infection</t>
  </si>
  <si>
    <t>08-07053</t>
  </si>
  <si>
    <t>08-07054</t>
  </si>
  <si>
    <t>P4+0 with Primary PPH</t>
  </si>
  <si>
    <t>P4+0 with primary PPH</t>
  </si>
  <si>
    <t>08-07055</t>
  </si>
  <si>
    <t>COD Braimstem stoke H/T, DM</t>
  </si>
  <si>
    <t>08-07056</t>
  </si>
  <si>
    <t>08-07057</t>
  </si>
  <si>
    <t>G4 P3+0 with post date</t>
  </si>
  <si>
    <t>G4 P3+0 with post date 40+7wk</t>
  </si>
  <si>
    <t>08-07058</t>
  </si>
  <si>
    <t>Advanced (Ca stomach operated) for palliative case</t>
  </si>
  <si>
    <t>Advanced La stomach (post OP GJ)</t>
  </si>
  <si>
    <t>08-07059</t>
  </si>
  <si>
    <t>Laryngomalaeia Bronchiolitis</t>
  </si>
  <si>
    <t>08-07060</t>
  </si>
  <si>
    <t>30yrs, G7 P6+0 with PROM at term</t>
  </si>
  <si>
    <t>G7 P6+0 with prolong PROM at 37wk</t>
  </si>
  <si>
    <t>08-07061</t>
  </si>
  <si>
    <t>08-07062</t>
  </si>
  <si>
    <t>AE (COPD)</t>
  </si>
  <si>
    <t>08-07063</t>
  </si>
  <si>
    <t>P4+1 incomplete miscarriage</t>
  </si>
  <si>
    <t>08-07064</t>
  </si>
  <si>
    <t>G1 P0 with labor pain at term</t>
  </si>
  <si>
    <t>08-07065</t>
  </si>
  <si>
    <t>08-07066</t>
  </si>
  <si>
    <t>08-07067</t>
  </si>
  <si>
    <t>Severe anaemia d/t chrnoic haemolytic Anaemia</t>
  </si>
  <si>
    <t>08-07068</t>
  </si>
  <si>
    <t>Colitis</t>
  </si>
  <si>
    <t>08-07069</t>
  </si>
  <si>
    <t>G5 P4+0 with APH d/t placenta previa</t>
  </si>
  <si>
    <t>18-days / 2-units blood / Improved</t>
  </si>
  <si>
    <t>09-000257</t>
  </si>
  <si>
    <t>? Ruptured ectopic pregnancy</t>
  </si>
  <si>
    <t>P1+0 with ruptured etopic pregnancy</t>
  </si>
  <si>
    <t>09-000258</t>
  </si>
  <si>
    <t>ARI (VSP) severe respiratory distress</t>
  </si>
  <si>
    <t>09-001083</t>
  </si>
  <si>
    <t>SAM with complication (acute severe pneumonia)</t>
  </si>
  <si>
    <t>09-001316</t>
  </si>
  <si>
    <t>35yrs, G6 P5+0 with early LP with placental previa at 38+2wk</t>
  </si>
  <si>
    <t>P6+0 with major placenta previa</t>
  </si>
  <si>
    <t>8-days / 1-unit blood / Mother &amp; baby are fine / Improved</t>
  </si>
  <si>
    <t>09-001318</t>
  </si>
  <si>
    <t>Dr. MO</t>
  </si>
  <si>
    <t>P3+2 with incomplete miscarriage</t>
  </si>
  <si>
    <t>09-000259</t>
  </si>
  <si>
    <t>? LONS underlying severe skin infection + a/c diarrhoea</t>
  </si>
  <si>
    <t>Generalized skin Infection</t>
  </si>
  <si>
    <t>09-000261</t>
  </si>
  <si>
    <t>Acute renal failure underlying uncontrolled H/T</t>
  </si>
  <si>
    <t>09-001084</t>
  </si>
  <si>
    <t>Severe pneumonia with ? Diptheria with shock</t>
  </si>
  <si>
    <t>Confirmed Diptheria</t>
  </si>
  <si>
    <t>09-001321</t>
  </si>
  <si>
    <t>09-001322</t>
  </si>
  <si>
    <t>35-days / Improved</t>
  </si>
  <si>
    <t>09-001323</t>
  </si>
  <si>
    <t>P6+0 with incomplete miscarriage with Anaemia</t>
  </si>
  <si>
    <t>P6+2 with incomplete miscarriage Anaemia</t>
  </si>
  <si>
    <t>09-001325</t>
  </si>
  <si>
    <t>Severe Anaemia (Hb%- 3.6g/dl) d/t GI Loss, RA</t>
  </si>
  <si>
    <t>Dr. PPL</t>
  </si>
  <si>
    <t>1.RA with Anaemia, 2.ALD, 3.Type2DM</t>
  </si>
  <si>
    <t>09-001327</t>
  </si>
  <si>
    <t>Nga Kyin Tauk</t>
  </si>
  <si>
    <t>Fracture neck of femur (Lt)</t>
  </si>
  <si>
    <t>Fracture Left NOF</t>
  </si>
  <si>
    <t>09-001085</t>
  </si>
  <si>
    <t>Thein Taung</t>
  </si>
  <si>
    <t>Acute exacerbation of Asthma</t>
  </si>
  <si>
    <t>09-000260</t>
  </si>
  <si>
    <t>09-000262</t>
  </si>
  <si>
    <t>? Severe pneumonia with respiratory distress</t>
  </si>
  <si>
    <t>09-000264</t>
  </si>
  <si>
    <t>Tha Ya Kin Manu</t>
  </si>
  <si>
    <t>AVI with Vomiting with IDA</t>
  </si>
  <si>
    <t>09-001315</t>
  </si>
  <si>
    <t>AE Asthma / laryngomalacia with Resp: distress</t>
  </si>
  <si>
    <t>ALTB with congenital hemangioma</t>
  </si>
  <si>
    <t>09-001317</t>
  </si>
  <si>
    <t>G2 P1+0 with previous 1 scar in labour underlying valvular heart d/s</t>
  </si>
  <si>
    <t>P2+0 with previous 2 scar with valvular Ht d/s</t>
  </si>
  <si>
    <t>09-000266</t>
  </si>
  <si>
    <t>MAM with ARI (VSP)</t>
  </si>
  <si>
    <t>09-000267</t>
  </si>
  <si>
    <t>SAM with ARI (VSP) MUAC-113mm</t>
  </si>
  <si>
    <t>09-000268</t>
  </si>
  <si>
    <t>Septic arthritis with uncontrolled DM</t>
  </si>
  <si>
    <t>Right knee abscess</t>
  </si>
  <si>
    <t>09-001319</t>
  </si>
  <si>
    <t>09-001320</t>
  </si>
  <si>
    <t>Acute bronchiolitis with resp: distress</t>
  </si>
  <si>
    <t>Acute bronchiolitis  (Repeated)</t>
  </si>
  <si>
    <t>09-001328</t>
  </si>
  <si>
    <t>Severe bronchiolitis with resp: distress</t>
  </si>
  <si>
    <t>09-000269</t>
  </si>
  <si>
    <t xml:space="preserve">Nan Yar Kone </t>
  </si>
  <si>
    <t>09-000270</t>
  </si>
  <si>
    <t>Severe pneumonia underlying MAM</t>
  </si>
  <si>
    <t>09-000271</t>
  </si>
  <si>
    <t>09-000272</t>
  </si>
  <si>
    <t>Ward (1)</t>
  </si>
  <si>
    <t xml:space="preserve">Acute bronchiolitis   </t>
  </si>
  <si>
    <t>09-000273</t>
  </si>
  <si>
    <t>09-000274</t>
  </si>
  <si>
    <t>Day2 Fever with shock</t>
  </si>
  <si>
    <t>09-000275</t>
  </si>
  <si>
    <t>Hypertensive emergency + Anaemia</t>
  </si>
  <si>
    <t>09-000276</t>
  </si>
  <si>
    <t>Acute bloody diarrhoea + Anaemia + Oliguria</t>
  </si>
  <si>
    <t>09-000277</t>
  </si>
  <si>
    <t>09-000278</t>
  </si>
  <si>
    <t>Very Severe Pneumonia</t>
  </si>
  <si>
    <t>09-000279</t>
  </si>
  <si>
    <t>33yrs, G4 P3+0 with acute abdomen (? Ectopic pregnancy)</t>
  </si>
  <si>
    <t>G4 P3+0 with AVI</t>
  </si>
  <si>
    <t>5-days / 2-days in BTD Hospital / Improved</t>
  </si>
  <si>
    <t>09-000280</t>
  </si>
  <si>
    <t>09-000281</t>
  </si>
  <si>
    <t>Severe pneumonia  with ? Febrile convulsion (DDX-D3 Dengue)</t>
  </si>
  <si>
    <t>09-000282</t>
  </si>
  <si>
    <t>09-001329</t>
  </si>
  <si>
    <t>? Staphylococcal Pneumonia</t>
  </si>
  <si>
    <t>09-001331</t>
  </si>
  <si>
    <t>Deep cellulitis with sepsis</t>
  </si>
  <si>
    <t>Abscess of Rt Thigh</t>
  </si>
  <si>
    <t>8-days / 5-days in MGD / Improved</t>
  </si>
  <si>
    <t>09-001351</t>
  </si>
  <si>
    <t>Mya Taung</t>
  </si>
  <si>
    <t>Neonatal jaundice due to LONS</t>
  </si>
  <si>
    <t>09-000283</t>
  </si>
  <si>
    <t>Paraphimosis with cellulitis</t>
  </si>
  <si>
    <t>09-000284</t>
  </si>
  <si>
    <t>Rt Psoas abscess with severe acute malnutrition</t>
  </si>
  <si>
    <t>? Iliacus abscess</t>
  </si>
  <si>
    <t>09-001086</t>
  </si>
  <si>
    <t>09-001087</t>
  </si>
  <si>
    <t>bronchiolitis</t>
  </si>
  <si>
    <t>09-001088</t>
  </si>
  <si>
    <t xml:space="preserve">? Severe Pneumonia  </t>
  </si>
  <si>
    <t>09-001089</t>
  </si>
  <si>
    <t xml:space="preserve">SAM with complication  </t>
  </si>
  <si>
    <t>09-001090</t>
  </si>
  <si>
    <t>09-001091</t>
  </si>
  <si>
    <t>? Dengue with warming signs + acute abdomen</t>
  </si>
  <si>
    <t>Hepato Splebomesal</t>
  </si>
  <si>
    <t>09-001092</t>
  </si>
  <si>
    <t>09-001093</t>
  </si>
  <si>
    <t>Tha Ya Pyin</t>
  </si>
  <si>
    <t>09-000285</t>
  </si>
  <si>
    <t>? Severe Pneumonia / ? Bronchiolitis</t>
  </si>
  <si>
    <t>09-001332</t>
  </si>
  <si>
    <t>09-001333</t>
  </si>
  <si>
    <t>AE Asthma with resp: distress</t>
  </si>
  <si>
    <t>Acute excerbation of asthma with chest infection</t>
  </si>
  <si>
    <t>09-07070</t>
  </si>
  <si>
    <t>09-07071</t>
  </si>
  <si>
    <t>Khway Lar Benga</t>
  </si>
  <si>
    <t>G5 P4+0 with prolonged labor</t>
  </si>
  <si>
    <t>P5+0 with PO4 EmLSCS with prolapse with fetal distress</t>
  </si>
  <si>
    <t>09-07072</t>
  </si>
  <si>
    <t>09-07073</t>
  </si>
  <si>
    <t>G6 P4+1 with placenta previa in labour</t>
  </si>
  <si>
    <t>P5+1 at 3rd PND at NSVD</t>
  </si>
  <si>
    <t>9-days / Mother &amp; baby are fair / Improved</t>
  </si>
  <si>
    <t>09-07074</t>
  </si>
  <si>
    <t>Severe pneumonia with resp: distress</t>
  </si>
  <si>
    <t>09-07075</t>
  </si>
  <si>
    <t>09-07076</t>
  </si>
  <si>
    <t>AGE with severe dehydration (? Shock)</t>
  </si>
  <si>
    <t>STEMI</t>
  </si>
  <si>
    <t>09-07077</t>
  </si>
  <si>
    <t>Sein Taung</t>
  </si>
  <si>
    <t>P0+1 with induced miscarriage with tetanus infection</t>
  </si>
  <si>
    <t>P0+1 with induced incomplete miscarriage with Tenanus infection</t>
  </si>
  <si>
    <t>19-days / E&amp;C done / Improved</t>
  </si>
  <si>
    <t>09-07078</t>
  </si>
  <si>
    <t>PPROM underlying Asthma</t>
  </si>
  <si>
    <t>G3 P2+0 with PPROM with reducecd fetal movement at 35wks</t>
  </si>
  <si>
    <t>09-07079</t>
  </si>
  <si>
    <t>09-07080</t>
  </si>
  <si>
    <t>EONS</t>
  </si>
  <si>
    <t>09-07081</t>
  </si>
  <si>
    <t>Acute Exacerbation of Asthma (severe)</t>
  </si>
  <si>
    <t>09-07082</t>
  </si>
  <si>
    <t>G1 P0 with prolonged labor</t>
  </si>
  <si>
    <t>G1 P0 with post date</t>
  </si>
  <si>
    <t>09-07083</t>
  </si>
  <si>
    <t>P1+0 Rt ovarian cyst for EmLSCS</t>
  </si>
  <si>
    <t>P1+0 with right ovarian cyst</t>
  </si>
  <si>
    <t>09-07084</t>
  </si>
  <si>
    <t>IO d/t ileal volvulus with worm obstruction</t>
  </si>
  <si>
    <t>09-07085</t>
  </si>
  <si>
    <t>G5 P4+0 with APH d/t major placenta previa</t>
  </si>
  <si>
    <t>6-days / 2-units blood / Improved</t>
  </si>
  <si>
    <t>09-07086</t>
  </si>
  <si>
    <t>Left thigh cellulitis with sepsis</t>
  </si>
  <si>
    <t>Deep cellulitis</t>
  </si>
  <si>
    <t>09-00759</t>
  </si>
  <si>
    <t>Hyperbilirubinemia</t>
  </si>
  <si>
    <t>09-07087</t>
  </si>
  <si>
    <t>G2 P1+0 with malpresentation in labour</t>
  </si>
  <si>
    <t>P2+0 with hand prolapse (4th POD OF EmLSCS)</t>
  </si>
  <si>
    <t>6-days / Mother &amp; Baby are fair / Improved</t>
  </si>
  <si>
    <t>09-07088</t>
  </si>
  <si>
    <t>G1 P0 with retained placenta</t>
  </si>
  <si>
    <t>20yrs P1+0 with retained placenta</t>
  </si>
  <si>
    <t>09-07089</t>
  </si>
  <si>
    <t>09-07090</t>
  </si>
  <si>
    <t>09-07091</t>
  </si>
  <si>
    <t>G1 P0 with ? Eclampsia</t>
  </si>
  <si>
    <t>G1 P0 with eclampsia at 34wk</t>
  </si>
  <si>
    <t>10-days / Mother &amp; baby are fine / Improved</t>
  </si>
  <si>
    <t>09-07092</t>
  </si>
  <si>
    <t xml:space="preserve">Severe bronchiolitis  </t>
  </si>
  <si>
    <t>09-07093</t>
  </si>
  <si>
    <t>G1 P0 with prolonged labour at term</t>
  </si>
  <si>
    <t>09-07094</t>
  </si>
  <si>
    <t>G2 P1+0 with previous 1 LSCS scar in labour</t>
  </si>
  <si>
    <t>G2 P1+0 with previous 1 scar in labour</t>
  </si>
  <si>
    <t>09-07095</t>
  </si>
  <si>
    <t>G3 P2+0 at term with twins with malpresentation (37+3)</t>
  </si>
  <si>
    <t>G3 P2+0 with twins pregnancy with LP</t>
  </si>
  <si>
    <t>7-days / 1-unit blood / Mother is fine &amp; twin babies are alive / Improved</t>
  </si>
  <si>
    <t>09-07096</t>
  </si>
  <si>
    <t>Nat Seik</t>
  </si>
  <si>
    <t>Severe Complicated Malaria</t>
  </si>
  <si>
    <t>09-07097</t>
  </si>
  <si>
    <t>Aung Zay Ya</t>
  </si>
  <si>
    <t>Meningitis with status epilepticus</t>
  </si>
  <si>
    <t>Meningo Encephititis with status epilepticus</t>
  </si>
  <si>
    <t>09-07099</t>
  </si>
  <si>
    <t>G5 P4+0 at 38+2wk with breech presentation in labour</t>
  </si>
  <si>
    <t>G5 P4+0 with breech in labor at term</t>
  </si>
  <si>
    <t>09-07100</t>
  </si>
  <si>
    <t>Mee Htike</t>
  </si>
  <si>
    <t>09-07001</t>
  </si>
  <si>
    <t>Diphtheria</t>
  </si>
  <si>
    <t>18-days / Died in hospital</t>
  </si>
  <si>
    <t>09-07002</t>
  </si>
  <si>
    <t>Septicaemia with LRTI</t>
  </si>
  <si>
    <t>Septicenia PUO COPD</t>
  </si>
  <si>
    <t>09-07003</t>
  </si>
  <si>
    <t>09-07004</t>
  </si>
  <si>
    <t>09-07005</t>
  </si>
  <si>
    <t>ARI(VSP) Hyper reactive Airway</t>
  </si>
  <si>
    <t>09-07006</t>
  </si>
  <si>
    <t>Thit Taw Ywa</t>
  </si>
  <si>
    <t>Severe complicated malaria with severe anaemia with Septicaemia</t>
  </si>
  <si>
    <t>09-07007</t>
  </si>
  <si>
    <t>09-07008</t>
  </si>
  <si>
    <t>09-07009</t>
  </si>
  <si>
    <t>09-07010</t>
  </si>
  <si>
    <t>09-07012</t>
  </si>
  <si>
    <t>09-07013</t>
  </si>
  <si>
    <t>Ywa Tha Yar</t>
  </si>
  <si>
    <t>SKN syndrome</t>
  </si>
  <si>
    <t>09-07014</t>
  </si>
  <si>
    <t>5-days / 7-units blood / Mother died in hospial &amp; baby is fine</t>
  </si>
  <si>
    <t>09-07015</t>
  </si>
  <si>
    <t>G2 P1+0 with previous 1 scar with no alive child</t>
  </si>
  <si>
    <t>09-07011</t>
  </si>
  <si>
    <t>09-07016</t>
  </si>
  <si>
    <t>G1 P0 with prolong labour with reduce fetal movement</t>
  </si>
  <si>
    <t>09-07017</t>
  </si>
  <si>
    <t>09-07018</t>
  </si>
  <si>
    <t>09-07019</t>
  </si>
  <si>
    <t>09-07020</t>
  </si>
  <si>
    <t>09-07021</t>
  </si>
  <si>
    <t>09-07022</t>
  </si>
  <si>
    <t>09-07023</t>
  </si>
  <si>
    <t>09-07024</t>
  </si>
  <si>
    <t>Septicaemia , Severe Anaemia with underlying Nephrotic syndrome</t>
  </si>
  <si>
    <t>Nephrotic syndrome with Septicaemia</t>
  </si>
  <si>
    <t>09-07025</t>
  </si>
  <si>
    <t>G4 P3+0 with missed miscarriage</t>
  </si>
  <si>
    <t>P3+1 with Blighted ovam</t>
  </si>
  <si>
    <t>09-07026</t>
  </si>
  <si>
    <t>Thet Kine Nyar</t>
  </si>
  <si>
    <t>Glass cut left foot</t>
  </si>
  <si>
    <t>glass cut injury left foot</t>
  </si>
  <si>
    <t>09-07027</t>
  </si>
  <si>
    <t>Partial IO with mass in abdomen</t>
  </si>
  <si>
    <t>3-days / Refer to Sittwe Hospital</t>
  </si>
  <si>
    <t>09-07028</t>
  </si>
  <si>
    <t>09-07029</t>
  </si>
  <si>
    <t>G1 P0 with prolonged labour with PROM</t>
  </si>
  <si>
    <t xml:space="preserve">G1 P0 with Dribbling </t>
  </si>
  <si>
    <t>09-07030</t>
  </si>
  <si>
    <t>Kone Tan</t>
  </si>
  <si>
    <t>? Encephalitis</t>
  </si>
  <si>
    <t>Acute Neurosis</t>
  </si>
  <si>
    <t>09-07031</t>
  </si>
  <si>
    <t>G2 P1+0 with ectopic pregnancy</t>
  </si>
  <si>
    <t>P1+1 with PODs left Salpingectomy</t>
  </si>
  <si>
    <t>09-07033</t>
  </si>
  <si>
    <t>19yrs, G2 P1+0 with ectopic pregnancy</t>
  </si>
  <si>
    <t>P1+1 with ruptured etopic pregnancy</t>
  </si>
  <si>
    <t>09-07034</t>
  </si>
  <si>
    <t>Down$ congenital Heart disease, ARI(VSP), SAM with complication</t>
  </si>
  <si>
    <t>09-07035</t>
  </si>
  <si>
    <t>Very severe anaemia</t>
  </si>
  <si>
    <t>Bicytopenia Unknown underlying Cause</t>
  </si>
  <si>
    <t>09-07036</t>
  </si>
  <si>
    <t>09-07037</t>
  </si>
  <si>
    <t>09-07038</t>
  </si>
  <si>
    <t>25yrs, G5 P3+1 with APH</t>
  </si>
  <si>
    <t>09-07039</t>
  </si>
  <si>
    <t>24yrs, G2 P0+1 with breech presentation</t>
  </si>
  <si>
    <t>11-days / Mother &amp; baby are fair / Improved</t>
  </si>
  <si>
    <t>09-07040</t>
  </si>
  <si>
    <t>Thalassaemia with Anaemia heart failure</t>
  </si>
  <si>
    <t>09-07041</t>
  </si>
  <si>
    <t>09-07042</t>
  </si>
  <si>
    <t>33yrs, G1 P0+0 with breech presentation at term</t>
  </si>
  <si>
    <t>G4 P3+0 with breech in labor at 39+3wk</t>
  </si>
  <si>
    <t>09-07043</t>
  </si>
  <si>
    <t>22yrs, G3 P2+0 with incomplete miscarriage</t>
  </si>
  <si>
    <t>G4 P2+1 with threatened miscarriage</t>
  </si>
  <si>
    <t>09-07044</t>
  </si>
  <si>
    <t>09-07045</t>
  </si>
  <si>
    <t xml:space="preserve">Acute Severe bronchiolitis </t>
  </si>
  <si>
    <t>09-07046</t>
  </si>
  <si>
    <t>30yrs, G8 P7+0 at term in labour with reduced fetal movement</t>
  </si>
  <si>
    <t>G8 P7+0 with LP</t>
  </si>
  <si>
    <t>09-07047</t>
  </si>
  <si>
    <t>Kyein Chaung</t>
  </si>
  <si>
    <t>Severe anaemia with U/L Paget's Disease</t>
  </si>
  <si>
    <t>1.Anaemia with heart failure, 2.Severe with huge splemectomy, 3.Need to confirm paget d/s</t>
  </si>
  <si>
    <t>09-07048</t>
  </si>
  <si>
    <t>09-07049</t>
  </si>
  <si>
    <t>Dengue Shock with severe sepsis</t>
  </si>
  <si>
    <t>Severe sepsis with Dengue shock</t>
  </si>
  <si>
    <t>09-07050</t>
  </si>
  <si>
    <t>Fracture shaft of femur (Lt)</t>
  </si>
  <si>
    <t>Fracture SOF left with radial nerve palsy</t>
  </si>
  <si>
    <t>09-07201</t>
  </si>
  <si>
    <t>09-07202</t>
  </si>
  <si>
    <t>25yrs, G4 P2+1 at 32wk with PPROM</t>
  </si>
  <si>
    <t>G4 P2+1 with pPROM f/b LP</t>
  </si>
  <si>
    <t>15-days / Mother &amp; baby are fine / Improved</t>
  </si>
  <si>
    <t>09-07203</t>
  </si>
  <si>
    <t>Anaemia, psychosis</t>
  </si>
  <si>
    <t>09-07204</t>
  </si>
  <si>
    <t>Severe UTI with bladder stone</t>
  </si>
  <si>
    <t>09-07205</t>
  </si>
  <si>
    <t>24yrs, G2 P1+0 with post date , PIH with reduced fetal movement</t>
  </si>
  <si>
    <t>G4 P3+0 with big baby and post date with PIH</t>
  </si>
  <si>
    <t>5-days / 1-unit blood / Mother &amp; baby are fine / Improved</t>
  </si>
  <si>
    <t>09-07206</t>
  </si>
  <si>
    <t>09-07207</t>
  </si>
  <si>
    <t>Very severe pneumonia with fits</t>
  </si>
  <si>
    <t>09-07208</t>
  </si>
  <si>
    <t>Hypoplastic anemia</t>
  </si>
  <si>
    <t>09-07209</t>
  </si>
  <si>
    <t>09-07210</t>
  </si>
  <si>
    <t>09-07211</t>
  </si>
  <si>
    <t xml:space="preserve">Very severe pneumonia  </t>
  </si>
  <si>
    <t>09-07212</t>
  </si>
  <si>
    <t>Right SC fracture</t>
  </si>
  <si>
    <t>old SC fracture right DEOR fracture</t>
  </si>
  <si>
    <t>09-07213</t>
  </si>
  <si>
    <t>30yrs, G2 P1+0 with missed miscarriage</t>
  </si>
  <si>
    <t>P8+1 with missed miscarriage</t>
  </si>
  <si>
    <t>09-07214</t>
  </si>
  <si>
    <t>Severe phimosis</t>
  </si>
  <si>
    <t>Phimosis</t>
  </si>
  <si>
    <t>09-07215</t>
  </si>
  <si>
    <t>09-07216</t>
  </si>
  <si>
    <t>09-07217</t>
  </si>
  <si>
    <t>09-07218</t>
  </si>
  <si>
    <t>30yrs, G8 P4+3 at term with ? APH with malpresentation</t>
  </si>
  <si>
    <t>G11 P8+3 with prolong labour, EmLSCS</t>
  </si>
  <si>
    <t>09-07219</t>
  </si>
  <si>
    <t>09-07220</t>
  </si>
  <si>
    <t>09-07221</t>
  </si>
  <si>
    <t>09-07222</t>
  </si>
  <si>
    <t>09-07223</t>
  </si>
  <si>
    <t>Kha Mi Chaung</t>
  </si>
  <si>
    <t>1.CCF, 2.Pneumonia, 3.ZHD</t>
  </si>
  <si>
    <t>AE COPD, TB, AO, IHD</t>
  </si>
  <si>
    <t>09-07224</t>
  </si>
  <si>
    <t>09-07225</t>
  </si>
  <si>
    <t>09-07226</t>
  </si>
  <si>
    <t>09-07227</t>
  </si>
  <si>
    <t>09-07228</t>
  </si>
  <si>
    <t>35yrs, G5 P4+0 with retained placenta</t>
  </si>
  <si>
    <t>P5+0 with Vaginal teonug tean Stitching done T/N D SSK</t>
  </si>
  <si>
    <t>09-07229</t>
  </si>
  <si>
    <t>26yrs, G3 P2+0 with previous 1 LSCS scar in labor</t>
  </si>
  <si>
    <t>6-days / Mother is fine &amp; baby is neonatal death / Improved</t>
  </si>
  <si>
    <t>09-07230</t>
  </si>
  <si>
    <t>Horitullah</t>
  </si>
  <si>
    <t>09-07231</t>
  </si>
  <si>
    <t>31yrs, G4 P3+0 with missed miscarriage</t>
  </si>
  <si>
    <t>P6+1 missed miscarriage</t>
  </si>
  <si>
    <t>09-07232</t>
  </si>
  <si>
    <t xml:space="preserve">Severe bronchiolitis </t>
  </si>
  <si>
    <t>09-07233</t>
  </si>
  <si>
    <t>Laryngomalacia with septicaemia</t>
  </si>
  <si>
    <t>09-07234</t>
  </si>
  <si>
    <t>Hlaing Gun</t>
  </si>
  <si>
    <t>Prolong fever for D/I</t>
  </si>
  <si>
    <t>Koch's lung</t>
  </si>
  <si>
    <t>09-07235</t>
  </si>
  <si>
    <t>09-07236</t>
  </si>
  <si>
    <t>Asthma Bronchiolitis</t>
  </si>
  <si>
    <t>09-07237</t>
  </si>
  <si>
    <t>31yrs, G4 P3+0 with APH d/t ? placenta praevia</t>
  </si>
  <si>
    <t>G4 P3+0 with underlying DM</t>
  </si>
  <si>
    <t>09-07238</t>
  </si>
  <si>
    <t>40yrs G9 P8+0 with miscarriage</t>
  </si>
  <si>
    <t>G10 P9+0 with BPV</t>
  </si>
  <si>
    <t>09-07239</t>
  </si>
  <si>
    <t>09-07240</t>
  </si>
  <si>
    <t>09-07241</t>
  </si>
  <si>
    <t>09-07242</t>
  </si>
  <si>
    <t>09-07243</t>
  </si>
  <si>
    <t>Severe Bronchiolitis with laryngomalaria</t>
  </si>
  <si>
    <t>Bronchiolitis with lary Noamale</t>
  </si>
  <si>
    <t>09-07244</t>
  </si>
  <si>
    <t>19yrs, G1 P0 with prolonged labour</t>
  </si>
  <si>
    <t>09-07245</t>
  </si>
  <si>
    <t>09-07246</t>
  </si>
  <si>
    <t>G10 P9+0 with Grandmultip for EL. LSCS &amp; Sterilization</t>
  </si>
  <si>
    <t>G6 P5+0 at term with sterilization</t>
  </si>
  <si>
    <t>09-07247</t>
  </si>
  <si>
    <t>09-07248</t>
  </si>
  <si>
    <t>4-days / the patient absconded from the hospital / Did not meet with PRA</t>
  </si>
  <si>
    <t>09-07249</t>
  </si>
  <si>
    <t>G1 P0 with vaccum deliver EONS, NNJ</t>
  </si>
  <si>
    <t>09-07250</t>
  </si>
  <si>
    <t>Nga Phone Ywa</t>
  </si>
  <si>
    <t>09-07151</t>
  </si>
  <si>
    <t>09-07152</t>
  </si>
  <si>
    <t>09-07153</t>
  </si>
  <si>
    <t>09-07154</t>
  </si>
  <si>
    <t>G1 P0 with PROM with ? Malpresentation</t>
  </si>
  <si>
    <t>G1 P0 with PROM f/b LP at term</t>
  </si>
  <si>
    <t>09-07155</t>
  </si>
  <si>
    <t>09-07156</t>
  </si>
  <si>
    <t>09-07157</t>
  </si>
  <si>
    <t>G5 P4+1 + vaccum delivery</t>
  </si>
  <si>
    <t>09-07159</t>
  </si>
  <si>
    <t>09-07160</t>
  </si>
  <si>
    <t>09-07161</t>
  </si>
  <si>
    <t>Acute Asthmatic Bronchiolitis</t>
  </si>
  <si>
    <t>CHD with pneumonia with Bronchiolitis</t>
  </si>
  <si>
    <t>09-07162</t>
  </si>
  <si>
    <t>09-07163</t>
  </si>
  <si>
    <t>09-07164</t>
  </si>
  <si>
    <t>09-07165</t>
  </si>
  <si>
    <t>G7 P? with prolonged rupture of membrane</t>
  </si>
  <si>
    <t>G8 P7+1 with Dribbling</t>
  </si>
  <si>
    <t>09-07166</t>
  </si>
  <si>
    <t>SAM with complications (Septicaemia)</t>
  </si>
  <si>
    <t>ARI (severe pneumonia) with P&amp;m</t>
  </si>
  <si>
    <t>09-07167</t>
  </si>
  <si>
    <t>09-07168</t>
  </si>
  <si>
    <t>Guno Years</t>
  </si>
  <si>
    <t>10-001334</t>
  </si>
  <si>
    <t>Severe Bronchiolitis with RD</t>
  </si>
  <si>
    <t>Respiratory Infection</t>
  </si>
  <si>
    <t>10-000286</t>
  </si>
  <si>
    <t>Thaya Kin Manu</t>
  </si>
  <si>
    <t>Severe bronchiolitis with RD</t>
  </si>
  <si>
    <t>10-000287</t>
  </si>
  <si>
    <t>10-000288</t>
  </si>
  <si>
    <t>Respiratory distress d/t A/C bronchiolitis HCV(+) / Prelerm low birth weight</t>
  </si>
  <si>
    <t>Preterm VLBW with Bronchiolitis</t>
  </si>
  <si>
    <t>10-001094</t>
  </si>
  <si>
    <t>ARI (Very severe pneumonia)</t>
  </si>
  <si>
    <t>10-001095</t>
  </si>
  <si>
    <t xml:space="preserve">Severe Bronchiolitis  </t>
  </si>
  <si>
    <t>10-001096</t>
  </si>
  <si>
    <t>Dabyu Chaung</t>
  </si>
  <si>
    <t>10-001097</t>
  </si>
  <si>
    <t>10-001098</t>
  </si>
  <si>
    <t>10-001099</t>
  </si>
  <si>
    <t>Severe  Bronchiolitis with Pneumonia</t>
  </si>
  <si>
    <t>10-001100</t>
  </si>
  <si>
    <t>10-000289</t>
  </si>
  <si>
    <t>Bronchopneumonia with respiratory distress</t>
  </si>
  <si>
    <t>ARI Pneumonia</t>
  </si>
  <si>
    <t>10-001062</t>
  </si>
  <si>
    <t>bronchiolitis with resp: distress</t>
  </si>
  <si>
    <t>10-000290</t>
  </si>
  <si>
    <t>Nyaung chuang</t>
  </si>
  <si>
    <t xml:space="preserve">Very Severe Pneumonia </t>
  </si>
  <si>
    <t>10-000291</t>
  </si>
  <si>
    <t xml:space="preserve">Very  Severe Pneumonia </t>
  </si>
  <si>
    <t>10-000292</t>
  </si>
  <si>
    <t>Braung Na</t>
  </si>
  <si>
    <t>Respiratory distress d/t Very Severe Pneumonia with congenital detormity</t>
  </si>
  <si>
    <t>10-000293</t>
  </si>
  <si>
    <t xml:space="preserve">very Severe Pneumonia </t>
  </si>
  <si>
    <t>10-001078</t>
  </si>
  <si>
    <t>10-001335</t>
  </si>
  <si>
    <t>30yrs, G6 P3+2 with footling Breech in labor (? Stillbirth)</t>
  </si>
  <si>
    <t>G7 P6+0 with entrapment of offer coming head after Breech extraction at home</t>
  </si>
  <si>
    <t>5-days / Mother is fair &amp; baby is stillbirth / Improved</t>
  </si>
  <si>
    <t>10-001336</t>
  </si>
  <si>
    <t>10-000265</t>
  </si>
  <si>
    <t>Preterm LBW baby with Respiratory Distress</t>
  </si>
  <si>
    <t>Pretern VLBW for Neonated</t>
  </si>
  <si>
    <t>10-001401</t>
  </si>
  <si>
    <t>10-001402</t>
  </si>
  <si>
    <t>10-001403</t>
  </si>
  <si>
    <t>10-001337</t>
  </si>
  <si>
    <t>Acute Exacebation Asthma precipitated by chest infection</t>
  </si>
  <si>
    <t>Acute Asthma with chest attack</t>
  </si>
  <si>
    <t>10-001326</t>
  </si>
  <si>
    <t>bronchiolitis with respiratory distress</t>
  </si>
  <si>
    <t xml:space="preserve">ARI severe pneumonia </t>
  </si>
  <si>
    <t>10-001330</t>
  </si>
  <si>
    <t>10-001019</t>
  </si>
  <si>
    <t>10-001404</t>
  </si>
  <si>
    <t>Severe pneumonia with respspiratory distress</t>
  </si>
  <si>
    <t>10-001405</t>
  </si>
  <si>
    <t>Ray Chan Pyin</t>
  </si>
  <si>
    <t>Pneumonia with severe acute malnutrition</t>
  </si>
  <si>
    <t>10-001406</t>
  </si>
  <si>
    <t>Severe Pneumonia  with Respiratory Distress</t>
  </si>
  <si>
    <t>10-001407</t>
  </si>
  <si>
    <t>Severe pneumonia with skin infection</t>
  </si>
  <si>
    <t>10-001408</t>
  </si>
  <si>
    <t>Scald with cellulitis (Rt forearm)</t>
  </si>
  <si>
    <t>Scald 5 %</t>
  </si>
  <si>
    <t>10-001409</t>
  </si>
  <si>
    <t>SAM with complications (ARI)</t>
  </si>
  <si>
    <t>SAM with ARI (VSP) complication</t>
  </si>
  <si>
    <t>10-001411</t>
  </si>
  <si>
    <t>Severe anaemia with ? Heart failure (Thalassaemia) Hb-2.7</t>
  </si>
  <si>
    <t>10-000350</t>
  </si>
  <si>
    <t>ARI (Severe Pneumonia) with RD</t>
  </si>
  <si>
    <t>Asthmtic bronchiolitis</t>
  </si>
  <si>
    <t>10-001412</t>
  </si>
  <si>
    <t>10-001413</t>
  </si>
  <si>
    <t>Asthmative Bronchiolitis</t>
  </si>
  <si>
    <t>10-001414</t>
  </si>
  <si>
    <t xml:space="preserve"> Asthmatic Bronchiolitis with respiratory distress</t>
  </si>
  <si>
    <t>10-001415</t>
  </si>
  <si>
    <t>Severe Pneumonia with previaun Koch's Lung</t>
  </si>
  <si>
    <t>Acute Severe Asthma</t>
  </si>
  <si>
    <t>10-001416</t>
  </si>
  <si>
    <t>Naw Kay Ywa</t>
  </si>
  <si>
    <t>Asthmatic bronchiolitis</t>
  </si>
  <si>
    <t>10-001417</t>
  </si>
  <si>
    <t>Severe Bronchiolitis with pneumonia</t>
  </si>
  <si>
    <t>10-001418</t>
  </si>
  <si>
    <t>ARI (Severe pneumonia ) with RD</t>
  </si>
  <si>
    <t>10-001419</t>
  </si>
  <si>
    <t>Active gumbleeding with severe anaemia</t>
  </si>
  <si>
    <t>4-days / Refer to Sittwe Hospital</t>
  </si>
  <si>
    <t>10-001420</t>
  </si>
  <si>
    <t>Severe Bronchiolitis with Pneumonia</t>
  </si>
  <si>
    <t>10-001421</t>
  </si>
  <si>
    <t>Carbuncla with uncontrolled DM</t>
  </si>
  <si>
    <t>10-001422</t>
  </si>
  <si>
    <t>10-001423</t>
  </si>
  <si>
    <t>Ywa Nyo Taung</t>
  </si>
  <si>
    <t>Severe pneumonia with GE</t>
  </si>
  <si>
    <t>10-001424</t>
  </si>
  <si>
    <t>10-001338</t>
  </si>
  <si>
    <t>Severe Anaemia d/t heavy bleeding per vagina</t>
  </si>
  <si>
    <t>G5+1 with incomplete miscarriage with shock</t>
  </si>
  <si>
    <t>10-001339</t>
  </si>
  <si>
    <t>10-001425</t>
  </si>
  <si>
    <t>Severe pneumonia + Dog bite</t>
  </si>
  <si>
    <t>10-001426</t>
  </si>
  <si>
    <t>Respiratory distress with ? Pleural effusion on Lt side U/L (OPD and severe pan at LHC and Lt bech</t>
  </si>
  <si>
    <t>CA Lung, COPD</t>
  </si>
  <si>
    <t>10-001427</t>
  </si>
  <si>
    <t xml:space="preserve"> severe bronchiolitis with RD</t>
  </si>
  <si>
    <t>Brobchiolitis</t>
  </si>
  <si>
    <t>10-001340</t>
  </si>
  <si>
    <t>P2+0 with severe Anaemia d/t P' PPH</t>
  </si>
  <si>
    <t>10-07169</t>
  </si>
  <si>
    <t>G1 P0 with prolong labor</t>
  </si>
  <si>
    <t>G1 P0 with labour pain vaccum delivery</t>
  </si>
  <si>
    <t>10-07170</t>
  </si>
  <si>
    <t>G3 P1+1 with PPROM</t>
  </si>
  <si>
    <t>Premature labour pain (RH-)</t>
  </si>
  <si>
    <t>10-07171</t>
  </si>
  <si>
    <t>Severe GE with shock with severe malnutrition</t>
  </si>
  <si>
    <t>10-07172</t>
  </si>
  <si>
    <t>Impending eclampsia</t>
  </si>
  <si>
    <t>G4 P2+1 with severe PE with impending eclumpsis at 33wks</t>
  </si>
  <si>
    <t>20-days / 2-units blood / Improved</t>
  </si>
  <si>
    <t>10-07173</t>
  </si>
  <si>
    <t>10-07098</t>
  </si>
  <si>
    <t>G1 P0 with labour pain &amp; EmLSCS</t>
  </si>
  <si>
    <t>10-07174</t>
  </si>
  <si>
    <t>15-days / Died in hospital</t>
  </si>
  <si>
    <t>10-07175</t>
  </si>
  <si>
    <t>Tha Yar Gone</t>
  </si>
  <si>
    <t>G2 P1+0 with prev: (1) scar in labor</t>
  </si>
  <si>
    <t>10-07176</t>
  </si>
  <si>
    <t>G2 P1+0 with prolonged labour with ? Malpresentation</t>
  </si>
  <si>
    <t>POD4 of EmLSCS 23yr, P2+0</t>
  </si>
  <si>
    <t>10-07177</t>
  </si>
  <si>
    <t>10-07178</t>
  </si>
  <si>
    <t>G5 P3+1 with incomplete miscarriage</t>
  </si>
  <si>
    <t>DUB</t>
  </si>
  <si>
    <t>10-07179</t>
  </si>
  <si>
    <t>Acute Severe Asthma ppt by Chest infection</t>
  </si>
  <si>
    <t>10-07180</t>
  </si>
  <si>
    <t>Left SC fracture</t>
  </si>
  <si>
    <t>Left SC #</t>
  </si>
  <si>
    <t>10-07181</t>
  </si>
  <si>
    <t>10-07182</t>
  </si>
  <si>
    <t>G1 P0 with PND 2 at NSVD</t>
  </si>
  <si>
    <t>10-07183</t>
  </si>
  <si>
    <t>10-07184</t>
  </si>
  <si>
    <t>10-07185</t>
  </si>
  <si>
    <t>APH d/t minor abruptio placenta</t>
  </si>
  <si>
    <t>G1 P0 with APH d/t minor Abruption placenta</t>
  </si>
  <si>
    <t>10-07186</t>
  </si>
  <si>
    <t>Burma</t>
  </si>
  <si>
    <t>Aly Than Kyaw</t>
  </si>
  <si>
    <t>G3 P2+0 with jaundice at 33wk with fetal distress</t>
  </si>
  <si>
    <t>G3 P2+0 with HELLP syndrone EmLSCS</t>
  </si>
  <si>
    <t>23-days / Mother &amp; baby are fair / Improved</t>
  </si>
  <si>
    <t>10-07187</t>
  </si>
  <si>
    <t>LBW with EONS with sepsis</t>
  </si>
  <si>
    <t>LBW with EONS with severe sepsis</t>
  </si>
  <si>
    <t>11-days / 3-units blood / Improved</t>
  </si>
  <si>
    <t>10-07188</t>
  </si>
  <si>
    <t>10-07189</t>
  </si>
  <si>
    <t>10-07190</t>
  </si>
  <si>
    <t>Retropharynglal abscess with respiratory distress</t>
  </si>
  <si>
    <t>Retro pharyngeal Abscess</t>
  </si>
  <si>
    <t>10-07191</t>
  </si>
  <si>
    <t>10-07192</t>
  </si>
  <si>
    <t>10-07193</t>
  </si>
  <si>
    <t>10-07194</t>
  </si>
  <si>
    <t xml:space="preserve">Fever with fits </t>
  </si>
  <si>
    <t>10-07195</t>
  </si>
  <si>
    <t>10-07196</t>
  </si>
  <si>
    <t>10-07197</t>
  </si>
  <si>
    <t>bronchiolitis with respspiratory distress</t>
  </si>
  <si>
    <t>10-07198</t>
  </si>
  <si>
    <t>G6 P5+0 with prolonged labour</t>
  </si>
  <si>
    <t>3-days / the patient absconded from the hospital / Did not meet with PRA</t>
  </si>
  <si>
    <t>10-07199</t>
  </si>
  <si>
    <t>10-07200</t>
  </si>
  <si>
    <t>10-07101</t>
  </si>
  <si>
    <t>10-07102</t>
  </si>
  <si>
    <t>10-07103</t>
  </si>
  <si>
    <t>LONS with RD</t>
  </si>
  <si>
    <t>10-07104</t>
  </si>
  <si>
    <t>G6 P4+1 with APH d/t placenta previa</t>
  </si>
  <si>
    <t>G6 P4+1 with APH d/t placenta previous at 32wk</t>
  </si>
  <si>
    <t>10-07105</t>
  </si>
  <si>
    <t>Febrile convcusion d/t AVZ</t>
  </si>
  <si>
    <t>10-07106</t>
  </si>
  <si>
    <t>10-07107</t>
  </si>
  <si>
    <t>Bronchiolitis (severe)</t>
  </si>
  <si>
    <t>10-07108</t>
  </si>
  <si>
    <t>10-07110</t>
  </si>
  <si>
    <t>"Meninga Encephilitis with statu Epile Ptian"</t>
  </si>
  <si>
    <t>10-07111</t>
  </si>
  <si>
    <t>10-07112</t>
  </si>
  <si>
    <t>Covid Hall Camp</t>
  </si>
  <si>
    <t>ARI (Severe pneumonia) with RD</t>
  </si>
  <si>
    <t>10-07113</t>
  </si>
  <si>
    <t>Min Gyi Ywa</t>
  </si>
  <si>
    <t>Aplastic Anaemia</t>
  </si>
  <si>
    <t>10-07114</t>
  </si>
  <si>
    <t>G1 P0 with incomplete miscarriage</t>
  </si>
  <si>
    <t>P0+1 with incomplete miscarriage</t>
  </si>
  <si>
    <t>10-07115</t>
  </si>
  <si>
    <t>Sin Shwe Ra</t>
  </si>
  <si>
    <t>10-07116</t>
  </si>
  <si>
    <t>10-07117</t>
  </si>
  <si>
    <t>G3 P2+0 with incomplete miscarriage</t>
  </si>
  <si>
    <t>10-07118</t>
  </si>
  <si>
    <t>G9 P8+0 with PPROM with previous 1 LSCS scar</t>
  </si>
  <si>
    <t>G9 P8+0 with previous 1 scar with AVI at 37wk</t>
  </si>
  <si>
    <t>5-days / MVA done / Improved</t>
  </si>
  <si>
    <t>10-07119</t>
  </si>
  <si>
    <t>Ovarian Cyst</t>
  </si>
  <si>
    <t>P5+2 with twisted Rt ovarian tube with post mean pure bleedy</t>
  </si>
  <si>
    <t>10-07120</t>
  </si>
  <si>
    <t>G2 P1+0 with labour pain (EmLSCS)</t>
  </si>
  <si>
    <t>10-07121</t>
  </si>
  <si>
    <t>G3 P2+0 with twin pregnancy</t>
  </si>
  <si>
    <t>G3 P2+0 with twins pregnancy in labour (1st twice breech)</t>
  </si>
  <si>
    <t>14-days / Mother &amp; two babies are fair / Improved</t>
  </si>
  <si>
    <t>10-07122</t>
  </si>
  <si>
    <t>Acute Rheumatic Fever</t>
  </si>
  <si>
    <t>A/C Rheumatic fever</t>
  </si>
  <si>
    <t>10-07123</t>
  </si>
  <si>
    <t>G2 P1+0 with PPROM</t>
  </si>
  <si>
    <t>10-07124</t>
  </si>
  <si>
    <t>G3 P2+0 with post date pregnancy</t>
  </si>
  <si>
    <t>G3 P2+0 with post date 40th wks, NSVD</t>
  </si>
  <si>
    <t>10-07125</t>
  </si>
  <si>
    <t>10-07126</t>
  </si>
  <si>
    <t>GI ve PSIa</t>
  </si>
  <si>
    <t>10-07127</t>
  </si>
  <si>
    <t>D1 baby with RD with grunting</t>
  </si>
  <si>
    <t>TTN / NNJ</t>
  </si>
  <si>
    <t>10-07128</t>
  </si>
  <si>
    <t>G8 P7+0 with obstructed labour</t>
  </si>
  <si>
    <t>G8 P7+0 with obstructed labour EmLSCS</t>
  </si>
  <si>
    <t>10-07129</t>
  </si>
  <si>
    <t>AGE (severe dehydration)</t>
  </si>
  <si>
    <t>Massive Worn Infection with AGE with (severe Dehydration)</t>
  </si>
  <si>
    <t>10-07130</t>
  </si>
  <si>
    <t>G3 P2+0 with labour pain at term</t>
  </si>
  <si>
    <t>10-07131</t>
  </si>
  <si>
    <t>G3 P2+0 with prolonged labour with reduced fetal movement</t>
  </si>
  <si>
    <t>5-days / Mother &amp; baby are fine/ Improved</t>
  </si>
  <si>
    <t>10-07132</t>
  </si>
  <si>
    <t>ARI (severe pneumonia) with congential heart disease (VSD)</t>
  </si>
  <si>
    <t>ARI(verey severe pneumonia) with congenita Heart Disease (VSD) (ECHO Proved) with Heart Failure</t>
  </si>
  <si>
    <t>10-07133</t>
  </si>
  <si>
    <t xml:space="preserve">Acute Exacebation of Asthma  </t>
  </si>
  <si>
    <t>10-07134</t>
  </si>
  <si>
    <t>SAM with complication with ARI (VSP)</t>
  </si>
  <si>
    <t>10-07135</t>
  </si>
  <si>
    <t>10-07136</t>
  </si>
  <si>
    <t>A/C severe Asthma</t>
  </si>
  <si>
    <t>10-07137</t>
  </si>
  <si>
    <t>A/C Bronchiolitis with RD</t>
  </si>
  <si>
    <t>10-07138</t>
  </si>
  <si>
    <t>Status Epilepticus</t>
  </si>
  <si>
    <t>10-07139</t>
  </si>
  <si>
    <t>Gu Tar Pyin</t>
  </si>
  <si>
    <t>Cryptococcal meningitis with Retro (+)</t>
  </si>
  <si>
    <t>Strolu PUO / Retro</t>
  </si>
  <si>
    <t>10-07140</t>
  </si>
  <si>
    <t>A/C Asthmatic Bronchiolitis</t>
  </si>
  <si>
    <t>10-07141</t>
  </si>
  <si>
    <t>G7 P6+0 with post date pregnancy</t>
  </si>
  <si>
    <t>G6 P5+0 with post date NSVD</t>
  </si>
  <si>
    <t>10-07142</t>
  </si>
  <si>
    <t>36yrs G4 P3+0 with prolonged labour with  reduced fetal movement</t>
  </si>
  <si>
    <t>10-07143</t>
  </si>
  <si>
    <t>41yr G4 P2+1 with prolonged labour</t>
  </si>
  <si>
    <t>PODs of EmLSCS + sterigation</t>
  </si>
  <si>
    <t>10-07144</t>
  </si>
  <si>
    <t>Rt pyothorax</t>
  </si>
  <si>
    <t>1.Emplymas thoreen with Koch's Lung, 2.Fits, 3.Neprrothic</t>
  </si>
  <si>
    <t>14-days / 1-day in BTD hospital / 1-unit blood / Improved</t>
  </si>
  <si>
    <t>10-07145</t>
  </si>
  <si>
    <t>Severe scald (40%) (Rt lower leg)</t>
  </si>
  <si>
    <t>10-07146</t>
  </si>
  <si>
    <t>G1 P0 with prolonged labour with u/dlying DM</t>
  </si>
  <si>
    <t>10-07147</t>
  </si>
  <si>
    <t>Complicated labour</t>
  </si>
  <si>
    <t>10-07148</t>
  </si>
  <si>
    <t>Severe Respiratory Tract infection</t>
  </si>
  <si>
    <t>Tonsillar abscess</t>
  </si>
  <si>
    <t>10-07149</t>
  </si>
  <si>
    <t>10-07150</t>
  </si>
  <si>
    <t>G3 P2+0 with BPV</t>
  </si>
  <si>
    <t>10-07451</t>
  </si>
  <si>
    <t>G2 P1+0 with previous 1 scar in labour LSCS</t>
  </si>
  <si>
    <t>10-07452</t>
  </si>
  <si>
    <t>10-07453</t>
  </si>
  <si>
    <t>10-07454</t>
  </si>
  <si>
    <t>BB fracture (Rt forearm)</t>
  </si>
  <si>
    <t>left FA #</t>
  </si>
  <si>
    <t>10-07455</t>
  </si>
  <si>
    <t>Asthmative Bronchiolitis with chest infection</t>
  </si>
  <si>
    <t>10-07456</t>
  </si>
  <si>
    <t>10-07457</t>
  </si>
  <si>
    <t>G6 P5+0 with post date</t>
  </si>
  <si>
    <t>10-07458</t>
  </si>
  <si>
    <t>10-07460</t>
  </si>
  <si>
    <t>2-days / 1-unit blood / Improved</t>
  </si>
  <si>
    <t>10-07461</t>
  </si>
  <si>
    <t>G7 P6+0 with complicated pregnancy</t>
  </si>
  <si>
    <t>P5+2 with irevitate miscarriage ovarium cyst</t>
  </si>
  <si>
    <t>2-days / MVA done / Improved</t>
  </si>
  <si>
    <t>10-07462</t>
  </si>
  <si>
    <t>G6 P3+2 with incomplete miscarriage</t>
  </si>
  <si>
    <t>P3+3 with incomplete miscarriage</t>
  </si>
  <si>
    <t>10-07463</t>
  </si>
  <si>
    <t>10-07464</t>
  </si>
  <si>
    <t>G6 P5+0 with Incomplete miscarriage</t>
  </si>
  <si>
    <t>10-07465</t>
  </si>
  <si>
    <t>10-07466</t>
  </si>
  <si>
    <t>EONS with Neonatal Jaundice</t>
  </si>
  <si>
    <t>10-07467</t>
  </si>
  <si>
    <t>Birth Asphyxia</t>
  </si>
  <si>
    <t>10-07468</t>
  </si>
  <si>
    <t>G1 P0 at 38+6wk with PIH in labour (? Pre-eclampsia)</t>
  </si>
  <si>
    <t>G1 P0 with fetal distress in early labour with PE at term</t>
  </si>
  <si>
    <t>10-07469</t>
  </si>
  <si>
    <t>10-07470</t>
  </si>
  <si>
    <t>Lone Don</t>
  </si>
  <si>
    <t>G6 P3+2 with previous 2 scar with transverse line</t>
  </si>
  <si>
    <t>G6 P3+2 with previous 2 scar with transverse lie</t>
  </si>
  <si>
    <t>10-07471</t>
  </si>
  <si>
    <t>G12 P11+0 with incomplete miscarriage</t>
  </si>
  <si>
    <t>P11+1 with missed miscarriage</t>
  </si>
  <si>
    <t>3-days / MVA was done / Improved</t>
  </si>
  <si>
    <t>10-07472</t>
  </si>
  <si>
    <t>Quarter (4)</t>
  </si>
  <si>
    <t>10-07473</t>
  </si>
  <si>
    <t>Largngo malaria with Bronchiolitis</t>
  </si>
  <si>
    <t>10-07474</t>
  </si>
  <si>
    <t>G4 P3+0 with prolonged labour with fetal distress</t>
  </si>
  <si>
    <t>G5 P2+2 with IUFD with transverse live</t>
  </si>
  <si>
    <t>10-07475</t>
  </si>
  <si>
    <t>G3 P2+0 with prolonged labour with fetal distress</t>
  </si>
  <si>
    <t>G3 P2+0 with Breech</t>
  </si>
  <si>
    <t>10-07476</t>
  </si>
  <si>
    <t>12-days / 4-days in MGD hospital / Improved</t>
  </si>
  <si>
    <t>10-07478</t>
  </si>
  <si>
    <t>Menorrhagia with hypovlemic shock</t>
  </si>
  <si>
    <t>P. with incomplete miscarriage with Anaemia</t>
  </si>
  <si>
    <t>5-days /2-units blood / Improved</t>
  </si>
  <si>
    <t>10-07479</t>
  </si>
  <si>
    <t>EONS with preterm very low birth weight</t>
  </si>
  <si>
    <t>EONS with Pretern VLBW</t>
  </si>
  <si>
    <t>10-07480</t>
  </si>
  <si>
    <t>10-07481</t>
  </si>
  <si>
    <t>10-07482</t>
  </si>
  <si>
    <t>Febrile Convulsion due to AVZ</t>
  </si>
  <si>
    <t>10-07483</t>
  </si>
  <si>
    <t>G3 P2+0 with PPROM with prolonged labour</t>
  </si>
  <si>
    <t>G3 P2+0 with BOH with PFOL at 36wk</t>
  </si>
  <si>
    <t>10-07484</t>
  </si>
  <si>
    <t>10-07485</t>
  </si>
  <si>
    <t>G3 P1+1 with previous one scar in labour</t>
  </si>
  <si>
    <t>G3 P1+1 with previous 1 scar at term</t>
  </si>
  <si>
    <t>10-07486</t>
  </si>
  <si>
    <t>G7 P6+0 with prolonged labour with u/dling stoke</t>
  </si>
  <si>
    <t>G5 P4+0 with post date with p' PPH</t>
  </si>
  <si>
    <t>9-days / 8-units blood / Mother &amp; baby are fine / Improved</t>
  </si>
  <si>
    <t>10-07487</t>
  </si>
  <si>
    <t>G2 P0+1 with prolonged labour</t>
  </si>
  <si>
    <t>G1 P0 with FPOL at term with chest infection</t>
  </si>
  <si>
    <t>10-07488</t>
  </si>
  <si>
    <t>10-07489</t>
  </si>
  <si>
    <t>G1 P0 with post date preg with prolonged labour</t>
  </si>
  <si>
    <t>G1 P0 with post date 40+2 wk</t>
  </si>
  <si>
    <t>10-07490</t>
  </si>
  <si>
    <t>Strictor d/t ? ALTB</t>
  </si>
  <si>
    <t>Encephilitis with laryngo malaria</t>
  </si>
  <si>
    <t>11-001428</t>
  </si>
  <si>
    <t>Severe Pneumonia / ? Bronchiolitis</t>
  </si>
  <si>
    <t>no</t>
  </si>
  <si>
    <t>11-001341</t>
  </si>
  <si>
    <t>La Baw Za</t>
  </si>
  <si>
    <t>11-000294</t>
  </si>
  <si>
    <t>Oo Thay Ywa</t>
  </si>
  <si>
    <t>11-001342</t>
  </si>
  <si>
    <t>11-000295</t>
  </si>
  <si>
    <t>11-001343</t>
  </si>
  <si>
    <t>11-07491</t>
  </si>
  <si>
    <t>G1 P0 with vaccum deli alive</t>
  </si>
  <si>
    <t>11-07492</t>
  </si>
  <si>
    <t>G5 P3+1 with prolonged labour</t>
  </si>
  <si>
    <t>G5 P3+1 with labour pain at term</t>
  </si>
  <si>
    <t>11-07493</t>
  </si>
  <si>
    <t>G2 P0+1 with prolong labour with out side hrnoly</t>
  </si>
  <si>
    <t>11-07494</t>
  </si>
  <si>
    <t>A/C bronchiolitis with RD</t>
  </si>
  <si>
    <t>11-07495</t>
  </si>
  <si>
    <t>P3+1 with blighted Ovan</t>
  </si>
  <si>
    <t>11-07496</t>
  </si>
  <si>
    <t>AECOPD PPt by chest inf:</t>
  </si>
  <si>
    <t>AE of COPD ppt by chest inf:</t>
  </si>
  <si>
    <t>11-07497</t>
  </si>
  <si>
    <t>G5 P4+0 with Malpresentation</t>
  </si>
  <si>
    <t>G6 P4+1 with F POL at term</t>
  </si>
  <si>
    <t>11-07498</t>
  </si>
  <si>
    <t>11-07499</t>
  </si>
  <si>
    <t>P2+0 with secondary PPH</t>
  </si>
  <si>
    <t>P2+0 with 2' PPH d/t sepsis</t>
  </si>
  <si>
    <t>11-07500</t>
  </si>
  <si>
    <t xml:space="preserve">Severe Pneumonia </t>
  </si>
  <si>
    <t>11-07251</t>
  </si>
  <si>
    <t>Wara kyum</t>
  </si>
  <si>
    <t>11-07252</t>
  </si>
  <si>
    <t>G3 P2+0 with prolonged labour with reduced foetal m/m</t>
  </si>
  <si>
    <t>G3 P2+0 with prolong 2nd stage at labour d/t poor matenot effect</t>
  </si>
  <si>
    <t>11-07253</t>
  </si>
  <si>
    <t>Hepatitis with Septicaemia (by pediatrician)</t>
  </si>
  <si>
    <t>Hepatitis</t>
  </si>
  <si>
    <t>11-07254</t>
  </si>
  <si>
    <t>ARI (VSP) with viral myocarditl with ID Anaemia</t>
  </si>
  <si>
    <t>11-07256</t>
  </si>
  <si>
    <t>11-07257</t>
  </si>
  <si>
    <t>Dysentry with severe dehydration</t>
  </si>
  <si>
    <t>11-07258</t>
  </si>
  <si>
    <t>Severe RTI</t>
  </si>
  <si>
    <t>Pharyngitis</t>
  </si>
  <si>
    <t>11-07259</t>
  </si>
  <si>
    <t>Thit Tonena Kwa Sone</t>
  </si>
  <si>
    <t>11-07260</t>
  </si>
  <si>
    <t xml:space="preserve">2-days / Died in hospital </t>
  </si>
  <si>
    <t>11-07261</t>
  </si>
  <si>
    <t>G3 P2+0 with post date preg with reduced Fetal m/m</t>
  </si>
  <si>
    <t>G3 P2+0 with post date NSVD</t>
  </si>
  <si>
    <t>11-07262</t>
  </si>
  <si>
    <t>G6 P5+0 with uterus rupture with pelvic abscess I IUFD</t>
  </si>
  <si>
    <t>G6 P5+0 with uretus ruptuned with previous abscess</t>
  </si>
  <si>
    <t>17-days / 3-units blood / Mother is fine &amp; baby is stillbirth / Improved</t>
  </si>
  <si>
    <t>11-07263</t>
  </si>
  <si>
    <t>Gangrene Lt foot for wd debridement</t>
  </si>
  <si>
    <t>L foot ulcer y 25d</t>
  </si>
  <si>
    <t>11-07264</t>
  </si>
  <si>
    <t>G3 P2+0 with LP at term</t>
  </si>
  <si>
    <t>11-07265</t>
  </si>
  <si>
    <t>G9 P8+0 with pre-elampsia in labour</t>
  </si>
  <si>
    <t>G7 P6+0 with LP with big baby at term</t>
  </si>
  <si>
    <t>11-07266</t>
  </si>
  <si>
    <t>11-07267</t>
  </si>
  <si>
    <t>11-07268</t>
  </si>
  <si>
    <t>11-07269</t>
  </si>
  <si>
    <t>Severe Anaemia (Hb-4.4g/dL) with respiratory distress</t>
  </si>
  <si>
    <t>Chronic Haemolytis Anaemia (Thalassaemia)</t>
  </si>
  <si>
    <t>11-07270</t>
  </si>
  <si>
    <t>Severe Anaemia (Hb-4.8g/dL) with Respiratory Distress</t>
  </si>
  <si>
    <t>Chronic Haemolytis Anaemia (pt time)</t>
  </si>
  <si>
    <t>11-07271</t>
  </si>
  <si>
    <t>ARI (VSP) with Epilepsy</t>
  </si>
  <si>
    <t>11-07272</t>
  </si>
  <si>
    <t>Haematemesis with Hypovolemic Shock</t>
  </si>
  <si>
    <t>UGIB, DM</t>
  </si>
  <si>
    <t>11-07273</t>
  </si>
  <si>
    <t>G4 P3+0 with AE asthma in labour</t>
  </si>
  <si>
    <t>G4 P3+0 with LI at 39th weeks at term</t>
  </si>
  <si>
    <t>11-07274</t>
  </si>
  <si>
    <t>11-07275</t>
  </si>
  <si>
    <t>G4 P3+0 with post date with twin pregnancy</t>
  </si>
  <si>
    <t>G4 P3+0 with twice pregnancy</t>
  </si>
  <si>
    <t>3-days / Mother and 2-babies are fair / Improved</t>
  </si>
  <si>
    <t>11-07276</t>
  </si>
  <si>
    <t>G1 P0 with NSVD</t>
  </si>
  <si>
    <t>11-07277</t>
  </si>
  <si>
    <t>Asthmatic Bronchiolitis with RD</t>
  </si>
  <si>
    <t>11-07278</t>
  </si>
  <si>
    <t>11-07279</t>
  </si>
  <si>
    <t>Retained Placenta</t>
  </si>
  <si>
    <t>G4+0 with retained placenta with p' PPH with shock</t>
  </si>
  <si>
    <t>11-07280</t>
  </si>
  <si>
    <t>NNJ with COS</t>
  </si>
  <si>
    <t>11-07281</t>
  </si>
  <si>
    <t>Respiratory distress due to drowning</t>
  </si>
  <si>
    <t>11-07282</t>
  </si>
  <si>
    <t>Encephilitis</t>
  </si>
  <si>
    <t>11-07283</t>
  </si>
  <si>
    <t>11-07284</t>
  </si>
  <si>
    <t>11-07285</t>
  </si>
  <si>
    <t>11-07286</t>
  </si>
  <si>
    <t>G1 P0 with twin pregnancy with prolonged labour</t>
  </si>
  <si>
    <t>G1 P0 with twice with preg with preneture L.P</t>
  </si>
  <si>
    <t>11-07287</t>
  </si>
  <si>
    <t xml:space="preserve">RIH </t>
  </si>
  <si>
    <t>11-07288</t>
  </si>
  <si>
    <t>G4 P3+0 with twin pregnancy with prolonged labour</t>
  </si>
  <si>
    <t>G3 P2+0 with PROM with twin pregs:</t>
  </si>
  <si>
    <t>7-days / Mother &amp; 2-babies are fine / Improved</t>
  </si>
  <si>
    <t>11-07289</t>
  </si>
  <si>
    <t>Preterm VLBW EONS NNJ</t>
  </si>
  <si>
    <t>11-07290</t>
  </si>
  <si>
    <t>Multiple injuries due to fall from height</t>
  </si>
  <si>
    <t>Head injury</t>
  </si>
  <si>
    <t>11-07291</t>
  </si>
  <si>
    <t>Severe dehydration due to severe vomitting</t>
  </si>
  <si>
    <t>Excessive vomiting</t>
  </si>
  <si>
    <t>11-07292</t>
  </si>
  <si>
    <t>Mraung Na Ywa</t>
  </si>
  <si>
    <t>Heel injury due to Dah cut</t>
  </si>
  <si>
    <t>TA cut injury</t>
  </si>
  <si>
    <t>11-07293</t>
  </si>
  <si>
    <t>Severe dehydration due to reduced intake</t>
  </si>
  <si>
    <t>11-07294</t>
  </si>
  <si>
    <t>11-07295</t>
  </si>
  <si>
    <t>11-07296</t>
  </si>
  <si>
    <t>25yrs, G3 P1+2 at term with ? Malpresentation in labour</t>
  </si>
  <si>
    <t>38yrs, G2 P2+0 with LP with polyhydarminos with Bolt</t>
  </si>
  <si>
    <t>11-07297</t>
  </si>
  <si>
    <t>Acute Appendicities</t>
  </si>
  <si>
    <t>11-07298</t>
  </si>
  <si>
    <t>Burst Abdomen</t>
  </si>
  <si>
    <t>Burn ! do lone</t>
  </si>
  <si>
    <t>11-07299</t>
  </si>
  <si>
    <t>11-07300</t>
  </si>
  <si>
    <t>Myo Oo Etallia</t>
  </si>
  <si>
    <t>21yrs, G3 P2+0 with incomplete miscarriage</t>
  </si>
  <si>
    <t>11-07301</t>
  </si>
  <si>
    <t>32yrs, G4 P3+0 with PPH &amp; shock</t>
  </si>
  <si>
    <t>P5+0 with P' PPH with shock d/t at atomy</t>
  </si>
  <si>
    <t>4-days / 9-units blood / Mother &amp; baby are fine / Improved</t>
  </si>
  <si>
    <t>11-07302</t>
  </si>
  <si>
    <t>19yrs, G1 P0 with APH</t>
  </si>
  <si>
    <t>G2 P1+0 with previous 1 scar with AVI at 28+4wk</t>
  </si>
  <si>
    <t>11-07303</t>
  </si>
  <si>
    <t>AGE with severe dehydration &amp; shock</t>
  </si>
  <si>
    <t>11-07304</t>
  </si>
  <si>
    <t>11-07305</t>
  </si>
  <si>
    <t>11-07306</t>
  </si>
  <si>
    <t>Ward 2</t>
  </si>
  <si>
    <t>AGE with vomitting</t>
  </si>
  <si>
    <t xml:space="preserve">AGE </t>
  </si>
  <si>
    <t>11-07307</t>
  </si>
  <si>
    <t>11-07308</t>
  </si>
  <si>
    <t>11-07309</t>
  </si>
  <si>
    <t xml:space="preserve">AGE  </t>
  </si>
  <si>
    <t>11-07310</t>
  </si>
  <si>
    <t>11-07311</t>
  </si>
  <si>
    <t>11-07312</t>
  </si>
  <si>
    <t>11-07313</t>
  </si>
  <si>
    <t>Excessive vomitting with GE</t>
  </si>
  <si>
    <t>11-07314</t>
  </si>
  <si>
    <t>8th month pregnant with GE shock</t>
  </si>
  <si>
    <t>AGE with shock with PND at NSVD</t>
  </si>
  <si>
    <t>11-07315</t>
  </si>
  <si>
    <t xml:space="preserve">AGE with shock  </t>
  </si>
  <si>
    <t>11-07316</t>
  </si>
  <si>
    <t>28yrs, G4 P3+0 with incomplete miscarriage</t>
  </si>
  <si>
    <t>11-07317</t>
  </si>
  <si>
    <t>25yrs, G2 P1+0 with previous 1 LSCS scar in labour</t>
  </si>
  <si>
    <t>G2 P1+0 with previous 1 scar, EmLSCS</t>
  </si>
  <si>
    <t>11-07318</t>
  </si>
  <si>
    <t>11-07319</t>
  </si>
  <si>
    <t>20yrs, G2 P1+0 with AGE &amp; shock</t>
  </si>
  <si>
    <t>G2 P1+0 with AGE</t>
  </si>
  <si>
    <t>11-07320</t>
  </si>
  <si>
    <t>AGE with Shock</t>
  </si>
  <si>
    <t>11-07321</t>
  </si>
  <si>
    <t>11-07322</t>
  </si>
  <si>
    <t>Kanyin Tan</t>
  </si>
  <si>
    <t>11-07323</t>
  </si>
  <si>
    <t>11-07324</t>
  </si>
  <si>
    <t>Closed Abdominal injury d/t buffalo attack</t>
  </si>
  <si>
    <t>Closed Abdominal injury d/t buffalo Atract</t>
  </si>
  <si>
    <t>11-07325</t>
  </si>
  <si>
    <t>11-07326</t>
  </si>
  <si>
    <t>11-07327</t>
  </si>
  <si>
    <t>Tha Yat Oak</t>
  </si>
  <si>
    <t>11-07328</t>
  </si>
  <si>
    <t>11-07329</t>
  </si>
  <si>
    <t>11-07330</t>
  </si>
  <si>
    <t>11-07331</t>
  </si>
  <si>
    <t>11-07332</t>
  </si>
  <si>
    <t>Sein Nyin Wai</t>
  </si>
  <si>
    <t>33yrs, G5 P4+0 with APH</t>
  </si>
  <si>
    <t>G5 P4+0 with APH EmLSCS (placenta previous)</t>
  </si>
  <si>
    <t>11-07333</t>
  </si>
  <si>
    <t>11-07334</t>
  </si>
  <si>
    <t>Fournier Grngrene</t>
  </si>
  <si>
    <t>Foumier gangreme</t>
  </si>
  <si>
    <t>11-07335</t>
  </si>
  <si>
    <t>11-07336</t>
  </si>
  <si>
    <t>G1 P0 with LP, NSVD ed 2:45pm(19-11-23), M, Ative, 3kg</t>
  </si>
  <si>
    <t>11-07337</t>
  </si>
  <si>
    <t>AGE with shock U/L RVI</t>
  </si>
  <si>
    <t>11-07338</t>
  </si>
  <si>
    <t>11-07339</t>
  </si>
  <si>
    <t>11-07340</t>
  </si>
  <si>
    <t>11-07341</t>
  </si>
  <si>
    <t xml:space="preserve">Myo Oo  </t>
  </si>
  <si>
    <t>G6 P5+0 with ? Malpresentation</t>
  </si>
  <si>
    <t>G5 P4+0 with prolonged labour with fetal distress</t>
  </si>
  <si>
    <t>11-07342</t>
  </si>
  <si>
    <t>11-07343</t>
  </si>
  <si>
    <t>11-07344</t>
  </si>
  <si>
    <t>11-07345</t>
  </si>
  <si>
    <t>Burn 30%</t>
  </si>
  <si>
    <t>Burn 30 %</t>
  </si>
  <si>
    <t>11-07346</t>
  </si>
  <si>
    <t>Tha Oo Hla</t>
  </si>
  <si>
    <t>G1 P0 with IUFD with LP</t>
  </si>
  <si>
    <t>G1 P0 with IUFD d/t Abratio placenta</t>
  </si>
  <si>
    <t>5-days / 2-units blood / Mother is fair / Improved</t>
  </si>
  <si>
    <t>11-07347</t>
  </si>
  <si>
    <t xml:space="preserve">G1 P0 with PROM </t>
  </si>
  <si>
    <t>G1 P0 with prolonged PROM with F POL</t>
  </si>
  <si>
    <t>11-07348</t>
  </si>
  <si>
    <t>11-07349</t>
  </si>
  <si>
    <t>11-07350</t>
  </si>
  <si>
    <t>G1 P0 with post date preg</t>
  </si>
  <si>
    <t>G1 P0 with post date 40+1wk</t>
  </si>
  <si>
    <t>11-07351</t>
  </si>
  <si>
    <t>11-07352</t>
  </si>
  <si>
    <t>11-07353</t>
  </si>
  <si>
    <t>11-07354</t>
  </si>
  <si>
    <t>G5 P4+0 with Malpresentation? In labour</t>
  </si>
  <si>
    <t>G5 P4+0 with transverse lie at terms</t>
  </si>
  <si>
    <t>11-07355</t>
  </si>
  <si>
    <t>Septicaemia with very severe pneumonia</t>
  </si>
  <si>
    <t>Septicaemia with ARI (VSP)</t>
  </si>
  <si>
    <t>11-07356</t>
  </si>
  <si>
    <t>G1 P0 with reduced fetal m/m in labour</t>
  </si>
  <si>
    <t>G1 P0 with LP, EmLSCS membram (el-)</t>
  </si>
  <si>
    <t>11-07357</t>
  </si>
  <si>
    <t>Wae Tha Li</t>
  </si>
  <si>
    <t>11-07358</t>
  </si>
  <si>
    <t>11-07359</t>
  </si>
  <si>
    <t>11-07360</t>
  </si>
  <si>
    <t>11-07361</t>
  </si>
  <si>
    <t>11-07362</t>
  </si>
  <si>
    <t>11-07363</t>
  </si>
  <si>
    <t>G4 P3+0 with LP for NSVD at 12:45 AM/ 25-11-23</t>
  </si>
  <si>
    <t>11-07364</t>
  </si>
  <si>
    <t>AGE with excessive vomiting</t>
  </si>
  <si>
    <t>11-07365</t>
  </si>
  <si>
    <t>F, alive 2.6kg Encephilitis with status Epilesticm</t>
  </si>
  <si>
    <t>11-07366</t>
  </si>
  <si>
    <t>Severe bronchiolitis Acute GE with Some Dehydration</t>
  </si>
  <si>
    <t>11-07367</t>
  </si>
  <si>
    <t>A/C febrile Convulsion (Frequent Attack)</t>
  </si>
  <si>
    <t>A/C febrile serious with Hyponatrue</t>
  </si>
  <si>
    <t>11-07369</t>
  </si>
  <si>
    <t>11-07370</t>
  </si>
  <si>
    <t>11-07371</t>
  </si>
  <si>
    <t>11-07372</t>
  </si>
  <si>
    <t>11-07373</t>
  </si>
  <si>
    <t>11-07374</t>
  </si>
  <si>
    <t>11-07375</t>
  </si>
  <si>
    <t>11-07376</t>
  </si>
  <si>
    <t>11-07377</t>
  </si>
  <si>
    <t>G3 P2+0 with malpresentation with previous 2 LSCS scars in labour</t>
  </si>
  <si>
    <t>G5 P4+0 with previous 2 scar at term</t>
  </si>
  <si>
    <t>11-07378</t>
  </si>
  <si>
    <t xml:space="preserve">Septicaemia  </t>
  </si>
  <si>
    <t>Septicaemia Anaemia</t>
  </si>
  <si>
    <t>11-07379</t>
  </si>
  <si>
    <t>SAM with complication with RD</t>
  </si>
  <si>
    <t>11-07380</t>
  </si>
  <si>
    <t>G6 P5+0 with BPV IV Asephil 500mg stat</t>
  </si>
  <si>
    <t>11-07381</t>
  </si>
  <si>
    <t>Goppi</t>
  </si>
  <si>
    <t>Septicaemia with AGE</t>
  </si>
  <si>
    <t>Massive Worm Infestation</t>
  </si>
  <si>
    <t>11-07382</t>
  </si>
  <si>
    <t>11-07383</t>
  </si>
  <si>
    <t>G1 P0 at term with pre-eclampsia with DM</t>
  </si>
  <si>
    <t>11-07384</t>
  </si>
  <si>
    <t>11-07385</t>
  </si>
  <si>
    <t>11-07386</t>
  </si>
  <si>
    <t>Dysentry with some dehydration</t>
  </si>
  <si>
    <t>11-07387</t>
  </si>
  <si>
    <t>11-07388</t>
  </si>
  <si>
    <t>11-07389</t>
  </si>
  <si>
    <t>11-07390</t>
  </si>
  <si>
    <t>11-07391</t>
  </si>
  <si>
    <t>11-07392</t>
  </si>
  <si>
    <t>11-07393</t>
  </si>
  <si>
    <t>11-07394</t>
  </si>
  <si>
    <t>11-07395</t>
  </si>
  <si>
    <t>11-07396</t>
  </si>
  <si>
    <t>Burst appendix with H myncular</t>
  </si>
  <si>
    <t>11-07397</t>
  </si>
  <si>
    <t>11-07398</t>
  </si>
  <si>
    <t>Septicaemia d/t Peri-tonsillar Abscess</t>
  </si>
  <si>
    <t>Peri-Lansillor Ulcer o/d abscern</t>
  </si>
  <si>
    <t>11-07399</t>
  </si>
  <si>
    <t>Prolonged labour with PROM</t>
  </si>
  <si>
    <t>28yrs, G1 P0 with obstructed labour</t>
  </si>
  <si>
    <t>11-07400</t>
  </si>
  <si>
    <t>G2 P1+0 with twins pregnancy with prolonged labour</t>
  </si>
  <si>
    <t>G3 P2+0 with Retained 2nd twin for EmLSCS</t>
  </si>
  <si>
    <t>11-07401</t>
  </si>
  <si>
    <t>Meningoeccephalitis</t>
  </si>
  <si>
    <t>Mengina Encephilitis</t>
  </si>
  <si>
    <t>11-07402</t>
  </si>
  <si>
    <t>11-07403</t>
  </si>
  <si>
    <t>11-07404</t>
  </si>
  <si>
    <t>11-07405</t>
  </si>
  <si>
    <t>11-07406</t>
  </si>
  <si>
    <t>C2 fracture</t>
  </si>
  <si>
    <t>C2 #</t>
  </si>
  <si>
    <t>11-07407</t>
  </si>
  <si>
    <t>G1 P0 at term with prolonged labour and reduced Fetal movement</t>
  </si>
  <si>
    <t>P1+0 with 4th PND of NSVD</t>
  </si>
  <si>
    <t>11-07408</t>
  </si>
  <si>
    <t>DM foot with gangrene</t>
  </si>
  <si>
    <t>11-07409</t>
  </si>
  <si>
    <t>11-07410</t>
  </si>
  <si>
    <t>G1 Po at term with prolonged labour</t>
  </si>
  <si>
    <t>11-07411</t>
  </si>
  <si>
    <t>26yrs, G7 P0+6 with incomplete miscarriage</t>
  </si>
  <si>
    <t>1.Anaemia d/t Thalassaemia, 2.Gastritis</t>
  </si>
  <si>
    <t>11-07412</t>
  </si>
  <si>
    <t>11-07413</t>
  </si>
  <si>
    <t>11-07414</t>
  </si>
  <si>
    <t>Nyue Taung Ywa</t>
  </si>
  <si>
    <t>11-07415</t>
  </si>
  <si>
    <t>20yrs, G1 Po at term with prolonged labour</t>
  </si>
  <si>
    <t xml:space="preserve">G1 P0 with LP forvaccum delivery at 8:45 </t>
  </si>
  <si>
    <t>11-07416</t>
  </si>
  <si>
    <t>30yrs, G7 P5+1 with incomplete miscarriage</t>
  </si>
  <si>
    <t>P5+0 with Incomplete Abortion, HCV(+)</t>
  </si>
  <si>
    <t>11-07417</t>
  </si>
  <si>
    <t>21yrs, G1 P0 with ? APH</t>
  </si>
  <si>
    <t>G1 P0 with BPV</t>
  </si>
  <si>
    <t>11-07418</t>
  </si>
  <si>
    <t>G4 P3+0 with BPV for (complated Abortion)</t>
  </si>
  <si>
    <t>12-07419</t>
  </si>
  <si>
    <t>DM foot ( Rt )</t>
  </si>
  <si>
    <t>DM foot Rt, Ray's amputation</t>
  </si>
  <si>
    <t>12-07420</t>
  </si>
  <si>
    <t>Theraphi</t>
  </si>
  <si>
    <t>Severe UTI</t>
  </si>
  <si>
    <t>12-07421</t>
  </si>
  <si>
    <t>3 miles Ywa</t>
  </si>
  <si>
    <t>Respiratory distress syndrome</t>
  </si>
  <si>
    <t>RD $ polylythaemax</t>
  </si>
  <si>
    <t>12-07422</t>
  </si>
  <si>
    <t>12-07423</t>
  </si>
  <si>
    <t>12-07424</t>
  </si>
  <si>
    <t>12-07425</t>
  </si>
  <si>
    <t>12-07426</t>
  </si>
  <si>
    <t>35yrs, G2 P1+0 with previous 1 LSCS scar in labour</t>
  </si>
  <si>
    <t>G2 P1+0 with previous 1 scar for EmLSCS was done</t>
  </si>
  <si>
    <t>12-07427</t>
  </si>
  <si>
    <t>32yrs, G6 P5+0 with previous 1 LSCS scar in labor at term</t>
  </si>
  <si>
    <t>G6 P5+0 with previous scar</t>
  </si>
  <si>
    <t>12-07428</t>
  </si>
  <si>
    <t>4 miles Ywa</t>
  </si>
  <si>
    <t>Left Psoas Abscess</t>
  </si>
  <si>
    <t>Left psoas abscess</t>
  </si>
  <si>
    <t>12-07429</t>
  </si>
  <si>
    <t>BB # Lt forearm</t>
  </si>
  <si>
    <t>BB #</t>
  </si>
  <si>
    <t>12-07430</t>
  </si>
  <si>
    <t>Thiho Aye</t>
  </si>
  <si>
    <t>Heart Failure</t>
  </si>
  <si>
    <t>Acute flaucid paraplugia after virul infection</t>
  </si>
  <si>
    <t>12-07431</t>
  </si>
  <si>
    <t>2-days /the patient absconded from the hospital / Did not meet with PRA</t>
  </si>
  <si>
    <t>12-07432</t>
  </si>
  <si>
    <t>12-07433</t>
  </si>
  <si>
    <t>12-07434</t>
  </si>
  <si>
    <t>20yrs, G1 P0 at term with prolonged labour</t>
  </si>
  <si>
    <t>G1 Po with labour pain</t>
  </si>
  <si>
    <t>12-07435</t>
  </si>
  <si>
    <t>31yrs, G4 P3+0 at term with prolonged labour</t>
  </si>
  <si>
    <t>G5 P3+1 with prolonged labour with Brow presentation</t>
  </si>
  <si>
    <t>12-07436</t>
  </si>
  <si>
    <t>21yrs, G1 P0 at term with malpresentation in labor</t>
  </si>
  <si>
    <t>G1 P0 with LP for (failure to progress) EmLSCS was done at 8:30PM/6-12-23 female alive, 2.5kg</t>
  </si>
  <si>
    <t>12-07437</t>
  </si>
  <si>
    <t>12-07438</t>
  </si>
  <si>
    <t>21yrs, G2 P1+0 with missed miscarriage</t>
  </si>
  <si>
    <t>P1+1 with missed miscarriage</t>
  </si>
  <si>
    <t>2-days / E &amp;C done / Improved</t>
  </si>
  <si>
    <t>12-07439</t>
  </si>
  <si>
    <t>20yrs, G2 P1+0 at term with ? PE in labour</t>
  </si>
  <si>
    <t>G2 P1+0 with LP with (lower hib weakness) NSVD at 4:30/7-12-23 , B/W 2.6kg</t>
  </si>
  <si>
    <t>12-07440</t>
  </si>
  <si>
    <t>33yrs, G7 P6+0 with incomplete miscarriage</t>
  </si>
  <si>
    <t>12-07441</t>
  </si>
  <si>
    <t>25yrs, G4 P2+1 at term with previous 1 LSCS scar in labour</t>
  </si>
  <si>
    <t>G3 P1+1 with previous 1 scar with V/L DM &amp; HT with class3 obesify</t>
  </si>
  <si>
    <t>12-07442</t>
  </si>
  <si>
    <t>A/C antroentatis with severe dehydration</t>
  </si>
  <si>
    <t>12-07443</t>
  </si>
  <si>
    <t>12-07444</t>
  </si>
  <si>
    <t>27yrs, G2 P1+0 with PROM</t>
  </si>
  <si>
    <t>G5 P3+1 with Rbv Negative at term</t>
  </si>
  <si>
    <t>12-07445</t>
  </si>
  <si>
    <t>12-07446</t>
  </si>
  <si>
    <t>12-07447</t>
  </si>
  <si>
    <t>12-07448</t>
  </si>
  <si>
    <t>Ma Kyin Gon</t>
  </si>
  <si>
    <t>Diaphraghmatic Hernia</t>
  </si>
  <si>
    <t>12-days / Refer to Sittwe Hospital</t>
  </si>
  <si>
    <t>12-07449</t>
  </si>
  <si>
    <t>12-07450</t>
  </si>
  <si>
    <t>12-007751</t>
  </si>
  <si>
    <t>12-007752</t>
  </si>
  <si>
    <t>Ray Kaung Chaung</t>
  </si>
  <si>
    <t>Ileal perforation ulcer perforation</t>
  </si>
  <si>
    <t>1. Septicaemia, 2.GI perporation, 3.Typhoid</t>
  </si>
  <si>
    <t>12-007753</t>
  </si>
  <si>
    <t>12-007754</t>
  </si>
  <si>
    <t>P4+0 with Retained placenta</t>
  </si>
  <si>
    <t>P4+1 with Retained placenta for Homedelivery (SB)</t>
  </si>
  <si>
    <t>12-007755</t>
  </si>
  <si>
    <t>Than Chay Ywa</t>
  </si>
  <si>
    <t>Perforation (d/t Elephant attack)</t>
  </si>
  <si>
    <t>Bladder and une injury accident (elephant attack)</t>
  </si>
  <si>
    <t>12-007756</t>
  </si>
  <si>
    <t>6-days / 1-unit blood / Died in hospital</t>
  </si>
  <si>
    <t>12-007757</t>
  </si>
  <si>
    <t>12-007758</t>
  </si>
  <si>
    <t>12-007759</t>
  </si>
  <si>
    <t>12-007760</t>
  </si>
  <si>
    <t>12-007761</t>
  </si>
  <si>
    <t>12-007762</t>
  </si>
  <si>
    <t>G6 P5+0 with Malpresentation</t>
  </si>
  <si>
    <t>G6 P5+0 with breech presentation with PE at 39wk</t>
  </si>
  <si>
    <t>12-007763</t>
  </si>
  <si>
    <t>12-007764</t>
  </si>
  <si>
    <t>12-007765</t>
  </si>
  <si>
    <t>12-007766</t>
  </si>
  <si>
    <t>12-007767</t>
  </si>
  <si>
    <t>Beri Beri</t>
  </si>
  <si>
    <t>12-007768</t>
  </si>
  <si>
    <t>G1 P0 with severe PE with IUGR</t>
  </si>
  <si>
    <t>G1 P0 with severe PE with IUGR at 36+4wk</t>
  </si>
  <si>
    <t>12-007769</t>
  </si>
  <si>
    <t>12-007770</t>
  </si>
  <si>
    <t>APSGN with heart failure</t>
  </si>
  <si>
    <t>12-007771</t>
  </si>
  <si>
    <t>12-007772</t>
  </si>
  <si>
    <t>SAM with complication AGE with severe dehydration</t>
  </si>
  <si>
    <t>12-007773</t>
  </si>
  <si>
    <t>12-007774</t>
  </si>
  <si>
    <t>12-007775</t>
  </si>
  <si>
    <t>Guta Pyin</t>
  </si>
  <si>
    <t>Nephritis $ with septicaemia</t>
  </si>
  <si>
    <t>Nephrotic syndrome (1st) time prelance</t>
  </si>
  <si>
    <t>12-007776</t>
  </si>
  <si>
    <t>G3 P2+0 at term with prolonged labour with reduced fetal movement</t>
  </si>
  <si>
    <t>G3 P2+0 with LP for HCV(+), NSVD</t>
  </si>
  <si>
    <t>12-007777</t>
  </si>
  <si>
    <t>12-007778</t>
  </si>
  <si>
    <t>APH with previous 1 scar for EmLSCS</t>
  </si>
  <si>
    <t>12-007779</t>
  </si>
  <si>
    <t>ARI (very severe pneumonia) with fit</t>
  </si>
  <si>
    <t>12-007780</t>
  </si>
  <si>
    <t>ARI (severe penumonia) with SAM</t>
  </si>
  <si>
    <t>12-007781</t>
  </si>
  <si>
    <t>G7 P4+2 with post date</t>
  </si>
  <si>
    <t>P5+2 ; SVD 40+5 weeks</t>
  </si>
  <si>
    <t>12-007782</t>
  </si>
  <si>
    <t>G6 P5+0 with prolonged labour with reduced fetal movement</t>
  </si>
  <si>
    <t>G6 P5+0 with at term NSVD</t>
  </si>
  <si>
    <t>12-007783</t>
  </si>
  <si>
    <t>AGE with moderute dehydration</t>
  </si>
  <si>
    <t>12-007784</t>
  </si>
  <si>
    <t>ARI (Severe pneumonia_</t>
  </si>
  <si>
    <t>12-007785</t>
  </si>
  <si>
    <t>G4 P3+0 with malpresentation with fetal distress</t>
  </si>
  <si>
    <t>G4 P3+0 with Hand prolap EmLSCS</t>
  </si>
  <si>
    <t>12-007786</t>
  </si>
  <si>
    <t>12-007787</t>
  </si>
  <si>
    <t>12-007788</t>
  </si>
  <si>
    <t>12-007789</t>
  </si>
  <si>
    <t>12-007790</t>
  </si>
  <si>
    <t>12-007791</t>
  </si>
  <si>
    <t>12-007792</t>
  </si>
  <si>
    <t>12-007793</t>
  </si>
  <si>
    <t># NOF</t>
  </si>
  <si>
    <t># NOF left</t>
  </si>
  <si>
    <t>12-007794</t>
  </si>
  <si>
    <t>GOO</t>
  </si>
  <si>
    <t>12-007795</t>
  </si>
  <si>
    <t>12-007796</t>
  </si>
  <si>
    <t>Pneumonia with pregnancy</t>
  </si>
  <si>
    <t>5-days /the patient absconded from the hospital / Did not meet with PRA</t>
  </si>
  <si>
    <t>12-007797</t>
  </si>
  <si>
    <t xml:space="preserve">Qr 4 </t>
  </si>
  <si>
    <t>ARI (VSP) with septicaemia (Left long consolidation)</t>
  </si>
  <si>
    <t>12-007798</t>
  </si>
  <si>
    <t>Kyuk Phyu Tha Thay Gan</t>
  </si>
  <si>
    <t>ARI (VSP) with septicaemia (Left sided long consolidation with Empyema thoracic</t>
  </si>
  <si>
    <t>12-007799</t>
  </si>
  <si>
    <t>12-007800</t>
  </si>
  <si>
    <t>12-007801</t>
  </si>
  <si>
    <t>Labaw Zar</t>
  </si>
  <si>
    <t>12-007802</t>
  </si>
  <si>
    <t>G1 P0 with post date with malpresentation</t>
  </si>
  <si>
    <t>12-007803</t>
  </si>
  <si>
    <t>G4 P3+0 with obstructed labour with fetal distress</t>
  </si>
  <si>
    <t>12-007804</t>
  </si>
  <si>
    <t>37yrs, G5 P4+0 at term with ? Malpresentation</t>
  </si>
  <si>
    <t>12-007805</t>
  </si>
  <si>
    <t>35yrs, G4 P3+0 at term with prolonged labour</t>
  </si>
  <si>
    <t>12-007806</t>
  </si>
  <si>
    <t>12-007807</t>
  </si>
  <si>
    <t>32yrs, G8 P7+0 at term with prolonged labor</t>
  </si>
  <si>
    <t>G4 P3+0 with labour pain at 40+3wk</t>
  </si>
  <si>
    <t>12-007808</t>
  </si>
  <si>
    <t>Tha Pyay Taw</t>
  </si>
  <si>
    <t>12-007809</t>
  </si>
  <si>
    <t>12-007810</t>
  </si>
  <si>
    <t>35yrs, G5 P3+1 at term with APH</t>
  </si>
  <si>
    <t>12-007811</t>
  </si>
  <si>
    <t>1.AGE with some dehydration, 2.Born chiolitis</t>
  </si>
  <si>
    <t>12-007812</t>
  </si>
  <si>
    <t>19yrs, G1 P0 at term with prolonged labour</t>
  </si>
  <si>
    <t>12-007813</t>
  </si>
  <si>
    <t>Ywa Yone Taung</t>
  </si>
  <si>
    <t>AGE with loose mofion</t>
  </si>
  <si>
    <t>12-007814</t>
  </si>
  <si>
    <t>25yrs, P1+0 with retained placenta</t>
  </si>
  <si>
    <t>P2+0 with retained placenta with p' PPH</t>
  </si>
  <si>
    <t>12-007815</t>
  </si>
  <si>
    <t>30yrs, G7 P6+0 at term with twins pregnancy</t>
  </si>
  <si>
    <t>G7 P6+0 with twin pregna with prematane LP at 35+5wk</t>
  </si>
  <si>
    <t>6-days / Mother &amp; twin baby are fine / Improved</t>
  </si>
  <si>
    <t>12-007816</t>
  </si>
  <si>
    <t>12-007817</t>
  </si>
  <si>
    <t>1.AGE, 2.Needy Dx DM</t>
  </si>
  <si>
    <t>12-007818</t>
  </si>
  <si>
    <t>35yrs, P3+0 at immediate PND with PPH</t>
  </si>
  <si>
    <t>P3+0 with PND with PPH</t>
  </si>
  <si>
    <t>12-007819</t>
  </si>
  <si>
    <t>12-007820</t>
  </si>
  <si>
    <t>Dub Ale perforation</t>
  </si>
  <si>
    <t>12-007821</t>
  </si>
  <si>
    <t>Preterm VLBW with sacral ulcer</t>
  </si>
  <si>
    <t>12-007822</t>
  </si>
  <si>
    <t>12-007823</t>
  </si>
  <si>
    <t>3-days / Mother is fine &amp; baby is neonatal death / Improved</t>
  </si>
  <si>
    <t>12-007825</t>
  </si>
  <si>
    <t>27yrs, G4 P3+0 at 41+4 wks with post date pregnancy</t>
  </si>
  <si>
    <t>G4 P3+0 with post date 41+4wk</t>
  </si>
  <si>
    <t>12-007826</t>
  </si>
  <si>
    <t>29yrs, G2 P1+0 at term in labour with previous 1 LSCS scar</t>
  </si>
  <si>
    <t>12-007827</t>
  </si>
  <si>
    <t>12-007828</t>
  </si>
  <si>
    <t>Oo Kyein Kya</t>
  </si>
  <si>
    <t>32yrs, G5 P4+0 with obstructed labour at term</t>
  </si>
  <si>
    <t>G5 P4+0 with obstructed labour at term</t>
  </si>
  <si>
    <t>12-007829</t>
  </si>
  <si>
    <t>Very severe pneumonia with septicaemia</t>
  </si>
  <si>
    <t>12-007830</t>
  </si>
  <si>
    <t>12-007831</t>
  </si>
  <si>
    <t>12-007832</t>
  </si>
  <si>
    <t>12-007833</t>
  </si>
  <si>
    <t>G1 P0 with post date at 40+4wk with big baby</t>
  </si>
  <si>
    <t>12-007834</t>
  </si>
  <si>
    <t>12-007835</t>
  </si>
  <si>
    <t>12-007836</t>
  </si>
  <si>
    <t>G1 P0 with A/C Appendicitis</t>
  </si>
  <si>
    <t>12-007840</t>
  </si>
  <si>
    <t>PUO, ARI(VSP) with septicaemia (Lt sided Empyema)</t>
  </si>
  <si>
    <t>12-007841</t>
  </si>
  <si>
    <t>Septicaemia, LRTI</t>
  </si>
  <si>
    <t>JAN</t>
  </si>
  <si>
    <t>FEB</t>
  </si>
  <si>
    <t>MAR</t>
  </si>
  <si>
    <t>APR</t>
  </si>
  <si>
    <t>MAY</t>
  </si>
  <si>
    <t>JUN</t>
  </si>
  <si>
    <t>JUL</t>
  </si>
  <si>
    <t>AUG</t>
  </si>
  <si>
    <t>SEP</t>
  </si>
  <si>
    <t>OCT</t>
  </si>
  <si>
    <t>NOV</t>
  </si>
  <si>
    <t>DEC</t>
  </si>
  <si>
    <t>TOTAL</t>
  </si>
  <si>
    <t>Refer from</t>
  </si>
  <si>
    <t>RTD- Downtown</t>
  </si>
  <si>
    <t>Disease Categories</t>
  </si>
  <si>
    <t>Jan</t>
  </si>
  <si>
    <t>Feb</t>
  </si>
  <si>
    <t>Mar</t>
  </si>
  <si>
    <t>Apr</t>
  </si>
  <si>
    <t>May</t>
  </si>
  <si>
    <t>Jun</t>
  </si>
  <si>
    <t>Jul</t>
  </si>
  <si>
    <t>Aug</t>
  </si>
  <si>
    <t>Sep</t>
  </si>
  <si>
    <t>Oct</t>
  </si>
  <si>
    <t>Nov</t>
  </si>
  <si>
    <t>Dec</t>
  </si>
  <si>
    <t>Data</t>
  </si>
  <si>
    <t>%</t>
  </si>
  <si>
    <t>Mental Health</t>
  </si>
  <si>
    <t>Type of severity</t>
  </si>
  <si>
    <t>Refused Care</t>
  </si>
  <si>
    <t>non-emergency</t>
  </si>
  <si>
    <t>G7 P6+0 with prolong labour with outside handly at term</t>
  </si>
  <si>
    <t>G8 P5+2 with post date</t>
  </si>
  <si>
    <t>A/C bronchiolitis with nearly d/t CHD</t>
  </si>
  <si>
    <t>G1 P0 with post date with big baby</t>
  </si>
  <si>
    <t>G5 P4+0 with APH EmLSCS doneot  AM</t>
  </si>
  <si>
    <t>Infantile Epiletie Seigue with statue</t>
  </si>
  <si>
    <t>ARI (VSP) (1+) sided impendis (Enpyema) (Broncho-Pneumonia)</t>
  </si>
  <si>
    <t>Stvolu IHD, DM</t>
  </si>
  <si>
    <t>TB Bronchopneumonia with Hype Reactive Airway</t>
  </si>
  <si>
    <t>G1 P0 with A/C Appendictis</t>
  </si>
  <si>
    <t>(Left) side Empyenia Thoracia due to Tubercul Bracte pneumonia (close conbant with Smear positive TB Grand mother)</t>
  </si>
  <si>
    <t>ARI (VSP) Septicaemia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</si>
</sst>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409]d/mmm/yy;@"/>
    <numFmt numFmtId="165" formatCode="0.0"/>
    <numFmt numFmtId="166" formatCode="_-* #,##0.00\ &quot;€&quot;_-;\-* #,##0.00\ &quot;€&quot;_-;_-* &quot;-&quot;??\ &quot;€&quot;_-;_-@_-"/>
    <numFmt numFmtId="167" formatCode="_-* #,##0.00\ _€_-;\-* #,##0.00\ _€_-;_-* &quot;-&quot;??\ _€_-;_-@_-"/>
    <numFmt numFmtId="168" formatCode="_-* #,##0.00\ _F_-;\-* #,##0.00\ _F_-;_-* &quot;-&quot;??\ _F_-;_-@_-"/>
    <numFmt numFmtId="169" formatCode="[$-409]dd/mmm/yy;@"/>
    <numFmt numFmtId="170" formatCode="#"/>
    <numFmt numFmtId="171" formatCode="0.000"/>
  </numFmts>
  <fonts count="37"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sz val="8"/>
      <color indexed="81"/>
      <name val="Tahoma"/>
      <family val="2"/>
    </font>
    <font>
      <b/>
      <sz val="8"/>
      <color indexed="81"/>
      <name val="Tahoma"/>
      <family val="2"/>
    </font>
    <font>
      <b/>
      <sz val="11"/>
      <name val="Calibri"/>
      <family val="2"/>
      <scheme val="minor"/>
    </font>
    <font>
      <i/>
      <sz val="9"/>
      <color theme="1" tint="0.14999847407452621"/>
      <name val="Calibri"/>
      <family val="2"/>
      <scheme val="minor"/>
    </font>
    <font>
      <b/>
      <sz val="14"/>
      <color theme="1"/>
      <name val="Calibri"/>
      <family val="2"/>
      <scheme val="minor"/>
    </font>
    <font>
      <i/>
      <sz val="8"/>
      <color theme="1"/>
      <name val="Calibri"/>
      <family val="2"/>
      <scheme val="minor"/>
    </font>
    <font>
      <sz val="10"/>
      <name val="Arial"/>
      <family val="2"/>
    </font>
    <font>
      <sz val="10"/>
      <name val="Arial"/>
      <family val="2"/>
    </font>
    <font>
      <sz val="8"/>
      <name val="Arial"/>
      <family val="2"/>
    </font>
    <font>
      <u/>
      <sz val="10"/>
      <color indexed="12"/>
      <name val="Arial"/>
      <family val="2"/>
    </font>
    <font>
      <sz val="11"/>
      <name val="Calibri"/>
      <family val="2"/>
      <scheme val="minor"/>
    </font>
    <font>
      <sz val="10"/>
      <color theme="1"/>
      <name val="Calibri"/>
      <family val="2"/>
      <scheme val="minor"/>
    </font>
    <font>
      <i/>
      <sz val="9"/>
      <color theme="1"/>
      <name val="Calibri"/>
      <family val="2"/>
      <scheme val="minor"/>
    </font>
    <font>
      <b/>
      <sz val="10"/>
      <color theme="1"/>
      <name val="Calibri"/>
      <family val="2"/>
      <scheme val="minor"/>
    </font>
    <font>
      <b/>
      <sz val="11"/>
      <color rgb="FF0070C0"/>
      <name val="Calibri"/>
      <family val="2"/>
      <scheme val="minor"/>
    </font>
    <font>
      <b/>
      <i/>
      <sz val="9"/>
      <color theme="1"/>
      <name val="Calibri"/>
      <family val="2"/>
      <scheme val="minor"/>
    </font>
    <font>
      <i/>
      <u/>
      <sz val="9"/>
      <color theme="1"/>
      <name val="Calibri"/>
      <family val="2"/>
      <scheme val="minor"/>
    </font>
    <font>
      <sz val="9"/>
      <color rgb="FFFF0000"/>
      <name val="Calibri"/>
      <family val="2"/>
      <scheme val="minor"/>
    </font>
    <font>
      <u/>
      <sz val="9"/>
      <color rgb="FFFF0000"/>
      <name val="Calibri"/>
      <family val="2"/>
      <scheme val="minor"/>
    </font>
    <font>
      <b/>
      <u/>
      <sz val="11"/>
      <color theme="1"/>
      <name val="Calibri"/>
      <family val="2"/>
      <scheme val="minor"/>
    </font>
    <font>
      <i/>
      <sz val="9"/>
      <color rgb="FFFF0000"/>
      <name val="Calibri"/>
      <family val="2"/>
      <scheme val="minor"/>
    </font>
    <font>
      <b/>
      <sz val="11"/>
      <color theme="9" tint="-0.249977111117893"/>
      <name val="Calibri"/>
      <family val="2"/>
      <scheme val="minor"/>
    </font>
    <font>
      <sz val="11"/>
      <color rgb="FFFF0000"/>
      <name val="Calibri"/>
      <family val="2"/>
      <scheme val="minor"/>
    </font>
    <font>
      <sz val="11"/>
      <color rgb="FF7030A0"/>
      <name val="Calibri"/>
      <family val="2"/>
      <scheme val="minor"/>
    </font>
    <font>
      <b/>
      <sz val="11"/>
      <color rgb="FFC00000"/>
      <name val="Calibri"/>
      <family val="2"/>
      <scheme val="minor"/>
    </font>
    <font>
      <sz val="11"/>
      <color rgb="FFC00000"/>
      <name val="Calibri"/>
      <family val="2"/>
      <scheme val="minor"/>
    </font>
    <font>
      <b/>
      <sz val="11"/>
      <color theme="4"/>
      <name val="Calibri"/>
      <family val="2"/>
      <scheme val="minor"/>
    </font>
    <font>
      <b/>
      <sz val="12"/>
      <name val="Calibri"/>
      <family val="2"/>
      <scheme val="minor"/>
    </font>
    <font>
      <b/>
      <sz val="16"/>
      <color theme="1"/>
      <name val="Calibri"/>
      <family val="2"/>
      <scheme val="minor"/>
    </font>
    <font>
      <sz val="11"/>
      <color rgb="FF0070C0"/>
      <name val="Calibri"/>
      <family val="2"/>
      <scheme val="minor"/>
    </font>
  </fonts>
  <fills count="11">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79998168889431442"/>
        <bgColor indexed="65"/>
      </patternFill>
    </fill>
    <fill>
      <patternFill patternType="solid">
        <fgColor rgb="FFFFFF00"/>
        <bgColor indexed="64"/>
      </patternFill>
    </fill>
  </fills>
  <borders count="120">
    <border>
      <left/>
      <right/>
      <top/>
      <bottom/>
      <diagonal/>
    </border>
    <border>
      <left style="thin">
        <color theme="2" tint="-0.499984740745262"/>
      </left>
      <right/>
      <top/>
      <bottom/>
      <diagonal/>
    </border>
    <border>
      <left style="thin">
        <color theme="2" tint="-0.499984740745262"/>
      </left>
      <right style="thin">
        <color theme="2" tint="-0.499984740745262"/>
      </right>
      <top/>
      <bottom/>
      <diagonal/>
    </border>
    <border>
      <left/>
      <right style="thin">
        <color theme="2" tint="-0.499984740745262"/>
      </right>
      <top/>
      <bottom/>
      <diagonal/>
    </border>
    <border>
      <left style="thin">
        <color theme="0" tint="-0.34998626667073579"/>
      </left>
      <right/>
      <top/>
      <bottom/>
      <diagonal/>
    </border>
    <border>
      <left style="thin">
        <color theme="0" tint="-0.34998626667073579"/>
      </left>
      <right style="thin">
        <color theme="0" tint="-0.34998626667073579"/>
      </right>
      <top/>
      <bottom/>
      <diagonal/>
    </border>
    <border>
      <left/>
      <right style="thin">
        <color theme="0" tint="-0.34998626667073579"/>
      </right>
      <top/>
      <bottom/>
      <diagonal/>
    </border>
    <border>
      <left/>
      <right style="thin">
        <color theme="2" tint="-0.499984740745262"/>
      </right>
      <top/>
      <bottom style="thin">
        <color theme="2" tint="-0.499984740745262"/>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diagonal/>
    </border>
    <border>
      <left/>
      <right style="thin">
        <color theme="2" tint="-0.499984740745262"/>
      </right>
      <top style="thin">
        <color theme="2" tint="-0.499984740745262"/>
      </top>
      <bottom/>
      <diagonal/>
    </border>
    <border>
      <left style="thin">
        <color theme="2" tint="-0.499984740745262"/>
      </left>
      <right/>
      <top/>
      <bottom style="thin">
        <color theme="2" tint="-0.499984740745262"/>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bottom style="medium">
        <color theme="2" tint="-0.499984740745262"/>
      </bottom>
      <diagonal/>
    </border>
    <border>
      <left/>
      <right style="thin">
        <color theme="2" tint="-0.499984740745262"/>
      </right>
      <top style="medium">
        <color theme="2" tint="-0.499984740745262"/>
      </top>
      <bottom/>
      <diagonal/>
    </border>
    <border>
      <left style="thin">
        <color theme="2" tint="-0.499984740745262"/>
      </left>
      <right style="thin">
        <color theme="2" tint="-0.499984740745262"/>
      </right>
      <top/>
      <bottom style="medium">
        <color theme="2" tint="-0.499984740745262"/>
      </bottom>
      <diagonal/>
    </border>
    <border>
      <left style="thin">
        <color theme="2" tint="-0.499984740745262"/>
      </left>
      <right style="thin">
        <color theme="2" tint="-0.499984740745262"/>
      </right>
      <top style="medium">
        <color theme="2" tint="-0.499984740745262"/>
      </top>
      <bottom/>
      <diagonal/>
    </border>
    <border>
      <left style="thin">
        <color theme="2" tint="-0.499984740745262"/>
      </left>
      <right/>
      <top style="medium">
        <color theme="2" tint="-0.499984740745262"/>
      </top>
      <bottom/>
      <diagonal/>
    </border>
    <border>
      <left style="thin">
        <color theme="2" tint="-0.499984740745262"/>
      </left>
      <right/>
      <top/>
      <bottom style="medium">
        <color theme="2" tint="-0.499984740745262"/>
      </bottom>
      <diagonal/>
    </border>
    <border>
      <left/>
      <right style="thin">
        <color theme="2" tint="-0.249977111117893"/>
      </right>
      <top/>
      <bottom/>
      <diagonal/>
    </border>
    <border>
      <left style="thin">
        <color theme="2" tint="-0.249977111117893"/>
      </left>
      <right style="thin">
        <color theme="2" tint="-0.249977111117893"/>
      </right>
      <top/>
      <bottom/>
      <diagonal/>
    </border>
    <border>
      <left style="thin">
        <color theme="0" tint="-0.34998626667073579"/>
      </left>
      <right style="thin">
        <color theme="2" tint="-0.249977111117893"/>
      </right>
      <top/>
      <bottom/>
      <diagonal/>
    </border>
    <border>
      <left style="thin">
        <color theme="2" tint="-0.249977111117893"/>
      </left>
      <right/>
      <top/>
      <bottom/>
      <diagonal/>
    </border>
    <border>
      <left style="thin">
        <color theme="2" tint="-0.249977111117893"/>
      </left>
      <right style="thin">
        <color theme="0" tint="-0.34998626667073579"/>
      </right>
      <top/>
      <bottom/>
      <diagonal/>
    </border>
    <border>
      <left style="thin">
        <color theme="2" tint="-0.249977111117893"/>
      </left>
      <right style="thin">
        <color theme="2" tint="-0.499984740745262"/>
      </right>
      <top/>
      <bottom/>
      <diagonal/>
    </border>
    <border>
      <left/>
      <right/>
      <top style="medium">
        <color theme="2" tint="-0.499984740745262"/>
      </top>
      <bottom/>
      <diagonal/>
    </border>
    <border>
      <left/>
      <right/>
      <top/>
      <bottom style="medium">
        <color theme="2" tint="-0.499984740745262"/>
      </bottom>
      <diagonal/>
    </border>
    <border>
      <left/>
      <right/>
      <top style="thin">
        <color theme="2" tint="-0.499984740745262"/>
      </top>
      <bottom/>
      <diagonal/>
    </border>
    <border>
      <left style="medium">
        <color theme="2" tint="-0.499984740745262"/>
      </left>
      <right style="thin">
        <color theme="0" tint="-0.34998626667073579"/>
      </right>
      <top style="medium">
        <color theme="2" tint="-0.499984740745262"/>
      </top>
      <bottom style="thin">
        <color theme="0" tint="-0.34998626667073579"/>
      </bottom>
      <diagonal/>
    </border>
    <border>
      <left style="medium">
        <color theme="2" tint="-0.499984740745262"/>
      </left>
      <right style="thin">
        <color theme="0" tint="-0.34998626667073579"/>
      </right>
      <top style="thin">
        <color theme="0" tint="-0.34998626667073579"/>
      </top>
      <bottom style="thin">
        <color theme="0" tint="-0.34998626667073579"/>
      </bottom>
      <diagonal/>
    </border>
    <border>
      <left style="medium">
        <color theme="2" tint="-0.499984740745262"/>
      </left>
      <right style="thin">
        <color theme="0" tint="-0.34998626667073579"/>
      </right>
      <top style="thin">
        <color theme="0" tint="-0.34998626667073579"/>
      </top>
      <bottom style="medium">
        <color theme="2" tint="-0.499984740745262"/>
      </bottom>
      <diagonal/>
    </border>
    <border>
      <left style="thin">
        <color theme="2" tint="-0.499984740745262"/>
      </left>
      <right style="thin">
        <color theme="0" tint="-0.34998626667073579"/>
      </right>
      <top style="medium">
        <color theme="2" tint="-0.499984740745262"/>
      </top>
      <bottom/>
      <diagonal/>
    </border>
    <border>
      <left style="thin">
        <color theme="2" tint="-0.499984740745262"/>
      </left>
      <right style="thin">
        <color theme="0" tint="-0.34998626667073579"/>
      </right>
      <top/>
      <bottom/>
      <diagonal/>
    </border>
    <border>
      <left style="thin">
        <color theme="2" tint="-0.499984740745262"/>
      </left>
      <right style="thin">
        <color theme="0" tint="-0.34998626667073579"/>
      </right>
      <top/>
      <bottom style="medium">
        <color theme="2" tint="-0.499984740745262"/>
      </bottom>
      <diagonal/>
    </border>
    <border>
      <left style="medium">
        <color theme="2" tint="-0.499984740745262"/>
      </left>
      <right style="thin">
        <color theme="0" tint="-0.34998626667073579"/>
      </right>
      <top style="medium">
        <color theme="2" tint="-0.499984740745262"/>
      </top>
      <bottom/>
      <diagonal/>
    </border>
    <border>
      <left style="medium">
        <color theme="2" tint="-0.499984740745262"/>
      </left>
      <right style="thin">
        <color theme="0" tint="-0.34998626667073579"/>
      </right>
      <top/>
      <bottom/>
      <diagonal/>
    </border>
    <border>
      <left style="medium">
        <color theme="2" tint="-0.499984740745262"/>
      </left>
      <right style="thin">
        <color theme="0" tint="-0.34998626667073579"/>
      </right>
      <top/>
      <bottom style="medium">
        <color theme="2" tint="-0.499984740745262"/>
      </bottom>
      <diagonal/>
    </border>
    <border>
      <left/>
      <right style="medium">
        <color theme="2" tint="-0.499984740745262"/>
      </right>
      <top style="medium">
        <color theme="2" tint="-0.499984740745262"/>
      </top>
      <bottom/>
      <diagonal/>
    </border>
    <border>
      <left/>
      <right style="medium">
        <color theme="2" tint="-0.499984740745262"/>
      </right>
      <top/>
      <bottom style="medium">
        <color theme="2" tint="-0.499984740745262"/>
      </bottom>
      <diagonal/>
    </border>
    <border>
      <left style="thin">
        <color theme="0" tint="-0.34998626667073579"/>
      </left>
      <right/>
      <top style="medium">
        <color theme="2" tint="-0.499984740745262"/>
      </top>
      <bottom/>
      <diagonal/>
    </border>
    <border>
      <left style="thin">
        <color theme="0" tint="-0.34998626667073579"/>
      </left>
      <right/>
      <top/>
      <bottom style="medium">
        <color theme="2" tint="-0.499984740745262"/>
      </bottom>
      <diagonal/>
    </border>
    <border>
      <left style="thin">
        <color theme="0" tint="-0.34998626667073579"/>
      </left>
      <right style="thin">
        <color theme="0" tint="-0.34998626667073579"/>
      </right>
      <top style="medium">
        <color theme="2" tint="-0.499984740745262"/>
      </top>
      <bottom/>
      <diagonal/>
    </border>
    <border>
      <left style="thin">
        <color theme="0" tint="-0.34998626667073579"/>
      </left>
      <right style="thin">
        <color theme="0" tint="-0.34998626667073579"/>
      </right>
      <top/>
      <bottom style="medium">
        <color theme="2" tint="-0.499984740745262"/>
      </bottom>
      <diagonal/>
    </border>
    <border>
      <left style="medium">
        <color theme="2" tint="-0.499984740745262"/>
      </left>
      <right style="thin">
        <color theme="2" tint="-0.499984740745262"/>
      </right>
      <top style="medium">
        <color theme="2" tint="-0.499984740745262"/>
      </top>
      <bottom/>
      <diagonal/>
    </border>
    <border>
      <left style="medium">
        <color theme="2" tint="-0.499984740745262"/>
      </left>
      <right style="thin">
        <color theme="2" tint="-0.499984740745262"/>
      </right>
      <top/>
      <bottom style="medium">
        <color theme="2" tint="-0.499984740745262"/>
      </bottom>
      <diagonal/>
    </border>
    <border>
      <left style="medium">
        <color theme="2" tint="-0.499984740745262"/>
      </left>
      <right style="thin">
        <color theme="2" tint="-0.499984740745262"/>
      </right>
      <top style="medium">
        <color theme="2" tint="-0.499984740745262"/>
      </top>
      <bottom style="thin">
        <color theme="0" tint="-0.34998626667073579"/>
      </bottom>
      <diagonal/>
    </border>
    <border>
      <left style="thin">
        <color theme="2" tint="-0.499984740745262"/>
      </left>
      <right style="thin">
        <color theme="2" tint="-0.499984740745262"/>
      </right>
      <top style="medium">
        <color theme="2" tint="-0.499984740745262"/>
      </top>
      <bottom style="thin">
        <color theme="0" tint="-0.34998626667073579"/>
      </bottom>
      <diagonal/>
    </border>
    <border>
      <left style="thin">
        <color theme="2" tint="-0.499984740745262"/>
      </left>
      <right style="thin">
        <color theme="2" tint="-0.499984740745262"/>
      </right>
      <top style="thin">
        <color theme="0" tint="-0.34998626667073579"/>
      </top>
      <bottom style="thin">
        <color theme="0" tint="-0.34998626667073579"/>
      </bottom>
      <diagonal/>
    </border>
    <border>
      <left style="medium">
        <color theme="2" tint="-0.499984740745262"/>
      </left>
      <right style="thin">
        <color theme="2" tint="-0.499984740745262"/>
      </right>
      <top style="thin">
        <color theme="0" tint="-0.34998626667073579"/>
      </top>
      <bottom style="medium">
        <color theme="2" tint="-0.499984740745262"/>
      </bottom>
      <diagonal/>
    </border>
    <border>
      <left style="thin">
        <color theme="2" tint="-0.499984740745262"/>
      </left>
      <right style="thin">
        <color theme="2" tint="-0.499984740745262"/>
      </right>
      <top style="thin">
        <color theme="0" tint="-0.34998626667073579"/>
      </top>
      <bottom style="medium">
        <color theme="2" tint="-0.499984740745262"/>
      </bottom>
      <diagonal/>
    </border>
    <border>
      <left style="thin">
        <color theme="2" tint="-0.499984740745262"/>
      </left>
      <right style="thin">
        <color theme="2" tint="-0.499984740745262"/>
      </right>
      <top style="thin">
        <color theme="0" tint="-0.34998626667073579"/>
      </top>
      <bottom/>
      <diagonal/>
    </border>
    <border>
      <left/>
      <right style="medium">
        <color theme="2" tint="-0.499984740745262"/>
      </right>
      <top style="medium">
        <color theme="2" tint="-0.499984740745262"/>
      </top>
      <bottom style="thin">
        <color theme="0" tint="-0.34998626667073579"/>
      </bottom>
      <diagonal/>
    </border>
    <border>
      <left/>
      <right style="medium">
        <color theme="2" tint="-0.499984740745262"/>
      </right>
      <top style="thin">
        <color theme="0" tint="-0.34998626667073579"/>
      </top>
      <bottom style="thin">
        <color theme="0" tint="-0.34998626667073579"/>
      </bottom>
      <diagonal/>
    </border>
    <border>
      <left/>
      <right style="medium">
        <color theme="2" tint="-0.499984740745262"/>
      </right>
      <top style="thin">
        <color theme="0" tint="-0.34998626667073579"/>
      </top>
      <bottom style="medium">
        <color theme="2" tint="-0.499984740745262"/>
      </bottom>
      <diagonal/>
    </border>
    <border>
      <left/>
      <right style="medium">
        <color theme="2" tint="-0.499984740745262"/>
      </right>
      <top style="thin">
        <color theme="0" tint="-0.34998626667073579"/>
      </top>
      <bottom/>
      <diagonal/>
    </border>
    <border>
      <left style="thin">
        <color theme="0" tint="-0.34998626667073579"/>
      </left>
      <right style="thin">
        <color theme="0" tint="-0.34998626667073579"/>
      </right>
      <top style="medium">
        <color theme="2" tint="-0.499984740745262"/>
      </top>
      <bottom style="thin">
        <color theme="0" tint="-0.34998626667073579"/>
      </bottom>
      <diagonal/>
    </border>
    <border>
      <left style="thin">
        <color theme="0" tint="-0.34998626667073579"/>
      </left>
      <right style="medium">
        <color theme="2" tint="-0.499984740745262"/>
      </right>
      <top style="medium">
        <color theme="2" tint="-0.499984740745262"/>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2" tint="-0.499984740745262"/>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theme="2" tint="-0.499984740745262"/>
      </bottom>
      <diagonal/>
    </border>
    <border>
      <left style="thin">
        <color theme="0" tint="-0.34998626667073579"/>
      </left>
      <right style="medium">
        <color theme="2" tint="-0.499984740745262"/>
      </right>
      <top style="thin">
        <color theme="0" tint="-0.34998626667073579"/>
      </top>
      <bottom style="medium">
        <color theme="2" tint="-0.499984740745262"/>
      </bottom>
      <diagonal/>
    </border>
    <border>
      <left style="thin">
        <color theme="2" tint="-0.499984740745262"/>
      </left>
      <right style="thin">
        <color theme="2" tint="-0.499984740745262"/>
      </right>
      <top/>
      <bottom style="thin">
        <color theme="0" tint="-0.34998626667073579"/>
      </bottom>
      <diagonal/>
    </border>
    <border>
      <left style="thin">
        <color theme="2" tint="-0.499984740745262"/>
      </left>
      <right style="medium">
        <color theme="2" tint="-0.499984740745262"/>
      </right>
      <top style="medium">
        <color theme="2" tint="-0.499984740745262"/>
      </top>
      <bottom/>
      <diagonal/>
    </border>
    <border>
      <left style="thin">
        <color theme="2" tint="-0.499984740745262"/>
      </left>
      <right style="medium">
        <color theme="2" tint="-0.499984740745262"/>
      </right>
      <top style="thin">
        <color theme="2" tint="-0.499984740745262"/>
      </top>
      <bottom style="thin">
        <color theme="2" tint="-0.499984740745262"/>
      </bottom>
      <diagonal/>
    </border>
    <border>
      <left style="thin">
        <color theme="2" tint="-0.499984740745262"/>
      </left>
      <right style="medium">
        <color theme="2" tint="-0.499984740745262"/>
      </right>
      <top/>
      <bottom style="thin">
        <color theme="0" tint="-0.34998626667073579"/>
      </bottom>
      <diagonal/>
    </border>
    <border>
      <left style="thin">
        <color theme="0" tint="-0.34998626667073579"/>
      </left>
      <right style="thin">
        <color theme="2" tint="-0.499984740745262"/>
      </right>
      <top style="medium">
        <color theme="2" tint="-0.499984740745262"/>
      </top>
      <bottom style="thin">
        <color theme="0" tint="-0.34998626667073579"/>
      </bottom>
      <diagonal/>
    </border>
    <border>
      <left style="thin">
        <color theme="0" tint="-0.34998626667073579"/>
      </left>
      <right style="thin">
        <color theme="2" tint="-0.499984740745262"/>
      </right>
      <top style="thin">
        <color theme="0" tint="-0.34998626667073579"/>
      </top>
      <bottom style="thin">
        <color theme="0" tint="-0.34998626667073579"/>
      </bottom>
      <diagonal/>
    </border>
    <border>
      <left style="medium">
        <color theme="2" tint="-0.499984740745262"/>
      </left>
      <right style="thin">
        <color theme="2" tint="-0.499984740745262"/>
      </right>
      <top/>
      <bottom/>
      <diagonal/>
    </border>
    <border>
      <left style="thin">
        <color theme="2" tint="-0.499984740745262"/>
      </left>
      <right style="thin">
        <color theme="2" tint="-0.499984740745262"/>
      </right>
      <top style="thin">
        <color theme="0" tint="-0.34998626667073579"/>
      </top>
      <bottom style="thin">
        <color theme="2" tint="-0.499984740745262"/>
      </bottom>
      <diagonal/>
    </border>
    <border>
      <left style="thin">
        <color theme="2" tint="-0.499984740745262"/>
      </left>
      <right style="thin">
        <color theme="2" tint="-0.499984740745262"/>
      </right>
      <top style="thin">
        <color theme="2" tint="-0.499984740745262"/>
      </top>
      <bottom style="medium">
        <color theme="2" tint="-0.499984740745262"/>
      </bottom>
      <diagonal/>
    </border>
    <border>
      <left style="thin">
        <color theme="2" tint="-0.499984740745262"/>
      </left>
      <right style="medium">
        <color theme="2" tint="-0.499984740745262"/>
      </right>
      <top style="medium">
        <color theme="2" tint="-0.499984740745262"/>
      </top>
      <bottom style="thin">
        <color theme="2" tint="-0.499984740745262"/>
      </bottom>
      <diagonal/>
    </border>
    <border>
      <left style="thin">
        <color theme="2" tint="-0.499984740745262"/>
      </left>
      <right style="medium">
        <color theme="2" tint="-0.499984740745262"/>
      </right>
      <top style="thin">
        <color theme="2" tint="-0.499984740745262"/>
      </top>
      <bottom style="medium">
        <color theme="2" tint="-0.499984740745262"/>
      </bottom>
      <diagonal/>
    </border>
    <border>
      <left style="thin">
        <color theme="2" tint="-0.499984740745262"/>
      </left>
      <right style="thin">
        <color theme="2" tint="-0.499984740745262"/>
      </right>
      <top style="medium">
        <color theme="2" tint="-0.499984740745262"/>
      </top>
      <bottom style="thin">
        <color theme="2" tint="-0.499984740745262"/>
      </bottom>
      <diagonal/>
    </border>
    <border>
      <left style="medium">
        <color theme="2" tint="-0.499984740745262"/>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style="medium">
        <color theme="0" tint="-0.499984740745262"/>
      </left>
      <right/>
      <top/>
      <bottom style="thin">
        <color theme="0" tint="-0.499984740745262"/>
      </bottom>
      <diagonal/>
    </border>
    <border>
      <left style="medium">
        <color theme="0" tint="-0.499984740745262"/>
      </left>
      <right style="thin">
        <color theme="0" tint="-0.499984740745262"/>
      </right>
      <top/>
      <bottom style="thin">
        <color theme="0" tint="-0.499984740745262"/>
      </bottom>
      <diagonal/>
    </border>
    <border>
      <left style="thin">
        <color theme="0" tint="-0.499984740745262"/>
      </left>
      <right style="medium">
        <color theme="0" tint="-0.499984740745262"/>
      </right>
      <top/>
      <bottom style="thin">
        <color theme="0" tint="-0.499984740745262"/>
      </bottom>
      <diagonal/>
    </border>
    <border>
      <left style="medium">
        <color theme="0" tint="-0.499984740745262"/>
      </left>
      <right/>
      <top style="thin">
        <color theme="0" tint="-0.499984740745262"/>
      </top>
      <bottom style="medium">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medium">
        <color theme="0" tint="-0.499984740745262"/>
      </left>
      <right/>
      <top style="thin">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thin">
        <color theme="0" tint="-0.499984740745262"/>
      </bottom>
      <diagonal/>
    </border>
    <border>
      <left style="medium">
        <color theme="0" tint="-0.499984740745262"/>
      </left>
      <right/>
      <top style="thin">
        <color theme="0" tint="-0.499984740745262"/>
      </top>
      <bottom/>
      <diagonal/>
    </border>
    <border>
      <left style="medium">
        <color theme="0" tint="-0.499984740745262"/>
      </left>
      <right style="thin">
        <color theme="0" tint="-0.499984740745262"/>
      </right>
      <top style="thin">
        <color theme="0" tint="-0.499984740745262"/>
      </top>
      <bottom/>
      <diagonal/>
    </border>
    <border>
      <left style="medium">
        <color theme="0" tint="-0.499984740745262"/>
      </left>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theme="0" tint="-0.34998626667073579"/>
      </left>
      <right style="thin">
        <color auto="1"/>
      </right>
      <top/>
      <bottom/>
      <diagonal/>
    </border>
    <border>
      <left style="thin">
        <color theme="2" tint="-0.249977111117893"/>
      </left>
      <right style="thin">
        <color auto="1"/>
      </right>
      <top/>
      <bottom/>
      <diagonal/>
    </border>
    <border>
      <left style="thin">
        <color auto="1"/>
      </left>
      <right style="thin">
        <color theme="0" tint="-0.34998626667073579"/>
      </right>
      <top/>
      <bottom/>
      <diagonal/>
    </border>
    <border>
      <left style="thin">
        <color auto="1"/>
      </left>
      <right style="thin">
        <color theme="2" tint="-0.249977111117893"/>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theme="0" tint="-0.34998626667073579"/>
      </left>
      <right style="thin">
        <color theme="0" tint="-0.34998626667073579"/>
      </right>
      <top style="thin">
        <color theme="0" tint="-0.34998626667073579"/>
      </top>
      <bottom/>
      <diagonal/>
    </border>
    <border>
      <left/>
      <right/>
      <top style="thin">
        <color theme="0" tint="-0.34998626667073579"/>
      </top>
      <bottom style="thin">
        <color auto="1"/>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medium">
        <color rgb="FFBFBFBF"/>
      </left>
      <right/>
      <top style="thin">
        <color theme="0" tint="-0.34998626667073579"/>
      </top>
      <bottom style="thin">
        <color theme="0" tint="-0.34998626667073579"/>
      </bottom>
      <diagonal/>
    </border>
    <border>
      <left/>
      <right style="thin">
        <color auto="1"/>
      </right>
      <top style="thin">
        <color theme="0" tint="-0.34998626667073579"/>
      </top>
      <bottom style="thin">
        <color theme="0" tint="-0.34998626667073579"/>
      </bottom>
      <diagonal/>
    </border>
    <border>
      <left style="thin">
        <color auto="1"/>
      </left>
      <right style="thin">
        <color auto="1"/>
      </right>
      <top style="thin">
        <color theme="0" tint="-0.34998626667073579"/>
      </top>
      <bottom style="thin">
        <color theme="0" tint="-0.34998626667073579"/>
      </bottom>
      <diagonal/>
    </border>
    <border>
      <left style="thin">
        <color auto="1"/>
      </left>
      <right/>
      <top style="thin">
        <color theme="0" tint="-0.34998626667073579"/>
      </top>
      <bottom style="thin">
        <color theme="0" tint="-0.34998626667073579"/>
      </bottom>
      <diagonal/>
    </border>
    <border>
      <left/>
      <right style="thin">
        <color theme="0" tint="-0.14999847407452621"/>
      </right>
      <top style="thin">
        <color theme="0" tint="-0.34998626667073579"/>
      </top>
      <bottom style="thin">
        <color theme="0" tint="-0.34998626667073579"/>
      </bottom>
      <diagonal/>
    </border>
    <border>
      <left style="thin">
        <color theme="0" tint="-0.14999847407452621"/>
      </left>
      <right style="thin">
        <color theme="0" tint="-0.14999847407452621"/>
      </right>
      <top style="thin">
        <color theme="0" tint="-0.34998626667073579"/>
      </top>
      <bottom style="thin">
        <color theme="0" tint="-0.34998626667073579"/>
      </bottom>
      <diagonal/>
    </border>
    <border>
      <left style="medium">
        <color rgb="FFBFBFBF"/>
      </left>
      <right style="medium">
        <color rgb="FFD9D9D9"/>
      </right>
      <top style="thin">
        <color theme="0" tint="-0.34998626667073579"/>
      </top>
      <bottom style="thin">
        <color theme="0" tint="-0.34998626667073579"/>
      </bottom>
      <diagonal/>
    </border>
    <border>
      <left style="thin">
        <color auto="1"/>
      </left>
      <right/>
      <top style="thin">
        <color theme="0" tint="-0.34998626667073579"/>
      </top>
      <bottom style="thin">
        <color auto="1"/>
      </bottom>
      <diagonal/>
    </border>
    <border>
      <left/>
      <right style="thin">
        <color auto="1"/>
      </right>
      <top style="thin">
        <color theme="0" tint="-0.34998626667073579"/>
      </top>
      <bottom style="thin">
        <color auto="1"/>
      </bottom>
      <diagonal/>
    </border>
    <border>
      <left style="thin">
        <color auto="1"/>
      </left>
      <right style="thin">
        <color auto="1"/>
      </right>
      <top style="thin">
        <color theme="0" tint="-0.34998626667073579"/>
      </top>
      <bottom style="thin">
        <color auto="1"/>
      </bottom>
      <diagonal/>
    </border>
    <border>
      <left/>
      <right/>
      <top/>
      <bottom style="thin">
        <color theme="0" tint="-0.34998626667073579"/>
      </bottom>
      <diagonal/>
    </border>
    <border>
      <left/>
      <right/>
      <top style="thin">
        <color theme="0" tint="-0.34998626667073579"/>
      </top>
      <bottom/>
      <diagonal/>
    </border>
  </borders>
  <cellStyleXfs count="12">
    <xf numFmtId="0" fontId="0" fillId="0" borderId="0"/>
    <xf numFmtId="0" fontId="4" fillId="0" borderId="0" applyNumberFormat="0" applyFill="0" applyBorder="0" applyAlignment="0" applyProtection="0"/>
    <xf numFmtId="0" fontId="13" fillId="0" borderId="0"/>
    <xf numFmtId="167" fontId="14" fillId="0" borderId="0" applyFont="0" applyFill="0" applyBorder="0" applyAlignment="0" applyProtection="0"/>
    <xf numFmtId="166" fontId="14" fillId="0" borderId="0" applyFont="0" applyFill="0" applyBorder="0" applyAlignment="0" applyProtection="0"/>
    <xf numFmtId="0" fontId="16" fillId="0" borderId="0" applyNumberFormat="0" applyFill="0" applyBorder="0" applyAlignment="0" applyProtection="0">
      <alignment vertical="top"/>
      <protection locked="0"/>
    </xf>
    <xf numFmtId="168" fontId="15" fillId="0" borderId="0" applyFont="0" applyFill="0" applyBorder="0" applyAlignment="0" applyProtection="0"/>
    <xf numFmtId="0" fontId="14" fillId="0" borderId="0"/>
    <xf numFmtId="0" fontId="1" fillId="0" borderId="0"/>
    <xf numFmtId="9" fontId="14" fillId="0" borderId="0" applyFont="0" applyFill="0" applyBorder="0" applyAlignment="0" applyProtection="0"/>
    <xf numFmtId="0" fontId="1" fillId="9" borderId="0" applyNumberFormat="0" applyBorder="0" applyAlignment="0" applyProtection="0"/>
    <xf numFmtId="9" fontId="1" fillId="0" borderId="0" applyFont="0" applyFill="0" applyBorder="0" applyAlignment="0" applyProtection="0"/>
  </cellStyleXfs>
  <cellXfs count="294">
    <xf numFmtId="0" fontId="0" fillId="0" borderId="0" xfId="0"/>
    <xf numFmtId="0" fontId="0" fillId="0" borderId="0" xfId="0" applyAlignment="1">
      <alignment vertical="center"/>
    </xf>
    <xf numFmtId="0" fontId="0" fillId="3" borderId="0" xfId="0" applyFill="1" applyAlignment="1">
      <alignment vertical="center"/>
    </xf>
    <xf numFmtId="0" fontId="2" fillId="3" borderId="0" xfId="0" applyFont="1" applyFill="1"/>
    <xf numFmtId="0" fontId="18" fillId="7" borderId="4" xfId="0" applyFont="1" applyFill="1" applyBorder="1" applyAlignment="1">
      <alignment horizontal="center" vertical="center"/>
    </xf>
    <xf numFmtId="0" fontId="18" fillId="7" borderId="5" xfId="0" applyFont="1" applyFill="1" applyBorder="1" applyAlignment="1">
      <alignment horizontal="center" vertical="center"/>
    </xf>
    <xf numFmtId="0" fontId="18" fillId="7" borderId="0" xfId="0" applyFont="1" applyFill="1" applyAlignment="1">
      <alignment horizontal="center" vertical="center"/>
    </xf>
    <xf numFmtId="0" fontId="2" fillId="3" borderId="0" xfId="0" applyFont="1" applyFill="1" applyAlignment="1">
      <alignment horizontal="right" vertical="center"/>
    </xf>
    <xf numFmtId="0" fontId="10" fillId="3" borderId="0" xfId="0" applyFont="1" applyFill="1" applyAlignment="1">
      <alignment vertical="center"/>
    </xf>
    <xf numFmtId="0" fontId="0" fillId="3" borderId="0" xfId="0" applyFill="1" applyAlignment="1">
      <alignment horizontal="left" vertical="center"/>
    </xf>
    <xf numFmtId="0" fontId="9" fillId="4" borderId="15" xfId="1" applyFont="1" applyFill="1" applyBorder="1" applyAlignment="1">
      <alignment horizontal="center" vertical="center"/>
    </xf>
    <xf numFmtId="0" fontId="2" fillId="3" borderId="0" xfId="0" applyFont="1" applyFill="1" applyAlignment="1">
      <alignment horizontal="left" vertical="center"/>
    </xf>
    <xf numFmtId="0" fontId="4" fillId="3" borderId="0" xfId="1" applyFill="1" applyBorder="1" applyAlignment="1">
      <alignment vertical="center"/>
    </xf>
    <xf numFmtId="0" fontId="19" fillId="2" borderId="6" xfId="0" applyFont="1" applyFill="1" applyBorder="1" applyAlignment="1">
      <alignment horizontal="center" vertical="center"/>
    </xf>
    <xf numFmtId="0" fontId="20" fillId="5" borderId="0" xfId="0" applyFont="1" applyFill="1" applyAlignment="1">
      <alignment horizontal="center" vertical="center"/>
    </xf>
    <xf numFmtId="0" fontId="20" fillId="5" borderId="0" xfId="0" applyFont="1" applyFill="1" applyAlignment="1">
      <alignment horizontal="center" vertical="center" wrapText="1"/>
    </xf>
    <xf numFmtId="0" fontId="20" fillId="5" borderId="6" xfId="0" applyFont="1" applyFill="1" applyBorder="1" applyAlignment="1">
      <alignment horizontal="center" vertical="center" wrapText="1"/>
    </xf>
    <xf numFmtId="165" fontId="12" fillId="2" borderId="22" xfId="0" applyNumberFormat="1" applyFont="1" applyFill="1" applyBorder="1" applyAlignment="1">
      <alignment horizontal="center" vertical="center"/>
    </xf>
    <xf numFmtId="165" fontId="12" fillId="2" borderId="23" xfId="0" applyNumberFormat="1" applyFont="1" applyFill="1" applyBorder="1" applyAlignment="1">
      <alignment horizontal="center" vertical="center"/>
    </xf>
    <xf numFmtId="165" fontId="12" fillId="2" borderId="23" xfId="0" applyNumberFormat="1" applyFont="1" applyFill="1" applyBorder="1" applyAlignment="1">
      <alignment horizontal="center" vertical="center" wrapText="1"/>
    </xf>
    <xf numFmtId="0" fontId="12" fillId="2" borderId="23" xfId="0" applyFont="1" applyFill="1" applyBorder="1" applyAlignment="1">
      <alignment horizontal="center" vertical="center" wrapText="1"/>
    </xf>
    <xf numFmtId="164" fontId="12" fillId="2" borderId="23" xfId="0" applyNumberFormat="1" applyFont="1" applyFill="1" applyBorder="1" applyAlignment="1">
      <alignment horizontal="center" vertical="center"/>
    </xf>
    <xf numFmtId="0" fontId="20" fillId="5" borderId="25"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0" fillId="5" borderId="23" xfId="0" applyFont="1" applyFill="1" applyBorder="1" applyAlignment="1">
      <alignment horizontal="center" vertical="center"/>
    </xf>
    <xf numFmtId="0" fontId="20" fillId="5" borderId="25" xfId="0" applyFont="1" applyFill="1" applyBorder="1" applyAlignment="1">
      <alignment horizontal="center" vertical="center"/>
    </xf>
    <xf numFmtId="0" fontId="20" fillId="5" borderId="26" xfId="0" applyFont="1" applyFill="1" applyBorder="1" applyAlignment="1">
      <alignment horizontal="center" vertical="center" wrapText="1"/>
    </xf>
    <xf numFmtId="0" fontId="0" fillId="2" borderId="8" xfId="0" applyFill="1" applyBorder="1" applyAlignment="1">
      <alignment horizontal="center" vertical="center"/>
    </xf>
    <xf numFmtId="0" fontId="0" fillId="2" borderId="8" xfId="0" applyFill="1" applyBorder="1" applyAlignment="1">
      <alignment horizontal="center" vertical="center" wrapText="1"/>
    </xf>
    <xf numFmtId="0" fontId="0" fillId="3" borderId="17" xfId="0" applyFill="1" applyBorder="1"/>
    <xf numFmtId="0" fontId="17" fillId="3" borderId="16" xfId="2" applyFont="1" applyFill="1" applyBorder="1" applyProtection="1">
      <protection hidden="1"/>
    </xf>
    <xf numFmtId="0" fontId="0" fillId="3" borderId="1" xfId="0" applyFill="1" applyBorder="1" applyAlignment="1">
      <alignment vertical="center"/>
    </xf>
    <xf numFmtId="0" fontId="0" fillId="3" borderId="21" xfId="0" applyFill="1" applyBorder="1" applyAlignment="1">
      <alignment vertical="center"/>
    </xf>
    <xf numFmtId="0" fontId="0" fillId="3" borderId="28" xfId="0" applyFill="1" applyBorder="1" applyAlignment="1">
      <alignment vertical="center"/>
    </xf>
    <xf numFmtId="0" fontId="0" fillId="3" borderId="29" xfId="0" applyFill="1" applyBorder="1" applyAlignment="1">
      <alignment vertical="center"/>
    </xf>
    <xf numFmtId="0" fontId="0" fillId="3" borderId="20" xfId="0" applyFill="1" applyBorder="1" applyAlignment="1">
      <alignment vertical="center"/>
    </xf>
    <xf numFmtId="0" fontId="21" fillId="0" borderId="0" xfId="0" applyFont="1"/>
    <xf numFmtId="0" fontId="0" fillId="0" borderId="19" xfId="0" applyBorder="1" applyAlignment="1">
      <alignment horizontal="center" vertical="center"/>
    </xf>
    <xf numFmtId="0" fontId="0" fillId="0" borderId="18" xfId="0" applyBorder="1" applyAlignment="1">
      <alignment horizontal="center" vertical="center"/>
    </xf>
    <xf numFmtId="0" fontId="2" fillId="3" borderId="0" xfId="0" applyFont="1" applyFill="1" applyAlignment="1">
      <alignment vertical="center"/>
    </xf>
    <xf numFmtId="0" fontId="2" fillId="2" borderId="19" xfId="0" applyFont="1" applyFill="1" applyBorder="1" applyAlignment="1">
      <alignment horizontal="center" vertical="center"/>
    </xf>
    <xf numFmtId="0" fontId="2" fillId="6" borderId="41" xfId="0" applyFont="1" applyFill="1" applyBorder="1" applyAlignment="1">
      <alignment horizontal="center" vertical="center"/>
    </xf>
    <xf numFmtId="0" fontId="2" fillId="6" borderId="40" xfId="0" applyFont="1" applyFill="1" applyBorder="1" applyAlignment="1">
      <alignment horizontal="center" vertical="center"/>
    </xf>
    <xf numFmtId="0" fontId="0" fillId="3" borderId="42" xfId="0" applyFill="1" applyBorder="1" applyAlignment="1">
      <alignment vertical="center"/>
    </xf>
    <xf numFmtId="0" fontId="0" fillId="3" borderId="4" xfId="0" applyFill="1" applyBorder="1" applyAlignment="1">
      <alignment vertical="center"/>
    </xf>
    <xf numFmtId="0" fontId="0" fillId="3" borderId="43" xfId="0" applyFill="1" applyBorder="1" applyAlignment="1">
      <alignment vertical="center"/>
    </xf>
    <xf numFmtId="0" fontId="0" fillId="3" borderId="44" xfId="0" applyFill="1" applyBorder="1" applyAlignment="1">
      <alignment vertical="center"/>
    </xf>
    <xf numFmtId="0" fontId="0" fillId="3" borderId="5" xfId="0" applyFill="1" applyBorder="1" applyAlignment="1">
      <alignment vertical="center"/>
    </xf>
    <xf numFmtId="0" fontId="0" fillId="3" borderId="45" xfId="0" applyFill="1" applyBorder="1" applyAlignment="1">
      <alignment vertical="center"/>
    </xf>
    <xf numFmtId="0" fontId="0" fillId="3" borderId="45" xfId="0" applyFill="1" applyBorder="1" applyAlignment="1">
      <alignment horizontal="left" vertical="center"/>
    </xf>
    <xf numFmtId="0" fontId="0" fillId="0" borderId="19" xfId="0" applyBorder="1" applyAlignment="1">
      <alignment vertical="center"/>
    </xf>
    <xf numFmtId="0" fontId="17" fillId="0" borderId="18" xfId="2" applyFont="1" applyBorder="1" applyAlignment="1" applyProtection="1">
      <alignment vertical="center"/>
      <protection hidden="1"/>
    </xf>
    <xf numFmtId="0" fontId="0" fillId="0" borderId="49" xfId="0" applyBorder="1" applyAlignment="1">
      <alignment vertical="center"/>
    </xf>
    <xf numFmtId="0" fontId="0" fillId="0" borderId="50" xfId="0" applyBorder="1" applyAlignment="1">
      <alignment vertical="center"/>
    </xf>
    <xf numFmtId="0" fontId="0" fillId="0" borderId="52" xfId="0" applyBorder="1" applyAlignment="1">
      <alignment vertical="center"/>
    </xf>
    <xf numFmtId="0" fontId="0" fillId="0" borderId="52" xfId="0" applyBorder="1" applyAlignment="1">
      <alignment horizontal="left" vertical="center"/>
    </xf>
    <xf numFmtId="0" fontId="2" fillId="2" borderId="40" xfId="0" applyFont="1" applyFill="1" applyBorder="1" applyAlignment="1">
      <alignment horizontal="center" vertical="center"/>
    </xf>
    <xf numFmtId="0" fontId="2" fillId="6" borderId="54" xfId="0" applyFont="1" applyFill="1" applyBorder="1" applyAlignment="1">
      <alignment horizontal="center" vertical="center"/>
    </xf>
    <xf numFmtId="0" fontId="2" fillId="6" borderId="55" xfId="0" applyFont="1" applyFill="1" applyBorder="1" applyAlignment="1">
      <alignment horizontal="center" vertical="center"/>
    </xf>
    <xf numFmtId="0" fontId="2" fillId="6" borderId="56" xfId="0" applyFont="1" applyFill="1" applyBorder="1" applyAlignment="1">
      <alignment horizontal="center" vertical="center"/>
    </xf>
    <xf numFmtId="0" fontId="2" fillId="6" borderId="57" xfId="0" applyFont="1" applyFill="1" applyBorder="1" applyAlignment="1">
      <alignment horizontal="center" vertical="center"/>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2" xfId="0" applyBorder="1" applyAlignment="1">
      <alignment horizontal="center" vertical="center"/>
    </xf>
    <xf numFmtId="0" fontId="0" fillId="0" borderId="53" xfId="0" applyBorder="1" applyAlignment="1">
      <alignment horizontal="center" vertical="center"/>
    </xf>
    <xf numFmtId="0" fontId="28" fillId="3" borderId="0" xfId="1" applyFont="1" applyFill="1" applyBorder="1" applyAlignment="1">
      <alignment vertical="center"/>
    </xf>
    <xf numFmtId="0" fontId="28" fillId="3" borderId="0" xfId="0" applyFont="1" applyFill="1" applyAlignment="1">
      <alignment vertical="center"/>
    </xf>
    <xf numFmtId="0" fontId="0" fillId="6" borderId="0" xfId="0" applyFill="1" applyAlignment="1">
      <alignment vertical="center"/>
    </xf>
    <xf numFmtId="0" fontId="0" fillId="0" borderId="58" xfId="0" applyBorder="1" applyAlignment="1">
      <alignment horizontal="left" vertical="center"/>
    </xf>
    <xf numFmtId="0" fontId="0" fillId="0" borderId="58" xfId="0" applyBorder="1" applyAlignment="1">
      <alignment horizontal="center" vertical="center"/>
    </xf>
    <xf numFmtId="0" fontId="2" fillId="6" borderId="59" xfId="0" applyFont="1" applyFill="1" applyBorder="1" applyAlignment="1">
      <alignment horizontal="center" vertical="center"/>
    </xf>
    <xf numFmtId="0" fontId="0" fillId="0" borderId="60" xfId="0" applyBorder="1" applyAlignment="1">
      <alignment vertical="center"/>
    </xf>
    <xf numFmtId="0" fontId="0" fillId="0" borderId="60" xfId="0" applyBorder="1" applyAlignment="1">
      <alignment horizontal="center" vertical="center"/>
    </xf>
    <xf numFmtId="0" fontId="2" fillId="6" borderId="61" xfId="0" applyFont="1" applyFill="1" applyBorder="1" applyAlignment="1">
      <alignment horizontal="center" vertical="center"/>
    </xf>
    <xf numFmtId="0" fontId="0" fillId="0" borderId="62" xfId="0" applyBorder="1" applyAlignment="1">
      <alignment vertical="center"/>
    </xf>
    <xf numFmtId="0" fontId="0" fillId="0" borderId="62" xfId="0" applyBorder="1" applyAlignment="1">
      <alignment horizontal="center" vertical="center"/>
    </xf>
    <xf numFmtId="0" fontId="2" fillId="6" borderId="63" xfId="0" applyFont="1" applyFill="1" applyBorder="1" applyAlignment="1">
      <alignment horizontal="center" vertical="center"/>
    </xf>
    <xf numFmtId="0" fontId="2" fillId="3" borderId="0" xfId="0" applyFont="1" applyFill="1" applyAlignment="1">
      <alignment horizontal="center" vertical="center"/>
    </xf>
    <xf numFmtId="164" fontId="12" fillId="2" borderId="22" xfId="0" applyNumberFormat="1" applyFont="1" applyFill="1" applyBorder="1" applyAlignment="1">
      <alignment horizontal="center" vertical="center"/>
    </xf>
    <xf numFmtId="0" fontId="0" fillId="3" borderId="0" xfId="0" applyFill="1" applyAlignment="1">
      <alignment vertical="center" wrapText="1"/>
    </xf>
    <xf numFmtId="0" fontId="0" fillId="3" borderId="1" xfId="0" applyFill="1" applyBorder="1" applyAlignment="1">
      <alignment vertical="center" wrapText="1"/>
    </xf>
    <xf numFmtId="0" fontId="0" fillId="0" borderId="64" xfId="0" applyBorder="1" applyAlignment="1">
      <alignment horizontal="center" vertical="center"/>
    </xf>
    <xf numFmtId="0" fontId="0" fillId="0" borderId="2" xfId="0" applyBorder="1" applyAlignment="1">
      <alignment horizontal="center" vertical="center"/>
    </xf>
    <xf numFmtId="0" fontId="2" fillId="6" borderId="65" xfId="0" applyFont="1" applyFill="1" applyBorder="1" applyAlignment="1">
      <alignment horizontal="center" vertical="center"/>
    </xf>
    <xf numFmtId="0" fontId="2" fillId="6" borderId="66" xfId="0" applyFont="1" applyFill="1" applyBorder="1" applyAlignment="1">
      <alignment horizontal="center" vertical="center"/>
    </xf>
    <xf numFmtId="0" fontId="2" fillId="6" borderId="67" xfId="0" applyFont="1" applyFill="1" applyBorder="1" applyAlignment="1">
      <alignment horizontal="center" vertical="center"/>
    </xf>
    <xf numFmtId="0" fontId="0" fillId="3" borderId="60" xfId="0" applyFill="1" applyBorder="1" applyAlignment="1">
      <alignment vertical="center"/>
    </xf>
    <xf numFmtId="0" fontId="0" fillId="3" borderId="62" xfId="0" applyFill="1" applyBorder="1" applyAlignment="1">
      <alignment vertical="center"/>
    </xf>
    <xf numFmtId="0" fontId="0" fillId="0" borderId="3" xfId="0" applyBorder="1" applyAlignment="1">
      <alignment horizontal="center" vertical="center"/>
    </xf>
    <xf numFmtId="0" fontId="0" fillId="3" borderId="68" xfId="0" applyFill="1" applyBorder="1" applyAlignment="1">
      <alignment vertical="center"/>
    </xf>
    <xf numFmtId="0" fontId="0" fillId="3" borderId="69" xfId="0" applyFill="1" applyBorder="1" applyAlignment="1">
      <alignment vertical="center"/>
    </xf>
    <xf numFmtId="14" fontId="0" fillId="3" borderId="0" xfId="0" applyNumberFormat="1" applyFill="1" applyAlignment="1">
      <alignment vertical="center"/>
    </xf>
    <xf numFmtId="0" fontId="0" fillId="0" borderId="71" xfId="0" applyBorder="1" applyAlignment="1">
      <alignment vertical="center"/>
    </xf>
    <xf numFmtId="0" fontId="0" fillId="0" borderId="71" xfId="0" applyBorder="1" applyAlignment="1">
      <alignment horizontal="center" vertical="center"/>
    </xf>
    <xf numFmtId="0" fontId="0" fillId="0" borderId="72" xfId="0" applyBorder="1" applyAlignment="1">
      <alignment vertical="center"/>
    </xf>
    <xf numFmtId="0" fontId="0" fillId="0" borderId="72" xfId="0" applyBorder="1" applyAlignment="1">
      <alignment horizontal="center" vertical="center"/>
    </xf>
    <xf numFmtId="0" fontId="2" fillId="6" borderId="73" xfId="0" applyFont="1" applyFill="1" applyBorder="1" applyAlignment="1">
      <alignment horizontal="center" vertical="center"/>
    </xf>
    <xf numFmtId="0" fontId="2" fillId="6" borderId="74" xfId="0" applyFont="1" applyFill="1" applyBorder="1" applyAlignment="1">
      <alignment horizontal="center" vertical="center"/>
    </xf>
    <xf numFmtId="0" fontId="0" fillId="0" borderId="75" xfId="0" applyBorder="1" applyAlignment="1">
      <alignment horizontal="center" vertical="center"/>
    </xf>
    <xf numFmtId="0" fontId="1" fillId="0" borderId="0" xfId="10" applyFill="1" applyBorder="1" applyProtection="1"/>
    <xf numFmtId="0" fontId="30" fillId="0" borderId="0" xfId="10" applyFont="1" applyFill="1" applyBorder="1" applyProtection="1"/>
    <xf numFmtId="0" fontId="30" fillId="0" borderId="0" xfId="0" applyFont="1" applyAlignment="1">
      <alignment vertical="center"/>
    </xf>
    <xf numFmtId="0" fontId="30" fillId="0" borderId="0" xfId="10" applyFont="1" applyFill="1" applyBorder="1" applyAlignment="1" applyProtection="1">
      <alignment vertical="center"/>
    </xf>
    <xf numFmtId="0" fontId="0" fillId="0" borderId="77" xfId="0" applyBorder="1" applyAlignment="1">
      <alignment horizontal="left" vertical="center"/>
    </xf>
    <xf numFmtId="0" fontId="17" fillId="0" borderId="0" xfId="0" applyFont="1"/>
    <xf numFmtId="0" fontId="0" fillId="0" borderId="0" xfId="0" applyAlignment="1">
      <alignment horizontal="right"/>
    </xf>
    <xf numFmtId="0" fontId="17" fillId="0" borderId="0" xfId="0" applyFont="1" applyAlignment="1">
      <alignment horizontal="right"/>
    </xf>
    <xf numFmtId="0" fontId="2" fillId="8" borderId="81" xfId="0" applyFont="1" applyFill="1" applyBorder="1"/>
    <xf numFmtId="0" fontId="2" fillId="8" borderId="84" xfId="0" applyFont="1" applyFill="1" applyBorder="1" applyAlignment="1">
      <alignment horizontal="center" vertical="center"/>
    </xf>
    <xf numFmtId="0" fontId="2" fillId="8" borderId="85" xfId="0" applyFont="1" applyFill="1" applyBorder="1" applyAlignment="1">
      <alignment horizontal="center" vertical="center"/>
    </xf>
    <xf numFmtId="0" fontId="31" fillId="8" borderId="86" xfId="0" applyFont="1" applyFill="1" applyBorder="1" applyAlignment="1">
      <alignment horizontal="center" vertical="center"/>
    </xf>
    <xf numFmtId="0" fontId="0" fillId="0" borderId="0" xfId="0" applyAlignment="1">
      <alignment horizontal="center" vertical="center"/>
    </xf>
    <xf numFmtId="9" fontId="32" fillId="0" borderId="83" xfId="11" applyFont="1" applyBorder="1"/>
    <xf numFmtId="0" fontId="2" fillId="8" borderId="87" xfId="0" applyFont="1" applyFill="1" applyBorder="1"/>
    <xf numFmtId="0" fontId="33" fillId="8" borderId="87" xfId="0" applyFont="1" applyFill="1" applyBorder="1"/>
    <xf numFmtId="0" fontId="33" fillId="8" borderId="89" xfId="0" applyFont="1" applyFill="1" applyBorder="1"/>
    <xf numFmtId="0" fontId="34" fillId="2" borderId="91" xfId="0" applyFont="1" applyFill="1" applyBorder="1" applyAlignment="1">
      <alignment horizontal="center" vertical="center"/>
    </xf>
    <xf numFmtId="0" fontId="17" fillId="0" borderId="0" xfId="0" applyFont="1" applyAlignment="1">
      <alignment horizontal="center" vertical="center"/>
    </xf>
    <xf numFmtId="0" fontId="34" fillId="2" borderId="91" xfId="0" applyFont="1" applyFill="1" applyBorder="1" applyAlignment="1">
      <alignment vertical="center"/>
    </xf>
    <xf numFmtId="0" fontId="34" fillId="2" borderId="92" xfId="0" applyFont="1" applyFill="1" applyBorder="1" applyAlignment="1">
      <alignment vertical="center"/>
    </xf>
    <xf numFmtId="1" fontId="34" fillId="2" borderId="91" xfId="0" applyNumberFormat="1" applyFont="1" applyFill="1" applyBorder="1" applyAlignment="1">
      <alignment vertical="center"/>
    </xf>
    <xf numFmtId="170" fontId="0" fillId="0" borderId="82" xfId="0" applyNumberFormat="1" applyBorder="1"/>
    <xf numFmtId="170" fontId="0" fillId="0" borderId="88" xfId="0" applyNumberFormat="1" applyBorder="1"/>
    <xf numFmtId="170" fontId="0" fillId="0" borderId="90" xfId="0" applyNumberFormat="1" applyBorder="1"/>
    <xf numFmtId="0" fontId="0" fillId="0" borderId="0" xfId="0" applyAlignment="1">
      <alignment horizontal="left"/>
    </xf>
    <xf numFmtId="0" fontId="0" fillId="0" borderId="0" xfId="10" applyFont="1" applyFill="1" applyBorder="1" applyProtection="1"/>
    <xf numFmtId="0" fontId="20" fillId="5" borderId="96" xfId="0" applyFont="1" applyFill="1" applyBorder="1" applyAlignment="1">
      <alignment horizontal="center" vertical="center"/>
    </xf>
    <xf numFmtId="0" fontId="12" fillId="2" borderId="96" xfId="0" applyFont="1" applyFill="1" applyBorder="1" applyAlignment="1">
      <alignment horizontal="center" vertical="center"/>
    </xf>
    <xf numFmtId="0" fontId="19" fillId="2" borderId="97" xfId="0" applyFont="1" applyFill="1" applyBorder="1" applyAlignment="1">
      <alignment horizontal="center" vertical="center"/>
    </xf>
    <xf numFmtId="0" fontId="18" fillId="7" borderId="96" xfId="0" applyFont="1" applyFill="1" applyBorder="1" applyAlignment="1">
      <alignment horizontal="center" vertical="center"/>
    </xf>
    <xf numFmtId="0" fontId="18" fillId="7" borderId="98" xfId="0" applyFont="1" applyFill="1" applyBorder="1" applyAlignment="1">
      <alignment horizontal="center" vertical="center"/>
    </xf>
    <xf numFmtId="0" fontId="20" fillId="5" borderId="96" xfId="0" applyFont="1" applyFill="1" applyBorder="1" applyAlignment="1">
      <alignment horizontal="center" vertical="center" wrapText="1"/>
    </xf>
    <xf numFmtId="0" fontId="20" fillId="5" borderId="99" xfId="0" applyFont="1" applyFill="1" applyBorder="1" applyAlignment="1">
      <alignment horizontal="center" vertical="center" wrapText="1"/>
    </xf>
    <xf numFmtId="0" fontId="19" fillId="2" borderId="100" xfId="0" applyFont="1" applyFill="1" applyBorder="1" applyAlignment="1">
      <alignment horizontal="center" vertical="center" wrapText="1"/>
    </xf>
    <xf numFmtId="164" fontId="12" fillId="2" borderId="99" xfId="0" applyNumberFormat="1" applyFont="1" applyFill="1" applyBorder="1" applyAlignment="1">
      <alignment horizontal="center" vertical="center"/>
    </xf>
    <xf numFmtId="0" fontId="20" fillId="5" borderId="101" xfId="0" applyFont="1" applyFill="1" applyBorder="1" applyAlignment="1">
      <alignment horizontal="center" vertical="center"/>
    </xf>
    <xf numFmtId="0" fontId="20" fillId="5" borderId="97" xfId="0" applyFont="1" applyFill="1" applyBorder="1" applyAlignment="1">
      <alignment horizontal="center" vertical="center" wrapText="1"/>
    </xf>
    <xf numFmtId="164" fontId="12" fillId="2" borderId="101" xfId="0" applyNumberFormat="1" applyFont="1" applyFill="1" applyBorder="1" applyAlignment="1">
      <alignment horizontal="center" vertical="center"/>
    </xf>
    <xf numFmtId="0" fontId="12" fillId="2" borderId="97" xfId="0" applyFont="1" applyFill="1" applyBorder="1" applyAlignment="1">
      <alignment horizontal="center" vertical="center" wrapText="1"/>
    </xf>
    <xf numFmtId="0" fontId="18" fillId="7" borderId="97" xfId="0" applyFont="1" applyFill="1" applyBorder="1" applyAlignment="1">
      <alignment horizontal="center" vertical="center"/>
    </xf>
    <xf numFmtId="0" fontId="2" fillId="2" borderId="102" xfId="0" applyFont="1" applyFill="1" applyBorder="1" applyAlignment="1">
      <alignment horizontal="center" vertical="center"/>
    </xf>
    <xf numFmtId="0" fontId="20" fillId="5" borderId="103" xfId="0" applyFont="1" applyFill="1" applyBorder="1" applyAlignment="1">
      <alignment horizontal="center" vertical="center" wrapText="1"/>
    </xf>
    <xf numFmtId="0" fontId="12" fillId="2" borderId="103" xfId="0" applyFont="1" applyFill="1" applyBorder="1" applyAlignment="1">
      <alignment horizontal="center" vertical="center" wrapText="1"/>
    </xf>
    <xf numFmtId="0" fontId="18" fillId="7" borderId="103" xfId="0" applyFont="1" applyFill="1" applyBorder="1" applyAlignment="1">
      <alignment horizontal="center" vertical="center"/>
    </xf>
    <xf numFmtId="0" fontId="17" fillId="0" borderId="0" xfId="0" applyFont="1" applyAlignment="1">
      <alignment horizontal="left"/>
    </xf>
    <xf numFmtId="0" fontId="0" fillId="3" borderId="104" xfId="0" applyFill="1" applyBorder="1" applyAlignment="1">
      <alignment vertical="center"/>
    </xf>
    <xf numFmtId="0" fontId="36" fillId="0" borderId="49" xfId="0" applyFont="1" applyBorder="1" applyAlignment="1">
      <alignment horizontal="left" vertical="center"/>
    </xf>
    <xf numFmtId="0" fontId="36" fillId="0" borderId="52" xfId="0" applyFont="1" applyBorder="1" applyAlignment="1">
      <alignment horizontal="left" vertical="center"/>
    </xf>
    <xf numFmtId="0" fontId="36" fillId="0" borderId="49" xfId="0" applyFont="1" applyBorder="1" applyAlignment="1">
      <alignment horizontal="center" vertical="center"/>
    </xf>
    <xf numFmtId="0" fontId="36" fillId="0" borderId="75" xfId="0" applyFont="1" applyBorder="1" applyAlignment="1">
      <alignment horizontal="center" vertical="center"/>
    </xf>
    <xf numFmtId="0" fontId="21" fillId="6" borderId="54" xfId="0" applyFont="1" applyFill="1" applyBorder="1" applyAlignment="1">
      <alignment horizontal="center" vertical="center"/>
    </xf>
    <xf numFmtId="0" fontId="36" fillId="0" borderId="52" xfId="0" applyFont="1" applyBorder="1" applyAlignment="1">
      <alignment horizontal="center" vertical="center"/>
    </xf>
    <xf numFmtId="0" fontId="36" fillId="0" borderId="72" xfId="0" applyFont="1" applyBorder="1" applyAlignment="1">
      <alignment horizontal="center" vertical="center"/>
    </xf>
    <xf numFmtId="0" fontId="21" fillId="6" borderId="56" xfId="0" applyFont="1" applyFill="1" applyBorder="1" applyAlignment="1">
      <alignment horizontal="center" vertical="center"/>
    </xf>
    <xf numFmtId="0" fontId="36" fillId="2" borderId="8" xfId="0" applyFont="1" applyFill="1" applyBorder="1" applyAlignment="1">
      <alignment horizontal="center" vertical="center"/>
    </xf>
    <xf numFmtId="0" fontId="36" fillId="3" borderId="44" xfId="0" applyFont="1" applyFill="1" applyBorder="1" applyAlignment="1">
      <alignment vertical="center"/>
    </xf>
    <xf numFmtId="0" fontId="36" fillId="3" borderId="45" xfId="0" applyFont="1" applyFill="1" applyBorder="1" applyAlignment="1">
      <alignment horizontal="left" vertical="center"/>
    </xf>
    <xf numFmtId="0" fontId="36" fillId="3" borderId="42" xfId="0" applyFont="1" applyFill="1" applyBorder="1" applyAlignment="1">
      <alignment vertical="center"/>
    </xf>
    <xf numFmtId="0" fontId="36" fillId="3" borderId="43" xfId="0" applyFont="1" applyFill="1" applyBorder="1" applyAlignment="1">
      <alignment vertical="center"/>
    </xf>
    <xf numFmtId="0" fontId="17" fillId="0" borderId="106" xfId="0" applyFont="1" applyBorder="1" applyAlignment="1" applyProtection="1">
      <alignment vertical="center"/>
      <protection locked="0"/>
    </xf>
    <xf numFmtId="165" fontId="17" fillId="0" borderId="106" xfId="0" applyNumberFormat="1" applyFont="1" applyBorder="1" applyAlignment="1" applyProtection="1">
      <alignment vertical="center"/>
      <protection locked="0"/>
    </xf>
    <xf numFmtId="0" fontId="17" fillId="0" borderId="106" xfId="0" applyFont="1" applyBorder="1" applyAlignment="1">
      <alignment vertical="center"/>
    </xf>
    <xf numFmtId="0" fontId="17" fillId="0" borderId="107" xfId="0" applyFont="1" applyBorder="1" applyAlignment="1" applyProtection="1">
      <alignment vertical="center"/>
      <protection locked="0"/>
    </xf>
    <xf numFmtId="164" fontId="17" fillId="0" borderId="106" xfId="0" applyNumberFormat="1" applyFont="1" applyBorder="1" applyAlignment="1" applyProtection="1">
      <alignment vertical="center"/>
      <protection locked="0"/>
    </xf>
    <xf numFmtId="0" fontId="17" fillId="0" borderId="108" xfId="0" applyFont="1" applyBorder="1" applyAlignment="1">
      <alignment vertical="center"/>
    </xf>
    <xf numFmtId="169" fontId="17" fillId="0" borderId="106" xfId="0" applyNumberFormat="1" applyFont="1" applyBorder="1" applyAlignment="1" applyProtection="1">
      <alignment horizontal="right" vertical="center"/>
      <protection locked="0"/>
    </xf>
    <xf numFmtId="0" fontId="17" fillId="0" borderId="109" xfId="0" applyFont="1" applyBorder="1" applyAlignment="1" applyProtection="1">
      <alignment vertical="center"/>
      <protection locked="0"/>
    </xf>
    <xf numFmtId="0" fontId="17" fillId="0" borderId="110" xfId="0" applyFont="1" applyBorder="1" applyAlignment="1" applyProtection="1">
      <alignment vertical="center"/>
      <protection locked="0"/>
    </xf>
    <xf numFmtId="169" fontId="17" fillId="0" borderId="111" xfId="0" applyNumberFormat="1" applyFont="1" applyBorder="1" applyAlignment="1" applyProtection="1">
      <alignment horizontal="right" vertical="center"/>
      <protection locked="0"/>
    </xf>
    <xf numFmtId="0" fontId="17" fillId="0" borderId="106" xfId="0" applyFont="1" applyBorder="1" applyAlignment="1" applyProtection="1">
      <alignment horizontal="left" vertical="center"/>
      <protection locked="0"/>
    </xf>
    <xf numFmtId="2" fontId="17" fillId="0" borderId="106" xfId="0" applyNumberFormat="1" applyFont="1" applyBorder="1" applyAlignment="1" applyProtection="1">
      <alignment vertical="center"/>
      <protection locked="0"/>
    </xf>
    <xf numFmtId="0" fontId="17" fillId="0" borderId="111" xfId="0" applyFont="1" applyBorder="1" applyAlignment="1" applyProtection="1">
      <alignment vertical="center"/>
      <protection locked="0"/>
    </xf>
    <xf numFmtId="0" fontId="17" fillId="0" borderId="111" xfId="0" applyFont="1" applyBorder="1" applyAlignment="1">
      <alignment vertical="center"/>
    </xf>
    <xf numFmtId="0" fontId="17" fillId="0" borderId="109" xfId="0" applyFont="1" applyBorder="1" applyAlignment="1" applyProtection="1">
      <alignment horizontal="left" vertical="center"/>
      <protection locked="0"/>
    </xf>
    <xf numFmtId="165" fontId="17" fillId="0" borderId="112" xfId="0" applyNumberFormat="1" applyFont="1" applyBorder="1" applyAlignment="1" applyProtection="1">
      <alignment vertical="center"/>
      <protection locked="0"/>
    </xf>
    <xf numFmtId="0" fontId="17" fillId="0" borderId="113" xfId="0" applyFont="1" applyBorder="1" applyAlignment="1" applyProtection="1">
      <alignment vertical="center"/>
      <protection locked="0"/>
    </xf>
    <xf numFmtId="164" fontId="17" fillId="0" borderId="112" xfId="0" applyNumberFormat="1" applyFont="1" applyBorder="1" applyAlignment="1" applyProtection="1">
      <alignment vertical="center"/>
      <protection locked="0"/>
    </xf>
    <xf numFmtId="0" fontId="17" fillId="0" borderId="114" xfId="0" applyFont="1" applyBorder="1" applyAlignment="1">
      <alignment vertical="center"/>
    </xf>
    <xf numFmtId="169" fontId="17" fillId="0" borderId="109" xfId="0" applyNumberFormat="1" applyFont="1" applyBorder="1" applyAlignment="1" applyProtection="1">
      <alignment horizontal="right" vertical="center"/>
      <protection locked="0"/>
    </xf>
    <xf numFmtId="0" fontId="17" fillId="0" borderId="115" xfId="0" applyFont="1" applyBorder="1" applyAlignment="1" applyProtection="1">
      <alignment vertical="center"/>
      <protection locked="0"/>
    </xf>
    <xf numFmtId="165" fontId="17" fillId="0" borderId="105" xfId="0" applyNumberFormat="1" applyFont="1" applyBorder="1" applyAlignment="1" applyProtection="1">
      <alignment vertical="center"/>
      <protection locked="0"/>
    </xf>
    <xf numFmtId="0" fontId="17" fillId="0" borderId="105" xfId="0" applyFont="1" applyBorder="1" applyAlignment="1" applyProtection="1">
      <alignment vertical="center"/>
      <protection locked="0"/>
    </xf>
    <xf numFmtId="0" fontId="17" fillId="0" borderId="116" xfId="0" applyFont="1" applyBorder="1" applyAlignment="1" applyProtection="1">
      <alignment vertical="center"/>
      <protection locked="0"/>
    </xf>
    <xf numFmtId="169" fontId="17" fillId="0" borderId="105" xfId="0" applyNumberFormat="1" applyFont="1" applyBorder="1" applyAlignment="1" applyProtection="1">
      <alignment horizontal="right" vertical="center"/>
      <protection locked="0"/>
    </xf>
    <xf numFmtId="169" fontId="17" fillId="0" borderId="116" xfId="0" applyNumberFormat="1" applyFont="1" applyBorder="1" applyAlignment="1" applyProtection="1">
      <alignment horizontal="right" vertical="center"/>
      <protection locked="0"/>
    </xf>
    <xf numFmtId="0" fontId="17" fillId="0" borderId="115" xfId="0" applyFont="1" applyBorder="1" applyAlignment="1">
      <alignment vertical="center"/>
    </xf>
    <xf numFmtId="0" fontId="17" fillId="0" borderId="117" xfId="0" applyFont="1" applyBorder="1" applyAlignment="1" applyProtection="1">
      <alignment vertical="center"/>
      <protection locked="0"/>
    </xf>
    <xf numFmtId="169" fontId="17" fillId="0" borderId="115" xfId="0" applyNumberFormat="1" applyFont="1" applyBorder="1" applyAlignment="1" applyProtection="1">
      <alignment horizontal="right" vertical="center"/>
      <protection locked="0"/>
    </xf>
    <xf numFmtId="164" fontId="17" fillId="0" borderId="105" xfId="0" applyNumberFormat="1" applyFont="1" applyBorder="1" applyAlignment="1" applyProtection="1">
      <alignment vertical="center"/>
      <protection locked="0"/>
    </xf>
    <xf numFmtId="0" fontId="17" fillId="0" borderId="105" xfId="0" applyFont="1" applyBorder="1" applyAlignment="1" applyProtection="1">
      <alignment horizontal="left" vertical="center"/>
      <protection locked="0"/>
    </xf>
    <xf numFmtId="0" fontId="17" fillId="0" borderId="116" xfId="0" applyFont="1" applyBorder="1" applyAlignment="1" applyProtection="1">
      <alignment horizontal="left" vertical="center"/>
      <protection locked="0"/>
    </xf>
    <xf numFmtId="0" fontId="17" fillId="0" borderId="106" xfId="0" applyFont="1" applyBorder="1"/>
    <xf numFmtId="0" fontId="17" fillId="0" borderId="106" xfId="0" applyFont="1" applyBorder="1" applyAlignment="1">
      <alignment horizontal="left"/>
    </xf>
    <xf numFmtId="165" fontId="17" fillId="0" borderId="106" xfId="0" applyNumberFormat="1" applyFont="1" applyBorder="1"/>
    <xf numFmtId="0" fontId="17" fillId="0" borderId="109" xfId="0" applyFont="1" applyBorder="1"/>
    <xf numFmtId="0" fontId="17" fillId="0" borderId="110" xfId="0" applyFont="1" applyBorder="1"/>
    <xf numFmtId="0" fontId="17" fillId="0" borderId="109" xfId="0" applyFont="1" applyBorder="1" applyAlignment="1">
      <alignment horizontal="left"/>
    </xf>
    <xf numFmtId="0" fontId="17" fillId="0" borderId="111" xfId="0" applyFont="1" applyBorder="1"/>
    <xf numFmtId="171" fontId="17" fillId="0" borderId="106" xfId="0" applyNumberFormat="1" applyFont="1" applyBorder="1" applyAlignment="1" applyProtection="1">
      <alignment vertical="center"/>
      <protection locked="0"/>
    </xf>
    <xf numFmtId="14" fontId="17" fillId="0" borderId="109" xfId="0" applyNumberFormat="1" applyFont="1" applyBorder="1" applyAlignment="1" applyProtection="1">
      <alignment horizontal="left" vertical="center"/>
      <protection locked="0"/>
    </xf>
    <xf numFmtId="0" fontId="12" fillId="2" borderId="24" xfId="0" applyFont="1" applyFill="1" applyBorder="1" applyAlignment="1">
      <alignment horizontal="left" vertical="center" wrapText="1"/>
    </xf>
    <xf numFmtId="2" fontId="17" fillId="0" borderId="106" xfId="0" applyNumberFormat="1" applyFont="1" applyBorder="1" applyAlignment="1">
      <alignment vertical="center"/>
    </xf>
    <xf numFmtId="0" fontId="17" fillId="10" borderId="106" xfId="0" applyFont="1" applyFill="1" applyBorder="1" applyAlignment="1" applyProtection="1">
      <alignment vertical="center"/>
      <protection locked="0"/>
    </xf>
    <xf numFmtId="14" fontId="17" fillId="0" borderId="106" xfId="0" applyNumberFormat="1" applyFont="1" applyBorder="1"/>
    <xf numFmtId="164" fontId="17" fillId="0" borderId="118" xfId="0" applyNumberFormat="1" applyFont="1" applyBorder="1" applyAlignment="1" applyProtection="1">
      <alignment vertical="center"/>
      <protection locked="0"/>
    </xf>
    <xf numFmtId="164" fontId="17" fillId="3" borderId="105" xfId="0" applyNumberFormat="1" applyFont="1" applyFill="1" applyBorder="1" applyAlignment="1" applyProtection="1">
      <alignment vertical="center"/>
      <protection locked="0"/>
    </xf>
    <xf numFmtId="0" fontId="17" fillId="0" borderId="0" xfId="0" applyFont="1" applyAlignment="1" applyProtection="1">
      <alignment vertical="center"/>
      <protection locked="0"/>
    </xf>
    <xf numFmtId="164" fontId="17" fillId="10" borderId="106" xfId="0" applyNumberFormat="1" applyFont="1" applyFill="1" applyBorder="1" applyAlignment="1" applyProtection="1">
      <alignment vertical="center"/>
      <protection locked="0"/>
    </xf>
    <xf numFmtId="0" fontId="17" fillId="10" borderId="111" xfId="0" applyFont="1" applyFill="1" applyBorder="1" applyAlignment="1" applyProtection="1">
      <alignment vertical="center"/>
      <protection locked="0"/>
    </xf>
    <xf numFmtId="164" fontId="17" fillId="0" borderId="119" xfId="0" applyNumberFormat="1" applyFont="1" applyBorder="1" applyAlignment="1" applyProtection="1">
      <alignment vertical="center"/>
      <protection locked="0"/>
    </xf>
    <xf numFmtId="0" fontId="17" fillId="0" borderId="0" xfId="0" applyFont="1" applyAlignment="1">
      <alignment vertical="center"/>
    </xf>
    <xf numFmtId="14" fontId="17" fillId="0" borderId="0" xfId="0" applyNumberFormat="1" applyFont="1"/>
    <xf numFmtId="165" fontId="17" fillId="0" borderId="0" xfId="0" applyNumberFormat="1" applyFont="1" applyAlignment="1" applyProtection="1">
      <alignment vertical="center"/>
      <protection locked="0"/>
    </xf>
    <xf numFmtId="169" fontId="17" fillId="0" borderId="0" xfId="0" applyNumberFormat="1" applyFont="1" applyAlignment="1" applyProtection="1">
      <alignment horizontal="right" vertical="center"/>
      <protection locked="0"/>
    </xf>
    <xf numFmtId="0" fontId="0" fillId="0" borderId="37" xfId="0" applyBorder="1" applyAlignment="1">
      <alignment horizontal="center" vertical="center" wrapText="1"/>
    </xf>
    <xf numFmtId="0" fontId="0" fillId="0" borderId="38" xfId="0" applyBorder="1" applyAlignment="1">
      <alignment horizontal="center" vertical="center" wrapText="1"/>
    </xf>
    <xf numFmtId="0" fontId="0" fillId="0" borderId="39" xfId="0" applyBorder="1" applyAlignment="1">
      <alignment horizontal="center" vertical="center" wrapText="1"/>
    </xf>
    <xf numFmtId="0" fontId="0" fillId="3" borderId="9" xfId="0" applyFill="1" applyBorder="1" applyAlignment="1">
      <alignment horizontal="left" vertical="center" wrapText="1"/>
    </xf>
    <xf numFmtId="0" fontId="0" fillId="3" borderId="10" xfId="0" applyFill="1" applyBorder="1" applyAlignment="1">
      <alignment horizontal="left" vertical="center" wrapText="1"/>
    </xf>
    <xf numFmtId="0" fontId="0" fillId="0" borderId="31" xfId="0" applyBorder="1" applyAlignment="1">
      <alignment horizontal="center" vertical="center" wrapText="1"/>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0" fillId="0" borderId="34"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2" fillId="2" borderId="11" xfId="0" applyFont="1" applyFill="1" applyBorder="1" applyAlignment="1">
      <alignment horizontal="center" vertical="center"/>
    </xf>
    <xf numFmtId="0" fontId="2" fillId="2" borderId="30" xfId="0" applyFont="1" applyFill="1" applyBorder="1" applyAlignment="1">
      <alignment horizontal="center" vertical="center"/>
    </xf>
    <xf numFmtId="0" fontId="0" fillId="3" borderId="1" xfId="0" applyFill="1" applyBorder="1" applyAlignment="1">
      <alignment horizontal="left" vertical="center" wrapText="1"/>
    </xf>
    <xf numFmtId="0" fontId="0" fillId="3" borderId="0" xfId="0" applyFill="1" applyAlignment="1">
      <alignment horizontal="left" vertical="center" wrapText="1"/>
    </xf>
    <xf numFmtId="0" fontId="2" fillId="2" borderId="11" xfId="0" applyFont="1" applyFill="1" applyBorder="1" applyAlignment="1">
      <alignment horizontal="center"/>
    </xf>
    <xf numFmtId="0" fontId="2" fillId="2" borderId="12" xfId="0" applyFont="1" applyFill="1" applyBorder="1" applyAlignment="1">
      <alignment horizontal="center"/>
    </xf>
    <xf numFmtId="0" fontId="0" fillId="0" borderId="21" xfId="0" applyBorder="1" applyAlignment="1">
      <alignment horizontal="center"/>
    </xf>
    <xf numFmtId="0" fontId="0" fillId="0" borderId="16" xfId="0" applyBorder="1" applyAlignment="1">
      <alignment horizontal="center"/>
    </xf>
    <xf numFmtId="0" fontId="0" fillId="0" borderId="19" xfId="0" applyBorder="1" applyAlignment="1">
      <alignment horizontal="center" vertical="center"/>
    </xf>
    <xf numFmtId="0" fontId="0" fillId="0" borderId="18" xfId="0" applyBorder="1" applyAlignment="1">
      <alignment horizontal="center" vertical="center"/>
    </xf>
    <xf numFmtId="0" fontId="36" fillId="3" borderId="9" xfId="0" applyFont="1" applyFill="1" applyBorder="1" applyAlignment="1">
      <alignment horizontal="left" vertical="center" wrapText="1"/>
    </xf>
    <xf numFmtId="0" fontId="36" fillId="3" borderId="10" xfId="0" applyFont="1" applyFill="1" applyBorder="1" applyAlignment="1">
      <alignment horizontal="left" vertical="center" wrapText="1"/>
    </xf>
    <xf numFmtId="0" fontId="20" fillId="5" borderId="27" xfId="0" applyFont="1" applyFill="1" applyBorder="1" applyAlignment="1">
      <alignment horizontal="center" vertical="center" wrapText="1"/>
    </xf>
    <xf numFmtId="0" fontId="0" fillId="2" borderId="14" xfId="0" applyFill="1" applyBorder="1" applyAlignment="1">
      <alignment horizontal="center" vertical="center"/>
    </xf>
    <xf numFmtId="0" fontId="0" fillId="2" borderId="15" xfId="0" applyFill="1" applyBorder="1" applyAlignment="1">
      <alignment horizontal="center" vertical="center"/>
    </xf>
    <xf numFmtId="0" fontId="36" fillId="0" borderId="20" xfId="0" applyFont="1" applyBorder="1" applyAlignment="1">
      <alignment horizontal="center" vertical="center" wrapText="1"/>
    </xf>
    <xf numFmtId="0" fontId="36" fillId="0" borderId="21" xfId="0" applyFont="1" applyBorder="1" applyAlignment="1">
      <alignment horizontal="center" vertical="center" wrapText="1"/>
    </xf>
    <xf numFmtId="0" fontId="24" fillId="3" borderId="13" xfId="0" applyFont="1" applyFill="1" applyBorder="1" applyAlignment="1">
      <alignment horizontal="left" vertical="center" wrapText="1"/>
    </xf>
    <xf numFmtId="0" fontId="24" fillId="3" borderId="7" xfId="0" applyFont="1" applyFill="1" applyBorder="1" applyAlignment="1">
      <alignment horizontal="left" vertical="center" wrapText="1"/>
    </xf>
    <xf numFmtId="0" fontId="0" fillId="2" borderId="2" xfId="0" applyFill="1" applyBorder="1" applyAlignment="1">
      <alignment horizontal="center" vertical="center"/>
    </xf>
    <xf numFmtId="0" fontId="20" fillId="5" borderId="3" xfId="0" applyFont="1" applyFill="1"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3" borderId="11" xfId="0" applyFill="1" applyBorder="1" applyAlignment="1">
      <alignment horizontal="left" vertical="center" wrapText="1"/>
    </xf>
    <xf numFmtId="0" fontId="0" fillId="3" borderId="12" xfId="0" applyFill="1" applyBorder="1" applyAlignment="1">
      <alignment horizontal="left" vertical="center" wrapText="1"/>
    </xf>
    <xf numFmtId="0" fontId="29" fillId="3" borderId="13" xfId="0" applyFont="1" applyFill="1" applyBorder="1" applyAlignment="1">
      <alignment horizontal="left" vertical="center" wrapText="1"/>
    </xf>
    <xf numFmtId="0" fontId="29" fillId="3" borderId="7" xfId="0" applyFont="1" applyFill="1" applyBorder="1" applyAlignment="1">
      <alignment horizontal="left" vertical="center" wrapText="1"/>
    </xf>
    <xf numFmtId="0" fontId="24" fillId="3" borderId="1" xfId="0" applyFont="1" applyFill="1" applyBorder="1" applyAlignment="1">
      <alignment horizontal="left" vertical="center" wrapText="1"/>
    </xf>
    <xf numFmtId="0" fontId="24" fillId="3" borderId="3" xfId="0" applyFont="1" applyFill="1" applyBorder="1" applyAlignment="1">
      <alignment horizontal="left" vertical="center" wrapText="1"/>
    </xf>
    <xf numFmtId="0" fontId="11" fillId="5" borderId="0" xfId="0" applyFont="1" applyFill="1" applyAlignment="1">
      <alignment horizontal="center" vertical="center"/>
    </xf>
    <xf numFmtId="0" fontId="11" fillId="5" borderId="3" xfId="0" applyFont="1" applyFill="1" applyBorder="1" applyAlignment="1">
      <alignment horizontal="center" vertical="center"/>
    </xf>
    <xf numFmtId="0" fontId="5" fillId="3" borderId="13" xfId="0" applyFont="1" applyFill="1" applyBorder="1" applyAlignment="1">
      <alignment horizontal="left" vertical="center" wrapText="1"/>
    </xf>
    <xf numFmtId="0" fontId="5" fillId="3" borderId="7" xfId="0" applyFont="1" applyFill="1" applyBorder="1" applyAlignment="1">
      <alignment horizontal="left" vertical="center" wrapText="1"/>
    </xf>
    <xf numFmtId="0" fontId="2" fillId="4" borderId="13" xfId="0" applyFont="1" applyFill="1" applyBorder="1" applyAlignment="1">
      <alignment horizontal="center" vertical="center"/>
    </xf>
    <xf numFmtId="0" fontId="2" fillId="4" borderId="7" xfId="0" applyFont="1" applyFill="1" applyBorder="1" applyAlignment="1">
      <alignment horizontal="center" vertical="center"/>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3" borderId="1" xfId="0" applyFill="1" applyBorder="1" applyAlignment="1">
      <alignment horizontal="center" vertical="center" wrapText="1"/>
    </xf>
    <xf numFmtId="0" fontId="0" fillId="3" borderId="3" xfId="0" applyFill="1" applyBorder="1" applyAlignment="1">
      <alignment horizontal="center" vertical="center" wrapText="1"/>
    </xf>
    <xf numFmtId="0" fontId="0" fillId="3" borderId="13" xfId="0" applyFill="1" applyBorder="1" applyAlignment="1">
      <alignment horizontal="center" vertical="center" wrapText="1"/>
    </xf>
    <xf numFmtId="0" fontId="0" fillId="3" borderId="7" xfId="0" applyFill="1" applyBorder="1" applyAlignment="1">
      <alignment horizontal="center" vertical="center" wrapText="1"/>
    </xf>
    <xf numFmtId="0" fontId="2" fillId="2" borderId="93" xfId="0" applyFont="1" applyFill="1" applyBorder="1" applyAlignment="1">
      <alignment horizontal="center" vertical="center"/>
    </xf>
    <xf numFmtId="0" fontId="2" fillId="2" borderId="94" xfId="0" applyFont="1" applyFill="1" applyBorder="1" applyAlignment="1">
      <alignment horizontal="center" vertical="center"/>
    </xf>
    <xf numFmtId="0" fontId="2" fillId="2" borderId="95" xfId="0" applyFont="1" applyFill="1" applyBorder="1" applyAlignment="1">
      <alignment horizontal="center" vertical="center"/>
    </xf>
    <xf numFmtId="0" fontId="20" fillId="5" borderId="25" xfId="0" applyFont="1" applyFill="1" applyBorder="1" applyAlignment="1">
      <alignment horizontal="center" vertical="center" wrapText="1"/>
    </xf>
    <xf numFmtId="0" fontId="20" fillId="5" borderId="0" xfId="0" applyFont="1" applyFill="1" applyAlignment="1">
      <alignment horizontal="center" vertical="center" wrapText="1"/>
    </xf>
    <xf numFmtId="0" fontId="20" fillId="5" borderId="97" xfId="0" applyFont="1" applyFill="1" applyBorder="1" applyAlignment="1">
      <alignment horizontal="center" vertical="center" wrapText="1"/>
    </xf>
    <xf numFmtId="0" fontId="0" fillId="0" borderId="76" xfId="0" applyBorder="1" applyAlignment="1">
      <alignment horizontal="center" vertical="center" wrapText="1"/>
    </xf>
    <xf numFmtId="0" fontId="0" fillId="0" borderId="48" xfId="0" applyBorder="1" applyAlignment="1">
      <alignment horizontal="center" vertical="center" wrapText="1"/>
    </xf>
    <xf numFmtId="0" fontId="0" fillId="0" borderId="70" xfId="0" applyBorder="1" applyAlignment="1">
      <alignment horizontal="center" vertical="center" wrapText="1"/>
    </xf>
    <xf numFmtId="0" fontId="0" fillId="0" borderId="51" xfId="0" applyBorder="1" applyAlignment="1">
      <alignment horizontal="center" vertical="center" wrapText="1"/>
    </xf>
    <xf numFmtId="0" fontId="2" fillId="2" borderId="46" xfId="0" applyFont="1" applyFill="1" applyBorder="1" applyAlignment="1">
      <alignment horizontal="center" vertical="center"/>
    </xf>
    <xf numFmtId="0" fontId="2" fillId="2" borderId="19" xfId="0" applyFont="1" applyFill="1" applyBorder="1" applyAlignment="1">
      <alignment horizontal="center" vertical="center"/>
    </xf>
    <xf numFmtId="0" fontId="0" fillId="0" borderId="19" xfId="0" applyBorder="1" applyAlignment="1">
      <alignment horizontal="center" vertical="center" wrapText="1"/>
    </xf>
    <xf numFmtId="0" fontId="0" fillId="0" borderId="18" xfId="0" applyBorder="1" applyAlignment="1">
      <alignment horizontal="center" vertical="center" wrapText="1"/>
    </xf>
    <xf numFmtId="0" fontId="0" fillId="0" borderId="2" xfId="0" applyBorder="1" applyAlignment="1">
      <alignment horizontal="center" vertical="center" wrapText="1"/>
    </xf>
    <xf numFmtId="0" fontId="0" fillId="8" borderId="47" xfId="0" applyFill="1" applyBorder="1" applyAlignment="1">
      <alignment horizontal="center" vertical="center"/>
    </xf>
    <xf numFmtId="0" fontId="0" fillId="8" borderId="18" xfId="0" applyFill="1"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0" fillId="0" borderId="0" xfId="0" applyAlignment="1">
      <alignment horizontal="center" vertical="center" wrapText="1"/>
    </xf>
    <xf numFmtId="0" fontId="0" fillId="0" borderId="29" xfId="0" applyBorder="1" applyAlignment="1">
      <alignment horizontal="center" vertical="center" wrapText="1"/>
    </xf>
    <xf numFmtId="0" fontId="36" fillId="0" borderId="19" xfId="0" applyFont="1" applyBorder="1" applyAlignment="1">
      <alignment horizontal="center" vertical="center" wrapText="1"/>
    </xf>
    <xf numFmtId="0" fontId="36" fillId="0" borderId="18" xfId="0" applyFont="1" applyBorder="1" applyAlignment="1">
      <alignment horizontal="center" vertical="center" wrapText="1"/>
    </xf>
    <xf numFmtId="0" fontId="2" fillId="8" borderId="82" xfId="0" applyFont="1" applyFill="1" applyBorder="1" applyAlignment="1">
      <alignment horizontal="center"/>
    </xf>
    <xf numFmtId="0" fontId="2" fillId="8" borderId="83" xfId="0" applyFont="1" applyFill="1" applyBorder="1" applyAlignment="1">
      <alignment horizontal="center"/>
    </xf>
    <xf numFmtId="0" fontId="35" fillId="2" borderId="78" xfId="0" applyFont="1" applyFill="1" applyBorder="1" applyAlignment="1">
      <alignment horizontal="center"/>
    </xf>
    <xf numFmtId="0" fontId="35" fillId="2" borderId="79" xfId="0" applyFont="1" applyFill="1" applyBorder="1" applyAlignment="1">
      <alignment horizontal="center"/>
    </xf>
    <xf numFmtId="0" fontId="35" fillId="2" borderId="80" xfId="0" applyFont="1" applyFill="1" applyBorder="1" applyAlignment="1">
      <alignment horizontal="center"/>
    </xf>
  </cellXfs>
  <cellStyles count="12">
    <cellStyle name="20% - Accent1" xfId="10" builtinId="30"/>
    <cellStyle name="Comma 2" xfId="3"/>
    <cellStyle name="Euro" xfId="4"/>
    <cellStyle name="Hyperlink" xfId="1" builtinId="8"/>
    <cellStyle name="Hyperlink 2" xfId="5"/>
    <cellStyle name="Milliers_Mapping v1.0" xfId="6"/>
    <cellStyle name="Normal" xfId="0" builtinId="0"/>
    <cellStyle name="Normal 2" xfId="7"/>
    <cellStyle name="Normal 3" xfId="8"/>
    <cellStyle name="Normal 4" xfId="2"/>
    <cellStyle name="Percent" xfId="11" builtinId="5"/>
    <cellStyle name="Percent 2" xfId="9"/>
  </cellStyles>
  <dxfs count="5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5"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0</xdr:row>
      <xdr:rowOff>0</xdr:rowOff>
    </xdr:from>
    <xdr:to>
      <xdr:col>1</xdr:col>
      <xdr:colOff>980873</xdr:colOff>
      <xdr:row>1</xdr:row>
      <xdr:rowOff>75492</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5725" y="0"/>
          <a:ext cx="2066723" cy="627942"/>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myanmar-data@oca.msf.org" TargetMode="External"/><Relationship Id="rId1" Type="http://schemas.openxmlformats.org/officeDocument/2006/relationships/hyperlink" Target="mailto:myanmar-meddataco@oca.msf.org"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2" tint="-0.499984740745262"/>
  </sheetPr>
  <dimension ref="A1:N523"/>
  <sheetViews>
    <sheetView zoomScaleNormal="100" workbookViewId="0">
      <pane xSplit="4" ySplit="2" topLeftCell="E60" activePane="bottomRight" state="frozen"/>
      <selection pane="topRight" activeCell="A133" sqref="A133"/>
      <selection pane="bottomLeft" activeCell="A133" sqref="A133"/>
      <selection pane="bottomRight" activeCell="C79" sqref="C79"/>
    </sheetView>
  </sheetViews>
  <sheetFormatPr defaultColWidth="9.140625" defaultRowHeight="43.5" customHeight="1" x14ac:dyDescent="0.25"/>
  <cols>
    <col min="1" max="1" width="17.42578125" style="2" customWidth="1"/>
    <col min="2" max="2" width="26.5703125" style="1" bestFit="1" customWidth="1"/>
    <col min="3" max="3" width="202" style="1" bestFit="1" customWidth="1"/>
    <col min="4" max="4" width="8.140625" style="1" bestFit="1" customWidth="1"/>
    <col min="5" max="16384" width="9.140625" style="2"/>
  </cols>
  <sheetData>
    <row r="1" spans="1:4" ht="43.5" customHeight="1" x14ac:dyDescent="0.25">
      <c r="A1" s="254" t="s">
        <v>0</v>
      </c>
      <c r="B1" s="254"/>
      <c r="C1" s="254"/>
      <c r="D1" s="255"/>
    </row>
    <row r="2" spans="1:4" ht="43.5" customHeight="1" x14ac:dyDescent="0.25">
      <c r="A2" s="254"/>
      <c r="B2" s="254"/>
      <c r="C2" s="254"/>
      <c r="D2" s="255"/>
    </row>
    <row r="3" spans="1:4" ht="43.5" customHeight="1" x14ac:dyDescent="0.25">
      <c r="B3" s="2"/>
      <c r="C3" s="2"/>
      <c r="D3" s="2"/>
    </row>
    <row r="4" spans="1:4" ht="43.5" customHeight="1" x14ac:dyDescent="0.25">
      <c r="B4" s="2"/>
      <c r="C4" s="7" t="s">
        <v>1</v>
      </c>
      <c r="D4" s="11">
        <v>2023</v>
      </c>
    </row>
    <row r="5" spans="1:4" ht="43.5" customHeight="1" x14ac:dyDescent="0.25">
      <c r="A5" s="8" t="s">
        <v>2</v>
      </c>
      <c r="B5" s="8"/>
      <c r="C5" s="2"/>
      <c r="D5" s="2"/>
    </row>
    <row r="6" spans="1:4" ht="43.5" customHeight="1" x14ac:dyDescent="0.25">
      <c r="A6" s="8" t="s">
        <v>3</v>
      </c>
      <c r="B6" s="8"/>
      <c r="C6" s="2"/>
      <c r="D6" s="2"/>
    </row>
    <row r="7" spans="1:4" ht="43.5" customHeight="1" x14ac:dyDescent="0.25">
      <c r="A7" s="9" t="s">
        <v>4</v>
      </c>
      <c r="B7" s="9"/>
      <c r="C7" s="9"/>
      <c r="D7" s="2"/>
    </row>
    <row r="8" spans="1:4" ht="43.5" customHeight="1" x14ac:dyDescent="0.25">
      <c r="A8" s="9" t="s">
        <v>5</v>
      </c>
      <c r="B8" s="9"/>
      <c r="C8" s="9"/>
      <c r="D8" s="2"/>
    </row>
    <row r="9" spans="1:4" ht="43.5" customHeight="1" x14ac:dyDescent="0.25">
      <c r="A9" s="9" t="s">
        <v>6</v>
      </c>
      <c r="B9" s="9"/>
      <c r="C9" s="9"/>
      <c r="D9" s="2"/>
    </row>
    <row r="10" spans="1:4" ht="43.5" customHeight="1" x14ac:dyDescent="0.25">
      <c r="A10" s="9"/>
      <c r="B10" s="9"/>
      <c r="C10" s="9"/>
      <c r="D10" s="2"/>
    </row>
    <row r="11" spans="1:4" ht="43.5" customHeight="1" x14ac:dyDescent="0.25">
      <c r="A11" s="2" t="s">
        <v>7</v>
      </c>
      <c r="B11" s="2"/>
      <c r="C11" s="9"/>
      <c r="D11" s="2"/>
    </row>
    <row r="12" spans="1:4" ht="43.5" customHeight="1" x14ac:dyDescent="0.25">
      <c r="A12" s="12" t="s">
        <v>8</v>
      </c>
      <c r="B12" s="9"/>
      <c r="C12" s="9"/>
      <c r="D12" s="2"/>
    </row>
    <row r="13" spans="1:4" ht="43.5" customHeight="1" x14ac:dyDescent="0.25">
      <c r="A13" s="12" t="s">
        <v>9</v>
      </c>
      <c r="B13" s="2"/>
      <c r="C13" s="2"/>
      <c r="D13" s="2"/>
    </row>
    <row r="14" spans="1:4" ht="43.5" customHeight="1" x14ac:dyDescent="0.25">
      <c r="A14" s="12"/>
      <c r="B14" s="2"/>
      <c r="C14" s="2"/>
      <c r="D14" s="2"/>
    </row>
    <row r="15" spans="1:4" s="66" customFormat="1" ht="43.5" customHeight="1" x14ac:dyDescent="0.25">
      <c r="A15" s="65" t="s">
        <v>10</v>
      </c>
    </row>
    <row r="16" spans="1:4" ht="43.5" customHeight="1" x14ac:dyDescent="0.25">
      <c r="A16" s="10" t="s">
        <v>11</v>
      </c>
      <c r="B16" s="10" t="s">
        <v>12</v>
      </c>
      <c r="C16" s="258" t="s">
        <v>13</v>
      </c>
      <c r="D16" s="259"/>
    </row>
    <row r="17" spans="1:4" ht="43.5" customHeight="1" x14ac:dyDescent="0.25">
      <c r="A17" s="14" t="s">
        <v>14</v>
      </c>
      <c r="B17" s="27" t="s">
        <v>15</v>
      </c>
      <c r="C17" s="217" t="s">
        <v>16</v>
      </c>
      <c r="D17" s="218"/>
    </row>
    <row r="18" spans="1:4" ht="43.5" customHeight="1" x14ac:dyDescent="0.25">
      <c r="A18" s="245" t="s">
        <v>17</v>
      </c>
      <c r="B18" s="238" t="s">
        <v>18</v>
      </c>
      <c r="C18" s="248" t="s">
        <v>19</v>
      </c>
      <c r="D18" s="249"/>
    </row>
    <row r="19" spans="1:4" ht="43.5" customHeight="1" x14ac:dyDescent="0.25">
      <c r="A19" s="245"/>
      <c r="B19" s="244"/>
      <c r="C19" s="262" t="s">
        <v>20</v>
      </c>
      <c r="D19" s="263"/>
    </row>
    <row r="20" spans="1:4" ht="43.5" customHeight="1" x14ac:dyDescent="0.25">
      <c r="A20" s="245"/>
      <c r="B20" s="239"/>
      <c r="C20" s="264" t="s">
        <v>21</v>
      </c>
      <c r="D20" s="265"/>
    </row>
    <row r="21" spans="1:4" ht="43.5" customHeight="1" x14ac:dyDescent="0.25">
      <c r="A21" s="24" t="s">
        <v>22</v>
      </c>
      <c r="B21" s="27" t="s">
        <v>23</v>
      </c>
      <c r="C21" s="217" t="s">
        <v>24</v>
      </c>
      <c r="D21" s="218"/>
    </row>
    <row r="22" spans="1:4" ht="43.5" customHeight="1" x14ac:dyDescent="0.25">
      <c r="A22" s="24" t="s">
        <v>25</v>
      </c>
      <c r="B22" s="27" t="s">
        <v>26</v>
      </c>
      <c r="C22" s="217" t="s">
        <v>27</v>
      </c>
      <c r="D22" s="218"/>
    </row>
    <row r="23" spans="1:4" ht="43.5" customHeight="1" x14ac:dyDescent="0.25">
      <c r="A23" s="26" t="s">
        <v>28</v>
      </c>
      <c r="B23" s="28" t="s">
        <v>29</v>
      </c>
      <c r="C23" s="260" t="s">
        <v>30</v>
      </c>
      <c r="D23" s="261"/>
    </row>
    <row r="24" spans="1:4" ht="43.5" customHeight="1" x14ac:dyDescent="0.25">
      <c r="A24" s="245" t="s">
        <v>31</v>
      </c>
      <c r="B24" s="238" t="s">
        <v>32</v>
      </c>
      <c r="C24" s="248" t="s">
        <v>33</v>
      </c>
      <c r="D24" s="249"/>
    </row>
    <row r="25" spans="1:4" ht="43.5" customHeight="1" x14ac:dyDescent="0.25">
      <c r="A25" s="245"/>
      <c r="B25" s="239"/>
      <c r="C25" s="256" t="s">
        <v>34</v>
      </c>
      <c r="D25" s="257"/>
    </row>
    <row r="26" spans="1:4" ht="43.5" customHeight="1" x14ac:dyDescent="0.25">
      <c r="A26" s="237" t="s">
        <v>35</v>
      </c>
      <c r="B26" s="238" t="s">
        <v>36</v>
      </c>
      <c r="C26" s="248" t="s">
        <v>37</v>
      </c>
      <c r="D26" s="249"/>
    </row>
    <row r="27" spans="1:4" ht="43.5" customHeight="1" x14ac:dyDescent="0.25">
      <c r="A27" s="237"/>
      <c r="B27" s="239"/>
      <c r="C27" s="256" t="s">
        <v>38</v>
      </c>
      <c r="D27" s="257"/>
    </row>
    <row r="28" spans="1:4" ht="43.5" customHeight="1" x14ac:dyDescent="0.25">
      <c r="A28" s="22" t="s">
        <v>39</v>
      </c>
      <c r="B28" s="27" t="s">
        <v>40</v>
      </c>
      <c r="C28" s="217" t="s">
        <v>41</v>
      </c>
      <c r="D28" s="218"/>
    </row>
    <row r="29" spans="1:4" ht="43.5" customHeight="1" x14ac:dyDescent="0.25">
      <c r="A29" s="22" t="s">
        <v>42</v>
      </c>
      <c r="B29" s="27" t="s">
        <v>43</v>
      </c>
      <c r="C29" s="217" t="s">
        <v>44</v>
      </c>
      <c r="D29" s="218"/>
    </row>
    <row r="30" spans="1:4" ht="43.5" customHeight="1" x14ac:dyDescent="0.25">
      <c r="A30" s="245" t="s">
        <v>45</v>
      </c>
      <c r="B30" s="238" t="s">
        <v>46</v>
      </c>
      <c r="C30" s="248" t="s">
        <v>47</v>
      </c>
      <c r="D30" s="249"/>
    </row>
    <row r="31" spans="1:4" ht="43.5" customHeight="1" x14ac:dyDescent="0.25">
      <c r="A31" s="245"/>
      <c r="B31" s="244"/>
      <c r="C31" s="252" t="s">
        <v>48</v>
      </c>
      <c r="D31" s="253"/>
    </row>
    <row r="32" spans="1:4" ht="43.5" customHeight="1" x14ac:dyDescent="0.25">
      <c r="A32" s="245"/>
      <c r="B32" s="244"/>
      <c r="C32" s="252" t="s">
        <v>49</v>
      </c>
      <c r="D32" s="253"/>
    </row>
    <row r="33" spans="1:4" ht="43.5" customHeight="1" x14ac:dyDescent="0.25">
      <c r="A33" s="245"/>
      <c r="B33" s="239"/>
      <c r="C33" s="242" t="s">
        <v>50</v>
      </c>
      <c r="D33" s="243"/>
    </row>
    <row r="34" spans="1:4" ht="43.5" customHeight="1" x14ac:dyDescent="0.25">
      <c r="A34" s="22" t="s">
        <v>51</v>
      </c>
      <c r="B34" s="27" t="s">
        <v>52</v>
      </c>
      <c r="C34" s="217" t="s">
        <v>53</v>
      </c>
      <c r="D34" s="218"/>
    </row>
    <row r="35" spans="1:4" ht="43.5" customHeight="1" x14ac:dyDescent="0.25">
      <c r="A35" s="23" t="s">
        <v>54</v>
      </c>
      <c r="B35" s="28" t="s">
        <v>55</v>
      </c>
      <c r="C35" s="217" t="s">
        <v>56</v>
      </c>
      <c r="D35" s="218"/>
    </row>
    <row r="36" spans="1:4" ht="43.5" customHeight="1" x14ac:dyDescent="0.25">
      <c r="A36" s="15" t="s">
        <v>57</v>
      </c>
      <c r="B36" s="28" t="s">
        <v>58</v>
      </c>
      <c r="C36" s="217" t="s">
        <v>59</v>
      </c>
      <c r="D36" s="218"/>
    </row>
    <row r="37" spans="1:4" ht="43.5" customHeight="1" x14ac:dyDescent="0.25">
      <c r="A37" s="16" t="s">
        <v>60</v>
      </c>
      <c r="B37" s="27" t="s">
        <v>61</v>
      </c>
      <c r="C37" s="217" t="s">
        <v>62</v>
      </c>
      <c r="D37" s="218"/>
    </row>
    <row r="38" spans="1:4" ht="43.5" customHeight="1" x14ac:dyDescent="0.25">
      <c r="A38" s="15" t="s">
        <v>63</v>
      </c>
      <c r="B38" s="154" t="s">
        <v>64</v>
      </c>
      <c r="C38" s="235" t="s">
        <v>65</v>
      </c>
      <c r="D38" s="236"/>
    </row>
    <row r="39" spans="1:4" ht="43.5" customHeight="1" x14ac:dyDescent="0.25">
      <c r="A39" s="15" t="s">
        <v>66</v>
      </c>
      <c r="B39" s="27" t="s">
        <v>67</v>
      </c>
      <c r="C39" s="217" t="s">
        <v>68</v>
      </c>
      <c r="D39" s="218"/>
    </row>
    <row r="40" spans="1:4" ht="43.5" customHeight="1" x14ac:dyDescent="0.25">
      <c r="A40" s="237" t="s">
        <v>69</v>
      </c>
      <c r="B40" s="238" t="s">
        <v>70</v>
      </c>
      <c r="C40" s="248" t="s">
        <v>71</v>
      </c>
      <c r="D40" s="249"/>
    </row>
    <row r="41" spans="1:4" ht="43.5" customHeight="1" x14ac:dyDescent="0.25">
      <c r="A41" s="237"/>
      <c r="B41" s="239"/>
      <c r="C41" s="250" t="s">
        <v>72</v>
      </c>
      <c r="D41" s="251"/>
    </row>
    <row r="42" spans="1:4" ht="43.5" customHeight="1" x14ac:dyDescent="0.25">
      <c r="A42" s="22" t="s">
        <v>73</v>
      </c>
      <c r="B42" s="27" t="s">
        <v>74</v>
      </c>
      <c r="C42" s="217" t="s">
        <v>75</v>
      </c>
      <c r="D42" s="218"/>
    </row>
    <row r="43" spans="1:4" ht="43.5" customHeight="1" x14ac:dyDescent="0.25">
      <c r="A43" s="26" t="s">
        <v>76</v>
      </c>
      <c r="B43" s="27" t="s">
        <v>77</v>
      </c>
      <c r="C43" s="217" t="s">
        <v>78</v>
      </c>
      <c r="D43" s="218"/>
    </row>
    <row r="44" spans="1:4" ht="43.5" customHeight="1" x14ac:dyDescent="0.25">
      <c r="A44"/>
      <c r="B44" s="3" t="s">
        <v>79</v>
      </c>
      <c r="C44" s="2"/>
      <c r="D44" s="2"/>
    </row>
    <row r="45" spans="1:4" ht="43.5" customHeight="1" x14ac:dyDescent="0.25">
      <c r="A45" s="229" t="s">
        <v>80</v>
      </c>
      <c r="B45" s="230"/>
      <c r="C45" s="225" t="s">
        <v>81</v>
      </c>
      <c r="D45" s="226"/>
    </row>
    <row r="46" spans="1:4" ht="43.5" customHeight="1" thickBot="1" x14ac:dyDescent="0.3">
      <c r="A46" s="231" t="s">
        <v>82</v>
      </c>
      <c r="B46" s="232"/>
      <c r="C46" s="32" t="s">
        <v>83</v>
      </c>
      <c r="D46" s="2"/>
    </row>
    <row r="47" spans="1:4" ht="43.5" customHeight="1" x14ac:dyDescent="0.25">
      <c r="A47" s="233" t="s">
        <v>17</v>
      </c>
      <c r="B47" s="29" t="s">
        <v>84</v>
      </c>
      <c r="C47" s="35" t="s">
        <v>85</v>
      </c>
      <c r="D47" s="33"/>
    </row>
    <row r="48" spans="1:4" ht="43.5" customHeight="1" thickBot="1" x14ac:dyDescent="0.3">
      <c r="A48" s="234"/>
      <c r="B48" s="30" t="s">
        <v>86</v>
      </c>
      <c r="C48" s="32" t="s">
        <v>87</v>
      </c>
      <c r="D48" s="2"/>
    </row>
    <row r="49" spans="1:5" ht="43.5" customHeight="1" x14ac:dyDescent="0.25">
      <c r="A49" s="219" t="s">
        <v>88</v>
      </c>
      <c r="B49" s="46" t="s">
        <v>89</v>
      </c>
      <c r="C49" s="43" t="s">
        <v>90</v>
      </c>
      <c r="D49" s="33"/>
    </row>
    <row r="50" spans="1:5" ht="43.5" customHeight="1" x14ac:dyDescent="0.25">
      <c r="A50" s="220"/>
      <c r="B50" s="47" t="s">
        <v>91</v>
      </c>
      <c r="C50" s="44" t="s">
        <v>92</v>
      </c>
      <c r="D50" s="2"/>
    </row>
    <row r="51" spans="1:5" ht="43.5" customHeight="1" x14ac:dyDescent="0.25">
      <c r="A51" s="220"/>
      <c r="B51" s="47" t="s">
        <v>93</v>
      </c>
      <c r="C51" s="44" t="s">
        <v>94</v>
      </c>
      <c r="D51" s="2"/>
    </row>
    <row r="52" spans="1:5" ht="43.5" customHeight="1" x14ac:dyDescent="0.25">
      <c r="A52" s="220"/>
      <c r="B52" s="47" t="s">
        <v>95</v>
      </c>
      <c r="C52" s="44" t="s">
        <v>96</v>
      </c>
      <c r="D52" s="2"/>
    </row>
    <row r="53" spans="1:5" ht="43.5" customHeight="1" thickBot="1" x14ac:dyDescent="0.3">
      <c r="A53" s="221"/>
      <c r="B53" s="48" t="s">
        <v>97</v>
      </c>
      <c r="C53" s="45" t="s">
        <v>98</v>
      </c>
      <c r="D53" s="34"/>
    </row>
    <row r="54" spans="1:5" ht="43.5" customHeight="1" x14ac:dyDescent="0.25">
      <c r="A54" s="214" t="s">
        <v>99</v>
      </c>
      <c r="B54" s="47" t="s">
        <v>100</v>
      </c>
      <c r="C54" s="2" t="s">
        <v>101</v>
      </c>
      <c r="D54" s="80"/>
      <c r="E54" s="79"/>
    </row>
    <row r="55" spans="1:5" ht="43.5" customHeight="1" x14ac:dyDescent="0.25">
      <c r="A55" s="215"/>
      <c r="B55" s="47" t="s">
        <v>102</v>
      </c>
      <c r="C55" s="227" t="s">
        <v>103</v>
      </c>
      <c r="D55" s="228"/>
    </row>
    <row r="56" spans="1:5" ht="43.5" customHeight="1" x14ac:dyDescent="0.25">
      <c r="A56" s="215"/>
      <c r="B56" s="47" t="s">
        <v>104</v>
      </c>
      <c r="C56" s="31" t="s">
        <v>105</v>
      </c>
      <c r="D56" s="2"/>
    </row>
    <row r="57" spans="1:5" ht="43.5" customHeight="1" x14ac:dyDescent="0.25">
      <c r="A57" s="215"/>
      <c r="B57" s="47" t="s">
        <v>106</v>
      </c>
      <c r="C57" s="31" t="s">
        <v>107</v>
      </c>
      <c r="D57" s="2"/>
    </row>
    <row r="58" spans="1:5" ht="43.5" customHeight="1" x14ac:dyDescent="0.25">
      <c r="A58" s="215"/>
      <c r="B58" s="47" t="s">
        <v>108</v>
      </c>
      <c r="C58" s="31" t="s">
        <v>109</v>
      </c>
      <c r="D58" s="2"/>
    </row>
    <row r="59" spans="1:5" ht="43.5" customHeight="1" x14ac:dyDescent="0.25">
      <c r="A59" s="215"/>
      <c r="B59" s="47" t="s">
        <v>110</v>
      </c>
      <c r="C59" s="2" t="s">
        <v>111</v>
      </c>
      <c r="D59" s="2"/>
    </row>
    <row r="60" spans="1:5" ht="43.5" customHeight="1" x14ac:dyDescent="0.25">
      <c r="A60" s="215"/>
      <c r="B60" s="47" t="s">
        <v>112</v>
      </c>
      <c r="C60" s="31" t="s">
        <v>113</v>
      </c>
      <c r="D60" s="2"/>
    </row>
    <row r="61" spans="1:5" ht="43.5" customHeight="1" x14ac:dyDescent="0.25">
      <c r="A61" s="215"/>
      <c r="B61" s="47" t="s">
        <v>114</v>
      </c>
      <c r="C61" s="2" t="s">
        <v>115</v>
      </c>
      <c r="D61" s="2"/>
    </row>
    <row r="62" spans="1:5" ht="43.5" customHeight="1" x14ac:dyDescent="0.25">
      <c r="A62" s="215"/>
      <c r="B62" s="47" t="s">
        <v>116</v>
      </c>
      <c r="C62" s="2" t="s">
        <v>117</v>
      </c>
      <c r="D62" s="2"/>
    </row>
    <row r="63" spans="1:5" ht="43.5" customHeight="1" x14ac:dyDescent="0.25">
      <c r="A63" s="215"/>
      <c r="B63" s="47" t="s">
        <v>118</v>
      </c>
      <c r="C63" s="2" t="s">
        <v>119</v>
      </c>
      <c r="D63" s="2"/>
    </row>
    <row r="64" spans="1:5" ht="43.5" customHeight="1" x14ac:dyDescent="0.25">
      <c r="A64" s="215"/>
      <c r="B64" s="47" t="s">
        <v>120</v>
      </c>
      <c r="C64" s="2" t="s">
        <v>121</v>
      </c>
      <c r="D64" s="2"/>
    </row>
    <row r="65" spans="1:4" ht="43.5" customHeight="1" x14ac:dyDescent="0.25">
      <c r="A65" s="215"/>
      <c r="B65" s="47" t="s">
        <v>122</v>
      </c>
      <c r="C65" s="2" t="s">
        <v>123</v>
      </c>
      <c r="D65" s="2"/>
    </row>
    <row r="66" spans="1:4" ht="43.5" customHeight="1" x14ac:dyDescent="0.25">
      <c r="A66" s="215"/>
      <c r="B66" s="47" t="s">
        <v>124</v>
      </c>
      <c r="C66" s="2" t="s">
        <v>125</v>
      </c>
      <c r="D66" s="2"/>
    </row>
    <row r="67" spans="1:4" ht="43.5" customHeight="1" x14ac:dyDescent="0.25">
      <c r="A67" s="215"/>
      <c r="B67" s="47" t="s">
        <v>126</v>
      </c>
      <c r="C67" s="2" t="s">
        <v>127</v>
      </c>
      <c r="D67" s="2"/>
    </row>
    <row r="68" spans="1:4" ht="43.5" customHeight="1" x14ac:dyDescent="0.25">
      <c r="A68" s="215"/>
      <c r="B68" s="47" t="s">
        <v>128</v>
      </c>
      <c r="C68" s="2" t="s">
        <v>129</v>
      </c>
      <c r="D68" s="2"/>
    </row>
    <row r="69" spans="1:4" ht="43.5" customHeight="1" thickBot="1" x14ac:dyDescent="0.3">
      <c r="A69" s="216"/>
      <c r="B69" s="48" t="s">
        <v>130</v>
      </c>
      <c r="C69" s="34" t="s">
        <v>131</v>
      </c>
      <c r="D69" s="34"/>
    </row>
    <row r="70" spans="1:4" ht="43.5" customHeight="1" x14ac:dyDescent="0.25">
      <c r="A70" s="222" t="s">
        <v>132</v>
      </c>
      <c r="B70" s="46" t="s">
        <v>133</v>
      </c>
      <c r="C70" s="43" t="s">
        <v>134</v>
      </c>
      <c r="D70" s="33"/>
    </row>
    <row r="71" spans="1:4" ht="43.5" customHeight="1" x14ac:dyDescent="0.25">
      <c r="A71" s="223"/>
      <c r="B71" s="47" t="s">
        <v>135</v>
      </c>
      <c r="C71" s="44" t="s">
        <v>136</v>
      </c>
      <c r="D71" s="2"/>
    </row>
    <row r="72" spans="1:4" ht="43.5" customHeight="1" x14ac:dyDescent="0.25">
      <c r="A72" s="223"/>
      <c r="B72" s="47" t="s">
        <v>137</v>
      </c>
      <c r="C72" s="44" t="s">
        <v>138</v>
      </c>
      <c r="D72" s="2"/>
    </row>
    <row r="73" spans="1:4" ht="43.5" customHeight="1" thickBot="1" x14ac:dyDescent="0.3">
      <c r="A73" s="224"/>
      <c r="B73" s="48" t="s">
        <v>139</v>
      </c>
      <c r="C73" s="45" t="s">
        <v>140</v>
      </c>
      <c r="D73" s="34"/>
    </row>
    <row r="74" spans="1:4" ht="43.5" customHeight="1" x14ac:dyDescent="0.25">
      <c r="A74" s="222" t="s">
        <v>141</v>
      </c>
      <c r="B74" s="47" t="s">
        <v>142</v>
      </c>
      <c r="C74" s="44" t="s">
        <v>143</v>
      </c>
      <c r="D74" s="2"/>
    </row>
    <row r="75" spans="1:4" ht="43.5" customHeight="1" thickBot="1" x14ac:dyDescent="0.3">
      <c r="A75" s="224"/>
      <c r="B75" s="47" t="s">
        <v>144</v>
      </c>
      <c r="C75" s="44" t="s">
        <v>145</v>
      </c>
      <c r="D75" s="2"/>
    </row>
    <row r="76" spans="1:4" ht="43.5" customHeight="1" x14ac:dyDescent="0.25">
      <c r="A76" s="246" t="s">
        <v>146</v>
      </c>
      <c r="B76" s="46" t="s">
        <v>147</v>
      </c>
      <c r="C76" s="43" t="s">
        <v>148</v>
      </c>
      <c r="D76" s="33"/>
    </row>
    <row r="77" spans="1:4" ht="43.5" customHeight="1" thickBot="1" x14ac:dyDescent="0.3">
      <c r="A77" s="247"/>
      <c r="B77" s="49" t="s">
        <v>149</v>
      </c>
      <c r="C77" s="45" t="s">
        <v>150</v>
      </c>
      <c r="D77" s="34"/>
    </row>
    <row r="78" spans="1:4" ht="43.5" customHeight="1" x14ac:dyDescent="0.25">
      <c r="A78" s="240" t="s">
        <v>63</v>
      </c>
      <c r="B78" s="155" t="s">
        <v>151</v>
      </c>
      <c r="C78" s="157" t="s">
        <v>152</v>
      </c>
      <c r="D78" s="33"/>
    </row>
    <row r="79" spans="1:4" ht="43.5" customHeight="1" thickBot="1" x14ac:dyDescent="0.3">
      <c r="A79" s="241"/>
      <c r="B79" s="156" t="s">
        <v>153</v>
      </c>
      <c r="C79" s="158" t="s">
        <v>154</v>
      </c>
      <c r="D79" s="34"/>
    </row>
    <row r="80" spans="1:4" ht="43.5" customHeight="1" x14ac:dyDescent="0.25">
      <c r="A80" s="214" t="s">
        <v>155</v>
      </c>
      <c r="B80" s="46" t="s">
        <v>156</v>
      </c>
      <c r="C80" s="43" t="s">
        <v>157</v>
      </c>
      <c r="D80" s="33"/>
    </row>
    <row r="81" spans="1:4" ht="43.5" customHeight="1" x14ac:dyDescent="0.25">
      <c r="A81" s="215"/>
      <c r="B81" s="47" t="s">
        <v>158</v>
      </c>
      <c r="C81" s="44" t="s">
        <v>159</v>
      </c>
      <c r="D81" s="2"/>
    </row>
    <row r="82" spans="1:4" ht="43.5" customHeight="1" x14ac:dyDescent="0.25">
      <c r="A82" s="215"/>
      <c r="B82" s="47" t="s">
        <v>160</v>
      </c>
      <c r="C82" s="44" t="s">
        <v>161</v>
      </c>
      <c r="D82" s="2"/>
    </row>
    <row r="83" spans="1:4" ht="43.5" customHeight="1" x14ac:dyDescent="0.25">
      <c r="A83" s="215"/>
      <c r="B83" s="47" t="s">
        <v>162</v>
      </c>
      <c r="C83" s="44" t="s">
        <v>163</v>
      </c>
      <c r="D83" s="2"/>
    </row>
    <row r="84" spans="1:4" ht="43.5" customHeight="1" x14ac:dyDescent="0.25">
      <c r="A84" s="215"/>
      <c r="B84" s="47" t="s">
        <v>164</v>
      </c>
      <c r="C84" s="44" t="s">
        <v>165</v>
      </c>
      <c r="D84" s="2"/>
    </row>
    <row r="85" spans="1:4" ht="43.5" customHeight="1" thickBot="1" x14ac:dyDescent="0.3">
      <c r="A85" s="216"/>
      <c r="B85" s="48" t="s">
        <v>166</v>
      </c>
      <c r="C85" s="45" t="s">
        <v>167</v>
      </c>
      <c r="D85" s="34"/>
    </row>
    <row r="86" spans="1:4" ht="43.5" customHeight="1" x14ac:dyDescent="0.25">
      <c r="B86" s="2"/>
      <c r="C86" s="2"/>
      <c r="D86" s="2"/>
    </row>
    <row r="87" spans="1:4" ht="43.5" customHeight="1" x14ac:dyDescent="0.25">
      <c r="B87" s="2"/>
      <c r="C87" s="2"/>
      <c r="D87" s="2"/>
    </row>
    <row r="88" spans="1:4" ht="43.5" customHeight="1" x14ac:dyDescent="0.25">
      <c r="B88" s="2"/>
      <c r="C88" s="2"/>
      <c r="D88" s="2"/>
    </row>
    <row r="89" spans="1:4" ht="43.5" customHeight="1" x14ac:dyDescent="0.25">
      <c r="B89" s="2"/>
      <c r="C89" s="2"/>
      <c r="D89" s="2"/>
    </row>
    <row r="90" spans="1:4" ht="43.5" customHeight="1" x14ac:dyDescent="0.25">
      <c r="B90" s="2"/>
      <c r="C90" s="2"/>
      <c r="D90" s="2"/>
    </row>
    <row r="91" spans="1:4" ht="43.5" customHeight="1" x14ac:dyDescent="0.25">
      <c r="B91" s="2"/>
      <c r="C91" s="2"/>
      <c r="D91" s="2"/>
    </row>
    <row r="92" spans="1:4" ht="43.5" customHeight="1" x14ac:dyDescent="0.25">
      <c r="B92" s="2"/>
      <c r="C92" s="2"/>
      <c r="D92" s="2"/>
    </row>
    <row r="93" spans="1:4" ht="43.5" customHeight="1" x14ac:dyDescent="0.25">
      <c r="B93" s="2"/>
      <c r="C93" s="2"/>
      <c r="D93" s="2"/>
    </row>
    <row r="94" spans="1:4" ht="43.5" customHeight="1" x14ac:dyDescent="0.25">
      <c r="B94" s="2"/>
      <c r="C94" s="2"/>
      <c r="D94" s="2"/>
    </row>
    <row r="95" spans="1:4" ht="43.5" customHeight="1" x14ac:dyDescent="0.25">
      <c r="B95" s="2"/>
      <c r="C95" s="2"/>
      <c r="D95" s="2"/>
    </row>
    <row r="96" spans="1:4" ht="43.5" customHeight="1" x14ac:dyDescent="0.25">
      <c r="B96" s="2"/>
      <c r="C96" s="2"/>
      <c r="D96" s="2"/>
    </row>
    <row r="97" s="2" customFormat="1" ht="43.5" customHeight="1" x14ac:dyDescent="0.25"/>
    <row r="98" s="2" customFormat="1" ht="43.5" customHeight="1" x14ac:dyDescent="0.25"/>
    <row r="99" s="2" customFormat="1" ht="43.5" customHeight="1" x14ac:dyDescent="0.25"/>
    <row r="100" s="2" customFormat="1" ht="43.5" customHeight="1" x14ac:dyDescent="0.25"/>
    <row r="101" s="2" customFormat="1" ht="43.5" customHeight="1" x14ac:dyDescent="0.25"/>
    <row r="102" s="2" customFormat="1" ht="43.5" customHeight="1" x14ac:dyDescent="0.25"/>
    <row r="103" s="2" customFormat="1" ht="43.5" customHeight="1" x14ac:dyDescent="0.25"/>
    <row r="104" s="2" customFormat="1" ht="43.5" customHeight="1" x14ac:dyDescent="0.25"/>
    <row r="105" s="2" customFormat="1" ht="43.5" customHeight="1" x14ac:dyDescent="0.25"/>
    <row r="106" s="2" customFormat="1" ht="43.5" customHeight="1" x14ac:dyDescent="0.25"/>
    <row r="107" s="2" customFormat="1" ht="43.5" customHeight="1" x14ac:dyDescent="0.25"/>
    <row r="108" s="2" customFormat="1" ht="43.5" customHeight="1" x14ac:dyDescent="0.25"/>
    <row r="109" s="2" customFormat="1" ht="43.5" customHeight="1" x14ac:dyDescent="0.25"/>
    <row r="110" s="2" customFormat="1" ht="43.5" customHeight="1" x14ac:dyDescent="0.25"/>
    <row r="111" s="2" customFormat="1" ht="43.5" customHeight="1" x14ac:dyDescent="0.25"/>
    <row r="112" s="2" customFormat="1" ht="43.5" customHeight="1" x14ac:dyDescent="0.25"/>
    <row r="113" spans="1:14" ht="43.5" customHeight="1" x14ac:dyDescent="0.25">
      <c r="B113" s="2"/>
      <c r="C113" s="2"/>
      <c r="D113" s="2"/>
    </row>
    <row r="114" spans="1:14" ht="43.5" customHeight="1" x14ac:dyDescent="0.25">
      <c r="B114" s="2"/>
      <c r="C114" s="2"/>
      <c r="D114" s="2"/>
    </row>
    <row r="115" spans="1:14" ht="43.5" customHeight="1" x14ac:dyDescent="0.25">
      <c r="B115" s="2"/>
      <c r="C115" s="2"/>
      <c r="D115" s="2"/>
    </row>
    <row r="116" spans="1:14" ht="43.5" customHeight="1" x14ac:dyDescent="0.25">
      <c r="B116" s="2"/>
      <c r="C116" s="2"/>
      <c r="D116" s="2"/>
    </row>
    <row r="117" spans="1:14" ht="43.5" customHeight="1" x14ac:dyDescent="0.25">
      <c r="B117" s="2"/>
      <c r="C117" s="2"/>
      <c r="D117" s="2"/>
    </row>
    <row r="118" spans="1:14" ht="43.5" customHeight="1" x14ac:dyDescent="0.25">
      <c r="A118" s="67"/>
      <c r="B118" s="2">
        <v>32</v>
      </c>
      <c r="C118" s="2" t="s">
        <v>168</v>
      </c>
      <c r="D118" s="2" t="s">
        <v>169</v>
      </c>
      <c r="F118" s="2" t="s">
        <v>170</v>
      </c>
      <c r="G118" s="2" t="s">
        <v>170</v>
      </c>
      <c r="H118" s="2" t="s">
        <v>89</v>
      </c>
      <c r="J118" s="91">
        <v>43702</v>
      </c>
      <c r="L118" s="2" t="s">
        <v>171</v>
      </c>
      <c r="M118" s="2" t="s">
        <v>137</v>
      </c>
      <c r="N118" s="2" t="s">
        <v>172</v>
      </c>
    </row>
    <row r="119" spans="1:14" ht="43.5" customHeight="1" x14ac:dyDescent="0.25">
      <c r="B119" s="2">
        <v>30</v>
      </c>
      <c r="C119" s="2" t="s">
        <v>168</v>
      </c>
      <c r="D119" s="2" t="s">
        <v>173</v>
      </c>
      <c r="F119" s="2" t="s">
        <v>174</v>
      </c>
      <c r="G119" s="2" t="s">
        <v>174</v>
      </c>
      <c r="H119" s="2" t="s">
        <v>89</v>
      </c>
      <c r="I119" s="2" t="s">
        <v>175</v>
      </c>
      <c r="J119" s="91">
        <v>43702</v>
      </c>
      <c r="L119" s="2" t="s">
        <v>171</v>
      </c>
      <c r="M119" s="2" t="s">
        <v>137</v>
      </c>
      <c r="N119" s="2" t="s">
        <v>172</v>
      </c>
    </row>
    <row r="120" spans="1:14" ht="43.5" customHeight="1" x14ac:dyDescent="0.25">
      <c r="A120" s="67"/>
      <c r="B120" s="2">
        <v>40</v>
      </c>
      <c r="C120" s="2" t="s">
        <v>168</v>
      </c>
      <c r="D120" s="2" t="s">
        <v>169</v>
      </c>
      <c r="F120" s="2" t="s">
        <v>176</v>
      </c>
      <c r="G120" s="2" t="s">
        <v>176</v>
      </c>
      <c r="H120" s="2" t="s">
        <v>89</v>
      </c>
      <c r="J120" s="91">
        <v>43697</v>
      </c>
      <c r="L120" s="2" t="s">
        <v>177</v>
      </c>
      <c r="M120" s="2" t="s">
        <v>137</v>
      </c>
      <c r="N120" s="2" t="s">
        <v>172</v>
      </c>
    </row>
    <row r="121" spans="1:14" ht="43.5" customHeight="1" x14ac:dyDescent="0.25">
      <c r="B121" s="2">
        <f>8*30.4375/365.25</f>
        <v>0.66666666666666663</v>
      </c>
      <c r="C121" s="2" t="s">
        <v>178</v>
      </c>
      <c r="D121" s="2" t="s">
        <v>173</v>
      </c>
      <c r="F121" s="2" t="s">
        <v>179</v>
      </c>
      <c r="G121" s="2" t="s">
        <v>179</v>
      </c>
      <c r="H121" s="2" t="s">
        <v>89</v>
      </c>
      <c r="I121" s="2" t="s">
        <v>106</v>
      </c>
      <c r="J121" s="91">
        <v>43701</v>
      </c>
      <c r="L121" s="2" t="s">
        <v>180</v>
      </c>
      <c r="M121" s="2" t="s">
        <v>133</v>
      </c>
      <c r="N121" s="2" t="s">
        <v>172</v>
      </c>
    </row>
    <row r="122" spans="1:14" ht="43.5" customHeight="1" x14ac:dyDescent="0.25">
      <c r="A122" s="67"/>
      <c r="B122" s="2">
        <v>31</v>
      </c>
      <c r="C122" s="2" t="s">
        <v>168</v>
      </c>
      <c r="D122" s="2" t="s">
        <v>169</v>
      </c>
      <c r="F122" s="2" t="s">
        <v>181</v>
      </c>
      <c r="G122" s="2" t="s">
        <v>181</v>
      </c>
      <c r="H122" s="2" t="s">
        <v>89</v>
      </c>
      <c r="I122" s="2" t="s">
        <v>106</v>
      </c>
      <c r="J122" s="91">
        <v>43644</v>
      </c>
      <c r="L122" s="2" t="s">
        <v>182</v>
      </c>
      <c r="M122" s="2" t="s">
        <v>137</v>
      </c>
      <c r="N122" s="2" t="s">
        <v>172</v>
      </c>
    </row>
    <row r="123" spans="1:14" ht="43.5" customHeight="1" x14ac:dyDescent="0.25">
      <c r="B123" s="2">
        <v>22</v>
      </c>
      <c r="C123" s="2" t="s">
        <v>168</v>
      </c>
      <c r="D123" s="2" t="s">
        <v>173</v>
      </c>
      <c r="F123" s="2" t="s">
        <v>183</v>
      </c>
      <c r="G123" s="2" t="s">
        <v>183</v>
      </c>
      <c r="H123" s="2" t="s">
        <v>89</v>
      </c>
      <c r="I123" s="2" t="s">
        <v>175</v>
      </c>
      <c r="J123" s="91">
        <v>43699</v>
      </c>
      <c r="L123" s="2" t="s">
        <v>184</v>
      </c>
      <c r="M123" s="2" t="s">
        <v>137</v>
      </c>
      <c r="N123" s="2" t="s">
        <v>172</v>
      </c>
    </row>
    <row r="124" spans="1:14" ht="43.5" customHeight="1" x14ac:dyDescent="0.25">
      <c r="A124" s="67"/>
      <c r="B124" s="2">
        <v>27</v>
      </c>
      <c r="C124" s="2" t="s">
        <v>168</v>
      </c>
      <c r="D124" s="2" t="s">
        <v>173</v>
      </c>
      <c r="F124" s="2" t="s">
        <v>185</v>
      </c>
      <c r="G124" s="2" t="s">
        <v>186</v>
      </c>
      <c r="H124" s="2" t="s">
        <v>91</v>
      </c>
      <c r="I124" s="2" t="s">
        <v>187</v>
      </c>
      <c r="J124" s="91">
        <v>43699</v>
      </c>
      <c r="L124" s="2" t="s">
        <v>177</v>
      </c>
      <c r="M124" s="2" t="s">
        <v>137</v>
      </c>
      <c r="N124" s="2" t="s">
        <v>172</v>
      </c>
    </row>
    <row r="125" spans="1:14" ht="43.5" customHeight="1" x14ac:dyDescent="0.25">
      <c r="B125" s="2">
        <v>35</v>
      </c>
      <c r="C125" s="2" t="s">
        <v>168</v>
      </c>
      <c r="D125" s="2" t="s">
        <v>173</v>
      </c>
      <c r="F125" s="2" t="s">
        <v>179</v>
      </c>
      <c r="G125" s="2" t="s">
        <v>179</v>
      </c>
      <c r="H125" s="2" t="s">
        <v>89</v>
      </c>
      <c r="I125" s="2" t="s">
        <v>106</v>
      </c>
      <c r="J125" s="91">
        <v>43703</v>
      </c>
      <c r="L125" s="2" t="s">
        <v>171</v>
      </c>
      <c r="M125" s="2" t="s">
        <v>137</v>
      </c>
      <c r="N125" s="2" t="s">
        <v>172</v>
      </c>
    </row>
    <row r="126" spans="1:14" ht="43.5" customHeight="1" x14ac:dyDescent="0.25">
      <c r="A126" s="67"/>
      <c r="B126" s="2">
        <f>16*30.4375/365.25</f>
        <v>1.3333333333333333</v>
      </c>
      <c r="C126" s="2" t="s">
        <v>178</v>
      </c>
      <c r="D126" s="2" t="s">
        <v>173</v>
      </c>
      <c r="F126" s="2" t="s">
        <v>185</v>
      </c>
      <c r="G126" s="2" t="s">
        <v>188</v>
      </c>
      <c r="H126" s="2" t="s">
        <v>91</v>
      </c>
      <c r="I126" s="2" t="s">
        <v>187</v>
      </c>
      <c r="J126" s="91">
        <v>43700</v>
      </c>
      <c r="L126" s="2" t="s">
        <v>189</v>
      </c>
      <c r="M126" s="2" t="s">
        <v>133</v>
      </c>
      <c r="N126" s="2" t="s">
        <v>172</v>
      </c>
    </row>
    <row r="127" spans="1:14" ht="43.5" customHeight="1" x14ac:dyDescent="0.25">
      <c r="B127" s="2">
        <v>22</v>
      </c>
      <c r="C127" s="2" t="s">
        <v>168</v>
      </c>
      <c r="D127" s="2" t="s">
        <v>173</v>
      </c>
      <c r="F127" s="2" t="s">
        <v>183</v>
      </c>
      <c r="G127" s="2" t="s">
        <v>183</v>
      </c>
      <c r="H127" s="2" t="s">
        <v>89</v>
      </c>
      <c r="I127" s="2" t="s">
        <v>175</v>
      </c>
      <c r="J127" s="91">
        <v>43701</v>
      </c>
      <c r="L127" s="2" t="s">
        <v>171</v>
      </c>
      <c r="M127" s="2" t="s">
        <v>137</v>
      </c>
      <c r="N127" s="2" t="s">
        <v>172</v>
      </c>
    </row>
    <row r="128" spans="1:14" ht="43.5" customHeight="1" x14ac:dyDescent="0.25">
      <c r="A128" s="67"/>
      <c r="B128" s="2">
        <v>26</v>
      </c>
      <c r="C128" s="2" t="s">
        <v>168</v>
      </c>
      <c r="D128" s="2" t="s">
        <v>173</v>
      </c>
      <c r="F128" s="2" t="s">
        <v>185</v>
      </c>
      <c r="G128" s="2" t="s">
        <v>190</v>
      </c>
      <c r="H128" s="2" t="s">
        <v>91</v>
      </c>
      <c r="I128" s="2" t="s">
        <v>187</v>
      </c>
      <c r="J128" s="91">
        <v>43700</v>
      </c>
      <c r="L128" s="2" t="s">
        <v>171</v>
      </c>
      <c r="M128" s="2" t="s">
        <v>137</v>
      </c>
      <c r="N128" s="2" t="s">
        <v>172</v>
      </c>
    </row>
    <row r="129" spans="1:14" ht="43.5" customHeight="1" x14ac:dyDescent="0.25">
      <c r="B129" s="2">
        <v>22</v>
      </c>
      <c r="C129" s="2" t="s">
        <v>168</v>
      </c>
      <c r="D129" s="2" t="s">
        <v>173</v>
      </c>
      <c r="F129" s="2" t="s">
        <v>185</v>
      </c>
      <c r="G129" s="2" t="s">
        <v>191</v>
      </c>
      <c r="H129" s="2" t="s">
        <v>91</v>
      </c>
      <c r="I129" s="2" t="s">
        <v>192</v>
      </c>
      <c r="J129" s="91">
        <v>43701</v>
      </c>
      <c r="L129" s="2" t="s">
        <v>193</v>
      </c>
      <c r="M129" s="2" t="s">
        <v>137</v>
      </c>
      <c r="N129" s="2" t="s">
        <v>172</v>
      </c>
    </row>
    <row r="130" spans="1:14" ht="43.5" customHeight="1" x14ac:dyDescent="0.25">
      <c r="A130" s="67"/>
      <c r="B130" s="2">
        <v>18</v>
      </c>
      <c r="C130" s="2" t="s">
        <v>168</v>
      </c>
      <c r="D130" s="2" t="s">
        <v>173</v>
      </c>
      <c r="F130" s="2" t="s">
        <v>185</v>
      </c>
      <c r="G130" s="2" t="s">
        <v>194</v>
      </c>
      <c r="H130" s="2" t="s">
        <v>91</v>
      </c>
      <c r="I130" s="2" t="s">
        <v>192</v>
      </c>
      <c r="J130" s="91">
        <v>43702</v>
      </c>
      <c r="L130" s="2" t="s">
        <v>195</v>
      </c>
      <c r="M130" s="2" t="s">
        <v>137</v>
      </c>
      <c r="N130" s="2" t="s">
        <v>172</v>
      </c>
    </row>
    <row r="131" spans="1:14" ht="43.5" customHeight="1" x14ac:dyDescent="0.25">
      <c r="B131" s="2">
        <v>45</v>
      </c>
      <c r="C131" s="2" t="s">
        <v>168</v>
      </c>
      <c r="D131" s="2" t="s">
        <v>173</v>
      </c>
      <c r="F131" s="2" t="s">
        <v>194</v>
      </c>
      <c r="G131" s="2" t="s">
        <v>194</v>
      </c>
      <c r="H131" s="2" t="s">
        <v>89</v>
      </c>
      <c r="I131" s="2" t="s">
        <v>175</v>
      </c>
      <c r="J131" s="91">
        <v>43698</v>
      </c>
      <c r="L131" s="2" t="s">
        <v>196</v>
      </c>
      <c r="M131" s="2" t="s">
        <v>133</v>
      </c>
      <c r="N131" s="2" t="s">
        <v>172</v>
      </c>
    </row>
    <row r="132" spans="1:14" ht="43.5" customHeight="1" x14ac:dyDescent="0.25">
      <c r="A132" s="67"/>
      <c r="B132" s="2">
        <f>16*30.4375/365.25</f>
        <v>1.3333333333333333</v>
      </c>
      <c r="C132" s="2" t="s">
        <v>178</v>
      </c>
      <c r="D132" s="2" t="s">
        <v>173</v>
      </c>
      <c r="F132" s="2" t="s">
        <v>185</v>
      </c>
      <c r="G132" s="2" t="s">
        <v>197</v>
      </c>
      <c r="H132" s="2" t="s">
        <v>91</v>
      </c>
      <c r="I132" s="2" t="s">
        <v>187</v>
      </c>
      <c r="J132" s="91">
        <v>43700</v>
      </c>
      <c r="L132" s="2" t="s">
        <v>198</v>
      </c>
      <c r="M132" s="2" t="s">
        <v>133</v>
      </c>
      <c r="N132" s="2" t="s">
        <v>172</v>
      </c>
    </row>
    <row r="133" spans="1:14" ht="43.5" customHeight="1" x14ac:dyDescent="0.25">
      <c r="B133" s="2">
        <f>5*30.4375/365.25</f>
        <v>0.41666666666666669</v>
      </c>
      <c r="C133" s="2" t="s">
        <v>178</v>
      </c>
      <c r="D133" s="2" t="s">
        <v>173</v>
      </c>
      <c r="F133" s="2" t="s">
        <v>185</v>
      </c>
      <c r="G133" s="2" t="s">
        <v>199</v>
      </c>
      <c r="H133" s="2" t="s">
        <v>91</v>
      </c>
      <c r="I133" s="2" t="s">
        <v>187</v>
      </c>
      <c r="J133" s="91">
        <v>43700</v>
      </c>
      <c r="L133" s="2" t="s">
        <v>200</v>
      </c>
      <c r="M133" s="2" t="s">
        <v>201</v>
      </c>
      <c r="N133" s="2" t="s">
        <v>172</v>
      </c>
    </row>
    <row r="134" spans="1:14" ht="43.5" customHeight="1" x14ac:dyDescent="0.25">
      <c r="A134" s="67"/>
      <c r="B134" s="2">
        <v>30</v>
      </c>
      <c r="C134" s="2" t="s">
        <v>168</v>
      </c>
      <c r="D134" s="2" t="s">
        <v>173</v>
      </c>
      <c r="F134" s="2" t="s">
        <v>202</v>
      </c>
      <c r="G134" s="2" t="s">
        <v>202</v>
      </c>
      <c r="H134" s="2" t="s">
        <v>89</v>
      </c>
      <c r="I134" s="2" t="s">
        <v>104</v>
      </c>
      <c r="J134" s="91">
        <v>43701</v>
      </c>
      <c r="L134" s="2" t="s">
        <v>171</v>
      </c>
      <c r="M134" s="2" t="s">
        <v>137</v>
      </c>
      <c r="N134" s="2" t="s">
        <v>172</v>
      </c>
    </row>
    <row r="135" spans="1:14" ht="43.5" customHeight="1" x14ac:dyDescent="0.25">
      <c r="B135" s="2">
        <v>30</v>
      </c>
      <c r="C135" s="2" t="s">
        <v>168</v>
      </c>
      <c r="D135" s="2" t="s">
        <v>173</v>
      </c>
      <c r="F135" s="2" t="s">
        <v>185</v>
      </c>
      <c r="G135" s="2" t="s">
        <v>186</v>
      </c>
      <c r="H135" s="2" t="s">
        <v>91</v>
      </c>
      <c r="I135" s="2" t="s">
        <v>187</v>
      </c>
      <c r="J135" s="91">
        <v>43704</v>
      </c>
      <c r="L135" s="2" t="s">
        <v>203</v>
      </c>
      <c r="M135" s="2" t="s">
        <v>137</v>
      </c>
      <c r="N135" s="2" t="s">
        <v>172</v>
      </c>
    </row>
    <row r="136" spans="1:14" ht="43.5" customHeight="1" x14ac:dyDescent="0.25">
      <c r="A136" s="67"/>
      <c r="B136" s="2">
        <f>7*30.4375/365.25</f>
        <v>0.58333333333333337</v>
      </c>
      <c r="C136" s="2" t="s">
        <v>168</v>
      </c>
      <c r="D136" s="2" t="s">
        <v>173</v>
      </c>
      <c r="F136" s="2" t="s">
        <v>204</v>
      </c>
      <c r="G136" s="2" t="s">
        <v>204</v>
      </c>
      <c r="H136" s="2" t="s">
        <v>89</v>
      </c>
      <c r="I136" s="2" t="s">
        <v>106</v>
      </c>
      <c r="J136" s="91">
        <v>43704</v>
      </c>
      <c r="L136" s="2" t="s">
        <v>205</v>
      </c>
      <c r="M136" s="2" t="s">
        <v>133</v>
      </c>
      <c r="N136" s="2" t="s">
        <v>172</v>
      </c>
    </row>
    <row r="137" spans="1:14" ht="43.5" customHeight="1" x14ac:dyDescent="0.25">
      <c r="B137" s="2">
        <v>31</v>
      </c>
      <c r="C137" s="2" t="s">
        <v>178</v>
      </c>
      <c r="D137" s="2" t="s">
        <v>173</v>
      </c>
      <c r="F137" s="2" t="s">
        <v>185</v>
      </c>
      <c r="G137" s="2" t="s">
        <v>206</v>
      </c>
      <c r="H137" s="2" t="s">
        <v>91</v>
      </c>
      <c r="I137" s="2" t="s">
        <v>187</v>
      </c>
      <c r="J137" s="91">
        <v>43704</v>
      </c>
      <c r="L137" s="2" t="s">
        <v>207</v>
      </c>
      <c r="M137" s="2" t="s">
        <v>133</v>
      </c>
      <c r="N137" s="2" t="s">
        <v>172</v>
      </c>
    </row>
    <row r="138" spans="1:14" ht="43.5" customHeight="1" x14ac:dyDescent="0.25">
      <c r="A138" s="67"/>
      <c r="B138" s="2">
        <v>27</v>
      </c>
      <c r="C138" s="2" t="s">
        <v>168</v>
      </c>
      <c r="D138" s="2" t="s">
        <v>173</v>
      </c>
      <c r="F138" s="2" t="s">
        <v>185</v>
      </c>
      <c r="G138" s="2" t="s">
        <v>186</v>
      </c>
      <c r="H138" s="2" t="s">
        <v>91</v>
      </c>
      <c r="I138" s="2" t="s">
        <v>187</v>
      </c>
      <c r="J138" s="91">
        <v>43698</v>
      </c>
      <c r="L138" s="2" t="s">
        <v>208</v>
      </c>
      <c r="M138" s="2" t="s">
        <v>137</v>
      </c>
      <c r="N138" s="2" t="s">
        <v>172</v>
      </c>
    </row>
    <row r="139" spans="1:14" ht="43.5" customHeight="1" x14ac:dyDescent="0.25">
      <c r="B139" s="2">
        <v>5</v>
      </c>
      <c r="C139" s="2" t="s">
        <v>178</v>
      </c>
      <c r="D139" s="2" t="s">
        <v>169</v>
      </c>
      <c r="F139" s="2" t="s">
        <v>209</v>
      </c>
      <c r="G139" s="2" t="s">
        <v>209</v>
      </c>
      <c r="H139" s="2" t="s">
        <v>89</v>
      </c>
      <c r="I139" s="2" t="s">
        <v>106</v>
      </c>
      <c r="J139" s="91">
        <v>43704</v>
      </c>
      <c r="L139" s="2" t="s">
        <v>210</v>
      </c>
      <c r="M139" s="2" t="s">
        <v>133</v>
      </c>
      <c r="N139" s="2" t="s">
        <v>172</v>
      </c>
    </row>
    <row r="140" spans="1:14" ht="43.5" customHeight="1" x14ac:dyDescent="0.25">
      <c r="A140" s="67"/>
      <c r="B140" s="2">
        <f>7*30.4375/365.25</f>
        <v>0.58333333333333337</v>
      </c>
      <c r="C140" s="2" t="s">
        <v>178</v>
      </c>
      <c r="D140" s="2" t="s">
        <v>173</v>
      </c>
      <c r="F140" s="2" t="s">
        <v>179</v>
      </c>
      <c r="G140" s="2" t="s">
        <v>179</v>
      </c>
      <c r="H140" s="2" t="s">
        <v>89</v>
      </c>
      <c r="I140" s="2" t="s">
        <v>106</v>
      </c>
      <c r="J140" s="91">
        <v>43702</v>
      </c>
      <c r="L140" s="2" t="s">
        <v>211</v>
      </c>
      <c r="M140" s="2" t="s">
        <v>133</v>
      </c>
      <c r="N140" s="2" t="s">
        <v>172</v>
      </c>
    </row>
    <row r="141" spans="1:14" ht="43.5" customHeight="1" x14ac:dyDescent="0.25">
      <c r="B141" s="2">
        <v>8</v>
      </c>
      <c r="C141" s="2" t="s">
        <v>168</v>
      </c>
      <c r="D141" s="2" t="s">
        <v>173</v>
      </c>
      <c r="F141" s="2" t="s">
        <v>183</v>
      </c>
      <c r="G141" s="2" t="s">
        <v>183</v>
      </c>
      <c r="H141" s="2" t="s">
        <v>89</v>
      </c>
      <c r="I141" s="2" t="s">
        <v>175</v>
      </c>
      <c r="J141" s="91">
        <v>43705</v>
      </c>
      <c r="L141" s="2" t="s">
        <v>212</v>
      </c>
      <c r="M141" s="2" t="s">
        <v>133</v>
      </c>
      <c r="N141" s="2" t="s">
        <v>172</v>
      </c>
    </row>
    <row r="142" spans="1:14" ht="43.5" customHeight="1" x14ac:dyDescent="0.25">
      <c r="A142" s="67"/>
      <c r="B142" s="2">
        <v>70</v>
      </c>
      <c r="C142" s="2" t="s">
        <v>168</v>
      </c>
      <c r="D142" s="2" t="s">
        <v>173</v>
      </c>
      <c r="F142" s="2" t="s">
        <v>213</v>
      </c>
      <c r="G142" s="2" t="s">
        <v>213</v>
      </c>
      <c r="H142" s="2" t="s">
        <v>89</v>
      </c>
      <c r="I142" s="2" t="s">
        <v>175</v>
      </c>
      <c r="J142" s="91">
        <v>43703</v>
      </c>
      <c r="L142" s="2" t="s">
        <v>214</v>
      </c>
      <c r="M142" s="2" t="s">
        <v>133</v>
      </c>
      <c r="N142" s="2" t="s">
        <v>172</v>
      </c>
    </row>
    <row r="143" spans="1:14" ht="43.5" customHeight="1" x14ac:dyDescent="0.25">
      <c r="B143" s="2">
        <v>75</v>
      </c>
      <c r="C143" s="2" t="s">
        <v>168</v>
      </c>
      <c r="D143" s="2" t="s">
        <v>173</v>
      </c>
      <c r="F143" s="2" t="s">
        <v>179</v>
      </c>
      <c r="G143" s="2" t="s">
        <v>179</v>
      </c>
      <c r="H143" s="2" t="s">
        <v>89</v>
      </c>
      <c r="I143" s="2" t="s">
        <v>106</v>
      </c>
      <c r="J143" s="91">
        <v>43705</v>
      </c>
      <c r="L143" s="2" t="s">
        <v>215</v>
      </c>
      <c r="M143" s="2" t="s">
        <v>133</v>
      </c>
      <c r="N143" s="2" t="s">
        <v>172</v>
      </c>
    </row>
    <row r="144" spans="1:14" ht="43.5" customHeight="1" x14ac:dyDescent="0.25">
      <c r="A144" s="67"/>
      <c r="B144" s="2">
        <v>62</v>
      </c>
      <c r="C144" s="2" t="s">
        <v>178</v>
      </c>
      <c r="D144" s="2" t="s">
        <v>173</v>
      </c>
      <c r="F144" s="2" t="s">
        <v>179</v>
      </c>
      <c r="G144" s="2" t="s">
        <v>179</v>
      </c>
      <c r="H144" s="2" t="s">
        <v>89</v>
      </c>
      <c r="I144" s="2" t="s">
        <v>175</v>
      </c>
      <c r="J144" s="2">
        <v>43700</v>
      </c>
      <c r="L144" s="2" t="s">
        <v>216</v>
      </c>
      <c r="M144" s="2" t="s">
        <v>133</v>
      </c>
      <c r="N144" s="2" t="s">
        <v>172</v>
      </c>
    </row>
    <row r="145" spans="1:14" ht="43.5" customHeight="1" x14ac:dyDescent="0.25">
      <c r="B145" s="2">
        <v>40</v>
      </c>
      <c r="C145" s="2" t="s">
        <v>168</v>
      </c>
      <c r="D145" s="2" t="s">
        <v>173</v>
      </c>
      <c r="F145" s="2" t="s">
        <v>217</v>
      </c>
      <c r="G145" s="2" t="s">
        <v>217</v>
      </c>
      <c r="H145" s="2" t="s">
        <v>89</v>
      </c>
      <c r="I145" s="2" t="s">
        <v>218</v>
      </c>
      <c r="J145" s="91">
        <v>43705</v>
      </c>
      <c r="L145" s="2" t="s">
        <v>219</v>
      </c>
    </row>
    <row r="146" spans="1:14" ht="43.5" customHeight="1" x14ac:dyDescent="0.25">
      <c r="A146" s="67"/>
      <c r="B146" s="2">
        <f>7*30.4375/365.25</f>
        <v>0.58333333333333337</v>
      </c>
      <c r="C146" s="2" t="s">
        <v>168</v>
      </c>
      <c r="D146" s="2" t="s">
        <v>173</v>
      </c>
      <c r="F146" s="2" t="s">
        <v>204</v>
      </c>
      <c r="G146" s="2" t="s">
        <v>204</v>
      </c>
      <c r="H146" s="2" t="s">
        <v>89</v>
      </c>
      <c r="J146" s="91">
        <v>43704</v>
      </c>
      <c r="L146" s="2" t="s">
        <v>220</v>
      </c>
      <c r="M146" s="2" t="s">
        <v>201</v>
      </c>
      <c r="N146" s="2" t="s">
        <v>172</v>
      </c>
    </row>
    <row r="147" spans="1:14" ht="43.5" customHeight="1" x14ac:dyDescent="0.25">
      <c r="B147" s="2">
        <v>40</v>
      </c>
      <c r="C147" s="2" t="s">
        <v>168</v>
      </c>
      <c r="D147" s="2" t="s">
        <v>173</v>
      </c>
      <c r="F147" s="2" t="s">
        <v>217</v>
      </c>
      <c r="G147" s="2" t="s">
        <v>217</v>
      </c>
      <c r="H147" s="2" t="s">
        <v>89</v>
      </c>
      <c r="I147" s="2" t="s">
        <v>218</v>
      </c>
      <c r="J147" s="91">
        <v>43704</v>
      </c>
      <c r="L147" s="2" t="s">
        <v>221</v>
      </c>
      <c r="M147" s="2" t="s">
        <v>137</v>
      </c>
      <c r="N147" s="2" t="s">
        <v>172</v>
      </c>
    </row>
    <row r="148" spans="1:14" ht="43.5" customHeight="1" x14ac:dyDescent="0.25">
      <c r="A148" s="67"/>
      <c r="B148" s="2">
        <v>28</v>
      </c>
      <c r="C148" s="2" t="s">
        <v>168</v>
      </c>
      <c r="D148" s="2" t="s">
        <v>169</v>
      </c>
      <c r="F148" s="2" t="s">
        <v>181</v>
      </c>
      <c r="G148" s="2" t="s">
        <v>222</v>
      </c>
      <c r="H148" s="2" t="s">
        <v>89</v>
      </c>
      <c r="I148" s="2" t="s">
        <v>175</v>
      </c>
      <c r="J148" s="91">
        <v>43708</v>
      </c>
      <c r="L148" s="2" t="s">
        <v>223</v>
      </c>
      <c r="M148" s="2" t="s">
        <v>137</v>
      </c>
      <c r="N148" s="2" t="s">
        <v>172</v>
      </c>
    </row>
    <row r="149" spans="1:14" ht="43.5" customHeight="1" x14ac:dyDescent="0.25">
      <c r="B149" s="2">
        <v>30</v>
      </c>
      <c r="C149" s="2" t="s">
        <v>178</v>
      </c>
      <c r="D149" s="2" t="s">
        <v>173</v>
      </c>
      <c r="F149" s="2" t="s">
        <v>194</v>
      </c>
      <c r="G149" s="2" t="s">
        <v>194</v>
      </c>
      <c r="H149" s="2" t="s">
        <v>89</v>
      </c>
      <c r="I149" s="2" t="s">
        <v>175</v>
      </c>
      <c r="J149" s="91">
        <v>43709</v>
      </c>
      <c r="L149" s="2" t="s">
        <v>215</v>
      </c>
      <c r="M149" s="2" t="s">
        <v>133</v>
      </c>
      <c r="N149" s="2" t="s">
        <v>172</v>
      </c>
    </row>
    <row r="150" spans="1:14" ht="43.5" customHeight="1" x14ac:dyDescent="0.25">
      <c r="A150" s="67"/>
      <c r="B150" s="2">
        <v>40</v>
      </c>
      <c r="C150" s="2" t="s">
        <v>178</v>
      </c>
      <c r="D150" s="2" t="s">
        <v>173</v>
      </c>
      <c r="F150" s="2" t="s">
        <v>224</v>
      </c>
      <c r="G150" s="2" t="s">
        <v>224</v>
      </c>
      <c r="H150" s="2" t="s">
        <v>89</v>
      </c>
      <c r="I150" s="2" t="s">
        <v>218</v>
      </c>
      <c r="J150" s="91">
        <v>43708</v>
      </c>
      <c r="L150" s="2" t="s">
        <v>225</v>
      </c>
      <c r="M150" s="2" t="s">
        <v>133</v>
      </c>
      <c r="N150" s="2" t="s">
        <v>172</v>
      </c>
    </row>
    <row r="151" spans="1:14" ht="43.5" customHeight="1" x14ac:dyDescent="0.25">
      <c r="B151" s="2">
        <v>45</v>
      </c>
      <c r="C151" s="2" t="s">
        <v>168</v>
      </c>
      <c r="D151" s="2" t="s">
        <v>173</v>
      </c>
      <c r="F151" s="2" t="s">
        <v>204</v>
      </c>
      <c r="G151" s="2" t="s">
        <v>204</v>
      </c>
      <c r="H151" s="2" t="s">
        <v>89</v>
      </c>
      <c r="I151" s="2" t="s">
        <v>106</v>
      </c>
      <c r="J151" s="91">
        <v>43708</v>
      </c>
      <c r="L151" s="2" t="s">
        <v>215</v>
      </c>
      <c r="M151" s="2" t="s">
        <v>133</v>
      </c>
      <c r="N151" s="2" t="s">
        <v>172</v>
      </c>
    </row>
    <row r="152" spans="1:14" ht="43.5" customHeight="1" x14ac:dyDescent="0.25">
      <c r="A152" s="67"/>
      <c r="B152" s="2">
        <v>68</v>
      </c>
      <c r="C152" s="2" t="s">
        <v>178</v>
      </c>
      <c r="D152" s="2" t="s">
        <v>169</v>
      </c>
      <c r="F152" s="2" t="s">
        <v>226</v>
      </c>
      <c r="G152" s="2" t="s">
        <v>226</v>
      </c>
      <c r="H152" s="2" t="s">
        <v>89</v>
      </c>
      <c r="I152" s="2" t="s">
        <v>218</v>
      </c>
      <c r="J152" s="91">
        <v>43701</v>
      </c>
      <c r="L152" s="2" t="s">
        <v>227</v>
      </c>
      <c r="M152" s="2" t="s">
        <v>201</v>
      </c>
      <c r="N152" s="2" t="s">
        <v>172</v>
      </c>
    </row>
    <row r="153" spans="1:14" ht="43.5" customHeight="1" x14ac:dyDescent="0.25">
      <c r="B153" s="2">
        <v>60</v>
      </c>
      <c r="C153" s="2" t="s">
        <v>178</v>
      </c>
      <c r="D153" s="2" t="s">
        <v>173</v>
      </c>
      <c r="F153" s="2" t="s">
        <v>179</v>
      </c>
      <c r="G153" s="2" t="s">
        <v>179</v>
      </c>
      <c r="H153" s="2" t="s">
        <v>89</v>
      </c>
      <c r="I153" s="2" t="s">
        <v>106</v>
      </c>
      <c r="J153" s="91">
        <v>43707</v>
      </c>
      <c r="L153" s="2" t="s">
        <v>228</v>
      </c>
      <c r="M153" s="2" t="s">
        <v>133</v>
      </c>
      <c r="N153" s="2" t="s">
        <v>172</v>
      </c>
    </row>
    <row r="154" spans="1:14" ht="43.5" customHeight="1" x14ac:dyDescent="0.25">
      <c r="A154" s="67"/>
      <c r="B154" s="2">
        <v>41</v>
      </c>
      <c r="C154" s="2" t="s">
        <v>178</v>
      </c>
      <c r="D154" s="2" t="s">
        <v>173</v>
      </c>
      <c r="F154" s="2" t="s">
        <v>229</v>
      </c>
      <c r="G154" s="2" t="s">
        <v>229</v>
      </c>
      <c r="H154" s="2" t="s">
        <v>89</v>
      </c>
      <c r="I154" s="2" t="s">
        <v>218</v>
      </c>
      <c r="J154" s="91">
        <v>43707</v>
      </c>
      <c r="L154" s="2" t="s">
        <v>230</v>
      </c>
      <c r="M154" s="2" t="s">
        <v>133</v>
      </c>
      <c r="N154" s="2" t="s">
        <v>172</v>
      </c>
    </row>
    <row r="155" spans="1:14" ht="43.5" customHeight="1" x14ac:dyDescent="0.25">
      <c r="B155" s="2">
        <v>52</v>
      </c>
      <c r="C155" s="2" t="s">
        <v>178</v>
      </c>
      <c r="D155" s="2" t="s">
        <v>173</v>
      </c>
      <c r="F155" s="2" t="s">
        <v>231</v>
      </c>
      <c r="G155" s="2" t="s">
        <v>231</v>
      </c>
      <c r="H155" s="2" t="s">
        <v>89</v>
      </c>
      <c r="I155" s="2" t="s">
        <v>218</v>
      </c>
      <c r="J155" s="91">
        <v>43707</v>
      </c>
      <c r="L155" s="2" t="s">
        <v>232</v>
      </c>
      <c r="M155" s="2" t="s">
        <v>133</v>
      </c>
      <c r="N155" s="2" t="s">
        <v>172</v>
      </c>
    </row>
    <row r="156" spans="1:14" ht="43.5" customHeight="1" x14ac:dyDescent="0.25">
      <c r="A156" s="2" t="s">
        <v>233</v>
      </c>
      <c r="B156" s="2">
        <v>19</v>
      </c>
      <c r="C156" s="2" t="s">
        <v>168</v>
      </c>
      <c r="D156" s="2" t="s">
        <v>173</v>
      </c>
      <c r="F156" s="2" t="s">
        <v>179</v>
      </c>
      <c r="G156" s="2" t="s">
        <v>179</v>
      </c>
      <c r="H156" s="2" t="s">
        <v>89</v>
      </c>
      <c r="I156" s="2" t="s">
        <v>106</v>
      </c>
      <c r="J156" s="91">
        <v>43705</v>
      </c>
      <c r="L156" s="2" t="s">
        <v>171</v>
      </c>
      <c r="M156" s="2" t="s">
        <v>137</v>
      </c>
      <c r="N156" s="2" t="s">
        <v>172</v>
      </c>
    </row>
    <row r="157" spans="1:14" ht="43.5" customHeight="1" x14ac:dyDescent="0.25">
      <c r="A157" s="2" t="s">
        <v>234</v>
      </c>
      <c r="B157" s="2">
        <v>7</v>
      </c>
      <c r="C157" s="2" t="s">
        <v>168</v>
      </c>
      <c r="D157" s="2" t="s">
        <v>173</v>
      </c>
      <c r="F157" s="2" t="s">
        <v>185</v>
      </c>
      <c r="G157" s="2" t="s">
        <v>235</v>
      </c>
      <c r="H157" s="2" t="s">
        <v>89</v>
      </c>
      <c r="I157" s="2" t="s">
        <v>187</v>
      </c>
      <c r="J157" s="91">
        <v>43708</v>
      </c>
      <c r="L157" s="2" t="s">
        <v>236</v>
      </c>
      <c r="M157" s="2" t="s">
        <v>201</v>
      </c>
      <c r="N157" s="2" t="s">
        <v>172</v>
      </c>
    </row>
    <row r="158" spans="1:14" ht="43.5" customHeight="1" x14ac:dyDescent="0.25">
      <c r="A158" s="2" t="s">
        <v>237</v>
      </c>
      <c r="B158" s="2">
        <v>28</v>
      </c>
      <c r="C158" s="2" t="s">
        <v>168</v>
      </c>
      <c r="D158" s="2" t="s">
        <v>173</v>
      </c>
      <c r="F158" s="2" t="s">
        <v>238</v>
      </c>
      <c r="G158" s="2" t="s">
        <v>238</v>
      </c>
      <c r="H158" s="2" t="s">
        <v>89</v>
      </c>
      <c r="I158" s="2" t="s">
        <v>175</v>
      </c>
      <c r="J158" s="91">
        <v>43709</v>
      </c>
      <c r="L158" s="2" t="s">
        <v>239</v>
      </c>
      <c r="M158" s="2" t="s">
        <v>137</v>
      </c>
      <c r="N158" s="2" t="s">
        <v>172</v>
      </c>
    </row>
    <row r="159" spans="1:14" ht="43.5" customHeight="1" x14ac:dyDescent="0.25">
      <c r="A159" s="2" t="s">
        <v>240</v>
      </c>
      <c r="B159" s="2">
        <f>3*30.4375/365.25</f>
        <v>0.25</v>
      </c>
      <c r="C159" s="2" t="s">
        <v>168</v>
      </c>
      <c r="D159" s="2" t="s">
        <v>173</v>
      </c>
      <c r="F159" s="2" t="s">
        <v>238</v>
      </c>
      <c r="G159" s="2" t="s">
        <v>238</v>
      </c>
      <c r="H159" s="2" t="s">
        <v>89</v>
      </c>
      <c r="I159" s="2" t="s">
        <v>175</v>
      </c>
      <c r="J159" s="91">
        <v>43709</v>
      </c>
      <c r="L159" s="2" t="s">
        <v>211</v>
      </c>
      <c r="M159" s="2" t="s">
        <v>133</v>
      </c>
      <c r="N159" s="2" t="s">
        <v>172</v>
      </c>
    </row>
    <row r="160" spans="1:14" ht="43.5" customHeight="1" x14ac:dyDescent="0.25">
      <c r="A160" s="2" t="s">
        <v>241</v>
      </c>
      <c r="B160" s="2">
        <f>2*30.4375/365.25</f>
        <v>0.16666666666666666</v>
      </c>
      <c r="C160" s="2" t="s">
        <v>178</v>
      </c>
      <c r="D160" s="2" t="s">
        <v>173</v>
      </c>
      <c r="F160" s="2" t="s">
        <v>179</v>
      </c>
      <c r="G160" s="2" t="s">
        <v>179</v>
      </c>
      <c r="H160" s="2" t="s">
        <v>89</v>
      </c>
      <c r="I160" s="2" t="s">
        <v>106</v>
      </c>
      <c r="J160" s="91">
        <v>43709</v>
      </c>
      <c r="L160" s="2" t="s">
        <v>211</v>
      </c>
      <c r="M160" s="2" t="s">
        <v>133</v>
      </c>
      <c r="N160" s="2" t="s">
        <v>172</v>
      </c>
    </row>
    <row r="161" s="2" customFormat="1" ht="43.5" customHeight="1" x14ac:dyDescent="0.25"/>
    <row r="162" s="2" customFormat="1" ht="43.5" customHeight="1" x14ac:dyDescent="0.25"/>
    <row r="163" s="2" customFormat="1" ht="43.5" customHeight="1" x14ac:dyDescent="0.25"/>
    <row r="164" s="2" customFormat="1" ht="43.5" customHeight="1" x14ac:dyDescent="0.25"/>
    <row r="165" s="2" customFormat="1" ht="43.5" customHeight="1" x14ac:dyDescent="0.25"/>
    <row r="166" s="2" customFormat="1" ht="43.5" customHeight="1" x14ac:dyDescent="0.25"/>
    <row r="167" s="2" customFormat="1" ht="43.5" customHeight="1" x14ac:dyDescent="0.25"/>
    <row r="168" s="2" customFormat="1" ht="43.5" customHeight="1" x14ac:dyDescent="0.25"/>
    <row r="169" s="2" customFormat="1" ht="43.5" customHeight="1" x14ac:dyDescent="0.25"/>
    <row r="170" s="2" customFormat="1" ht="43.5" customHeight="1" x14ac:dyDescent="0.25"/>
    <row r="171" s="2" customFormat="1" ht="43.5" customHeight="1" x14ac:dyDescent="0.25"/>
    <row r="172" s="2" customFormat="1" ht="43.5" customHeight="1" x14ac:dyDescent="0.25"/>
    <row r="173" s="2" customFormat="1" ht="43.5" customHeight="1" x14ac:dyDescent="0.25"/>
    <row r="174" s="2" customFormat="1" ht="43.5" customHeight="1" x14ac:dyDescent="0.25"/>
    <row r="175" s="2" customFormat="1" ht="43.5" customHeight="1" x14ac:dyDescent="0.25"/>
    <row r="176" s="2" customFormat="1" ht="43.5" customHeight="1" x14ac:dyDescent="0.25"/>
    <row r="177" s="2" customFormat="1" ht="43.5" customHeight="1" x14ac:dyDescent="0.25"/>
    <row r="178" s="2" customFormat="1" ht="43.5" customHeight="1" x14ac:dyDescent="0.25"/>
    <row r="179" s="2" customFormat="1" ht="43.5" customHeight="1" x14ac:dyDescent="0.25"/>
    <row r="180" s="2" customFormat="1" ht="43.5" customHeight="1" x14ac:dyDescent="0.25"/>
    <row r="181" s="2" customFormat="1" ht="43.5" customHeight="1" x14ac:dyDescent="0.25"/>
    <row r="182" s="2" customFormat="1" ht="43.5" customHeight="1" x14ac:dyDescent="0.25"/>
    <row r="183" s="2" customFormat="1" ht="43.5" customHeight="1" x14ac:dyDescent="0.25"/>
    <row r="184" s="2" customFormat="1" ht="43.5" customHeight="1" x14ac:dyDescent="0.25"/>
    <row r="185" s="2" customFormat="1" ht="43.5" customHeight="1" x14ac:dyDescent="0.25"/>
    <row r="186" s="2" customFormat="1" ht="43.5" customHeight="1" x14ac:dyDescent="0.25"/>
    <row r="187" s="2" customFormat="1" ht="43.5" customHeight="1" x14ac:dyDescent="0.25"/>
    <row r="188" s="2" customFormat="1" ht="43.5" customHeight="1" x14ac:dyDescent="0.25"/>
    <row r="189" s="2" customFormat="1" ht="43.5" customHeight="1" x14ac:dyDescent="0.25"/>
    <row r="190" s="2" customFormat="1" ht="43.5" customHeight="1" x14ac:dyDescent="0.25"/>
    <row r="191" s="2" customFormat="1" ht="43.5" customHeight="1" x14ac:dyDescent="0.25"/>
    <row r="192" s="2" customFormat="1" ht="43.5" customHeight="1" x14ac:dyDescent="0.25"/>
    <row r="193" s="2" customFormat="1" ht="43.5" customHeight="1" x14ac:dyDescent="0.25"/>
    <row r="194" s="2" customFormat="1" ht="43.5" customHeight="1" x14ac:dyDescent="0.25"/>
    <row r="195" s="2" customFormat="1" ht="43.5" customHeight="1" x14ac:dyDescent="0.25"/>
    <row r="196" s="2" customFormat="1" ht="43.5" customHeight="1" x14ac:dyDescent="0.25"/>
    <row r="197" s="2" customFormat="1" ht="43.5" customHeight="1" x14ac:dyDescent="0.25"/>
    <row r="198" s="2" customFormat="1" ht="43.5" customHeight="1" x14ac:dyDescent="0.25"/>
    <row r="199" s="2" customFormat="1" ht="43.5" customHeight="1" x14ac:dyDescent="0.25"/>
    <row r="200" s="2" customFormat="1" ht="43.5" customHeight="1" x14ac:dyDescent="0.25"/>
    <row r="201" s="2" customFormat="1" ht="43.5" customHeight="1" x14ac:dyDescent="0.25"/>
    <row r="202" s="2" customFormat="1" ht="43.5" customHeight="1" x14ac:dyDescent="0.25"/>
    <row r="203" s="2" customFormat="1" ht="43.5" customHeight="1" x14ac:dyDescent="0.25"/>
    <row r="204" s="2" customFormat="1" ht="43.5" customHeight="1" x14ac:dyDescent="0.25"/>
    <row r="205" s="2" customFormat="1" ht="43.5" customHeight="1" x14ac:dyDescent="0.25"/>
    <row r="206" s="2" customFormat="1" ht="43.5" customHeight="1" x14ac:dyDescent="0.25"/>
    <row r="207" s="2" customFormat="1" ht="43.5" customHeight="1" x14ac:dyDescent="0.25"/>
    <row r="208" s="2" customFormat="1" ht="43.5" customHeight="1" x14ac:dyDescent="0.25"/>
    <row r="209" s="2" customFormat="1" ht="43.5" customHeight="1" x14ac:dyDescent="0.25"/>
    <row r="210" s="2" customFormat="1" ht="43.5" customHeight="1" x14ac:dyDescent="0.25"/>
    <row r="211" s="2" customFormat="1" ht="43.5" customHeight="1" x14ac:dyDescent="0.25"/>
    <row r="212" s="2" customFormat="1" ht="43.5" customHeight="1" x14ac:dyDescent="0.25"/>
    <row r="213" s="2" customFormat="1" ht="43.5" customHeight="1" x14ac:dyDescent="0.25"/>
    <row r="214" s="2" customFormat="1" ht="43.5" customHeight="1" x14ac:dyDescent="0.25"/>
    <row r="215" s="2" customFormat="1" ht="43.5" customHeight="1" x14ac:dyDescent="0.25"/>
    <row r="216" s="2" customFormat="1" ht="43.5" customHeight="1" x14ac:dyDescent="0.25"/>
    <row r="217" s="2" customFormat="1" ht="43.5" customHeight="1" x14ac:dyDescent="0.25"/>
    <row r="218" s="2" customFormat="1" ht="43.5" customHeight="1" x14ac:dyDescent="0.25"/>
    <row r="219" s="2" customFormat="1" ht="43.5" customHeight="1" x14ac:dyDescent="0.25"/>
    <row r="220" s="2" customFormat="1" ht="43.5" customHeight="1" x14ac:dyDescent="0.25"/>
    <row r="221" s="2" customFormat="1" ht="43.5" customHeight="1" x14ac:dyDescent="0.25"/>
    <row r="222" s="2" customFormat="1" ht="43.5" customHeight="1" x14ac:dyDescent="0.25"/>
    <row r="223" s="2" customFormat="1" ht="43.5" customHeight="1" x14ac:dyDescent="0.25"/>
    <row r="224" s="2" customFormat="1" ht="43.5" customHeight="1" x14ac:dyDescent="0.25"/>
    <row r="225" s="2" customFormat="1" ht="43.5" customHeight="1" x14ac:dyDescent="0.25"/>
    <row r="226" s="2" customFormat="1" ht="43.5" customHeight="1" x14ac:dyDescent="0.25"/>
    <row r="227" s="2" customFormat="1" ht="43.5" customHeight="1" x14ac:dyDescent="0.25"/>
    <row r="228" s="2" customFormat="1" ht="43.5" customHeight="1" x14ac:dyDescent="0.25"/>
    <row r="229" s="2" customFormat="1" ht="43.5" customHeight="1" x14ac:dyDescent="0.25"/>
    <row r="230" s="2" customFormat="1" ht="43.5" customHeight="1" x14ac:dyDescent="0.25"/>
    <row r="231" s="2" customFormat="1" ht="43.5" customHeight="1" x14ac:dyDescent="0.25"/>
    <row r="232" s="2" customFormat="1" ht="43.5" customHeight="1" x14ac:dyDescent="0.25"/>
    <row r="233" s="2" customFormat="1" ht="43.5" customHeight="1" x14ac:dyDescent="0.25"/>
    <row r="234" s="2" customFormat="1" ht="43.5" customHeight="1" x14ac:dyDescent="0.25"/>
    <row r="235" s="2" customFormat="1" ht="43.5" customHeight="1" x14ac:dyDescent="0.25"/>
    <row r="236" s="2" customFormat="1" ht="43.5" customHeight="1" x14ac:dyDescent="0.25"/>
    <row r="237" s="2" customFormat="1" ht="43.5" customHeight="1" x14ac:dyDescent="0.25"/>
    <row r="238" s="2" customFormat="1" ht="43.5" customHeight="1" x14ac:dyDescent="0.25"/>
    <row r="239" s="2" customFormat="1" ht="43.5" customHeight="1" x14ac:dyDescent="0.25"/>
    <row r="240" s="2" customFormat="1" ht="43.5" customHeight="1" x14ac:dyDescent="0.25"/>
    <row r="241" s="2" customFormat="1" ht="43.5" customHeight="1" x14ac:dyDescent="0.25"/>
    <row r="242" s="2" customFormat="1" ht="43.5" customHeight="1" x14ac:dyDescent="0.25"/>
    <row r="243" s="2" customFormat="1" ht="43.5" customHeight="1" x14ac:dyDescent="0.25"/>
    <row r="244" s="2" customFormat="1" ht="43.5" customHeight="1" x14ac:dyDescent="0.25"/>
    <row r="245" s="2" customFormat="1" ht="43.5" customHeight="1" x14ac:dyDescent="0.25"/>
    <row r="246" s="2" customFormat="1" ht="43.5" customHeight="1" x14ac:dyDescent="0.25"/>
    <row r="247" s="2" customFormat="1" ht="43.5" customHeight="1" x14ac:dyDescent="0.25"/>
    <row r="248" s="2" customFormat="1" ht="43.5" customHeight="1" x14ac:dyDescent="0.25"/>
    <row r="249" s="2" customFormat="1" ht="43.5" customHeight="1" x14ac:dyDescent="0.25"/>
    <row r="250" s="2" customFormat="1" ht="43.5" customHeight="1" x14ac:dyDescent="0.25"/>
    <row r="251" s="2" customFormat="1" ht="43.5" customHeight="1" x14ac:dyDescent="0.25"/>
    <row r="252" s="2" customFormat="1" ht="43.5" customHeight="1" x14ac:dyDescent="0.25"/>
    <row r="253" s="2" customFormat="1" ht="43.5" customHeight="1" x14ac:dyDescent="0.25"/>
    <row r="254" s="2" customFormat="1" ht="43.5" customHeight="1" x14ac:dyDescent="0.25"/>
    <row r="255" s="2" customFormat="1" ht="43.5" customHeight="1" x14ac:dyDescent="0.25"/>
    <row r="256" s="2" customFormat="1" ht="43.5" customHeight="1" x14ac:dyDescent="0.25"/>
    <row r="257" s="2" customFormat="1" ht="43.5" customHeight="1" x14ac:dyDescent="0.25"/>
    <row r="258" s="2" customFormat="1" ht="43.5" customHeight="1" x14ac:dyDescent="0.25"/>
    <row r="259" s="2" customFormat="1" ht="43.5" customHeight="1" x14ac:dyDescent="0.25"/>
    <row r="260" s="2" customFormat="1" ht="43.5" customHeight="1" x14ac:dyDescent="0.25"/>
    <row r="261" s="2" customFormat="1" ht="43.5" customHeight="1" x14ac:dyDescent="0.25"/>
    <row r="262" s="2" customFormat="1" ht="43.5" customHeight="1" x14ac:dyDescent="0.25"/>
    <row r="263" s="2" customFormat="1" ht="43.5" customHeight="1" x14ac:dyDescent="0.25"/>
    <row r="264" s="2" customFormat="1" ht="43.5" customHeight="1" x14ac:dyDescent="0.25"/>
    <row r="265" s="2" customFormat="1" ht="43.5" customHeight="1" x14ac:dyDescent="0.25"/>
    <row r="266" s="2" customFormat="1" ht="43.5" customHeight="1" x14ac:dyDescent="0.25"/>
    <row r="267" s="2" customFormat="1" ht="43.5" customHeight="1" x14ac:dyDescent="0.25"/>
    <row r="268" s="2" customFormat="1" ht="43.5" customHeight="1" x14ac:dyDescent="0.25"/>
    <row r="269" s="2" customFormat="1" ht="43.5" customHeight="1" x14ac:dyDescent="0.25"/>
    <row r="270" s="2" customFormat="1" ht="43.5" customHeight="1" x14ac:dyDescent="0.25"/>
    <row r="271" s="2" customFormat="1" ht="43.5" customHeight="1" x14ac:dyDescent="0.25"/>
    <row r="272" s="2" customFormat="1" ht="43.5" customHeight="1" x14ac:dyDescent="0.25"/>
    <row r="273" s="2" customFormat="1" ht="43.5" customHeight="1" x14ac:dyDescent="0.25"/>
    <row r="274" s="2" customFormat="1" ht="43.5" customHeight="1" x14ac:dyDescent="0.25"/>
    <row r="275" s="2" customFormat="1" ht="43.5" customHeight="1" x14ac:dyDescent="0.25"/>
    <row r="276" s="2" customFormat="1" ht="43.5" customHeight="1" x14ac:dyDescent="0.25"/>
    <row r="277" s="2" customFormat="1" ht="43.5" customHeight="1" x14ac:dyDescent="0.25"/>
    <row r="278" s="2" customFormat="1" ht="43.5" customHeight="1" x14ac:dyDescent="0.25"/>
    <row r="279" s="2" customFormat="1" ht="43.5" customHeight="1" x14ac:dyDescent="0.25"/>
    <row r="280" s="2" customFormat="1" ht="43.5" customHeight="1" x14ac:dyDescent="0.25"/>
    <row r="281" s="2" customFormat="1" ht="43.5" customHeight="1" x14ac:dyDescent="0.25"/>
    <row r="282" s="2" customFormat="1" ht="43.5" customHeight="1" x14ac:dyDescent="0.25"/>
    <row r="283" s="2" customFormat="1" ht="43.5" customHeight="1" x14ac:dyDescent="0.25"/>
    <row r="284" s="2" customFormat="1" ht="43.5" customHeight="1" x14ac:dyDescent="0.25"/>
    <row r="285" s="2" customFormat="1" ht="43.5" customHeight="1" x14ac:dyDescent="0.25"/>
    <row r="286" s="2" customFormat="1" ht="43.5" customHeight="1" x14ac:dyDescent="0.25"/>
    <row r="287" s="2" customFormat="1" ht="43.5" customHeight="1" x14ac:dyDescent="0.25"/>
    <row r="288" s="2" customFormat="1" ht="43.5" customHeight="1" x14ac:dyDescent="0.25"/>
    <row r="289" s="2" customFormat="1" ht="43.5" customHeight="1" x14ac:dyDescent="0.25"/>
    <row r="290" s="2" customFormat="1" ht="43.5" customHeight="1" x14ac:dyDescent="0.25"/>
    <row r="291" s="2" customFormat="1" ht="43.5" customHeight="1" x14ac:dyDescent="0.25"/>
    <row r="292" s="2" customFormat="1" ht="43.5" customHeight="1" x14ac:dyDescent="0.25"/>
    <row r="293" s="2" customFormat="1" ht="43.5" customHeight="1" x14ac:dyDescent="0.25"/>
    <row r="294" s="2" customFormat="1" ht="43.5" customHeight="1" x14ac:dyDescent="0.25"/>
    <row r="295" s="2" customFormat="1" ht="43.5" customHeight="1" x14ac:dyDescent="0.25"/>
    <row r="296" s="2" customFormat="1" ht="43.5" customHeight="1" x14ac:dyDescent="0.25"/>
    <row r="297" s="2" customFormat="1" ht="43.5" customHeight="1" x14ac:dyDescent="0.25"/>
    <row r="298" s="2" customFormat="1" ht="43.5" customHeight="1" x14ac:dyDescent="0.25"/>
    <row r="299" s="2" customFormat="1" ht="43.5" customHeight="1" x14ac:dyDescent="0.25"/>
    <row r="300" s="2" customFormat="1" ht="43.5" customHeight="1" x14ac:dyDescent="0.25"/>
    <row r="301" s="2" customFormat="1" ht="43.5" customHeight="1" x14ac:dyDescent="0.25"/>
    <row r="302" s="2" customFormat="1" ht="43.5" customHeight="1" x14ac:dyDescent="0.25"/>
    <row r="303" s="2" customFormat="1" ht="43.5" customHeight="1" x14ac:dyDescent="0.25"/>
    <row r="304" s="2" customFormat="1" ht="43.5" customHeight="1" x14ac:dyDescent="0.25"/>
    <row r="305" s="2" customFormat="1" ht="43.5" customHeight="1" x14ac:dyDescent="0.25"/>
    <row r="306" s="2" customFormat="1" ht="43.5" customHeight="1" x14ac:dyDescent="0.25"/>
    <row r="307" s="2" customFormat="1" ht="43.5" customHeight="1" x14ac:dyDescent="0.25"/>
    <row r="308" s="2" customFormat="1" ht="43.5" customHeight="1" x14ac:dyDescent="0.25"/>
    <row r="309" s="2" customFormat="1" ht="43.5" customHeight="1" x14ac:dyDescent="0.25"/>
    <row r="310" s="2" customFormat="1" ht="43.5" customHeight="1" x14ac:dyDescent="0.25"/>
    <row r="311" s="2" customFormat="1" ht="43.5" customHeight="1" x14ac:dyDescent="0.25"/>
    <row r="312" s="2" customFormat="1" ht="43.5" customHeight="1" x14ac:dyDescent="0.25"/>
    <row r="313" s="2" customFormat="1" ht="43.5" customHeight="1" x14ac:dyDescent="0.25"/>
    <row r="314" s="2" customFormat="1" ht="43.5" customHeight="1" x14ac:dyDescent="0.25"/>
    <row r="315" s="2" customFormat="1" ht="43.5" customHeight="1" x14ac:dyDescent="0.25"/>
    <row r="316" s="2" customFormat="1" ht="43.5" customHeight="1" x14ac:dyDescent="0.25"/>
    <row r="317" s="2" customFormat="1" ht="43.5" customHeight="1" x14ac:dyDescent="0.25"/>
    <row r="318" s="2" customFormat="1" ht="43.5" customHeight="1" x14ac:dyDescent="0.25"/>
    <row r="319" s="2" customFormat="1" ht="43.5" customHeight="1" x14ac:dyDescent="0.25"/>
    <row r="320" s="2" customFormat="1" ht="43.5" customHeight="1" x14ac:dyDescent="0.25"/>
    <row r="321" s="2" customFormat="1" ht="43.5" customHeight="1" x14ac:dyDescent="0.25"/>
    <row r="322" s="2" customFormat="1" ht="43.5" customHeight="1" x14ac:dyDescent="0.25"/>
    <row r="323" s="2" customFormat="1" ht="43.5" customHeight="1" x14ac:dyDescent="0.25"/>
    <row r="324" s="2" customFormat="1" ht="43.5" customHeight="1" x14ac:dyDescent="0.25"/>
    <row r="325" s="2" customFormat="1" ht="43.5" customHeight="1" x14ac:dyDescent="0.25"/>
    <row r="326" s="2" customFormat="1" ht="43.5" customHeight="1" x14ac:dyDescent="0.25"/>
    <row r="327" s="2" customFormat="1" ht="43.5" customHeight="1" x14ac:dyDescent="0.25"/>
    <row r="328" s="2" customFormat="1" ht="43.5" customHeight="1" x14ac:dyDescent="0.25"/>
    <row r="329" s="2" customFormat="1" ht="43.5" customHeight="1" x14ac:dyDescent="0.25"/>
    <row r="330" s="2" customFormat="1" ht="43.5" customHeight="1" x14ac:dyDescent="0.25"/>
    <row r="331" s="2" customFormat="1" ht="43.5" customHeight="1" x14ac:dyDescent="0.25"/>
    <row r="332" s="2" customFormat="1" ht="43.5" customHeight="1" x14ac:dyDescent="0.25"/>
    <row r="333" s="2" customFormat="1" ht="43.5" customHeight="1" x14ac:dyDescent="0.25"/>
    <row r="334" s="2" customFormat="1" ht="43.5" customHeight="1" x14ac:dyDescent="0.25"/>
    <row r="335" s="2" customFormat="1" ht="43.5" customHeight="1" x14ac:dyDescent="0.25"/>
    <row r="336" s="2" customFormat="1" ht="43.5" customHeight="1" x14ac:dyDescent="0.25"/>
    <row r="337" s="2" customFormat="1" ht="43.5" customHeight="1" x14ac:dyDescent="0.25"/>
    <row r="338" s="2" customFormat="1" ht="43.5" customHeight="1" x14ac:dyDescent="0.25"/>
    <row r="339" s="2" customFormat="1" ht="43.5" customHeight="1" x14ac:dyDescent="0.25"/>
    <row r="340" s="2" customFormat="1" ht="43.5" customHeight="1" x14ac:dyDescent="0.25"/>
    <row r="341" s="2" customFormat="1" ht="43.5" customHeight="1" x14ac:dyDescent="0.25"/>
    <row r="342" s="2" customFormat="1" ht="43.5" customHeight="1" x14ac:dyDescent="0.25"/>
    <row r="343" s="2" customFormat="1" ht="43.5" customHeight="1" x14ac:dyDescent="0.25"/>
    <row r="344" s="2" customFormat="1" ht="43.5" customHeight="1" x14ac:dyDescent="0.25"/>
    <row r="345" s="2" customFormat="1" ht="43.5" customHeight="1" x14ac:dyDescent="0.25"/>
    <row r="346" s="2" customFormat="1" ht="43.5" customHeight="1" x14ac:dyDescent="0.25"/>
    <row r="347" s="2" customFormat="1" ht="43.5" customHeight="1" x14ac:dyDescent="0.25"/>
    <row r="348" s="2" customFormat="1" ht="43.5" customHeight="1" x14ac:dyDescent="0.25"/>
    <row r="349" s="2" customFormat="1" ht="43.5" customHeight="1" x14ac:dyDescent="0.25"/>
    <row r="350" s="2" customFormat="1" ht="43.5" customHeight="1" x14ac:dyDescent="0.25"/>
    <row r="351" s="2" customFormat="1" ht="43.5" customHeight="1" x14ac:dyDescent="0.25"/>
    <row r="352" s="2" customFormat="1" ht="43.5" customHeight="1" x14ac:dyDescent="0.25"/>
    <row r="353" s="2" customFormat="1" ht="43.5" customHeight="1" x14ac:dyDescent="0.25"/>
    <row r="354" s="2" customFormat="1" ht="43.5" customHeight="1" x14ac:dyDescent="0.25"/>
    <row r="355" s="2" customFormat="1" ht="43.5" customHeight="1" x14ac:dyDescent="0.25"/>
    <row r="356" s="2" customFormat="1" ht="43.5" customHeight="1" x14ac:dyDescent="0.25"/>
    <row r="357" s="2" customFormat="1" ht="43.5" customHeight="1" x14ac:dyDescent="0.25"/>
    <row r="358" s="2" customFormat="1" ht="43.5" customHeight="1" x14ac:dyDescent="0.25"/>
    <row r="359" s="2" customFormat="1" ht="43.5" customHeight="1" x14ac:dyDescent="0.25"/>
    <row r="360" s="2" customFormat="1" ht="43.5" customHeight="1" x14ac:dyDescent="0.25"/>
    <row r="361" s="2" customFormat="1" ht="43.5" customHeight="1" x14ac:dyDescent="0.25"/>
    <row r="362" s="2" customFormat="1" ht="43.5" customHeight="1" x14ac:dyDescent="0.25"/>
    <row r="363" s="2" customFormat="1" ht="43.5" customHeight="1" x14ac:dyDescent="0.25"/>
    <row r="364" s="2" customFormat="1" ht="43.5" customHeight="1" x14ac:dyDescent="0.25"/>
    <row r="365" s="2" customFormat="1" ht="43.5" customHeight="1" x14ac:dyDescent="0.25"/>
    <row r="366" s="2" customFormat="1" ht="43.5" customHeight="1" x14ac:dyDescent="0.25"/>
    <row r="367" s="2" customFormat="1" ht="43.5" customHeight="1" x14ac:dyDescent="0.25"/>
    <row r="368" s="2" customFormat="1" ht="43.5" customHeight="1" x14ac:dyDescent="0.25"/>
    <row r="369" s="2" customFormat="1" ht="43.5" customHeight="1" x14ac:dyDescent="0.25"/>
    <row r="370" s="2" customFormat="1" ht="43.5" customHeight="1" x14ac:dyDescent="0.25"/>
    <row r="371" s="2" customFormat="1" ht="43.5" customHeight="1" x14ac:dyDescent="0.25"/>
    <row r="372" s="2" customFormat="1" ht="43.5" customHeight="1" x14ac:dyDescent="0.25"/>
    <row r="373" s="2" customFormat="1" ht="43.5" customHeight="1" x14ac:dyDescent="0.25"/>
    <row r="374" s="2" customFormat="1" ht="43.5" customHeight="1" x14ac:dyDescent="0.25"/>
    <row r="375" s="2" customFormat="1" ht="43.5" customHeight="1" x14ac:dyDescent="0.25"/>
    <row r="376" s="2" customFormat="1" ht="43.5" customHeight="1" x14ac:dyDescent="0.25"/>
    <row r="377" s="2" customFormat="1" ht="43.5" customHeight="1" x14ac:dyDescent="0.25"/>
    <row r="378" s="2" customFormat="1" ht="43.5" customHeight="1" x14ac:dyDescent="0.25"/>
    <row r="379" s="2" customFormat="1" ht="43.5" customHeight="1" x14ac:dyDescent="0.25"/>
    <row r="380" s="2" customFormat="1" ht="43.5" customHeight="1" x14ac:dyDescent="0.25"/>
    <row r="381" s="2" customFormat="1" ht="43.5" customHeight="1" x14ac:dyDescent="0.25"/>
    <row r="382" s="2" customFormat="1" ht="43.5" customHeight="1" x14ac:dyDescent="0.25"/>
    <row r="383" s="2" customFormat="1" ht="43.5" customHeight="1" x14ac:dyDescent="0.25"/>
    <row r="384" s="2" customFormat="1" ht="43.5" customHeight="1" x14ac:dyDescent="0.25"/>
    <row r="385" s="2" customFormat="1" ht="43.5" customHeight="1" x14ac:dyDescent="0.25"/>
    <row r="386" s="2" customFormat="1" ht="43.5" customHeight="1" x14ac:dyDescent="0.25"/>
    <row r="387" s="2" customFormat="1" ht="43.5" customHeight="1" x14ac:dyDescent="0.25"/>
    <row r="388" s="2" customFormat="1" ht="43.5" customHeight="1" x14ac:dyDescent="0.25"/>
    <row r="389" s="2" customFormat="1" ht="43.5" customHeight="1" x14ac:dyDescent="0.25"/>
    <row r="390" s="2" customFormat="1" ht="43.5" customHeight="1" x14ac:dyDescent="0.25"/>
    <row r="391" s="2" customFormat="1" ht="43.5" customHeight="1" x14ac:dyDescent="0.25"/>
    <row r="392" s="2" customFormat="1" ht="43.5" customHeight="1" x14ac:dyDescent="0.25"/>
    <row r="393" s="2" customFormat="1" ht="43.5" customHeight="1" x14ac:dyDescent="0.25"/>
    <row r="394" s="2" customFormat="1" ht="43.5" customHeight="1" x14ac:dyDescent="0.25"/>
    <row r="395" s="2" customFormat="1" ht="43.5" customHeight="1" x14ac:dyDescent="0.25"/>
    <row r="396" s="2" customFormat="1" ht="43.5" customHeight="1" x14ac:dyDescent="0.25"/>
    <row r="397" s="2" customFormat="1" ht="43.5" customHeight="1" x14ac:dyDescent="0.25"/>
    <row r="398" s="2" customFormat="1" ht="43.5" customHeight="1" x14ac:dyDescent="0.25"/>
    <row r="399" s="2" customFormat="1" ht="43.5" customHeight="1" x14ac:dyDescent="0.25"/>
    <row r="400" s="2" customFormat="1" ht="43.5" customHeight="1" x14ac:dyDescent="0.25"/>
    <row r="401" s="2" customFormat="1" ht="43.5" customHeight="1" x14ac:dyDescent="0.25"/>
    <row r="402" s="2" customFormat="1" ht="43.5" customHeight="1" x14ac:dyDescent="0.25"/>
    <row r="403" s="2" customFormat="1" ht="43.5" customHeight="1" x14ac:dyDescent="0.25"/>
    <row r="404" s="2" customFormat="1" ht="43.5" customHeight="1" x14ac:dyDescent="0.25"/>
    <row r="405" s="2" customFormat="1" ht="43.5" customHeight="1" x14ac:dyDescent="0.25"/>
    <row r="406" s="2" customFormat="1" ht="43.5" customHeight="1" x14ac:dyDescent="0.25"/>
    <row r="407" s="2" customFormat="1" ht="43.5" customHeight="1" x14ac:dyDescent="0.25"/>
    <row r="408" s="2" customFormat="1" ht="43.5" customHeight="1" x14ac:dyDescent="0.25"/>
    <row r="409" s="2" customFormat="1" ht="43.5" customHeight="1" x14ac:dyDescent="0.25"/>
    <row r="410" s="2" customFormat="1" ht="43.5" customHeight="1" x14ac:dyDescent="0.25"/>
    <row r="411" s="2" customFormat="1" ht="43.5" customHeight="1" x14ac:dyDescent="0.25"/>
    <row r="412" s="2" customFormat="1" ht="43.5" customHeight="1" x14ac:dyDescent="0.25"/>
    <row r="413" s="2" customFormat="1" ht="43.5" customHeight="1" x14ac:dyDescent="0.25"/>
    <row r="414" s="2" customFormat="1" ht="43.5" customHeight="1" x14ac:dyDescent="0.25"/>
    <row r="415" s="2" customFormat="1" ht="43.5" customHeight="1" x14ac:dyDescent="0.25"/>
    <row r="416" s="2" customFormat="1" ht="43.5" customHeight="1" x14ac:dyDescent="0.25"/>
    <row r="417" s="2" customFormat="1" ht="43.5" customHeight="1" x14ac:dyDescent="0.25"/>
    <row r="418" s="2" customFormat="1" ht="43.5" customHeight="1" x14ac:dyDescent="0.25"/>
    <row r="419" s="2" customFormat="1" ht="43.5" customHeight="1" x14ac:dyDescent="0.25"/>
    <row r="420" s="2" customFormat="1" ht="43.5" customHeight="1" x14ac:dyDescent="0.25"/>
    <row r="421" s="2" customFormat="1" ht="43.5" customHeight="1" x14ac:dyDescent="0.25"/>
    <row r="422" s="2" customFormat="1" ht="43.5" customHeight="1" x14ac:dyDescent="0.25"/>
    <row r="423" s="2" customFormat="1" ht="43.5" customHeight="1" x14ac:dyDescent="0.25"/>
    <row r="424" s="2" customFormat="1" ht="43.5" customHeight="1" x14ac:dyDescent="0.25"/>
    <row r="425" s="2" customFormat="1" ht="43.5" customHeight="1" x14ac:dyDescent="0.25"/>
    <row r="426" s="2" customFormat="1" ht="43.5" customHeight="1" x14ac:dyDescent="0.25"/>
    <row r="427" s="2" customFormat="1" ht="43.5" customHeight="1" x14ac:dyDescent="0.25"/>
    <row r="428" s="2" customFormat="1" ht="43.5" customHeight="1" x14ac:dyDescent="0.25"/>
    <row r="429" s="2" customFormat="1" ht="43.5" customHeight="1" x14ac:dyDescent="0.25"/>
    <row r="430" s="2" customFormat="1" ht="43.5" customHeight="1" x14ac:dyDescent="0.25"/>
    <row r="431" s="2" customFormat="1" ht="43.5" customHeight="1" x14ac:dyDescent="0.25"/>
    <row r="432" s="2" customFormat="1" ht="43.5" customHeight="1" x14ac:dyDescent="0.25"/>
    <row r="433" s="2" customFormat="1" ht="43.5" customHeight="1" x14ac:dyDescent="0.25"/>
    <row r="434" s="2" customFormat="1" ht="43.5" customHeight="1" x14ac:dyDescent="0.25"/>
    <row r="435" s="2" customFormat="1" ht="43.5" customHeight="1" x14ac:dyDescent="0.25"/>
    <row r="436" s="2" customFormat="1" ht="43.5" customHeight="1" x14ac:dyDescent="0.25"/>
    <row r="437" s="2" customFormat="1" ht="43.5" customHeight="1" x14ac:dyDescent="0.25"/>
    <row r="438" s="2" customFormat="1" ht="43.5" customHeight="1" x14ac:dyDescent="0.25"/>
    <row r="439" s="2" customFormat="1" ht="43.5" customHeight="1" x14ac:dyDescent="0.25"/>
    <row r="440" s="2" customFormat="1" ht="43.5" customHeight="1" x14ac:dyDescent="0.25"/>
    <row r="441" s="2" customFormat="1" ht="43.5" customHeight="1" x14ac:dyDescent="0.25"/>
    <row r="442" s="2" customFormat="1" ht="43.5" customHeight="1" x14ac:dyDescent="0.25"/>
    <row r="443" s="2" customFormat="1" ht="43.5" customHeight="1" x14ac:dyDescent="0.25"/>
    <row r="444" s="2" customFormat="1" ht="43.5" customHeight="1" x14ac:dyDescent="0.25"/>
    <row r="445" s="2" customFormat="1" ht="43.5" customHeight="1" x14ac:dyDescent="0.25"/>
    <row r="446" s="2" customFormat="1" ht="43.5" customHeight="1" x14ac:dyDescent="0.25"/>
    <row r="447" s="2" customFormat="1" ht="43.5" customHeight="1" x14ac:dyDescent="0.25"/>
    <row r="448" s="2" customFormat="1" ht="43.5" customHeight="1" x14ac:dyDescent="0.25"/>
    <row r="449" s="2" customFormat="1" ht="43.5" customHeight="1" x14ac:dyDescent="0.25"/>
    <row r="450" s="2" customFormat="1" ht="43.5" customHeight="1" x14ac:dyDescent="0.25"/>
    <row r="451" s="2" customFormat="1" ht="43.5" customHeight="1" x14ac:dyDescent="0.25"/>
    <row r="452" s="2" customFormat="1" ht="43.5" customHeight="1" x14ac:dyDescent="0.25"/>
    <row r="453" s="2" customFormat="1" ht="43.5" customHeight="1" x14ac:dyDescent="0.25"/>
    <row r="454" s="2" customFormat="1" ht="43.5" customHeight="1" x14ac:dyDescent="0.25"/>
    <row r="455" s="2" customFormat="1" ht="43.5" customHeight="1" x14ac:dyDescent="0.25"/>
    <row r="456" s="2" customFormat="1" ht="43.5" customHeight="1" x14ac:dyDescent="0.25"/>
    <row r="457" s="2" customFormat="1" ht="43.5" customHeight="1" x14ac:dyDescent="0.25"/>
    <row r="458" s="2" customFormat="1" ht="43.5" customHeight="1" x14ac:dyDescent="0.25"/>
    <row r="459" s="2" customFormat="1" ht="43.5" customHeight="1" x14ac:dyDescent="0.25"/>
    <row r="460" s="2" customFormat="1" ht="43.5" customHeight="1" x14ac:dyDescent="0.25"/>
    <row r="461" s="2" customFormat="1" ht="43.5" customHeight="1" x14ac:dyDescent="0.25"/>
    <row r="462" s="2" customFormat="1" ht="43.5" customHeight="1" x14ac:dyDescent="0.25"/>
    <row r="463" s="2" customFormat="1" ht="43.5" customHeight="1" x14ac:dyDescent="0.25"/>
    <row r="464" s="2" customFormat="1" ht="43.5" customHeight="1" x14ac:dyDescent="0.25"/>
    <row r="465" s="2" customFormat="1" ht="43.5" customHeight="1" x14ac:dyDescent="0.25"/>
    <row r="466" s="2" customFormat="1" ht="43.5" customHeight="1" x14ac:dyDescent="0.25"/>
    <row r="467" s="2" customFormat="1" ht="43.5" customHeight="1" x14ac:dyDescent="0.25"/>
    <row r="468" s="2" customFormat="1" ht="43.5" customHeight="1" x14ac:dyDescent="0.25"/>
    <row r="469" s="2" customFormat="1" ht="43.5" customHeight="1" x14ac:dyDescent="0.25"/>
    <row r="470" s="2" customFormat="1" ht="43.5" customHeight="1" x14ac:dyDescent="0.25"/>
    <row r="471" s="2" customFormat="1" ht="43.5" customHeight="1" x14ac:dyDescent="0.25"/>
    <row r="472" s="2" customFormat="1" ht="43.5" customHeight="1" x14ac:dyDescent="0.25"/>
    <row r="473" s="2" customFormat="1" ht="43.5" customHeight="1" x14ac:dyDescent="0.25"/>
    <row r="474" s="2" customFormat="1" ht="43.5" customHeight="1" x14ac:dyDescent="0.25"/>
    <row r="475" s="2" customFormat="1" ht="43.5" customHeight="1" x14ac:dyDescent="0.25"/>
    <row r="476" s="2" customFormat="1" ht="43.5" customHeight="1" x14ac:dyDescent="0.25"/>
    <row r="477" s="2" customFormat="1" ht="43.5" customHeight="1" x14ac:dyDescent="0.25"/>
    <row r="478" s="2" customFormat="1" ht="43.5" customHeight="1" x14ac:dyDescent="0.25"/>
    <row r="479" s="2" customFormat="1" ht="43.5" customHeight="1" x14ac:dyDescent="0.25"/>
    <row r="480" s="2" customFormat="1" ht="43.5" customHeight="1" x14ac:dyDescent="0.25"/>
    <row r="481" s="2" customFormat="1" ht="43.5" customHeight="1" x14ac:dyDescent="0.25"/>
    <row r="482" s="2" customFormat="1" ht="43.5" customHeight="1" x14ac:dyDescent="0.25"/>
    <row r="483" s="2" customFormat="1" ht="43.5" customHeight="1" x14ac:dyDescent="0.25"/>
    <row r="484" s="2" customFormat="1" ht="43.5" customHeight="1" x14ac:dyDescent="0.25"/>
    <row r="485" s="2" customFormat="1" ht="43.5" customHeight="1" x14ac:dyDescent="0.25"/>
    <row r="486" s="2" customFormat="1" ht="43.5" customHeight="1" x14ac:dyDescent="0.25"/>
    <row r="487" s="2" customFormat="1" ht="43.5" customHeight="1" x14ac:dyDescent="0.25"/>
    <row r="488" s="2" customFormat="1" ht="43.5" customHeight="1" x14ac:dyDescent="0.25"/>
    <row r="489" s="2" customFormat="1" ht="43.5" customHeight="1" x14ac:dyDescent="0.25"/>
    <row r="490" s="2" customFormat="1" ht="43.5" customHeight="1" x14ac:dyDescent="0.25"/>
    <row r="491" s="2" customFormat="1" ht="43.5" customHeight="1" x14ac:dyDescent="0.25"/>
    <row r="492" s="2" customFormat="1" ht="43.5" customHeight="1" x14ac:dyDescent="0.25"/>
    <row r="493" s="2" customFormat="1" ht="43.5" customHeight="1" x14ac:dyDescent="0.25"/>
    <row r="494" s="2" customFormat="1" ht="43.5" customHeight="1" x14ac:dyDescent="0.25"/>
    <row r="495" s="2" customFormat="1" ht="43.5" customHeight="1" x14ac:dyDescent="0.25"/>
    <row r="496" s="2" customFormat="1" ht="43.5" customHeight="1" x14ac:dyDescent="0.25"/>
    <row r="497" s="2" customFormat="1" ht="43.5" customHeight="1" x14ac:dyDescent="0.25"/>
    <row r="498" s="2" customFormat="1" ht="43.5" customHeight="1" x14ac:dyDescent="0.25"/>
    <row r="499" s="2" customFormat="1" ht="43.5" customHeight="1" x14ac:dyDescent="0.25"/>
    <row r="500" s="2" customFormat="1" ht="43.5" customHeight="1" x14ac:dyDescent="0.25"/>
    <row r="501" s="2" customFormat="1" ht="43.5" customHeight="1" x14ac:dyDescent="0.25"/>
    <row r="502" s="2" customFormat="1" ht="43.5" customHeight="1" x14ac:dyDescent="0.25"/>
    <row r="503" s="2" customFormat="1" ht="43.5" customHeight="1" x14ac:dyDescent="0.25"/>
    <row r="504" s="2" customFormat="1" ht="43.5" customHeight="1" x14ac:dyDescent="0.25"/>
    <row r="505" s="2" customFormat="1" ht="43.5" customHeight="1" x14ac:dyDescent="0.25"/>
    <row r="506" s="2" customFormat="1" ht="43.5" customHeight="1" x14ac:dyDescent="0.25"/>
    <row r="507" s="2" customFormat="1" ht="43.5" customHeight="1" x14ac:dyDescent="0.25"/>
    <row r="508" s="2" customFormat="1" ht="43.5" customHeight="1" x14ac:dyDescent="0.25"/>
    <row r="509" s="2" customFormat="1" ht="43.5" customHeight="1" x14ac:dyDescent="0.25"/>
    <row r="510" s="2" customFormat="1" ht="43.5" customHeight="1" x14ac:dyDescent="0.25"/>
    <row r="511" s="2" customFormat="1" ht="43.5" customHeight="1" x14ac:dyDescent="0.25"/>
    <row r="512" s="2" customFormat="1" ht="43.5" customHeight="1" x14ac:dyDescent="0.25"/>
    <row r="513" s="2" customFormat="1" ht="43.5" customHeight="1" x14ac:dyDescent="0.25"/>
    <row r="514" s="2" customFormat="1" ht="43.5" customHeight="1" x14ac:dyDescent="0.25"/>
    <row r="515" s="2" customFormat="1" ht="43.5" customHeight="1" x14ac:dyDescent="0.25"/>
    <row r="516" s="2" customFormat="1" ht="43.5" customHeight="1" x14ac:dyDescent="0.25"/>
    <row r="517" s="2" customFormat="1" ht="43.5" customHeight="1" x14ac:dyDescent="0.25"/>
    <row r="518" s="2" customFormat="1" ht="43.5" customHeight="1" x14ac:dyDescent="0.25"/>
    <row r="519" s="2" customFormat="1" ht="43.5" customHeight="1" x14ac:dyDescent="0.25"/>
    <row r="520" s="2" customFormat="1" ht="43.5" customHeight="1" x14ac:dyDescent="0.25"/>
    <row r="521" s="2" customFormat="1" ht="43.5" customHeight="1" x14ac:dyDescent="0.25"/>
    <row r="522" s="2" customFormat="1" ht="43.5" customHeight="1" x14ac:dyDescent="0.25"/>
    <row r="523" s="2" customFormat="1" ht="43.5" customHeight="1" x14ac:dyDescent="0.25"/>
  </sheetData>
  <mergeCells count="51">
    <mergeCell ref="C17:D17"/>
    <mergeCell ref="A26:A27"/>
    <mergeCell ref="A18:A20"/>
    <mergeCell ref="C29:D29"/>
    <mergeCell ref="C18:D18"/>
    <mergeCell ref="C19:D19"/>
    <mergeCell ref="C20:D20"/>
    <mergeCell ref="C21:D21"/>
    <mergeCell ref="C22:D22"/>
    <mergeCell ref="C25:D25"/>
    <mergeCell ref="B24:B25"/>
    <mergeCell ref="A24:A25"/>
    <mergeCell ref="A1:D2"/>
    <mergeCell ref="C43:D43"/>
    <mergeCell ref="C27:D27"/>
    <mergeCell ref="C16:D16"/>
    <mergeCell ref="B26:B27"/>
    <mergeCell ref="C30:D30"/>
    <mergeCell ref="C34:D34"/>
    <mergeCell ref="C35:D35"/>
    <mergeCell ref="C37:D37"/>
    <mergeCell ref="C39:D39"/>
    <mergeCell ref="C42:D42"/>
    <mergeCell ref="C23:D23"/>
    <mergeCell ref="C24:D24"/>
    <mergeCell ref="C26:D26"/>
    <mergeCell ref="C28:D28"/>
    <mergeCell ref="B18:B20"/>
    <mergeCell ref="C33:D33"/>
    <mergeCell ref="B30:B33"/>
    <mergeCell ref="A30:A33"/>
    <mergeCell ref="A76:A77"/>
    <mergeCell ref="C40:D40"/>
    <mergeCell ref="C41:D41"/>
    <mergeCell ref="C31:D31"/>
    <mergeCell ref="C32:D32"/>
    <mergeCell ref="A74:A75"/>
    <mergeCell ref="A80:A85"/>
    <mergeCell ref="C36:D36"/>
    <mergeCell ref="A49:A53"/>
    <mergeCell ref="A70:A73"/>
    <mergeCell ref="C45:D45"/>
    <mergeCell ref="C55:D55"/>
    <mergeCell ref="A45:B45"/>
    <mergeCell ref="A46:B46"/>
    <mergeCell ref="A47:A48"/>
    <mergeCell ref="C38:D38"/>
    <mergeCell ref="A40:A41"/>
    <mergeCell ref="B40:B41"/>
    <mergeCell ref="A54:A69"/>
    <mergeCell ref="A78:A79"/>
  </mergeCells>
  <dataValidations count="1">
    <dataValidation operator="greaterThan" allowBlank="1" showInputMessage="1" showErrorMessage="1" sqref="A26 A28:A29"/>
  </dataValidations>
  <hyperlinks>
    <hyperlink ref="A12" r:id="rId1" display="mailto:myanmar-meddataco@oca.msf.org"/>
    <hyperlink ref="A13" r:id="rId2"/>
  </hyperlinks>
  <pageMargins left="0.7" right="0.7" top="0.75" bottom="0.75" header="0.3" footer="0.3"/>
  <pageSetup paperSize="9" orientation="portrait" r:id="rId3"/>
  <drawing r:id="rId4"/>
  <legacy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W295"/>
  <sheetViews>
    <sheetView zoomScaleNormal="100" workbookViewId="0">
      <pane xSplit="1" ySplit="4" topLeftCell="B5" activePane="bottomRight" state="frozen"/>
      <selection pane="topRight" activeCell="I2" sqref="I1:I1048576"/>
      <selection pane="bottomLeft" activeCell="I2" sqref="I1:I1048576"/>
      <selection pane="bottomRight" activeCell="A5" sqref="A5"/>
    </sheetView>
  </sheetViews>
  <sheetFormatPr defaultColWidth="9.140625" defaultRowHeight="14.45" customHeight="1" x14ac:dyDescent="0.25"/>
  <cols>
    <col min="1" max="1" width="11.5703125" customWidth="1"/>
    <col min="2" max="2" width="8" bestFit="1" customWidth="1"/>
    <col min="3" max="3" width="9" bestFit="1" customWidth="1"/>
    <col min="4" max="4" width="10.85546875" bestFit="1" customWidth="1"/>
    <col min="5" max="5" width="16.5703125" customWidth="1"/>
    <col min="6" max="6" width="18.5703125" hidden="1" customWidth="1"/>
    <col min="7" max="7" width="15" customWidth="1"/>
    <col min="8" max="8" width="15.42578125" bestFit="1" customWidth="1"/>
    <col min="9" max="9" width="19.5703125" customWidth="1"/>
    <col min="10" max="10" width="11.85546875" style="105" bestFit="1" customWidth="1"/>
    <col min="11" max="11" width="14.140625" bestFit="1" customWidth="1"/>
    <col min="12" max="12" width="72" customWidth="1"/>
    <col min="13" max="13" width="17.5703125" bestFit="1" customWidth="1"/>
    <col min="14" max="14" width="14" bestFit="1" customWidth="1"/>
    <col min="15" max="15" width="16.140625" customWidth="1"/>
    <col min="16" max="16" width="12.42578125" customWidth="1"/>
    <col min="17" max="17" width="14.140625" customWidth="1"/>
    <col min="18" max="18" width="18.42578125" bestFit="1" customWidth="1"/>
    <col min="19" max="19" width="15.5703125" bestFit="1" customWidth="1"/>
    <col min="20" max="20" width="11.5703125" bestFit="1" customWidth="1"/>
    <col min="21" max="21" width="59.85546875" customWidth="1"/>
    <col min="22" max="22" width="24.85546875" style="124" bestFit="1" customWidth="1"/>
    <col min="23" max="23" width="67.7109375" style="124" bestFit="1" customWidth="1"/>
    <col min="24" max="16384" width="9.140625" style="104"/>
  </cols>
  <sheetData>
    <row r="1" spans="1:23" ht="15" x14ac:dyDescent="0.25">
      <c r="A1" s="266" t="s">
        <v>242</v>
      </c>
      <c r="B1" s="267"/>
      <c r="C1" s="267"/>
      <c r="D1" s="267"/>
      <c r="E1" s="267"/>
      <c r="F1" s="267"/>
      <c r="G1" s="268"/>
      <c r="H1" s="266" t="s">
        <v>243</v>
      </c>
      <c r="I1" s="267"/>
      <c r="J1" s="267"/>
      <c r="K1" s="268"/>
      <c r="L1" s="266" t="s">
        <v>244</v>
      </c>
      <c r="M1" s="267"/>
      <c r="N1" s="267"/>
      <c r="O1" s="267"/>
      <c r="P1" s="267"/>
      <c r="Q1" s="267"/>
      <c r="R1" s="268"/>
      <c r="S1" s="140" t="s">
        <v>245</v>
      </c>
      <c r="T1" s="266" t="s">
        <v>246</v>
      </c>
      <c r="U1" s="267"/>
      <c r="V1" s="267"/>
      <c r="W1" s="268"/>
    </row>
    <row r="2" spans="1:23" ht="51" x14ac:dyDescent="0.25">
      <c r="A2" s="126" t="s">
        <v>14</v>
      </c>
      <c r="B2" s="14" t="s">
        <v>17</v>
      </c>
      <c r="C2" s="24" t="s">
        <v>22</v>
      </c>
      <c r="D2" s="24" t="s">
        <v>25</v>
      </c>
      <c r="E2" s="269" t="s">
        <v>28</v>
      </c>
      <c r="F2" s="270"/>
      <c r="G2" s="271"/>
      <c r="H2" s="131" t="s">
        <v>31</v>
      </c>
      <c r="I2" s="22" t="s">
        <v>247</v>
      </c>
      <c r="J2" s="22" t="s">
        <v>39</v>
      </c>
      <c r="K2" s="132" t="s">
        <v>42</v>
      </c>
      <c r="L2" s="135" t="s">
        <v>45</v>
      </c>
      <c r="M2" s="25" t="s">
        <v>51</v>
      </c>
      <c r="N2" s="25" t="s">
        <v>248</v>
      </c>
      <c r="O2" s="25" t="s">
        <v>141</v>
      </c>
      <c r="P2" s="23" t="s">
        <v>54</v>
      </c>
      <c r="Q2" s="15" t="s">
        <v>57</v>
      </c>
      <c r="R2" s="136" t="s">
        <v>60</v>
      </c>
      <c r="S2" s="141" t="s">
        <v>63</v>
      </c>
      <c r="T2" s="131" t="s">
        <v>66</v>
      </c>
      <c r="U2" s="15" t="s">
        <v>249</v>
      </c>
      <c r="V2" s="22" t="s">
        <v>73</v>
      </c>
      <c r="W2" s="132" t="s">
        <v>76</v>
      </c>
    </row>
    <row r="3" spans="1:23" ht="78.75" x14ac:dyDescent="0.25">
      <c r="A3" s="127" t="s">
        <v>250</v>
      </c>
      <c r="B3" s="17" t="s">
        <v>251</v>
      </c>
      <c r="C3" s="18" t="s">
        <v>252</v>
      </c>
      <c r="D3" s="19" t="s">
        <v>253</v>
      </c>
      <c r="E3" s="13" t="s">
        <v>254</v>
      </c>
      <c r="F3" s="13" t="s">
        <v>254</v>
      </c>
      <c r="G3" s="128" t="s">
        <v>254</v>
      </c>
      <c r="H3" s="133" t="s">
        <v>255</v>
      </c>
      <c r="I3" s="200" t="s">
        <v>256</v>
      </c>
      <c r="J3" s="21" t="s">
        <v>257</v>
      </c>
      <c r="K3" s="134" t="s">
        <v>257</v>
      </c>
      <c r="L3" s="137" t="s">
        <v>254</v>
      </c>
      <c r="M3" s="20" t="s">
        <v>258</v>
      </c>
      <c r="N3" s="20" t="s">
        <v>259</v>
      </c>
      <c r="O3" s="20" t="s">
        <v>260</v>
      </c>
      <c r="P3" s="21" t="s">
        <v>261</v>
      </c>
      <c r="Q3" s="21" t="s">
        <v>257</v>
      </c>
      <c r="R3" s="138" t="s">
        <v>262</v>
      </c>
      <c r="S3" s="142" t="s">
        <v>263</v>
      </c>
      <c r="T3" s="137" t="s">
        <v>257</v>
      </c>
      <c r="U3" s="78" t="s">
        <v>254</v>
      </c>
      <c r="V3" s="20" t="s">
        <v>754</v>
      </c>
      <c r="W3" s="78" t="s">
        <v>254</v>
      </c>
    </row>
    <row r="4" spans="1:23" ht="15" x14ac:dyDescent="0.25">
      <c r="A4" s="129" t="s">
        <v>15</v>
      </c>
      <c r="B4" s="4" t="s">
        <v>18</v>
      </c>
      <c r="C4" s="4" t="s">
        <v>23</v>
      </c>
      <c r="D4" s="4" t="s">
        <v>26</v>
      </c>
      <c r="E4" s="4" t="s">
        <v>265</v>
      </c>
      <c r="F4" s="4" t="s">
        <v>266</v>
      </c>
      <c r="G4" s="130" t="s">
        <v>267</v>
      </c>
      <c r="H4" s="129" t="s">
        <v>32</v>
      </c>
      <c r="I4" s="4" t="s">
        <v>268</v>
      </c>
      <c r="J4" s="4" t="s">
        <v>40</v>
      </c>
      <c r="K4" s="130" t="s">
        <v>43</v>
      </c>
      <c r="L4" s="129" t="s">
        <v>46</v>
      </c>
      <c r="M4" s="5" t="s">
        <v>52</v>
      </c>
      <c r="N4" s="6" t="s">
        <v>248</v>
      </c>
      <c r="O4" s="6" t="s">
        <v>269</v>
      </c>
      <c r="P4" s="6" t="s">
        <v>55</v>
      </c>
      <c r="Q4" s="6" t="s">
        <v>58</v>
      </c>
      <c r="R4" s="130" t="s">
        <v>61</v>
      </c>
      <c r="S4" s="143" t="s">
        <v>64</v>
      </c>
      <c r="T4" s="129" t="s">
        <v>67</v>
      </c>
      <c r="U4" s="6" t="s">
        <v>70</v>
      </c>
      <c r="V4" s="5" t="s">
        <v>74</v>
      </c>
      <c r="W4" s="139" t="s">
        <v>77</v>
      </c>
    </row>
    <row r="5" spans="1:23" ht="14.45" customHeight="1" x14ac:dyDescent="0.25">
      <c r="A5" s="171" t="s">
        <v>4209</v>
      </c>
      <c r="B5" s="160">
        <v>25</v>
      </c>
      <c r="C5" s="159" t="s">
        <v>168</v>
      </c>
      <c r="D5" s="159" t="s">
        <v>173</v>
      </c>
      <c r="E5" s="159" t="s">
        <v>185</v>
      </c>
      <c r="F5" s="159"/>
      <c r="G5" s="166" t="s">
        <v>1828</v>
      </c>
      <c r="H5" s="171" t="s">
        <v>89</v>
      </c>
      <c r="I5" s="159" t="s">
        <v>110</v>
      </c>
      <c r="J5" s="165">
        <v>45173</v>
      </c>
      <c r="K5" s="165">
        <v>45173</v>
      </c>
      <c r="L5" s="172" t="s">
        <v>4210</v>
      </c>
      <c r="M5" s="159" t="s">
        <v>137</v>
      </c>
      <c r="N5" s="159" t="s">
        <v>305</v>
      </c>
      <c r="O5" s="159" t="s">
        <v>208</v>
      </c>
      <c r="P5" s="159" t="s">
        <v>353</v>
      </c>
      <c r="Q5" s="165">
        <v>45173</v>
      </c>
      <c r="R5" s="166" t="s">
        <v>354</v>
      </c>
      <c r="S5" s="167"/>
      <c r="T5" s="168">
        <v>45179</v>
      </c>
      <c r="U5" s="163" t="s">
        <v>4211</v>
      </c>
      <c r="V5" s="169" t="s">
        <v>162</v>
      </c>
      <c r="W5" s="173" t="s">
        <v>347</v>
      </c>
    </row>
    <row r="6" spans="1:23" ht="14.45" customHeight="1" x14ac:dyDescent="0.25">
      <c r="A6" s="171" t="s">
        <v>4212</v>
      </c>
      <c r="B6" s="160">
        <v>1.5</v>
      </c>
      <c r="C6" s="159" t="s">
        <v>278</v>
      </c>
      <c r="D6" s="159" t="s">
        <v>173</v>
      </c>
      <c r="E6" s="159" t="s">
        <v>185</v>
      </c>
      <c r="F6" s="159"/>
      <c r="G6" s="166" t="s">
        <v>342</v>
      </c>
      <c r="H6" s="171" t="s">
        <v>91</v>
      </c>
      <c r="I6" s="159" t="s">
        <v>110</v>
      </c>
      <c r="J6" s="165">
        <v>45173</v>
      </c>
      <c r="K6" s="165">
        <v>45173</v>
      </c>
      <c r="L6" s="172" t="s">
        <v>4213</v>
      </c>
      <c r="M6" s="159" t="s">
        <v>133</v>
      </c>
      <c r="N6" s="159" t="s">
        <v>305</v>
      </c>
      <c r="O6" s="159" t="s">
        <v>284</v>
      </c>
      <c r="P6" s="159"/>
      <c r="Q6" s="165"/>
      <c r="R6" s="166"/>
      <c r="S6" s="167"/>
      <c r="T6" s="168">
        <v>45180</v>
      </c>
      <c r="U6" s="163" t="s">
        <v>406</v>
      </c>
      <c r="V6" s="169" t="s">
        <v>162</v>
      </c>
      <c r="W6" s="173" t="s">
        <v>423</v>
      </c>
    </row>
    <row r="7" spans="1:23" ht="14.45" customHeight="1" x14ac:dyDescent="0.25">
      <c r="A7" s="171" t="s">
        <v>4214</v>
      </c>
      <c r="B7" s="160">
        <v>1</v>
      </c>
      <c r="C7" s="159" t="s">
        <v>178</v>
      </c>
      <c r="D7" s="159" t="s">
        <v>569</v>
      </c>
      <c r="E7" s="159" t="s">
        <v>185</v>
      </c>
      <c r="F7" s="159"/>
      <c r="G7" s="166" t="s">
        <v>1043</v>
      </c>
      <c r="H7" s="171" t="s">
        <v>91</v>
      </c>
      <c r="I7" s="159" t="s">
        <v>110</v>
      </c>
      <c r="J7" s="165">
        <v>45173</v>
      </c>
      <c r="K7" s="165">
        <v>45173</v>
      </c>
      <c r="L7" s="172" t="s">
        <v>4215</v>
      </c>
      <c r="M7" s="159" t="s">
        <v>133</v>
      </c>
      <c r="N7" s="159" t="s">
        <v>769</v>
      </c>
      <c r="O7" s="159" t="s">
        <v>618</v>
      </c>
      <c r="P7" s="159"/>
      <c r="Q7" s="165"/>
      <c r="R7" s="166"/>
      <c r="S7" s="167"/>
      <c r="T7" s="168">
        <v>45178</v>
      </c>
      <c r="U7" s="163"/>
      <c r="V7" s="169" t="s">
        <v>162</v>
      </c>
      <c r="W7" s="173" t="s">
        <v>328</v>
      </c>
    </row>
    <row r="8" spans="1:23" ht="14.45" customHeight="1" x14ac:dyDescent="0.25">
      <c r="A8" s="171" t="s">
        <v>4216</v>
      </c>
      <c r="B8" s="160">
        <v>35</v>
      </c>
      <c r="C8" s="159" t="s">
        <v>168</v>
      </c>
      <c r="D8" s="159" t="s">
        <v>173</v>
      </c>
      <c r="E8" s="159" t="s">
        <v>279</v>
      </c>
      <c r="F8" s="159"/>
      <c r="G8" s="166" t="s">
        <v>2465</v>
      </c>
      <c r="H8" s="171" t="s">
        <v>89</v>
      </c>
      <c r="I8" s="159" t="s">
        <v>100</v>
      </c>
      <c r="J8" s="165">
        <v>45175</v>
      </c>
      <c r="K8" s="165">
        <v>45175</v>
      </c>
      <c r="L8" s="172" t="s">
        <v>4217</v>
      </c>
      <c r="M8" s="159" t="s">
        <v>137</v>
      </c>
      <c r="N8" s="159" t="s">
        <v>3221</v>
      </c>
      <c r="O8" s="159" t="s">
        <v>705</v>
      </c>
      <c r="P8" s="159" t="s">
        <v>353</v>
      </c>
      <c r="Q8" s="165">
        <v>45176</v>
      </c>
      <c r="R8" s="166" t="s">
        <v>147</v>
      </c>
      <c r="S8" s="167"/>
      <c r="T8" s="168">
        <v>45182</v>
      </c>
      <c r="U8" s="163" t="s">
        <v>4218</v>
      </c>
      <c r="V8" s="169" t="s">
        <v>162</v>
      </c>
      <c r="W8" s="173" t="s">
        <v>4219</v>
      </c>
    </row>
    <row r="9" spans="1:23" ht="14.45" customHeight="1" x14ac:dyDescent="0.25">
      <c r="A9" s="171" t="s">
        <v>4220</v>
      </c>
      <c r="B9" s="160">
        <v>40</v>
      </c>
      <c r="C9" s="159" t="s">
        <v>168</v>
      </c>
      <c r="D9" s="159" t="s">
        <v>173</v>
      </c>
      <c r="E9" s="159" t="s">
        <v>279</v>
      </c>
      <c r="F9" s="159"/>
      <c r="G9" s="166" t="s">
        <v>179</v>
      </c>
      <c r="H9" s="171" t="s">
        <v>89</v>
      </c>
      <c r="I9" s="159" t="s">
        <v>100</v>
      </c>
      <c r="J9" s="165">
        <v>45175</v>
      </c>
      <c r="K9" s="165">
        <v>45175</v>
      </c>
      <c r="L9" s="172" t="s">
        <v>894</v>
      </c>
      <c r="M9" s="159" t="s">
        <v>137</v>
      </c>
      <c r="N9" s="159" t="s">
        <v>4221</v>
      </c>
      <c r="O9" s="159" t="s">
        <v>208</v>
      </c>
      <c r="P9" s="159"/>
      <c r="Q9" s="165"/>
      <c r="R9" s="166"/>
      <c r="S9" s="167"/>
      <c r="T9" s="168">
        <v>45177</v>
      </c>
      <c r="U9" s="163" t="s">
        <v>4222</v>
      </c>
      <c r="V9" s="169" t="s">
        <v>162</v>
      </c>
      <c r="W9" s="173" t="s">
        <v>1562</v>
      </c>
    </row>
    <row r="10" spans="1:23" ht="14.45" customHeight="1" x14ac:dyDescent="0.25">
      <c r="A10" s="171" t="s">
        <v>4223</v>
      </c>
      <c r="B10" s="160">
        <f>20/365.25</f>
        <v>5.4757015742642023E-2</v>
      </c>
      <c r="C10" s="159" t="s">
        <v>178</v>
      </c>
      <c r="D10" s="159" t="s">
        <v>173</v>
      </c>
      <c r="E10" s="159" t="s">
        <v>185</v>
      </c>
      <c r="F10" s="159"/>
      <c r="G10" s="166" t="s">
        <v>363</v>
      </c>
      <c r="H10" s="171" t="s">
        <v>91</v>
      </c>
      <c r="I10" s="159" t="s">
        <v>110</v>
      </c>
      <c r="J10" s="165">
        <v>45175</v>
      </c>
      <c r="K10" s="165">
        <v>45175</v>
      </c>
      <c r="L10" s="172" t="s">
        <v>4224</v>
      </c>
      <c r="M10" s="159" t="s">
        <v>133</v>
      </c>
      <c r="N10" s="159" t="s">
        <v>769</v>
      </c>
      <c r="O10" s="159" t="s">
        <v>511</v>
      </c>
      <c r="P10" s="159"/>
      <c r="Q10" s="165"/>
      <c r="R10" s="166"/>
      <c r="S10" s="167"/>
      <c r="T10" s="168">
        <v>45180</v>
      </c>
      <c r="U10" s="163" t="s">
        <v>4225</v>
      </c>
      <c r="V10" s="169" t="s">
        <v>162</v>
      </c>
      <c r="W10" s="173" t="s">
        <v>328</v>
      </c>
    </row>
    <row r="11" spans="1:23" ht="14.45" customHeight="1" x14ac:dyDescent="0.25">
      <c r="A11" s="171" t="s">
        <v>4226</v>
      </c>
      <c r="B11" s="160">
        <v>35</v>
      </c>
      <c r="C11" s="159" t="s">
        <v>178</v>
      </c>
      <c r="D11" s="159" t="s">
        <v>173</v>
      </c>
      <c r="E11" s="159" t="s">
        <v>185</v>
      </c>
      <c r="F11" s="159"/>
      <c r="G11" s="166" t="s">
        <v>363</v>
      </c>
      <c r="H11" s="171" t="s">
        <v>91</v>
      </c>
      <c r="I11" s="159" t="s">
        <v>110</v>
      </c>
      <c r="J11" s="165">
        <v>45175</v>
      </c>
      <c r="K11" s="165">
        <v>45175</v>
      </c>
      <c r="L11" s="172" t="s">
        <v>4227</v>
      </c>
      <c r="M11" s="159" t="s">
        <v>133</v>
      </c>
      <c r="N11" s="159" t="s">
        <v>769</v>
      </c>
      <c r="O11" s="159" t="s">
        <v>916</v>
      </c>
      <c r="P11" s="159"/>
      <c r="Q11" s="165"/>
      <c r="R11" s="166"/>
      <c r="S11" s="167"/>
      <c r="T11" s="168">
        <v>45186</v>
      </c>
      <c r="U11" s="163" t="s">
        <v>1791</v>
      </c>
      <c r="V11" s="169" t="s">
        <v>162</v>
      </c>
      <c r="W11" s="173" t="s">
        <v>502</v>
      </c>
    </row>
    <row r="12" spans="1:23" ht="14.45" customHeight="1" x14ac:dyDescent="0.25">
      <c r="A12" s="171" t="s">
        <v>4228</v>
      </c>
      <c r="B12" s="160">
        <v>10</v>
      </c>
      <c r="C12" s="159" t="s">
        <v>178</v>
      </c>
      <c r="D12" s="159" t="s">
        <v>173</v>
      </c>
      <c r="E12" s="159" t="s">
        <v>185</v>
      </c>
      <c r="F12" s="159"/>
      <c r="G12" s="166" t="s">
        <v>363</v>
      </c>
      <c r="H12" s="171" t="s">
        <v>91</v>
      </c>
      <c r="I12" s="159" t="s">
        <v>110</v>
      </c>
      <c r="J12" s="165">
        <v>45175</v>
      </c>
      <c r="K12" s="165">
        <v>45175</v>
      </c>
      <c r="L12" s="172" t="s">
        <v>4229</v>
      </c>
      <c r="M12" s="159" t="s">
        <v>133</v>
      </c>
      <c r="N12" s="159" t="s">
        <v>283</v>
      </c>
      <c r="O12" s="159" t="s">
        <v>284</v>
      </c>
      <c r="P12" s="159"/>
      <c r="Q12" s="165"/>
      <c r="R12" s="166"/>
      <c r="S12" s="167"/>
      <c r="T12" s="168">
        <v>45189</v>
      </c>
      <c r="U12" s="163" t="s">
        <v>4230</v>
      </c>
      <c r="V12" s="169" t="s">
        <v>162</v>
      </c>
      <c r="W12" s="173" t="s">
        <v>743</v>
      </c>
    </row>
    <row r="13" spans="1:23" ht="14.45" customHeight="1" x14ac:dyDescent="0.25">
      <c r="A13" s="171" t="s">
        <v>4231</v>
      </c>
      <c r="B13" s="160">
        <v>4.5</v>
      </c>
      <c r="C13" s="159" t="s">
        <v>168</v>
      </c>
      <c r="D13" s="159" t="s">
        <v>173</v>
      </c>
      <c r="E13" s="159" t="s">
        <v>279</v>
      </c>
      <c r="F13" s="159"/>
      <c r="G13" s="166" t="s">
        <v>238</v>
      </c>
      <c r="H13" s="171" t="s">
        <v>89</v>
      </c>
      <c r="I13" s="159" t="s">
        <v>100</v>
      </c>
      <c r="J13" s="165">
        <v>45177</v>
      </c>
      <c r="K13" s="178"/>
      <c r="L13" s="172" t="s">
        <v>211</v>
      </c>
      <c r="M13" s="159" t="s">
        <v>133</v>
      </c>
      <c r="N13" s="159" t="s">
        <v>3823</v>
      </c>
      <c r="O13" s="159" t="s">
        <v>284</v>
      </c>
      <c r="P13" s="159"/>
      <c r="Q13" s="165"/>
      <c r="R13" s="166"/>
      <c r="S13" s="167"/>
      <c r="T13" s="168"/>
      <c r="U13" s="163"/>
      <c r="V13" s="169" t="s">
        <v>158</v>
      </c>
      <c r="W13" s="173"/>
    </row>
    <row r="14" spans="1:23" ht="14.45" customHeight="1" x14ac:dyDescent="0.25">
      <c r="A14" s="171" t="s">
        <v>4232</v>
      </c>
      <c r="B14" s="160">
        <f>5*30.4387/365.25</f>
        <v>0.41668309377138946</v>
      </c>
      <c r="C14" s="159" t="s">
        <v>178</v>
      </c>
      <c r="D14" s="159" t="s">
        <v>173</v>
      </c>
      <c r="E14" s="159" t="s">
        <v>279</v>
      </c>
      <c r="F14" s="159"/>
      <c r="G14" s="166" t="s">
        <v>179</v>
      </c>
      <c r="H14" s="171" t="s">
        <v>89</v>
      </c>
      <c r="I14" s="159" t="s">
        <v>100</v>
      </c>
      <c r="J14" s="165">
        <v>45177</v>
      </c>
      <c r="K14" s="165">
        <v>45177</v>
      </c>
      <c r="L14" s="172" t="s">
        <v>3326</v>
      </c>
      <c r="M14" s="159" t="s">
        <v>133</v>
      </c>
      <c r="N14" s="159" t="s">
        <v>3221</v>
      </c>
      <c r="O14" s="159" t="s">
        <v>284</v>
      </c>
      <c r="P14" s="159"/>
      <c r="Q14" s="165"/>
      <c r="R14" s="166"/>
      <c r="S14" s="167"/>
      <c r="T14" s="168">
        <v>45181</v>
      </c>
      <c r="U14" s="163" t="s">
        <v>1086</v>
      </c>
      <c r="V14" s="169" t="s">
        <v>162</v>
      </c>
      <c r="W14" s="173" t="s">
        <v>4233</v>
      </c>
    </row>
    <row r="15" spans="1:23" ht="14.45" customHeight="1" x14ac:dyDescent="0.25">
      <c r="A15" s="171" t="s">
        <v>4234</v>
      </c>
      <c r="B15" s="160">
        <v>40</v>
      </c>
      <c r="C15" s="159" t="s">
        <v>168</v>
      </c>
      <c r="D15" s="159" t="s">
        <v>173</v>
      </c>
      <c r="E15" s="159" t="s">
        <v>279</v>
      </c>
      <c r="F15" s="159"/>
      <c r="G15" s="166" t="s">
        <v>2129</v>
      </c>
      <c r="H15" s="171" t="s">
        <v>89</v>
      </c>
      <c r="I15" s="159" t="s">
        <v>100</v>
      </c>
      <c r="J15" s="165">
        <v>45177</v>
      </c>
      <c r="K15" s="165">
        <v>45177</v>
      </c>
      <c r="L15" s="172" t="s">
        <v>4235</v>
      </c>
      <c r="M15" s="159" t="s">
        <v>137</v>
      </c>
      <c r="N15" s="159" t="s">
        <v>3221</v>
      </c>
      <c r="O15" s="159" t="s">
        <v>208</v>
      </c>
      <c r="P15" s="159"/>
      <c r="Q15" s="165"/>
      <c r="R15" s="166"/>
      <c r="S15" s="167"/>
      <c r="T15" s="168">
        <v>45179</v>
      </c>
      <c r="U15" s="163" t="s">
        <v>4236</v>
      </c>
      <c r="V15" s="169" t="s">
        <v>162</v>
      </c>
      <c r="W15" s="173" t="s">
        <v>1562</v>
      </c>
    </row>
    <row r="16" spans="1:23" ht="14.45" customHeight="1" x14ac:dyDescent="0.25">
      <c r="A16" s="171" t="s">
        <v>4237</v>
      </c>
      <c r="B16" s="160">
        <v>46</v>
      </c>
      <c r="C16" s="159" t="s">
        <v>168</v>
      </c>
      <c r="D16" s="159" t="s">
        <v>173</v>
      </c>
      <c r="E16" s="159" t="s">
        <v>279</v>
      </c>
      <c r="F16" s="159"/>
      <c r="G16" s="166" t="s">
        <v>772</v>
      </c>
      <c r="H16" s="171" t="s">
        <v>89</v>
      </c>
      <c r="I16" s="159" t="s">
        <v>100</v>
      </c>
      <c r="J16" s="165">
        <v>45177</v>
      </c>
      <c r="K16" s="165">
        <v>45177</v>
      </c>
      <c r="L16" s="172" t="s">
        <v>4238</v>
      </c>
      <c r="M16" s="159" t="s">
        <v>133</v>
      </c>
      <c r="N16" s="159" t="s">
        <v>4239</v>
      </c>
      <c r="O16" s="159" t="s">
        <v>291</v>
      </c>
      <c r="P16" s="159"/>
      <c r="Q16" s="165"/>
      <c r="R16" s="166" t="s">
        <v>147</v>
      </c>
      <c r="S16" s="167"/>
      <c r="T16" s="168">
        <v>45180</v>
      </c>
      <c r="U16" s="163" t="s">
        <v>4240</v>
      </c>
      <c r="V16" s="169" t="s">
        <v>162</v>
      </c>
      <c r="W16" s="173" t="s">
        <v>311</v>
      </c>
    </row>
    <row r="17" spans="1:23" ht="14.45" customHeight="1" x14ac:dyDescent="0.25">
      <c r="A17" s="171" t="s">
        <v>4241</v>
      </c>
      <c r="B17" s="160">
        <v>35</v>
      </c>
      <c r="C17" s="159" t="s">
        <v>168</v>
      </c>
      <c r="D17" s="159" t="s">
        <v>587</v>
      </c>
      <c r="E17" s="159" t="s">
        <v>185</v>
      </c>
      <c r="F17" s="159"/>
      <c r="G17" s="166" t="s">
        <v>4242</v>
      </c>
      <c r="H17" s="171" t="s">
        <v>89</v>
      </c>
      <c r="I17" s="159" t="s">
        <v>110</v>
      </c>
      <c r="J17" s="165">
        <v>45180</v>
      </c>
      <c r="K17" s="165">
        <v>45180</v>
      </c>
      <c r="L17" s="172" t="s">
        <v>4243</v>
      </c>
      <c r="M17" s="159" t="s">
        <v>201</v>
      </c>
      <c r="N17" s="159" t="s">
        <v>3221</v>
      </c>
      <c r="O17" s="159" t="s">
        <v>359</v>
      </c>
      <c r="P17" s="159" t="s">
        <v>353</v>
      </c>
      <c r="Q17" s="165">
        <v>45183</v>
      </c>
      <c r="R17" s="166" t="s">
        <v>354</v>
      </c>
      <c r="S17" s="167"/>
      <c r="T17" s="168">
        <v>45189</v>
      </c>
      <c r="U17" s="163" t="s">
        <v>4244</v>
      </c>
      <c r="V17" s="169" t="s">
        <v>162</v>
      </c>
      <c r="W17" s="173" t="s">
        <v>417</v>
      </c>
    </row>
    <row r="18" spans="1:23" ht="14.45" customHeight="1" x14ac:dyDescent="0.25">
      <c r="A18" s="171" t="s">
        <v>4245</v>
      </c>
      <c r="B18" s="160">
        <v>2</v>
      </c>
      <c r="C18" s="159" t="s">
        <v>168</v>
      </c>
      <c r="D18" s="159" t="s">
        <v>173</v>
      </c>
      <c r="E18" s="159" t="s">
        <v>185</v>
      </c>
      <c r="F18" s="159"/>
      <c r="G18" s="166" t="s">
        <v>4246</v>
      </c>
      <c r="H18" s="171" t="s">
        <v>91</v>
      </c>
      <c r="I18" s="159" t="s">
        <v>110</v>
      </c>
      <c r="J18" s="165">
        <v>45180</v>
      </c>
      <c r="K18" s="165">
        <v>45180</v>
      </c>
      <c r="L18" s="172" t="s">
        <v>4213</v>
      </c>
      <c r="M18" s="159" t="s">
        <v>133</v>
      </c>
      <c r="N18" s="159" t="s">
        <v>305</v>
      </c>
      <c r="O18" s="159" t="s">
        <v>383</v>
      </c>
      <c r="P18" s="159"/>
      <c r="Q18" s="165"/>
      <c r="R18" s="166"/>
      <c r="S18" s="167"/>
      <c r="T18" s="168">
        <v>45184</v>
      </c>
      <c r="U18" s="163" t="s">
        <v>4247</v>
      </c>
      <c r="V18" s="169" t="s">
        <v>162</v>
      </c>
      <c r="W18" s="173" t="s">
        <v>299</v>
      </c>
    </row>
    <row r="19" spans="1:23" ht="14.45" customHeight="1" x14ac:dyDescent="0.25">
      <c r="A19" s="171" t="s">
        <v>4248</v>
      </c>
      <c r="B19" s="160">
        <v>5</v>
      </c>
      <c r="C19" s="159" t="s">
        <v>168</v>
      </c>
      <c r="D19" s="159" t="s">
        <v>173</v>
      </c>
      <c r="E19" s="159" t="s">
        <v>185</v>
      </c>
      <c r="F19" s="159"/>
      <c r="G19" s="166" t="s">
        <v>2591</v>
      </c>
      <c r="H19" s="171" t="s">
        <v>91</v>
      </c>
      <c r="I19" s="159" t="s">
        <v>110</v>
      </c>
      <c r="J19" s="165">
        <v>45180</v>
      </c>
      <c r="K19" s="165">
        <v>45180</v>
      </c>
      <c r="L19" s="172" t="s">
        <v>211</v>
      </c>
      <c r="M19" s="159" t="s">
        <v>133</v>
      </c>
      <c r="N19" s="159" t="s">
        <v>3233</v>
      </c>
      <c r="O19" s="159" t="s">
        <v>383</v>
      </c>
      <c r="P19" s="159"/>
      <c r="Q19" s="165"/>
      <c r="R19" s="166"/>
      <c r="S19" s="167"/>
      <c r="T19" s="168">
        <v>45186</v>
      </c>
      <c r="U19" s="163" t="s">
        <v>4247</v>
      </c>
      <c r="V19" s="169" t="s">
        <v>162</v>
      </c>
      <c r="W19" s="173" t="s">
        <v>347</v>
      </c>
    </row>
    <row r="20" spans="1:23" ht="14.45" customHeight="1" x14ac:dyDescent="0.25">
      <c r="A20" s="171" t="s">
        <v>4249</v>
      </c>
      <c r="B20" s="160">
        <v>1</v>
      </c>
      <c r="C20" s="159" t="s">
        <v>168</v>
      </c>
      <c r="D20" s="159" t="s">
        <v>173</v>
      </c>
      <c r="E20" s="159" t="s">
        <v>185</v>
      </c>
      <c r="F20" s="159"/>
      <c r="G20" s="166" t="s">
        <v>446</v>
      </c>
      <c r="H20" s="171" t="s">
        <v>91</v>
      </c>
      <c r="I20" s="159" t="s">
        <v>110</v>
      </c>
      <c r="J20" s="165">
        <v>45180</v>
      </c>
      <c r="K20" s="165">
        <v>45180</v>
      </c>
      <c r="L20" s="172" t="s">
        <v>4250</v>
      </c>
      <c r="M20" s="159" t="s">
        <v>133</v>
      </c>
      <c r="N20" s="159" t="s">
        <v>769</v>
      </c>
      <c r="O20" s="159" t="s">
        <v>284</v>
      </c>
      <c r="P20" s="159"/>
      <c r="Q20" s="165"/>
      <c r="R20" s="166"/>
      <c r="S20" s="167"/>
      <c r="T20" s="168">
        <v>45183</v>
      </c>
      <c r="U20" s="163" t="s">
        <v>2461</v>
      </c>
      <c r="V20" s="169" t="s">
        <v>162</v>
      </c>
      <c r="W20" s="173" t="s">
        <v>371</v>
      </c>
    </row>
    <row r="21" spans="1:23" ht="14.45" customHeight="1" x14ac:dyDescent="0.25">
      <c r="A21" s="171" t="s">
        <v>4251</v>
      </c>
      <c r="B21" s="160">
        <v>3</v>
      </c>
      <c r="C21" s="159" t="s">
        <v>178</v>
      </c>
      <c r="D21" s="159" t="s">
        <v>173</v>
      </c>
      <c r="E21" s="159" t="s">
        <v>185</v>
      </c>
      <c r="F21" s="159"/>
      <c r="G21" s="166" t="s">
        <v>4252</v>
      </c>
      <c r="H21" s="171" t="s">
        <v>91</v>
      </c>
      <c r="I21" s="159" t="s">
        <v>110</v>
      </c>
      <c r="J21" s="165">
        <v>45180</v>
      </c>
      <c r="K21" s="165">
        <v>45180</v>
      </c>
      <c r="L21" s="172" t="s">
        <v>2763</v>
      </c>
      <c r="M21" s="159" t="s">
        <v>133</v>
      </c>
      <c r="N21" s="159" t="s">
        <v>3233</v>
      </c>
      <c r="O21" s="159" t="s">
        <v>291</v>
      </c>
      <c r="P21" s="159"/>
      <c r="Q21" s="165"/>
      <c r="R21" s="166"/>
      <c r="S21" s="167"/>
      <c r="T21" s="168">
        <v>45183</v>
      </c>
      <c r="U21" s="163" t="s">
        <v>4253</v>
      </c>
      <c r="V21" s="169" t="s">
        <v>162</v>
      </c>
      <c r="W21" s="173" t="s">
        <v>371</v>
      </c>
    </row>
    <row r="22" spans="1:23" ht="14.45" customHeight="1" x14ac:dyDescent="0.25">
      <c r="A22" s="171" t="s">
        <v>4254</v>
      </c>
      <c r="B22" s="160">
        <v>3.5</v>
      </c>
      <c r="C22" s="159" t="s">
        <v>168</v>
      </c>
      <c r="D22" s="159" t="s">
        <v>173</v>
      </c>
      <c r="E22" s="159" t="s">
        <v>279</v>
      </c>
      <c r="F22" s="159"/>
      <c r="G22" s="166" t="s">
        <v>477</v>
      </c>
      <c r="H22" s="171" t="s">
        <v>89</v>
      </c>
      <c r="I22" s="159" t="s">
        <v>100</v>
      </c>
      <c r="J22" s="165">
        <v>45182</v>
      </c>
      <c r="K22" s="165">
        <v>45182</v>
      </c>
      <c r="L22" s="172" t="s">
        <v>4255</v>
      </c>
      <c r="M22" s="159" t="s">
        <v>133</v>
      </c>
      <c r="N22" s="159" t="s">
        <v>290</v>
      </c>
      <c r="O22" s="159" t="s">
        <v>284</v>
      </c>
      <c r="P22" s="159"/>
      <c r="Q22" s="165"/>
      <c r="R22" s="166"/>
      <c r="S22" s="167"/>
      <c r="T22" s="168">
        <v>45189</v>
      </c>
      <c r="U22" s="163" t="s">
        <v>4256</v>
      </c>
      <c r="V22" s="169" t="s">
        <v>162</v>
      </c>
      <c r="W22" s="173" t="s">
        <v>423</v>
      </c>
    </row>
    <row r="23" spans="1:23" ht="14.45" customHeight="1" x14ac:dyDescent="0.25">
      <c r="A23" s="171" t="s">
        <v>4257</v>
      </c>
      <c r="B23" s="160">
        <v>28</v>
      </c>
      <c r="C23" s="159" t="s">
        <v>168</v>
      </c>
      <c r="D23" s="159" t="s">
        <v>173</v>
      </c>
      <c r="E23" s="159" t="s">
        <v>279</v>
      </c>
      <c r="F23" s="159"/>
      <c r="G23" s="166" t="s">
        <v>3777</v>
      </c>
      <c r="H23" s="171" t="s">
        <v>89</v>
      </c>
      <c r="I23" s="159" t="s">
        <v>100</v>
      </c>
      <c r="J23" s="165">
        <v>45182</v>
      </c>
      <c r="K23" s="165">
        <v>45182</v>
      </c>
      <c r="L23" s="172" t="s">
        <v>4258</v>
      </c>
      <c r="M23" s="159" t="s">
        <v>137</v>
      </c>
      <c r="N23" s="159" t="s">
        <v>290</v>
      </c>
      <c r="O23" s="159" t="s">
        <v>1733</v>
      </c>
      <c r="P23" s="159" t="s">
        <v>353</v>
      </c>
      <c r="Q23" s="165">
        <v>45184</v>
      </c>
      <c r="R23" s="166" t="s">
        <v>354</v>
      </c>
      <c r="S23" s="167"/>
      <c r="T23" s="168">
        <v>45189</v>
      </c>
      <c r="U23" s="163" t="s">
        <v>4259</v>
      </c>
      <c r="V23" s="169" t="s">
        <v>162</v>
      </c>
      <c r="W23" s="173" t="s">
        <v>423</v>
      </c>
    </row>
    <row r="24" spans="1:23" ht="14.45" customHeight="1" x14ac:dyDescent="0.25">
      <c r="A24" s="171" t="s">
        <v>4260</v>
      </c>
      <c r="B24" s="160">
        <v>4.5</v>
      </c>
      <c r="C24" s="159" t="s">
        <v>168</v>
      </c>
      <c r="D24" s="159" t="s">
        <v>173</v>
      </c>
      <c r="E24" s="159" t="s">
        <v>185</v>
      </c>
      <c r="F24" s="159"/>
      <c r="G24" s="166" t="s">
        <v>4252</v>
      </c>
      <c r="H24" s="171" t="s">
        <v>91</v>
      </c>
      <c r="I24" s="159" t="s">
        <v>110</v>
      </c>
      <c r="J24" s="165">
        <v>45182</v>
      </c>
      <c r="K24" s="165">
        <v>45182</v>
      </c>
      <c r="L24" s="172" t="s">
        <v>4261</v>
      </c>
      <c r="M24" s="159" t="s">
        <v>133</v>
      </c>
      <c r="N24" s="159" t="s">
        <v>305</v>
      </c>
      <c r="O24" s="159" t="s">
        <v>383</v>
      </c>
      <c r="P24" s="159"/>
      <c r="Q24" s="165"/>
      <c r="R24" s="166"/>
      <c r="S24" s="167"/>
      <c r="T24" s="168">
        <v>45187</v>
      </c>
      <c r="U24" s="163" t="s">
        <v>4247</v>
      </c>
      <c r="V24" s="169" t="s">
        <v>162</v>
      </c>
      <c r="W24" s="173" t="s">
        <v>328</v>
      </c>
    </row>
    <row r="25" spans="1:23" ht="14.45" customHeight="1" x14ac:dyDescent="0.25">
      <c r="A25" s="171" t="s">
        <v>4262</v>
      </c>
      <c r="B25" s="160">
        <f>9*30.4387/365.25</f>
        <v>0.75002956878850102</v>
      </c>
      <c r="C25" s="159" t="s">
        <v>178</v>
      </c>
      <c r="D25" s="159" t="s">
        <v>173</v>
      </c>
      <c r="E25" s="159" t="s">
        <v>185</v>
      </c>
      <c r="F25" s="159"/>
      <c r="G25" s="166" t="s">
        <v>413</v>
      </c>
      <c r="H25" s="171" t="s">
        <v>91</v>
      </c>
      <c r="I25" s="159" t="s">
        <v>110</v>
      </c>
      <c r="J25" s="165">
        <v>45182</v>
      </c>
      <c r="K25" s="178"/>
      <c r="L25" s="172" t="s">
        <v>4263</v>
      </c>
      <c r="M25" s="159" t="s">
        <v>133</v>
      </c>
      <c r="N25" s="159" t="s">
        <v>305</v>
      </c>
      <c r="O25" s="159" t="s">
        <v>618</v>
      </c>
      <c r="P25" s="159"/>
      <c r="Q25" s="165"/>
      <c r="R25" s="166"/>
      <c r="S25" s="167"/>
      <c r="T25" s="168"/>
      <c r="U25" s="163"/>
      <c r="V25" s="169" t="s">
        <v>158</v>
      </c>
      <c r="W25" s="173"/>
    </row>
    <row r="26" spans="1:23" ht="14.45" customHeight="1" x14ac:dyDescent="0.25">
      <c r="A26" s="171" t="s">
        <v>4264</v>
      </c>
      <c r="B26" s="160">
        <v>48</v>
      </c>
      <c r="C26" s="159" t="s">
        <v>178</v>
      </c>
      <c r="D26" s="159" t="s">
        <v>173</v>
      </c>
      <c r="E26" s="159" t="s">
        <v>185</v>
      </c>
      <c r="F26" s="159"/>
      <c r="G26" s="166" t="s">
        <v>436</v>
      </c>
      <c r="H26" s="171" t="s">
        <v>89</v>
      </c>
      <c r="I26" s="159" t="s">
        <v>110</v>
      </c>
      <c r="J26" s="165">
        <v>45182</v>
      </c>
      <c r="K26" s="165">
        <v>45182</v>
      </c>
      <c r="L26" s="172" t="s">
        <v>4265</v>
      </c>
      <c r="M26" s="159" t="s">
        <v>201</v>
      </c>
      <c r="N26" s="159" t="s">
        <v>305</v>
      </c>
      <c r="O26" s="159" t="s">
        <v>511</v>
      </c>
      <c r="P26" s="159" t="s">
        <v>353</v>
      </c>
      <c r="Q26" s="165">
        <v>45184</v>
      </c>
      <c r="R26" s="166" t="s">
        <v>354</v>
      </c>
      <c r="S26" s="167"/>
      <c r="T26" s="168">
        <v>45197</v>
      </c>
      <c r="U26" s="163" t="s">
        <v>4266</v>
      </c>
      <c r="V26" s="169" t="s">
        <v>162</v>
      </c>
      <c r="W26" s="173" t="s">
        <v>1079</v>
      </c>
    </row>
    <row r="27" spans="1:23" ht="14.45" customHeight="1" x14ac:dyDescent="0.25">
      <c r="A27" s="171" t="s">
        <v>4267</v>
      </c>
      <c r="B27" s="160">
        <f>2*30.4387/365.25</f>
        <v>0.16667323750855578</v>
      </c>
      <c r="C27" s="159" t="s">
        <v>178</v>
      </c>
      <c r="D27" s="159" t="s">
        <v>173</v>
      </c>
      <c r="E27" s="159" t="s">
        <v>279</v>
      </c>
      <c r="F27" s="159"/>
      <c r="G27" s="166" t="s">
        <v>3328</v>
      </c>
      <c r="H27" s="171" t="s">
        <v>89</v>
      </c>
      <c r="I27" s="159" t="s">
        <v>100</v>
      </c>
      <c r="J27" s="165">
        <v>45184</v>
      </c>
      <c r="K27" s="165">
        <v>45184</v>
      </c>
      <c r="L27" s="172" t="s">
        <v>2585</v>
      </c>
      <c r="M27" s="159" t="s">
        <v>133</v>
      </c>
      <c r="N27" s="159" t="s">
        <v>290</v>
      </c>
      <c r="O27" s="159" t="s">
        <v>284</v>
      </c>
      <c r="P27" s="159"/>
      <c r="Q27" s="165"/>
      <c r="R27" s="166"/>
      <c r="S27" s="167"/>
      <c r="T27" s="168">
        <v>45190</v>
      </c>
      <c r="U27" s="163" t="s">
        <v>672</v>
      </c>
      <c r="V27" s="169" t="s">
        <v>162</v>
      </c>
      <c r="W27" s="173" t="s">
        <v>347</v>
      </c>
    </row>
    <row r="28" spans="1:23" ht="14.45" customHeight="1" x14ac:dyDescent="0.25">
      <c r="A28" s="171" t="s">
        <v>4268</v>
      </c>
      <c r="B28" s="160">
        <v>2.5</v>
      </c>
      <c r="C28" s="159" t="s">
        <v>178</v>
      </c>
      <c r="D28" s="159" t="s">
        <v>173</v>
      </c>
      <c r="E28" s="159" t="s">
        <v>279</v>
      </c>
      <c r="F28" s="159"/>
      <c r="G28" s="166" t="s">
        <v>281</v>
      </c>
      <c r="H28" s="171" t="s">
        <v>89</v>
      </c>
      <c r="I28" s="159" t="s">
        <v>100</v>
      </c>
      <c r="J28" s="165">
        <v>45184</v>
      </c>
      <c r="K28" s="165">
        <v>45184</v>
      </c>
      <c r="L28" s="172" t="s">
        <v>4269</v>
      </c>
      <c r="M28" s="159" t="s">
        <v>133</v>
      </c>
      <c r="N28" s="159" t="s">
        <v>290</v>
      </c>
      <c r="O28" s="159" t="s">
        <v>284</v>
      </c>
      <c r="P28" s="159"/>
      <c r="Q28" s="165"/>
      <c r="R28" s="166"/>
      <c r="S28" s="167"/>
      <c r="T28" s="168">
        <v>45190</v>
      </c>
      <c r="U28" s="163" t="s">
        <v>4270</v>
      </c>
      <c r="V28" s="169" t="s">
        <v>162</v>
      </c>
      <c r="W28" s="173" t="s">
        <v>347</v>
      </c>
    </row>
    <row r="29" spans="1:23" ht="14.45" customHeight="1" x14ac:dyDescent="0.25">
      <c r="A29" s="171" t="s">
        <v>4271</v>
      </c>
      <c r="B29" s="160">
        <v>2.5</v>
      </c>
      <c r="C29" s="159" t="s">
        <v>178</v>
      </c>
      <c r="D29" s="159" t="s">
        <v>173</v>
      </c>
      <c r="E29" s="159" t="s">
        <v>279</v>
      </c>
      <c r="F29" s="159"/>
      <c r="G29" s="166" t="s">
        <v>281</v>
      </c>
      <c r="H29" s="171" t="s">
        <v>89</v>
      </c>
      <c r="I29" s="159" t="s">
        <v>100</v>
      </c>
      <c r="J29" s="165">
        <v>45187</v>
      </c>
      <c r="K29" s="165">
        <v>45187</v>
      </c>
      <c r="L29" s="172" t="s">
        <v>4272</v>
      </c>
      <c r="M29" s="159" t="s">
        <v>133</v>
      </c>
      <c r="N29" s="159" t="s">
        <v>4239</v>
      </c>
      <c r="O29" s="159" t="s">
        <v>284</v>
      </c>
      <c r="P29" s="159"/>
      <c r="Q29" s="165"/>
      <c r="R29" s="166"/>
      <c r="S29" s="167"/>
      <c r="T29" s="168">
        <v>45193</v>
      </c>
      <c r="U29" s="163" t="s">
        <v>1086</v>
      </c>
      <c r="V29" s="169" t="s">
        <v>162</v>
      </c>
      <c r="W29" s="173" t="s">
        <v>347</v>
      </c>
    </row>
    <row r="30" spans="1:23" ht="14.45" customHeight="1" x14ac:dyDescent="0.25">
      <c r="A30" s="171" t="s">
        <v>4273</v>
      </c>
      <c r="B30" s="160">
        <f>9.5*30.4387/365.25</f>
        <v>0.79169787816563997</v>
      </c>
      <c r="C30" s="159" t="s">
        <v>168</v>
      </c>
      <c r="D30" s="159" t="s">
        <v>173</v>
      </c>
      <c r="E30" s="159" t="s">
        <v>185</v>
      </c>
      <c r="F30" s="159"/>
      <c r="G30" s="166" t="s">
        <v>4274</v>
      </c>
      <c r="H30" s="171" t="s">
        <v>91</v>
      </c>
      <c r="I30" s="159" t="s">
        <v>110</v>
      </c>
      <c r="J30" s="165">
        <v>45187</v>
      </c>
      <c r="K30" s="165">
        <v>45187</v>
      </c>
      <c r="L30" s="172" t="s">
        <v>4213</v>
      </c>
      <c r="M30" s="159" t="s">
        <v>133</v>
      </c>
      <c r="N30" s="159" t="s">
        <v>305</v>
      </c>
      <c r="O30" s="159" t="s">
        <v>284</v>
      </c>
      <c r="P30" s="159"/>
      <c r="Q30" s="165"/>
      <c r="R30" s="166"/>
      <c r="S30" s="167"/>
      <c r="T30" s="168">
        <v>45193</v>
      </c>
      <c r="U30" s="163" t="s">
        <v>365</v>
      </c>
      <c r="V30" s="169" t="s">
        <v>162</v>
      </c>
      <c r="W30" s="173" t="s">
        <v>347</v>
      </c>
    </row>
    <row r="31" spans="1:23" ht="14.45" customHeight="1" x14ac:dyDescent="0.25">
      <c r="A31" s="171" t="s">
        <v>4275</v>
      </c>
      <c r="B31" s="160">
        <v>1</v>
      </c>
      <c r="C31" s="159" t="s">
        <v>168</v>
      </c>
      <c r="D31" s="159" t="s">
        <v>173</v>
      </c>
      <c r="E31" s="159" t="s">
        <v>185</v>
      </c>
      <c r="F31" s="159"/>
      <c r="G31" s="166" t="s">
        <v>363</v>
      </c>
      <c r="H31" s="171" t="s">
        <v>91</v>
      </c>
      <c r="I31" s="159" t="s">
        <v>110</v>
      </c>
      <c r="J31" s="165">
        <v>45187</v>
      </c>
      <c r="K31" s="165">
        <v>45187</v>
      </c>
      <c r="L31" s="172" t="s">
        <v>4276</v>
      </c>
      <c r="M31" s="159" t="s">
        <v>133</v>
      </c>
      <c r="N31" s="159" t="s">
        <v>283</v>
      </c>
      <c r="O31" s="159" t="s">
        <v>284</v>
      </c>
      <c r="P31" s="159"/>
      <c r="Q31" s="165"/>
      <c r="R31" s="166"/>
      <c r="S31" s="167"/>
      <c r="T31" s="168">
        <v>45193</v>
      </c>
      <c r="U31" s="163" t="s">
        <v>406</v>
      </c>
      <c r="V31" s="169" t="s">
        <v>162</v>
      </c>
      <c r="W31" s="173" t="s">
        <v>347</v>
      </c>
    </row>
    <row r="32" spans="1:23" ht="14.45" customHeight="1" x14ac:dyDescent="0.25">
      <c r="A32" s="171" t="s">
        <v>4277</v>
      </c>
      <c r="B32" s="160">
        <v>2</v>
      </c>
      <c r="C32" s="159" t="s">
        <v>178</v>
      </c>
      <c r="D32" s="159" t="s">
        <v>173</v>
      </c>
      <c r="E32" s="159" t="s">
        <v>185</v>
      </c>
      <c r="F32" s="159"/>
      <c r="G32" s="166" t="s">
        <v>446</v>
      </c>
      <c r="H32" s="171" t="s">
        <v>91</v>
      </c>
      <c r="I32" s="159" t="s">
        <v>110</v>
      </c>
      <c r="J32" s="165">
        <v>45187</v>
      </c>
      <c r="K32" s="178"/>
      <c r="L32" s="172" t="s">
        <v>282</v>
      </c>
      <c r="M32" s="159" t="s">
        <v>133</v>
      </c>
      <c r="N32" s="159" t="s">
        <v>283</v>
      </c>
      <c r="O32" s="159" t="s">
        <v>284</v>
      </c>
      <c r="P32" s="159"/>
      <c r="Q32" s="165"/>
      <c r="R32" s="166"/>
      <c r="S32" s="167"/>
      <c r="T32" s="168"/>
      <c r="U32" s="163"/>
      <c r="V32" s="169" t="s">
        <v>158</v>
      </c>
      <c r="W32" s="173"/>
    </row>
    <row r="33" spans="1:23" ht="14.45" customHeight="1" x14ac:dyDescent="0.25">
      <c r="A33" s="171" t="s">
        <v>4278</v>
      </c>
      <c r="B33" s="160">
        <f>2*30.4387/365.25</f>
        <v>0.16667323750855578</v>
      </c>
      <c r="C33" s="159" t="s">
        <v>178</v>
      </c>
      <c r="D33" s="159" t="s">
        <v>173</v>
      </c>
      <c r="E33" s="159" t="s">
        <v>185</v>
      </c>
      <c r="F33" s="159"/>
      <c r="G33" s="166" t="s">
        <v>4279</v>
      </c>
      <c r="H33" s="171" t="s">
        <v>91</v>
      </c>
      <c r="I33" s="159" t="s">
        <v>110</v>
      </c>
      <c r="J33" s="165">
        <v>45187</v>
      </c>
      <c r="K33" s="165">
        <v>45187</v>
      </c>
      <c r="L33" s="172" t="s">
        <v>4280</v>
      </c>
      <c r="M33" s="159" t="s">
        <v>133</v>
      </c>
      <c r="N33" s="159" t="s">
        <v>305</v>
      </c>
      <c r="O33" s="159" t="s">
        <v>284</v>
      </c>
      <c r="P33" s="159"/>
      <c r="Q33" s="165"/>
      <c r="R33" s="166"/>
      <c r="S33" s="167"/>
      <c r="T33" s="168">
        <v>45191</v>
      </c>
      <c r="U33" s="163" t="s">
        <v>365</v>
      </c>
      <c r="V33" s="169" t="s">
        <v>162</v>
      </c>
      <c r="W33" s="173" t="s">
        <v>299</v>
      </c>
    </row>
    <row r="34" spans="1:23" ht="14.45" customHeight="1" x14ac:dyDescent="0.25">
      <c r="A34" s="171" t="s">
        <v>4281</v>
      </c>
      <c r="B34" s="160">
        <f>5*30.4387/365.25</f>
        <v>0.41668309377138946</v>
      </c>
      <c r="C34" s="159" t="s">
        <v>178</v>
      </c>
      <c r="D34" s="159" t="s">
        <v>173</v>
      </c>
      <c r="E34" s="159" t="s">
        <v>185</v>
      </c>
      <c r="F34" s="159"/>
      <c r="G34" s="166" t="s">
        <v>342</v>
      </c>
      <c r="H34" s="171" t="s">
        <v>91</v>
      </c>
      <c r="I34" s="159" t="s">
        <v>110</v>
      </c>
      <c r="J34" s="165">
        <v>45187</v>
      </c>
      <c r="K34" s="165">
        <v>45187</v>
      </c>
      <c r="L34" s="172" t="s">
        <v>2266</v>
      </c>
      <c r="M34" s="159" t="s">
        <v>133</v>
      </c>
      <c r="N34" s="159" t="s">
        <v>305</v>
      </c>
      <c r="O34" s="159" t="s">
        <v>284</v>
      </c>
      <c r="P34" s="159"/>
      <c r="Q34" s="165"/>
      <c r="R34" s="166"/>
      <c r="S34" s="167"/>
      <c r="T34" s="168">
        <v>45193</v>
      </c>
      <c r="U34" s="163" t="s">
        <v>406</v>
      </c>
      <c r="V34" s="169" t="s">
        <v>162</v>
      </c>
      <c r="W34" s="173" t="s">
        <v>347</v>
      </c>
    </row>
    <row r="35" spans="1:23" ht="14.45" customHeight="1" x14ac:dyDescent="0.25">
      <c r="A35" s="171" t="s">
        <v>4282</v>
      </c>
      <c r="B35" s="160">
        <v>8</v>
      </c>
      <c r="C35" s="159" t="s">
        <v>168</v>
      </c>
      <c r="D35" s="159" t="s">
        <v>173</v>
      </c>
      <c r="E35" s="159" t="s">
        <v>185</v>
      </c>
      <c r="F35" s="159"/>
      <c r="G35" s="166" t="s">
        <v>446</v>
      </c>
      <c r="H35" s="171" t="s">
        <v>91</v>
      </c>
      <c r="I35" s="159" t="s">
        <v>110</v>
      </c>
      <c r="J35" s="165">
        <v>45187</v>
      </c>
      <c r="K35" s="165">
        <v>45187</v>
      </c>
      <c r="L35" s="172" t="s">
        <v>4283</v>
      </c>
      <c r="M35" s="159" t="s">
        <v>133</v>
      </c>
      <c r="N35" s="159" t="s">
        <v>305</v>
      </c>
      <c r="O35" s="159" t="s">
        <v>284</v>
      </c>
      <c r="P35" s="159"/>
      <c r="Q35" s="165"/>
      <c r="R35" s="166"/>
      <c r="S35" s="167"/>
      <c r="T35" s="168">
        <v>45188</v>
      </c>
      <c r="U35" s="163" t="s">
        <v>2058</v>
      </c>
      <c r="V35" s="169" t="s">
        <v>162</v>
      </c>
      <c r="W35" s="173" t="s">
        <v>665</v>
      </c>
    </row>
    <row r="36" spans="1:23" ht="14.45" customHeight="1" x14ac:dyDescent="0.25">
      <c r="A36" s="171" t="s">
        <v>4284</v>
      </c>
      <c r="B36" s="160">
        <v>55</v>
      </c>
      <c r="C36" s="159" t="s">
        <v>168</v>
      </c>
      <c r="D36" s="159" t="s">
        <v>173</v>
      </c>
      <c r="E36" s="159" t="s">
        <v>185</v>
      </c>
      <c r="F36" s="159"/>
      <c r="G36" s="166" t="s">
        <v>1033</v>
      </c>
      <c r="H36" s="171" t="s">
        <v>91</v>
      </c>
      <c r="I36" s="159" t="s">
        <v>110</v>
      </c>
      <c r="J36" s="165">
        <v>45187</v>
      </c>
      <c r="K36" s="165">
        <v>45187</v>
      </c>
      <c r="L36" s="172" t="s">
        <v>4285</v>
      </c>
      <c r="M36" s="159" t="s">
        <v>133</v>
      </c>
      <c r="N36" s="159" t="s">
        <v>769</v>
      </c>
      <c r="O36" s="159" t="s">
        <v>310</v>
      </c>
      <c r="P36" s="159"/>
      <c r="Q36" s="165"/>
      <c r="R36" s="166"/>
      <c r="S36" s="167"/>
      <c r="T36" s="168">
        <v>45187</v>
      </c>
      <c r="U36" s="163" t="s">
        <v>319</v>
      </c>
      <c r="V36" s="169" t="s">
        <v>160</v>
      </c>
      <c r="W36" s="173" t="s">
        <v>319</v>
      </c>
    </row>
    <row r="37" spans="1:23" ht="14.45" customHeight="1" x14ac:dyDescent="0.25">
      <c r="A37" s="171" t="s">
        <v>4286</v>
      </c>
      <c r="B37" s="160">
        <f>10*30.4387/365.25</f>
        <v>0.83336618754277891</v>
      </c>
      <c r="C37" s="159" t="s">
        <v>178</v>
      </c>
      <c r="D37" s="159" t="s">
        <v>173</v>
      </c>
      <c r="E37" s="159" t="s">
        <v>185</v>
      </c>
      <c r="F37" s="159"/>
      <c r="G37" s="166" t="s">
        <v>363</v>
      </c>
      <c r="H37" s="171" t="s">
        <v>91</v>
      </c>
      <c r="I37" s="159" t="s">
        <v>110</v>
      </c>
      <c r="J37" s="165">
        <v>45187</v>
      </c>
      <c r="K37" s="165">
        <v>45187</v>
      </c>
      <c r="L37" s="172" t="s">
        <v>4287</v>
      </c>
      <c r="M37" s="159" t="s">
        <v>133</v>
      </c>
      <c r="N37" s="159" t="s">
        <v>305</v>
      </c>
      <c r="O37" s="159" t="s">
        <v>284</v>
      </c>
      <c r="P37" s="159"/>
      <c r="Q37" s="165"/>
      <c r="R37" s="166"/>
      <c r="S37" s="167"/>
      <c r="T37" s="168">
        <v>45191</v>
      </c>
      <c r="U37" s="163" t="s">
        <v>365</v>
      </c>
      <c r="V37" s="169" t="s">
        <v>162</v>
      </c>
      <c r="W37" s="173" t="s">
        <v>299</v>
      </c>
    </row>
    <row r="38" spans="1:23" ht="14.45" customHeight="1" x14ac:dyDescent="0.25">
      <c r="A38" s="171" t="s">
        <v>4288</v>
      </c>
      <c r="B38" s="160">
        <f>7*30.4387/365.25</f>
        <v>0.58335633127994524</v>
      </c>
      <c r="C38" s="159" t="s">
        <v>178</v>
      </c>
      <c r="D38" s="159" t="s">
        <v>173</v>
      </c>
      <c r="E38" s="159" t="s">
        <v>185</v>
      </c>
      <c r="F38" s="159"/>
      <c r="G38" s="166"/>
      <c r="H38" s="171" t="s">
        <v>91</v>
      </c>
      <c r="I38" s="159" t="s">
        <v>110</v>
      </c>
      <c r="J38" s="165">
        <v>45189</v>
      </c>
      <c r="K38" s="165">
        <v>45189</v>
      </c>
      <c r="L38" s="172" t="s">
        <v>282</v>
      </c>
      <c r="M38" s="159" t="s">
        <v>133</v>
      </c>
      <c r="N38" s="159" t="s">
        <v>769</v>
      </c>
      <c r="O38" s="159" t="s">
        <v>284</v>
      </c>
      <c r="P38" s="159"/>
      <c r="Q38" s="165"/>
      <c r="R38" s="166"/>
      <c r="S38" s="167"/>
      <c r="T38" s="168">
        <v>45195</v>
      </c>
      <c r="U38" s="163" t="s">
        <v>406</v>
      </c>
      <c r="V38" s="169" t="s">
        <v>162</v>
      </c>
      <c r="W38" s="173" t="s">
        <v>347</v>
      </c>
    </row>
    <row r="39" spans="1:23" ht="14.45" customHeight="1" x14ac:dyDescent="0.25">
      <c r="A39" s="171" t="s">
        <v>4289</v>
      </c>
      <c r="B39" s="160">
        <f>8*30.4387/365.25</f>
        <v>0.66669295003422313</v>
      </c>
      <c r="C39" s="159" t="s">
        <v>178</v>
      </c>
      <c r="D39" s="159" t="s">
        <v>173</v>
      </c>
      <c r="E39" s="159" t="s">
        <v>185</v>
      </c>
      <c r="F39" s="159"/>
      <c r="G39" s="166" t="s">
        <v>446</v>
      </c>
      <c r="H39" s="171" t="s">
        <v>91</v>
      </c>
      <c r="I39" s="159" t="s">
        <v>110</v>
      </c>
      <c r="J39" s="165">
        <v>45189</v>
      </c>
      <c r="K39" s="165">
        <v>45189</v>
      </c>
      <c r="L39" s="172" t="s">
        <v>211</v>
      </c>
      <c r="M39" s="159" t="s">
        <v>133</v>
      </c>
      <c r="N39" s="159" t="s">
        <v>769</v>
      </c>
      <c r="O39" s="159" t="s">
        <v>284</v>
      </c>
      <c r="P39" s="159"/>
      <c r="Q39" s="165"/>
      <c r="R39" s="166"/>
      <c r="S39" s="167"/>
      <c r="T39" s="168">
        <v>45191</v>
      </c>
      <c r="U39" s="163" t="s">
        <v>4290</v>
      </c>
      <c r="V39" s="169" t="s">
        <v>162</v>
      </c>
      <c r="W39" s="173" t="s">
        <v>276</v>
      </c>
    </row>
    <row r="40" spans="1:23" ht="14.45" customHeight="1" x14ac:dyDescent="0.25">
      <c r="A40" s="171" t="s">
        <v>4291</v>
      </c>
      <c r="B40" s="160">
        <v>33</v>
      </c>
      <c r="C40" s="159" t="s">
        <v>168</v>
      </c>
      <c r="D40" s="159" t="s">
        <v>173</v>
      </c>
      <c r="E40" s="159" t="s">
        <v>185</v>
      </c>
      <c r="F40" s="159"/>
      <c r="G40" s="166" t="s">
        <v>342</v>
      </c>
      <c r="H40" s="171" t="s">
        <v>89</v>
      </c>
      <c r="I40" s="159" t="s">
        <v>110</v>
      </c>
      <c r="J40" s="165">
        <v>45189</v>
      </c>
      <c r="K40" s="165">
        <v>45189</v>
      </c>
      <c r="L40" s="172" t="s">
        <v>4292</v>
      </c>
      <c r="M40" s="159" t="s">
        <v>137</v>
      </c>
      <c r="N40" s="159" t="s">
        <v>305</v>
      </c>
      <c r="O40" s="159" t="s">
        <v>352</v>
      </c>
      <c r="P40" s="159"/>
      <c r="Q40" s="165"/>
      <c r="R40" s="166"/>
      <c r="S40" s="167"/>
      <c r="T40" s="168">
        <v>45193</v>
      </c>
      <c r="U40" s="163" t="s">
        <v>4293</v>
      </c>
      <c r="V40" s="169" t="s">
        <v>162</v>
      </c>
      <c r="W40" s="173" t="s">
        <v>4294</v>
      </c>
    </row>
    <row r="41" spans="1:23" ht="14.45" customHeight="1" x14ac:dyDescent="0.25">
      <c r="A41" s="171" t="s">
        <v>4295</v>
      </c>
      <c r="B41" s="160">
        <f>5*30.4387/365.25</f>
        <v>0.41668309377138946</v>
      </c>
      <c r="C41" s="159" t="s">
        <v>178</v>
      </c>
      <c r="D41" s="159" t="s">
        <v>173</v>
      </c>
      <c r="E41" s="159" t="s">
        <v>185</v>
      </c>
      <c r="F41" s="159"/>
      <c r="G41" s="166" t="s">
        <v>446</v>
      </c>
      <c r="H41" s="171" t="s">
        <v>91</v>
      </c>
      <c r="I41" s="159" t="s">
        <v>110</v>
      </c>
      <c r="J41" s="165">
        <v>45189</v>
      </c>
      <c r="K41" s="165">
        <v>45189</v>
      </c>
      <c r="L41" s="172" t="s">
        <v>963</v>
      </c>
      <c r="M41" s="159" t="s">
        <v>133</v>
      </c>
      <c r="N41" s="159" t="s">
        <v>305</v>
      </c>
      <c r="O41" s="159" t="s">
        <v>284</v>
      </c>
      <c r="P41" s="159"/>
      <c r="Q41" s="165"/>
      <c r="R41" s="166"/>
      <c r="S41" s="167"/>
      <c r="T41" s="168">
        <v>45193</v>
      </c>
      <c r="U41" s="163" t="s">
        <v>365</v>
      </c>
      <c r="V41" s="169" t="s">
        <v>162</v>
      </c>
      <c r="W41" s="173" t="s">
        <v>299</v>
      </c>
    </row>
    <row r="42" spans="1:23" ht="14.45" customHeight="1" x14ac:dyDescent="0.25">
      <c r="A42" s="171" t="s">
        <v>4296</v>
      </c>
      <c r="B42" s="160">
        <v>3.5</v>
      </c>
      <c r="C42" s="159" t="s">
        <v>168</v>
      </c>
      <c r="D42" s="159" t="s">
        <v>173</v>
      </c>
      <c r="E42" s="159" t="s">
        <v>185</v>
      </c>
      <c r="F42" s="159"/>
      <c r="G42" s="166" t="s">
        <v>446</v>
      </c>
      <c r="H42" s="171" t="s">
        <v>91</v>
      </c>
      <c r="I42" s="159" t="s">
        <v>110</v>
      </c>
      <c r="J42" s="165">
        <v>45189</v>
      </c>
      <c r="K42" s="165">
        <v>45189</v>
      </c>
      <c r="L42" s="172" t="s">
        <v>4297</v>
      </c>
      <c r="M42" s="159" t="s">
        <v>133</v>
      </c>
      <c r="N42" s="159" t="s">
        <v>769</v>
      </c>
      <c r="O42" s="159" t="s">
        <v>284</v>
      </c>
      <c r="P42" s="159"/>
      <c r="Q42" s="165"/>
      <c r="R42" s="166"/>
      <c r="S42" s="167"/>
      <c r="T42" s="168">
        <v>45195</v>
      </c>
      <c r="U42" s="163" t="s">
        <v>2943</v>
      </c>
      <c r="V42" s="169" t="s">
        <v>162</v>
      </c>
      <c r="W42" s="173" t="s">
        <v>347</v>
      </c>
    </row>
    <row r="43" spans="1:23" ht="14.45" customHeight="1" x14ac:dyDescent="0.25">
      <c r="A43" s="171" t="s">
        <v>4298</v>
      </c>
      <c r="B43" s="160">
        <f>2*30.4387/365.25</f>
        <v>0.16667323750855578</v>
      </c>
      <c r="C43" s="159" t="s">
        <v>178</v>
      </c>
      <c r="D43" s="159" t="s">
        <v>173</v>
      </c>
      <c r="E43" s="159" t="s">
        <v>185</v>
      </c>
      <c r="F43" s="159"/>
      <c r="G43" s="166" t="s">
        <v>1828</v>
      </c>
      <c r="H43" s="171" t="s">
        <v>91</v>
      </c>
      <c r="I43" s="159" t="s">
        <v>110</v>
      </c>
      <c r="J43" s="165">
        <v>45189</v>
      </c>
      <c r="K43" s="165">
        <v>45189</v>
      </c>
      <c r="L43" s="172" t="s">
        <v>3767</v>
      </c>
      <c r="M43" s="159" t="s">
        <v>133</v>
      </c>
      <c r="N43" s="159" t="s">
        <v>769</v>
      </c>
      <c r="O43" s="159" t="s">
        <v>284</v>
      </c>
      <c r="P43" s="159"/>
      <c r="Q43" s="165"/>
      <c r="R43" s="166"/>
      <c r="S43" s="167"/>
      <c r="T43" s="168">
        <v>45193</v>
      </c>
      <c r="U43" s="163" t="s">
        <v>2461</v>
      </c>
      <c r="V43" s="169" t="s">
        <v>162</v>
      </c>
      <c r="W43" s="173" t="s">
        <v>299</v>
      </c>
    </row>
    <row r="44" spans="1:23" ht="14.45" customHeight="1" x14ac:dyDescent="0.25">
      <c r="A44" s="171" t="s">
        <v>4299</v>
      </c>
      <c r="B44" s="160">
        <f>39/365.25</f>
        <v>0.10677618069815195</v>
      </c>
      <c r="C44" s="159" t="s">
        <v>178</v>
      </c>
      <c r="D44" s="159" t="s">
        <v>173</v>
      </c>
      <c r="E44" s="159" t="s">
        <v>279</v>
      </c>
      <c r="F44" s="159"/>
      <c r="G44" s="166" t="s">
        <v>1766</v>
      </c>
      <c r="H44" s="171" t="s">
        <v>89</v>
      </c>
      <c r="I44" s="159" t="s">
        <v>100</v>
      </c>
      <c r="J44" s="165">
        <v>45191</v>
      </c>
      <c r="K44" s="165">
        <v>45191</v>
      </c>
      <c r="L44" s="172" t="s">
        <v>4300</v>
      </c>
      <c r="M44" s="159" t="s">
        <v>133</v>
      </c>
      <c r="N44" s="159" t="s">
        <v>3823</v>
      </c>
      <c r="O44" s="159" t="s">
        <v>284</v>
      </c>
      <c r="P44" s="159"/>
      <c r="Q44" s="165"/>
      <c r="R44" s="166"/>
      <c r="S44" s="167"/>
      <c r="T44" s="168">
        <v>45191</v>
      </c>
      <c r="U44" s="163" t="s">
        <v>319</v>
      </c>
      <c r="V44" s="169" t="s">
        <v>160</v>
      </c>
      <c r="W44" s="173" t="s">
        <v>319</v>
      </c>
    </row>
    <row r="45" spans="1:23" ht="14.45" customHeight="1" x14ac:dyDescent="0.25">
      <c r="A45" s="171" t="s">
        <v>4301</v>
      </c>
      <c r="B45" s="160">
        <v>1</v>
      </c>
      <c r="C45" s="159" t="s">
        <v>168</v>
      </c>
      <c r="D45" s="159" t="s">
        <v>173</v>
      </c>
      <c r="E45" s="159" t="s">
        <v>279</v>
      </c>
      <c r="F45" s="159"/>
      <c r="G45" s="166" t="s">
        <v>179</v>
      </c>
      <c r="H45" s="171" t="s">
        <v>91</v>
      </c>
      <c r="I45" s="159" t="s">
        <v>100</v>
      </c>
      <c r="J45" s="165">
        <v>45191</v>
      </c>
      <c r="K45" s="165">
        <v>45191</v>
      </c>
      <c r="L45" s="172" t="s">
        <v>4302</v>
      </c>
      <c r="M45" s="159" t="s">
        <v>133</v>
      </c>
      <c r="N45" s="159" t="s">
        <v>4239</v>
      </c>
      <c r="O45" s="159" t="s">
        <v>511</v>
      </c>
      <c r="P45" s="159"/>
      <c r="Q45" s="165"/>
      <c r="R45" s="166"/>
      <c r="S45" s="167"/>
      <c r="T45" s="168">
        <v>45198</v>
      </c>
      <c r="U45" s="163" t="s">
        <v>4303</v>
      </c>
      <c r="V45" s="169" t="s">
        <v>162</v>
      </c>
      <c r="W45" s="173" t="s">
        <v>4304</v>
      </c>
    </row>
    <row r="46" spans="1:23" ht="14.45" customHeight="1" x14ac:dyDescent="0.25">
      <c r="A46" s="171" t="s">
        <v>4305</v>
      </c>
      <c r="B46" s="160">
        <f>5/365.25</f>
        <v>1.3689253935660506E-2</v>
      </c>
      <c r="C46" s="159" t="s">
        <v>168</v>
      </c>
      <c r="D46" s="159" t="s">
        <v>169</v>
      </c>
      <c r="E46" s="159" t="s">
        <v>185</v>
      </c>
      <c r="F46" s="159"/>
      <c r="G46" s="166" t="s">
        <v>4306</v>
      </c>
      <c r="H46" s="171" t="s">
        <v>91</v>
      </c>
      <c r="I46" s="159" t="s">
        <v>110</v>
      </c>
      <c r="J46" s="165">
        <v>45191</v>
      </c>
      <c r="K46" s="165">
        <v>45191</v>
      </c>
      <c r="L46" s="172" t="s">
        <v>4307</v>
      </c>
      <c r="M46" s="159" t="s">
        <v>133</v>
      </c>
      <c r="N46" s="159" t="s">
        <v>305</v>
      </c>
      <c r="O46" s="159" t="s">
        <v>415</v>
      </c>
      <c r="P46" s="159"/>
      <c r="Q46" s="165"/>
      <c r="R46" s="166"/>
      <c r="S46" s="167"/>
      <c r="T46" s="168">
        <v>45193</v>
      </c>
      <c r="U46" s="163"/>
      <c r="V46" s="169" t="s">
        <v>162</v>
      </c>
      <c r="W46" s="173" t="s">
        <v>276</v>
      </c>
    </row>
    <row r="47" spans="1:23" ht="14.45" customHeight="1" x14ac:dyDescent="0.25">
      <c r="A47" s="171" t="s">
        <v>4308</v>
      </c>
      <c r="B47" s="160">
        <v>2</v>
      </c>
      <c r="C47" s="159" t="s">
        <v>178</v>
      </c>
      <c r="D47" s="159" t="s">
        <v>173</v>
      </c>
      <c r="E47" s="159" t="s">
        <v>185</v>
      </c>
      <c r="F47" s="159"/>
      <c r="G47" s="166" t="s">
        <v>405</v>
      </c>
      <c r="H47" s="171" t="s">
        <v>91</v>
      </c>
      <c r="I47" s="159" t="s">
        <v>110</v>
      </c>
      <c r="J47" s="165">
        <v>45194</v>
      </c>
      <c r="K47" s="165">
        <v>45194</v>
      </c>
      <c r="L47" s="172" t="s">
        <v>4309</v>
      </c>
      <c r="M47" s="159" t="s">
        <v>201</v>
      </c>
      <c r="N47" s="159" t="s">
        <v>769</v>
      </c>
      <c r="O47" s="159" t="s">
        <v>511</v>
      </c>
      <c r="P47" s="159"/>
      <c r="Q47" s="165"/>
      <c r="R47" s="166"/>
      <c r="S47" s="167"/>
      <c r="T47" s="168">
        <v>45198</v>
      </c>
      <c r="U47" s="163" t="s">
        <v>365</v>
      </c>
      <c r="V47" s="169" t="s">
        <v>162</v>
      </c>
      <c r="W47" s="173" t="s">
        <v>299</v>
      </c>
    </row>
    <row r="48" spans="1:23" ht="14.45" customHeight="1" x14ac:dyDescent="0.25">
      <c r="A48" s="171" t="s">
        <v>4310</v>
      </c>
      <c r="B48" s="160">
        <f>9*30.4387/365.25</f>
        <v>0.75002956878850102</v>
      </c>
      <c r="C48" s="159" t="s">
        <v>168</v>
      </c>
      <c r="D48" s="159" t="s">
        <v>173</v>
      </c>
      <c r="E48" s="159" t="s">
        <v>185</v>
      </c>
      <c r="F48" s="159"/>
      <c r="G48" s="166" t="s">
        <v>363</v>
      </c>
      <c r="H48" s="171" t="s">
        <v>89</v>
      </c>
      <c r="I48" s="159" t="s">
        <v>110</v>
      </c>
      <c r="J48" s="165">
        <v>45194</v>
      </c>
      <c r="K48" s="178">
        <v>45195</v>
      </c>
      <c r="L48" s="172" t="s">
        <v>4311</v>
      </c>
      <c r="M48" s="159" t="s">
        <v>201</v>
      </c>
      <c r="N48" s="159" t="s">
        <v>283</v>
      </c>
      <c r="O48" s="159" t="s">
        <v>511</v>
      </c>
      <c r="P48" s="159"/>
      <c r="Q48" s="165"/>
      <c r="R48" s="166"/>
      <c r="S48" s="167"/>
      <c r="T48" s="168">
        <v>45201</v>
      </c>
      <c r="U48" s="163" t="s">
        <v>4312</v>
      </c>
      <c r="V48" s="169" t="s">
        <v>162</v>
      </c>
      <c r="W48" s="173" t="s">
        <v>347</v>
      </c>
    </row>
    <row r="49" spans="1:23" ht="14.45" customHeight="1" x14ac:dyDescent="0.25">
      <c r="A49" s="171" t="s">
        <v>4313</v>
      </c>
      <c r="B49" s="160">
        <v>3</v>
      </c>
      <c r="C49" s="159" t="s">
        <v>178</v>
      </c>
      <c r="D49" s="159" t="s">
        <v>173</v>
      </c>
      <c r="E49" s="159" t="s">
        <v>185</v>
      </c>
      <c r="F49" s="159"/>
      <c r="G49" s="166" t="s">
        <v>4246</v>
      </c>
      <c r="H49" s="171" t="s">
        <v>91</v>
      </c>
      <c r="I49" s="159" t="s">
        <v>110</v>
      </c>
      <c r="J49" s="165">
        <v>45194</v>
      </c>
      <c r="K49" s="165">
        <v>45194</v>
      </c>
      <c r="L49" s="172" t="s">
        <v>963</v>
      </c>
      <c r="M49" s="159" t="s">
        <v>133</v>
      </c>
      <c r="N49" s="159" t="s">
        <v>305</v>
      </c>
      <c r="O49" s="159" t="s">
        <v>284</v>
      </c>
      <c r="P49" s="159"/>
      <c r="Q49" s="165"/>
      <c r="R49" s="166"/>
      <c r="S49" s="167"/>
      <c r="T49" s="168">
        <v>45198</v>
      </c>
      <c r="U49" s="163" t="s">
        <v>2943</v>
      </c>
      <c r="V49" s="169" t="s">
        <v>162</v>
      </c>
      <c r="W49" s="173" t="s">
        <v>299</v>
      </c>
    </row>
    <row r="50" spans="1:23" ht="14.45" customHeight="1" x14ac:dyDescent="0.25">
      <c r="A50" s="171" t="s">
        <v>4314</v>
      </c>
      <c r="B50" s="160">
        <f>7*30.4387/365.25</f>
        <v>0.58335633127994524</v>
      </c>
      <c r="C50" s="159" t="s">
        <v>168</v>
      </c>
      <c r="D50" s="159" t="s">
        <v>173</v>
      </c>
      <c r="E50" s="159" t="s">
        <v>185</v>
      </c>
      <c r="F50" s="159"/>
      <c r="G50" s="166" t="s">
        <v>408</v>
      </c>
      <c r="H50" s="171" t="s">
        <v>91</v>
      </c>
      <c r="I50" s="159" t="s">
        <v>110</v>
      </c>
      <c r="J50" s="165">
        <v>45194</v>
      </c>
      <c r="K50" s="165">
        <v>45194</v>
      </c>
      <c r="L50" s="172" t="s">
        <v>963</v>
      </c>
      <c r="M50" s="159" t="s">
        <v>133</v>
      </c>
      <c r="N50" s="159" t="s">
        <v>305</v>
      </c>
      <c r="O50" s="159" t="s">
        <v>284</v>
      </c>
      <c r="P50" s="159"/>
      <c r="Q50" s="165"/>
      <c r="R50" s="166"/>
      <c r="S50" s="167"/>
      <c r="T50" s="168">
        <v>45200</v>
      </c>
      <c r="U50" s="163" t="s">
        <v>4315</v>
      </c>
      <c r="V50" s="169" t="s">
        <v>162</v>
      </c>
      <c r="W50" s="173" t="s">
        <v>347</v>
      </c>
    </row>
    <row r="51" spans="1:23" ht="14.45" customHeight="1" x14ac:dyDescent="0.25">
      <c r="A51" s="171" t="s">
        <v>4316</v>
      </c>
      <c r="B51" s="160">
        <v>3</v>
      </c>
      <c r="C51" s="159" t="s">
        <v>168</v>
      </c>
      <c r="D51" s="159" t="s">
        <v>173</v>
      </c>
      <c r="E51" s="159" t="s">
        <v>185</v>
      </c>
      <c r="F51" s="159"/>
      <c r="G51" s="166" t="s">
        <v>363</v>
      </c>
      <c r="H51" s="171" t="s">
        <v>91</v>
      </c>
      <c r="I51" s="159" t="s">
        <v>110</v>
      </c>
      <c r="J51" s="165">
        <v>45194</v>
      </c>
      <c r="K51" s="165">
        <v>45194</v>
      </c>
      <c r="L51" s="172" t="s">
        <v>4317</v>
      </c>
      <c r="M51" s="159" t="s">
        <v>133</v>
      </c>
      <c r="N51" s="159" t="s">
        <v>283</v>
      </c>
      <c r="O51" s="159" t="s">
        <v>383</v>
      </c>
      <c r="P51" s="159"/>
      <c r="Q51" s="165"/>
      <c r="R51" s="166"/>
      <c r="S51" s="167"/>
      <c r="T51" s="168">
        <v>45200</v>
      </c>
      <c r="U51" s="163" t="s">
        <v>4247</v>
      </c>
      <c r="V51" s="169" t="s">
        <v>162</v>
      </c>
      <c r="W51" s="173" t="s">
        <v>347</v>
      </c>
    </row>
    <row r="52" spans="1:23" ht="14.45" customHeight="1" x14ac:dyDescent="0.25">
      <c r="A52" s="171" t="s">
        <v>4318</v>
      </c>
      <c r="B52" s="160">
        <f>5*30.4387/365.25</f>
        <v>0.41668309377138946</v>
      </c>
      <c r="C52" s="159" t="s">
        <v>168</v>
      </c>
      <c r="D52" s="159" t="s">
        <v>173</v>
      </c>
      <c r="E52" s="159" t="s">
        <v>185</v>
      </c>
      <c r="F52" s="159"/>
      <c r="G52" s="166" t="s">
        <v>446</v>
      </c>
      <c r="H52" s="171" t="s">
        <v>91</v>
      </c>
      <c r="I52" s="159" t="s">
        <v>110</v>
      </c>
      <c r="J52" s="165">
        <v>45194</v>
      </c>
      <c r="K52" s="165">
        <v>45194</v>
      </c>
      <c r="L52" s="172" t="s">
        <v>4319</v>
      </c>
      <c r="M52" s="159" t="s">
        <v>133</v>
      </c>
      <c r="N52" s="159" t="s">
        <v>283</v>
      </c>
      <c r="O52" s="159" t="s">
        <v>618</v>
      </c>
      <c r="P52" s="159"/>
      <c r="Q52" s="165"/>
      <c r="R52" s="166"/>
      <c r="S52" s="167"/>
      <c r="T52" s="168">
        <v>45196</v>
      </c>
      <c r="U52" s="163" t="s">
        <v>285</v>
      </c>
      <c r="V52" s="169" t="s">
        <v>166</v>
      </c>
      <c r="W52" s="173" t="s">
        <v>1096</v>
      </c>
    </row>
    <row r="53" spans="1:23" ht="14.45" customHeight="1" x14ac:dyDescent="0.25">
      <c r="A53" s="171" t="s">
        <v>4320</v>
      </c>
      <c r="B53" s="160">
        <v>2.5</v>
      </c>
      <c r="C53" s="159" t="s">
        <v>178</v>
      </c>
      <c r="D53" s="159" t="s">
        <v>173</v>
      </c>
      <c r="E53" s="159" t="s">
        <v>185</v>
      </c>
      <c r="F53" s="159"/>
      <c r="G53" s="166" t="s">
        <v>363</v>
      </c>
      <c r="H53" s="171" t="s">
        <v>91</v>
      </c>
      <c r="I53" s="159" t="s">
        <v>110</v>
      </c>
      <c r="J53" s="165">
        <v>45194</v>
      </c>
      <c r="K53" s="165">
        <v>45194</v>
      </c>
      <c r="L53" s="172" t="s">
        <v>211</v>
      </c>
      <c r="M53" s="159" t="s">
        <v>133</v>
      </c>
      <c r="N53" s="159" t="s">
        <v>283</v>
      </c>
      <c r="O53" s="159" t="s">
        <v>284</v>
      </c>
      <c r="P53" s="159"/>
      <c r="Q53" s="165"/>
      <c r="R53" s="166"/>
      <c r="S53" s="167"/>
      <c r="T53" s="168">
        <v>45202</v>
      </c>
      <c r="U53" s="163" t="s">
        <v>963</v>
      </c>
      <c r="V53" s="169" t="s">
        <v>162</v>
      </c>
      <c r="W53" s="173" t="s">
        <v>387</v>
      </c>
    </row>
    <row r="54" spans="1:23" ht="14.45" customHeight="1" x14ac:dyDescent="0.25">
      <c r="A54" s="171" t="s">
        <v>4321</v>
      </c>
      <c r="B54" s="160">
        <v>1.5</v>
      </c>
      <c r="C54" s="159" t="s">
        <v>178</v>
      </c>
      <c r="D54" s="159" t="s">
        <v>173</v>
      </c>
      <c r="E54" s="159" t="s">
        <v>185</v>
      </c>
      <c r="F54" s="159"/>
      <c r="G54" s="166" t="s">
        <v>446</v>
      </c>
      <c r="H54" s="171" t="s">
        <v>91</v>
      </c>
      <c r="I54" s="159" t="s">
        <v>110</v>
      </c>
      <c r="J54" s="165">
        <v>45194</v>
      </c>
      <c r="K54" s="165">
        <v>45194</v>
      </c>
      <c r="L54" s="172" t="s">
        <v>4322</v>
      </c>
      <c r="M54" s="159" t="s">
        <v>133</v>
      </c>
      <c r="N54" s="159" t="s">
        <v>305</v>
      </c>
      <c r="O54" s="159" t="s">
        <v>345</v>
      </c>
      <c r="P54" s="159"/>
      <c r="Q54" s="165"/>
      <c r="R54" s="166"/>
      <c r="S54" s="167"/>
      <c r="T54" s="168">
        <v>45202</v>
      </c>
      <c r="U54" s="163" t="s">
        <v>4323</v>
      </c>
      <c r="V54" s="169" t="s">
        <v>162</v>
      </c>
      <c r="W54" s="173" t="s">
        <v>387</v>
      </c>
    </row>
    <row r="55" spans="1:23" ht="14.45" customHeight="1" x14ac:dyDescent="0.25">
      <c r="A55" s="171" t="s">
        <v>4324</v>
      </c>
      <c r="B55" s="160">
        <v>2.6</v>
      </c>
      <c r="C55" s="159" t="s">
        <v>178</v>
      </c>
      <c r="D55" s="159" t="s">
        <v>173</v>
      </c>
      <c r="E55" s="159" t="s">
        <v>185</v>
      </c>
      <c r="F55" s="159"/>
      <c r="G55" s="166" t="s">
        <v>436</v>
      </c>
      <c r="H55" s="171" t="s">
        <v>91</v>
      </c>
      <c r="I55" s="159" t="s">
        <v>110</v>
      </c>
      <c r="J55" s="165">
        <v>45196</v>
      </c>
      <c r="K55" s="165">
        <v>45196</v>
      </c>
      <c r="L55" s="172" t="s">
        <v>1234</v>
      </c>
      <c r="M55" s="159" t="s">
        <v>133</v>
      </c>
      <c r="N55" s="159" t="s">
        <v>305</v>
      </c>
      <c r="O55" s="159" t="s">
        <v>291</v>
      </c>
      <c r="P55" s="159"/>
      <c r="Q55" s="165"/>
      <c r="R55" s="166"/>
      <c r="S55" s="167"/>
      <c r="T55" s="168">
        <v>45199</v>
      </c>
      <c r="U55" s="163" t="s">
        <v>3806</v>
      </c>
      <c r="V55" s="169" t="s">
        <v>162</v>
      </c>
      <c r="W55" s="173" t="s">
        <v>371</v>
      </c>
    </row>
    <row r="56" spans="1:23" ht="14.45" customHeight="1" x14ac:dyDescent="0.25">
      <c r="A56" s="171" t="s">
        <v>4325</v>
      </c>
      <c r="B56" s="160">
        <v>5</v>
      </c>
      <c r="C56" s="159" t="s">
        <v>178</v>
      </c>
      <c r="D56" s="159" t="s">
        <v>173</v>
      </c>
      <c r="E56" s="159" t="s">
        <v>185</v>
      </c>
      <c r="F56" s="159"/>
      <c r="G56" s="166" t="s">
        <v>4326</v>
      </c>
      <c r="H56" s="171" t="s">
        <v>91</v>
      </c>
      <c r="I56" s="159" t="s">
        <v>110</v>
      </c>
      <c r="J56" s="165">
        <v>45196</v>
      </c>
      <c r="K56" s="165">
        <v>45196</v>
      </c>
      <c r="L56" s="172" t="s">
        <v>212</v>
      </c>
      <c r="M56" s="159" t="s">
        <v>133</v>
      </c>
      <c r="N56" s="159" t="s">
        <v>305</v>
      </c>
      <c r="O56" s="159" t="s">
        <v>291</v>
      </c>
      <c r="P56" s="159"/>
      <c r="Q56" s="165"/>
      <c r="R56" s="166"/>
      <c r="S56" s="167"/>
      <c r="T56" s="168">
        <v>45198</v>
      </c>
      <c r="U56" s="163" t="s">
        <v>212</v>
      </c>
      <c r="V56" s="169" t="s">
        <v>162</v>
      </c>
      <c r="W56" s="173" t="s">
        <v>276</v>
      </c>
    </row>
    <row r="57" spans="1:23" ht="14.45" customHeight="1" x14ac:dyDescent="0.25">
      <c r="A57" s="171" t="s">
        <v>4327</v>
      </c>
      <c r="B57" s="160">
        <f>8*30.4387/365.25</f>
        <v>0.66669295003422313</v>
      </c>
      <c r="C57" s="159" t="s">
        <v>168</v>
      </c>
      <c r="D57" s="159" t="s">
        <v>169</v>
      </c>
      <c r="E57" s="159" t="s">
        <v>185</v>
      </c>
      <c r="F57" s="159"/>
      <c r="G57" s="166" t="s">
        <v>1796</v>
      </c>
      <c r="H57" s="171" t="s">
        <v>91</v>
      </c>
      <c r="I57" s="159" t="s">
        <v>110</v>
      </c>
      <c r="J57" s="165">
        <v>45198</v>
      </c>
      <c r="K57" s="165">
        <v>45198</v>
      </c>
      <c r="L57" s="172" t="s">
        <v>4328</v>
      </c>
      <c r="M57" s="159" t="s">
        <v>133</v>
      </c>
      <c r="N57" s="159" t="s">
        <v>283</v>
      </c>
      <c r="O57" s="159" t="s">
        <v>284</v>
      </c>
      <c r="P57" s="159"/>
      <c r="Q57" s="165"/>
      <c r="R57" s="166"/>
      <c r="S57" s="167"/>
      <c r="T57" s="168">
        <v>45200</v>
      </c>
      <c r="U57" s="163"/>
      <c r="V57" s="169" t="s">
        <v>162</v>
      </c>
      <c r="W57" s="173" t="s">
        <v>276</v>
      </c>
    </row>
    <row r="58" spans="1:23" ht="14.45" customHeight="1" x14ac:dyDescent="0.25">
      <c r="A58" s="171" t="s">
        <v>4329</v>
      </c>
      <c r="B58" s="160">
        <v>1.3</v>
      </c>
      <c r="C58" s="159" t="s">
        <v>168</v>
      </c>
      <c r="D58" s="159" t="s">
        <v>173</v>
      </c>
      <c r="E58" s="159" t="s">
        <v>279</v>
      </c>
      <c r="F58" s="159"/>
      <c r="G58" s="166" t="s">
        <v>179</v>
      </c>
      <c r="H58" s="171" t="s">
        <v>89</v>
      </c>
      <c r="I58" s="159" t="s">
        <v>100</v>
      </c>
      <c r="J58" s="165">
        <v>45198</v>
      </c>
      <c r="K58" s="165">
        <v>45198</v>
      </c>
      <c r="L58" s="172" t="s">
        <v>3326</v>
      </c>
      <c r="M58" s="159" t="s">
        <v>133</v>
      </c>
      <c r="N58" s="159" t="s">
        <v>3221</v>
      </c>
      <c r="O58" s="159" t="s">
        <v>284</v>
      </c>
      <c r="P58" s="159"/>
      <c r="Q58" s="165"/>
      <c r="R58" s="166"/>
      <c r="S58" s="167"/>
      <c r="T58" s="168">
        <v>45203</v>
      </c>
      <c r="U58" s="163" t="s">
        <v>672</v>
      </c>
      <c r="V58" s="169" t="s">
        <v>162</v>
      </c>
      <c r="W58" s="173" t="s">
        <v>328</v>
      </c>
    </row>
    <row r="59" spans="1:23" ht="14.45" customHeight="1" x14ac:dyDescent="0.25">
      <c r="A59" s="171" t="s">
        <v>4330</v>
      </c>
      <c r="B59" s="160">
        <v>3</v>
      </c>
      <c r="C59" s="159" t="s">
        <v>168</v>
      </c>
      <c r="D59" s="159" t="s">
        <v>173</v>
      </c>
      <c r="E59" s="159" t="s">
        <v>279</v>
      </c>
      <c r="F59" s="159"/>
      <c r="G59" s="166" t="s">
        <v>2465</v>
      </c>
      <c r="H59" s="171" t="s">
        <v>89</v>
      </c>
      <c r="I59" s="159" t="s">
        <v>100</v>
      </c>
      <c r="J59" s="165">
        <v>45198</v>
      </c>
      <c r="K59" s="165">
        <v>45198</v>
      </c>
      <c r="L59" s="172" t="s">
        <v>4331</v>
      </c>
      <c r="M59" s="159" t="s">
        <v>133</v>
      </c>
      <c r="N59" s="159" t="s">
        <v>290</v>
      </c>
      <c r="O59" s="159" t="s">
        <v>383</v>
      </c>
      <c r="P59" s="159"/>
      <c r="Q59" s="165"/>
      <c r="R59" s="166"/>
      <c r="S59" s="167"/>
      <c r="T59" s="168">
        <v>45204</v>
      </c>
      <c r="U59" s="163" t="s">
        <v>4332</v>
      </c>
      <c r="V59" s="169" t="s">
        <v>162</v>
      </c>
      <c r="W59" s="173" t="s">
        <v>347</v>
      </c>
    </row>
    <row r="60" spans="1:23" ht="14.45" customHeight="1" x14ac:dyDescent="0.25">
      <c r="A60" s="171" t="s">
        <v>4333</v>
      </c>
      <c r="B60" s="160">
        <v>7</v>
      </c>
      <c r="C60" s="159" t="s">
        <v>178</v>
      </c>
      <c r="D60" s="159" t="s">
        <v>173</v>
      </c>
      <c r="E60" s="159" t="s">
        <v>279</v>
      </c>
      <c r="F60" s="159"/>
      <c r="G60" s="166" t="s">
        <v>598</v>
      </c>
      <c r="H60" s="171" t="s">
        <v>89</v>
      </c>
      <c r="I60" s="159" t="s">
        <v>106</v>
      </c>
      <c r="J60" s="165">
        <v>45173</v>
      </c>
      <c r="K60" s="165">
        <v>45173</v>
      </c>
      <c r="L60" s="172" t="s">
        <v>3082</v>
      </c>
      <c r="M60" s="159" t="s">
        <v>133</v>
      </c>
      <c r="N60" s="159" t="s">
        <v>290</v>
      </c>
      <c r="O60" s="159" t="s">
        <v>383</v>
      </c>
      <c r="P60" s="159"/>
      <c r="Q60" s="165"/>
      <c r="R60" s="166"/>
      <c r="S60" s="167"/>
      <c r="T60" s="168">
        <v>45177</v>
      </c>
      <c r="U60" s="163" t="s">
        <v>2943</v>
      </c>
      <c r="V60" s="169" t="s">
        <v>162</v>
      </c>
      <c r="W60" s="173" t="s">
        <v>299</v>
      </c>
    </row>
    <row r="61" spans="1:23" ht="14.45" customHeight="1" x14ac:dyDescent="0.25">
      <c r="A61" s="171" t="s">
        <v>4334</v>
      </c>
      <c r="B61" s="160">
        <v>32</v>
      </c>
      <c r="C61" s="159" t="s">
        <v>168</v>
      </c>
      <c r="D61" s="159" t="s">
        <v>173</v>
      </c>
      <c r="E61" s="159" t="s">
        <v>279</v>
      </c>
      <c r="F61" s="159"/>
      <c r="G61" s="166" t="s">
        <v>4335</v>
      </c>
      <c r="H61" s="171" t="s">
        <v>89</v>
      </c>
      <c r="I61" s="159" t="s">
        <v>106</v>
      </c>
      <c r="J61" s="165">
        <v>45173</v>
      </c>
      <c r="K61" s="165">
        <v>45173</v>
      </c>
      <c r="L61" s="172" t="s">
        <v>4336</v>
      </c>
      <c r="M61" s="159" t="s">
        <v>137</v>
      </c>
      <c r="N61" s="159" t="s">
        <v>290</v>
      </c>
      <c r="O61" s="159" t="s">
        <v>171</v>
      </c>
      <c r="P61" s="159" t="s">
        <v>353</v>
      </c>
      <c r="Q61" s="165">
        <v>45173</v>
      </c>
      <c r="R61" s="166" t="s">
        <v>354</v>
      </c>
      <c r="S61" s="167"/>
      <c r="T61" s="168">
        <v>45178</v>
      </c>
      <c r="U61" s="163" t="s">
        <v>4337</v>
      </c>
      <c r="V61" s="169" t="s">
        <v>162</v>
      </c>
      <c r="W61" s="173" t="s">
        <v>912</v>
      </c>
    </row>
    <row r="62" spans="1:23" ht="14.45" customHeight="1" x14ac:dyDescent="0.25">
      <c r="A62" s="171" t="s">
        <v>4338</v>
      </c>
      <c r="B62" s="160">
        <f>9*30.4387/365.25</f>
        <v>0.75002956878850102</v>
      </c>
      <c r="C62" s="159" t="s">
        <v>168</v>
      </c>
      <c r="D62" s="159" t="s">
        <v>173</v>
      </c>
      <c r="E62" s="159" t="s">
        <v>185</v>
      </c>
      <c r="F62" s="159"/>
      <c r="G62" s="166" t="s">
        <v>720</v>
      </c>
      <c r="H62" s="171" t="s">
        <v>91</v>
      </c>
      <c r="I62" s="159" t="s">
        <v>114</v>
      </c>
      <c r="J62" s="165">
        <v>45173</v>
      </c>
      <c r="K62" s="165">
        <v>45173</v>
      </c>
      <c r="L62" s="172" t="s">
        <v>211</v>
      </c>
      <c r="M62" s="159" t="s">
        <v>133</v>
      </c>
      <c r="N62" s="159" t="s">
        <v>290</v>
      </c>
      <c r="O62" s="159" t="s">
        <v>284</v>
      </c>
      <c r="P62" s="159"/>
      <c r="Q62" s="165"/>
      <c r="R62" s="166"/>
      <c r="S62" s="167"/>
      <c r="T62" s="168">
        <v>45179</v>
      </c>
      <c r="U62" s="163" t="s">
        <v>406</v>
      </c>
      <c r="V62" s="169" t="s">
        <v>162</v>
      </c>
      <c r="W62" s="173" t="s">
        <v>347</v>
      </c>
    </row>
    <row r="63" spans="1:23" ht="14.45" customHeight="1" x14ac:dyDescent="0.25">
      <c r="A63" s="171" t="s">
        <v>4339</v>
      </c>
      <c r="B63" s="160">
        <v>39</v>
      </c>
      <c r="C63" s="159" t="s">
        <v>168</v>
      </c>
      <c r="D63" s="159" t="s">
        <v>173</v>
      </c>
      <c r="E63" s="159" t="s">
        <v>185</v>
      </c>
      <c r="F63" s="159"/>
      <c r="G63" s="166" t="s">
        <v>1891</v>
      </c>
      <c r="H63" s="171" t="s">
        <v>89</v>
      </c>
      <c r="I63" s="159" t="s">
        <v>114</v>
      </c>
      <c r="J63" s="165">
        <v>45173</v>
      </c>
      <c r="K63" s="165">
        <v>45173</v>
      </c>
      <c r="L63" s="172" t="s">
        <v>4340</v>
      </c>
      <c r="M63" s="159" t="s">
        <v>137</v>
      </c>
      <c r="N63" s="159" t="s">
        <v>290</v>
      </c>
      <c r="O63" s="159" t="s">
        <v>1733</v>
      </c>
      <c r="P63" s="159"/>
      <c r="Q63" s="165"/>
      <c r="R63" s="166"/>
      <c r="S63" s="167"/>
      <c r="T63" s="168">
        <v>45181</v>
      </c>
      <c r="U63" s="163" t="s">
        <v>4341</v>
      </c>
      <c r="V63" s="169" t="s">
        <v>162</v>
      </c>
      <c r="W63" s="173" t="s">
        <v>4342</v>
      </c>
    </row>
    <row r="64" spans="1:23" ht="14.45" customHeight="1" x14ac:dyDescent="0.25">
      <c r="A64" s="171" t="s">
        <v>4343</v>
      </c>
      <c r="B64" s="160">
        <f>10*30.4387/365.25</f>
        <v>0.83336618754277891</v>
      </c>
      <c r="C64" s="159" t="s">
        <v>168</v>
      </c>
      <c r="D64" s="159" t="s">
        <v>173</v>
      </c>
      <c r="E64" s="159" t="s">
        <v>279</v>
      </c>
      <c r="F64" s="159"/>
      <c r="G64" s="166" t="s">
        <v>179</v>
      </c>
      <c r="H64" s="171" t="s">
        <v>89</v>
      </c>
      <c r="I64" s="159" t="s">
        <v>106</v>
      </c>
      <c r="J64" s="165">
        <v>45173</v>
      </c>
      <c r="K64" s="165">
        <v>45173</v>
      </c>
      <c r="L64" s="172" t="s">
        <v>4344</v>
      </c>
      <c r="M64" s="159" t="s">
        <v>133</v>
      </c>
      <c r="N64" s="159" t="s">
        <v>290</v>
      </c>
      <c r="O64" s="159" t="s">
        <v>284</v>
      </c>
      <c r="P64" s="159"/>
      <c r="Q64" s="165"/>
      <c r="R64" s="166"/>
      <c r="S64" s="167"/>
      <c r="T64" s="168">
        <v>45179</v>
      </c>
      <c r="U64" s="163" t="s">
        <v>1086</v>
      </c>
      <c r="V64" s="169" t="s">
        <v>162</v>
      </c>
      <c r="W64" s="173" t="s">
        <v>347</v>
      </c>
    </row>
    <row r="65" spans="1:23" ht="14.45" customHeight="1" x14ac:dyDescent="0.25">
      <c r="A65" s="171" t="s">
        <v>4345</v>
      </c>
      <c r="B65" s="160">
        <v>2</v>
      </c>
      <c r="C65" s="159" t="s">
        <v>168</v>
      </c>
      <c r="D65" s="159" t="s">
        <v>173</v>
      </c>
      <c r="E65" s="159" t="s">
        <v>279</v>
      </c>
      <c r="F65" s="159"/>
      <c r="G65" s="166" t="s">
        <v>4043</v>
      </c>
      <c r="H65" s="171" t="s">
        <v>89</v>
      </c>
      <c r="I65" s="159" t="s">
        <v>104</v>
      </c>
      <c r="J65" s="165">
        <v>45173</v>
      </c>
      <c r="K65" s="165">
        <v>45173</v>
      </c>
      <c r="L65" s="172" t="s">
        <v>4344</v>
      </c>
      <c r="M65" s="159" t="s">
        <v>133</v>
      </c>
      <c r="N65" s="159" t="s">
        <v>290</v>
      </c>
      <c r="O65" s="159" t="s">
        <v>284</v>
      </c>
      <c r="P65" s="159"/>
      <c r="Q65" s="165"/>
      <c r="R65" s="166"/>
      <c r="S65" s="167"/>
      <c r="T65" s="168">
        <v>45179</v>
      </c>
      <c r="U65" s="163" t="s">
        <v>1086</v>
      </c>
      <c r="V65" s="169" t="s">
        <v>162</v>
      </c>
      <c r="W65" s="173" t="s">
        <v>347</v>
      </c>
    </row>
    <row r="66" spans="1:23" ht="14.45" customHeight="1" x14ac:dyDescent="0.25">
      <c r="A66" s="171" t="s">
        <v>4346</v>
      </c>
      <c r="B66" s="160">
        <v>65</v>
      </c>
      <c r="C66" s="159" t="s">
        <v>168</v>
      </c>
      <c r="D66" s="159" t="s">
        <v>173</v>
      </c>
      <c r="E66" s="159" t="s">
        <v>279</v>
      </c>
      <c r="F66" s="159"/>
      <c r="G66" s="166" t="s">
        <v>2904</v>
      </c>
      <c r="H66" s="171" t="s">
        <v>89</v>
      </c>
      <c r="I66" s="159" t="s">
        <v>106</v>
      </c>
      <c r="J66" s="165">
        <v>45173</v>
      </c>
      <c r="K66" s="165">
        <v>45173</v>
      </c>
      <c r="L66" s="172" t="s">
        <v>4347</v>
      </c>
      <c r="M66" s="159" t="s">
        <v>133</v>
      </c>
      <c r="N66" s="159" t="s">
        <v>290</v>
      </c>
      <c r="O66" s="159" t="s">
        <v>310</v>
      </c>
      <c r="P66" s="159"/>
      <c r="Q66" s="165"/>
      <c r="R66" s="166"/>
      <c r="S66" s="167"/>
      <c r="T66" s="168">
        <v>45179</v>
      </c>
      <c r="U66" s="163" t="s">
        <v>4348</v>
      </c>
      <c r="V66" s="169" t="s">
        <v>162</v>
      </c>
      <c r="W66" s="173" t="s">
        <v>347</v>
      </c>
    </row>
    <row r="67" spans="1:23" ht="14.45" customHeight="1" x14ac:dyDescent="0.25">
      <c r="A67" s="171" t="s">
        <v>4349</v>
      </c>
      <c r="B67" s="160">
        <v>22</v>
      </c>
      <c r="C67" s="159" t="s">
        <v>168</v>
      </c>
      <c r="D67" s="159" t="s">
        <v>173</v>
      </c>
      <c r="E67" s="159" t="s">
        <v>185</v>
      </c>
      <c r="F67" s="159"/>
      <c r="G67" s="166" t="s">
        <v>4350</v>
      </c>
      <c r="H67" s="171" t="s">
        <v>89</v>
      </c>
      <c r="I67" s="159" t="s">
        <v>114</v>
      </c>
      <c r="J67" s="165">
        <v>45174</v>
      </c>
      <c r="K67" s="165">
        <v>45174</v>
      </c>
      <c r="L67" s="172" t="s">
        <v>4351</v>
      </c>
      <c r="M67" s="159" t="s">
        <v>137</v>
      </c>
      <c r="N67" s="159" t="s">
        <v>644</v>
      </c>
      <c r="O67" s="159" t="s">
        <v>208</v>
      </c>
      <c r="P67" s="159"/>
      <c r="Q67" s="165"/>
      <c r="R67" s="166"/>
      <c r="S67" s="167"/>
      <c r="T67" s="168">
        <v>45192</v>
      </c>
      <c r="U67" s="163" t="s">
        <v>4352</v>
      </c>
      <c r="V67" s="169" t="s">
        <v>162</v>
      </c>
      <c r="W67" s="173" t="s">
        <v>4353</v>
      </c>
    </row>
    <row r="68" spans="1:23" ht="14.45" customHeight="1" x14ac:dyDescent="0.25">
      <c r="A68" s="171" t="s">
        <v>4354</v>
      </c>
      <c r="B68" s="160">
        <v>35</v>
      </c>
      <c r="C68" s="159" t="s">
        <v>168</v>
      </c>
      <c r="D68" s="159" t="s">
        <v>173</v>
      </c>
      <c r="E68" s="159" t="s">
        <v>279</v>
      </c>
      <c r="F68" s="159"/>
      <c r="G68" s="166" t="s">
        <v>350</v>
      </c>
      <c r="H68" s="171" t="s">
        <v>89</v>
      </c>
      <c r="I68" s="159" t="s">
        <v>106</v>
      </c>
      <c r="J68" s="165">
        <v>45174</v>
      </c>
      <c r="K68" s="165">
        <v>45174</v>
      </c>
      <c r="L68" s="172" t="s">
        <v>4355</v>
      </c>
      <c r="M68" s="159" t="s">
        <v>137</v>
      </c>
      <c r="N68" s="159" t="s">
        <v>290</v>
      </c>
      <c r="O68" s="159" t="s">
        <v>462</v>
      </c>
      <c r="P68" s="159"/>
      <c r="Q68" s="165"/>
      <c r="R68" s="166"/>
      <c r="S68" s="167"/>
      <c r="T68" s="168">
        <v>45181</v>
      </c>
      <c r="U68" s="163" t="s">
        <v>4356</v>
      </c>
      <c r="V68" s="169" t="s">
        <v>162</v>
      </c>
      <c r="W68" s="173" t="s">
        <v>423</v>
      </c>
    </row>
    <row r="69" spans="1:23" ht="14.45" customHeight="1" x14ac:dyDescent="0.25">
      <c r="A69" s="171" t="s">
        <v>4357</v>
      </c>
      <c r="B69" s="160">
        <v>0.5</v>
      </c>
      <c r="C69" s="159" t="s">
        <v>168</v>
      </c>
      <c r="D69" s="159" t="s">
        <v>169</v>
      </c>
      <c r="E69" s="159" t="s">
        <v>185</v>
      </c>
      <c r="F69" s="159"/>
      <c r="G69" s="166" t="s">
        <v>2733</v>
      </c>
      <c r="H69" s="171" t="s">
        <v>91</v>
      </c>
      <c r="I69" s="159" t="s">
        <v>116</v>
      </c>
      <c r="J69" s="165">
        <v>45174</v>
      </c>
      <c r="K69" s="165">
        <v>45174</v>
      </c>
      <c r="L69" s="172" t="s">
        <v>4344</v>
      </c>
      <c r="M69" s="159" t="s">
        <v>133</v>
      </c>
      <c r="N69" s="159" t="s">
        <v>290</v>
      </c>
      <c r="O69" s="159" t="s">
        <v>284</v>
      </c>
      <c r="P69" s="159"/>
      <c r="Q69" s="165"/>
      <c r="R69" s="166"/>
      <c r="S69" s="167"/>
      <c r="T69" s="168">
        <v>45179</v>
      </c>
      <c r="U69" s="163" t="s">
        <v>406</v>
      </c>
      <c r="V69" s="169" t="s">
        <v>162</v>
      </c>
      <c r="W69" s="173" t="s">
        <v>328</v>
      </c>
    </row>
    <row r="70" spans="1:23" ht="14.45" customHeight="1" x14ac:dyDescent="0.25">
      <c r="A70" s="171" t="s">
        <v>4358</v>
      </c>
      <c r="B70" s="198">
        <f>2/365.25</f>
        <v>5.4757015742642025E-3</v>
      </c>
      <c r="C70" s="159" t="s">
        <v>168</v>
      </c>
      <c r="D70" s="159" t="s">
        <v>173</v>
      </c>
      <c r="E70" s="159" t="s">
        <v>185</v>
      </c>
      <c r="F70" s="159"/>
      <c r="G70" s="166" t="s">
        <v>835</v>
      </c>
      <c r="H70" s="171" t="s">
        <v>91</v>
      </c>
      <c r="I70" s="159" t="s">
        <v>116</v>
      </c>
      <c r="J70" s="165">
        <v>45175</v>
      </c>
      <c r="K70" s="165">
        <v>45175</v>
      </c>
      <c r="L70" s="172" t="s">
        <v>4359</v>
      </c>
      <c r="M70" s="159" t="s">
        <v>133</v>
      </c>
      <c r="N70" s="159" t="s">
        <v>290</v>
      </c>
      <c r="O70" s="159" t="s">
        <v>415</v>
      </c>
      <c r="P70" s="159"/>
      <c r="Q70" s="165"/>
      <c r="R70" s="166"/>
      <c r="S70" s="167"/>
      <c r="T70" s="168">
        <v>45178</v>
      </c>
      <c r="U70" s="163" t="s">
        <v>285</v>
      </c>
      <c r="V70" s="169" t="s">
        <v>166</v>
      </c>
      <c r="W70" s="173" t="s">
        <v>492</v>
      </c>
    </row>
    <row r="71" spans="1:23" ht="14.45" customHeight="1" x14ac:dyDescent="0.25">
      <c r="A71" s="171" t="s">
        <v>4360</v>
      </c>
      <c r="B71" s="160">
        <v>12</v>
      </c>
      <c r="C71" s="159" t="s">
        <v>178</v>
      </c>
      <c r="D71" s="159" t="s">
        <v>173</v>
      </c>
      <c r="E71" s="159" t="s">
        <v>185</v>
      </c>
      <c r="F71" s="159"/>
      <c r="G71" s="166" t="s">
        <v>413</v>
      </c>
      <c r="H71" s="171" t="s">
        <v>91</v>
      </c>
      <c r="I71" s="159" t="s">
        <v>114</v>
      </c>
      <c r="J71" s="165">
        <v>45176</v>
      </c>
      <c r="K71" s="165">
        <v>45176</v>
      </c>
      <c r="L71" s="172" t="s">
        <v>1350</v>
      </c>
      <c r="M71" s="159" t="s">
        <v>133</v>
      </c>
      <c r="N71" s="159" t="s">
        <v>290</v>
      </c>
      <c r="O71" s="159" t="s">
        <v>383</v>
      </c>
      <c r="P71" s="159"/>
      <c r="Q71" s="165"/>
      <c r="R71" s="166"/>
      <c r="S71" s="167"/>
      <c r="T71" s="168">
        <v>45179</v>
      </c>
      <c r="U71" s="163" t="s">
        <v>4361</v>
      </c>
      <c r="V71" s="169" t="s">
        <v>162</v>
      </c>
      <c r="W71" s="173" t="s">
        <v>371</v>
      </c>
    </row>
    <row r="72" spans="1:23" ht="14.45" customHeight="1" x14ac:dyDescent="0.25">
      <c r="A72" s="171" t="s">
        <v>4362</v>
      </c>
      <c r="B72" s="160">
        <v>18</v>
      </c>
      <c r="C72" s="159" t="s">
        <v>168</v>
      </c>
      <c r="D72" s="159" t="s">
        <v>173</v>
      </c>
      <c r="E72" s="159" t="s">
        <v>279</v>
      </c>
      <c r="F72" s="159"/>
      <c r="G72" s="166" t="s">
        <v>373</v>
      </c>
      <c r="H72" s="171" t="s">
        <v>89</v>
      </c>
      <c r="I72" s="159" t="s">
        <v>106</v>
      </c>
      <c r="J72" s="165">
        <v>45176</v>
      </c>
      <c r="K72" s="165">
        <v>45176</v>
      </c>
      <c r="L72" s="172" t="s">
        <v>4363</v>
      </c>
      <c r="M72" s="159" t="s">
        <v>137</v>
      </c>
      <c r="N72" s="159" t="s">
        <v>290</v>
      </c>
      <c r="O72" s="159" t="s">
        <v>171</v>
      </c>
      <c r="P72" s="159"/>
      <c r="Q72" s="165"/>
      <c r="R72" s="166"/>
      <c r="S72" s="167"/>
      <c r="T72" s="168">
        <v>45178</v>
      </c>
      <c r="U72" s="163" t="s">
        <v>4364</v>
      </c>
      <c r="V72" s="169" t="s">
        <v>162</v>
      </c>
      <c r="W72" s="173" t="s">
        <v>395</v>
      </c>
    </row>
    <row r="73" spans="1:23" ht="14.45" customHeight="1" x14ac:dyDescent="0.25">
      <c r="A73" s="171" t="s">
        <v>4365</v>
      </c>
      <c r="B73" s="160">
        <v>27</v>
      </c>
      <c r="C73" s="159" t="s">
        <v>168</v>
      </c>
      <c r="D73" s="159" t="s">
        <v>587</v>
      </c>
      <c r="E73" s="159" t="s">
        <v>185</v>
      </c>
      <c r="F73" s="159"/>
      <c r="G73" s="166" t="s">
        <v>1926</v>
      </c>
      <c r="H73" s="171" t="s">
        <v>89</v>
      </c>
      <c r="I73" s="159" t="s">
        <v>116</v>
      </c>
      <c r="J73" s="165">
        <v>45174</v>
      </c>
      <c r="K73" s="165">
        <v>45174</v>
      </c>
      <c r="L73" s="172" t="s">
        <v>4366</v>
      </c>
      <c r="M73" s="159" t="s">
        <v>137</v>
      </c>
      <c r="N73" s="159" t="s">
        <v>644</v>
      </c>
      <c r="O73" s="159" t="s">
        <v>826</v>
      </c>
      <c r="P73" s="159" t="s">
        <v>353</v>
      </c>
      <c r="Q73" s="165">
        <v>45174</v>
      </c>
      <c r="R73" s="166" t="s">
        <v>354</v>
      </c>
      <c r="S73" s="167"/>
      <c r="T73" s="168">
        <v>45180</v>
      </c>
      <c r="U73" s="163" t="s">
        <v>4367</v>
      </c>
      <c r="V73" s="169" t="s">
        <v>162</v>
      </c>
      <c r="W73" s="173" t="s">
        <v>347</v>
      </c>
    </row>
    <row r="74" spans="1:23" ht="14.45" customHeight="1" x14ac:dyDescent="0.25">
      <c r="A74" s="171" t="s">
        <v>4368</v>
      </c>
      <c r="B74" s="160">
        <v>3</v>
      </c>
      <c r="C74" s="159" t="s">
        <v>178</v>
      </c>
      <c r="D74" s="159" t="s">
        <v>173</v>
      </c>
      <c r="E74" s="159" t="s">
        <v>279</v>
      </c>
      <c r="F74" s="159"/>
      <c r="G74" s="166" t="s">
        <v>179</v>
      </c>
      <c r="H74" s="171" t="s">
        <v>91</v>
      </c>
      <c r="I74" s="159" t="s">
        <v>106</v>
      </c>
      <c r="J74" s="165">
        <v>45175</v>
      </c>
      <c r="K74" s="165">
        <v>45175</v>
      </c>
      <c r="L74" s="172" t="s">
        <v>4369</v>
      </c>
      <c r="M74" s="159" t="s">
        <v>201</v>
      </c>
      <c r="N74" s="159" t="s">
        <v>644</v>
      </c>
      <c r="O74" s="159" t="s">
        <v>421</v>
      </c>
      <c r="P74" s="159"/>
      <c r="Q74" s="165"/>
      <c r="R74" s="166"/>
      <c r="S74" s="167"/>
      <c r="T74" s="168">
        <v>45177</v>
      </c>
      <c r="U74" s="163" t="s">
        <v>285</v>
      </c>
      <c r="V74" s="169" t="s">
        <v>166</v>
      </c>
      <c r="W74" s="173" t="s">
        <v>1096</v>
      </c>
    </row>
    <row r="75" spans="1:23" ht="14.45" customHeight="1" x14ac:dyDescent="0.25">
      <c r="A75" s="171" t="s">
        <v>4370</v>
      </c>
      <c r="B75" s="160">
        <v>32</v>
      </c>
      <c r="C75" s="159" t="s">
        <v>168</v>
      </c>
      <c r="D75" s="159" t="s">
        <v>173</v>
      </c>
      <c r="E75" s="159" t="s">
        <v>279</v>
      </c>
      <c r="F75" s="159"/>
      <c r="G75" s="166" t="s">
        <v>598</v>
      </c>
      <c r="H75" s="171" t="s">
        <v>89</v>
      </c>
      <c r="I75" s="159" t="s">
        <v>106</v>
      </c>
      <c r="J75" s="165">
        <v>45176</v>
      </c>
      <c r="K75" s="165">
        <v>45176</v>
      </c>
      <c r="L75" s="172" t="s">
        <v>961</v>
      </c>
      <c r="M75" s="159" t="s">
        <v>137</v>
      </c>
      <c r="N75" s="159" t="s">
        <v>290</v>
      </c>
      <c r="O75" s="159" t="s">
        <v>705</v>
      </c>
      <c r="P75" s="159"/>
      <c r="Q75" s="165"/>
      <c r="R75" s="166" t="s">
        <v>147</v>
      </c>
      <c r="S75" s="167"/>
      <c r="T75" s="168">
        <v>45181</v>
      </c>
      <c r="U75" s="163" t="s">
        <v>4371</v>
      </c>
      <c r="V75" s="169" t="s">
        <v>162</v>
      </c>
      <c r="W75" s="173" t="s">
        <v>4372</v>
      </c>
    </row>
    <row r="76" spans="1:23" ht="14.45" customHeight="1" x14ac:dyDescent="0.25">
      <c r="A76" s="171" t="s">
        <v>4373</v>
      </c>
      <c r="B76" s="160">
        <v>1.5</v>
      </c>
      <c r="C76" s="159" t="s">
        <v>168</v>
      </c>
      <c r="D76" s="159" t="s">
        <v>173</v>
      </c>
      <c r="E76" s="159" t="s">
        <v>279</v>
      </c>
      <c r="F76" s="159"/>
      <c r="G76" s="166" t="s">
        <v>217</v>
      </c>
      <c r="H76" s="171" t="s">
        <v>89</v>
      </c>
      <c r="I76" s="159" t="s">
        <v>104</v>
      </c>
      <c r="J76" s="165">
        <v>45176</v>
      </c>
      <c r="K76" s="165">
        <v>45176</v>
      </c>
      <c r="L76" s="172" t="s">
        <v>4374</v>
      </c>
      <c r="M76" s="159" t="s">
        <v>201</v>
      </c>
      <c r="N76" s="159" t="s">
        <v>290</v>
      </c>
      <c r="O76" s="159" t="s">
        <v>511</v>
      </c>
      <c r="P76" s="159"/>
      <c r="Q76" s="165"/>
      <c r="R76" s="166"/>
      <c r="S76" s="167"/>
      <c r="T76" s="168">
        <v>45182</v>
      </c>
      <c r="U76" s="163" t="s">
        <v>4375</v>
      </c>
      <c r="V76" s="169" t="s">
        <v>162</v>
      </c>
      <c r="W76" s="173" t="s">
        <v>347</v>
      </c>
    </row>
    <row r="77" spans="1:23" ht="14.45" customHeight="1" x14ac:dyDescent="0.25">
      <c r="A77" s="171" t="s">
        <v>4376</v>
      </c>
      <c r="B77" s="170">
        <f>9/365.25</f>
        <v>2.4640657084188913E-2</v>
      </c>
      <c r="C77" s="159" t="s">
        <v>178</v>
      </c>
      <c r="D77" s="159" t="s">
        <v>173</v>
      </c>
      <c r="E77" s="159" t="s">
        <v>279</v>
      </c>
      <c r="F77" s="159"/>
      <c r="G77" s="166" t="s">
        <v>224</v>
      </c>
      <c r="H77" s="171" t="s">
        <v>89</v>
      </c>
      <c r="I77" s="159" t="s">
        <v>104</v>
      </c>
      <c r="J77" s="165">
        <v>45176</v>
      </c>
      <c r="K77" s="165">
        <v>45176</v>
      </c>
      <c r="L77" s="172" t="s">
        <v>574</v>
      </c>
      <c r="M77" s="159" t="s">
        <v>133</v>
      </c>
      <c r="N77" s="159" t="s">
        <v>290</v>
      </c>
      <c r="O77" s="159" t="s">
        <v>415</v>
      </c>
      <c r="P77" s="159"/>
      <c r="Q77" s="165"/>
      <c r="R77" s="166"/>
      <c r="S77" s="167"/>
      <c r="T77" s="168">
        <v>45180</v>
      </c>
      <c r="U77" s="163" t="s">
        <v>4377</v>
      </c>
      <c r="V77" s="169" t="s">
        <v>162</v>
      </c>
      <c r="W77" s="173" t="s">
        <v>299</v>
      </c>
    </row>
    <row r="78" spans="1:23" ht="14.45" customHeight="1" x14ac:dyDescent="0.25">
      <c r="A78" s="171" t="s">
        <v>4378</v>
      </c>
      <c r="B78" s="160">
        <v>23</v>
      </c>
      <c r="C78" s="159" t="s">
        <v>168</v>
      </c>
      <c r="D78" s="159" t="s">
        <v>173</v>
      </c>
      <c r="E78" s="159" t="s">
        <v>279</v>
      </c>
      <c r="F78" s="159"/>
      <c r="G78" s="166" t="s">
        <v>179</v>
      </c>
      <c r="H78" s="171" t="s">
        <v>89</v>
      </c>
      <c r="I78" s="159" t="s">
        <v>106</v>
      </c>
      <c r="J78" s="165">
        <v>45177</v>
      </c>
      <c r="K78" s="165">
        <v>45177</v>
      </c>
      <c r="L78" s="172" t="s">
        <v>4379</v>
      </c>
      <c r="M78" s="159" t="s">
        <v>137</v>
      </c>
      <c r="N78" s="159" t="s">
        <v>290</v>
      </c>
      <c r="O78" s="159" t="s">
        <v>334</v>
      </c>
      <c r="P78" s="159" t="s">
        <v>353</v>
      </c>
      <c r="Q78" s="165">
        <v>45177</v>
      </c>
      <c r="R78" s="166" t="s">
        <v>354</v>
      </c>
      <c r="S78" s="167"/>
      <c r="T78" s="168">
        <v>45182</v>
      </c>
      <c r="U78" s="163" t="s">
        <v>4380</v>
      </c>
      <c r="V78" s="169" t="s">
        <v>162</v>
      </c>
      <c r="W78" s="173" t="s">
        <v>4381</v>
      </c>
    </row>
    <row r="79" spans="1:23" ht="14.45" customHeight="1" x14ac:dyDescent="0.25">
      <c r="A79" s="171" t="s">
        <v>4382</v>
      </c>
      <c r="B79" s="160">
        <v>20</v>
      </c>
      <c r="C79" s="159" t="s">
        <v>168</v>
      </c>
      <c r="D79" s="159" t="s">
        <v>173</v>
      </c>
      <c r="E79" s="159" t="s">
        <v>279</v>
      </c>
      <c r="F79" s="159"/>
      <c r="G79" s="166" t="s">
        <v>204</v>
      </c>
      <c r="H79" s="171" t="s">
        <v>89</v>
      </c>
      <c r="I79" s="159" t="s">
        <v>106</v>
      </c>
      <c r="J79" s="165">
        <v>45177</v>
      </c>
      <c r="K79" s="165">
        <v>45177</v>
      </c>
      <c r="L79" s="172" t="s">
        <v>4383</v>
      </c>
      <c r="M79" s="159" t="s">
        <v>137</v>
      </c>
      <c r="N79" s="159" t="s">
        <v>290</v>
      </c>
      <c r="O79" s="159" t="s">
        <v>1059</v>
      </c>
      <c r="P79" s="159"/>
      <c r="Q79" s="165"/>
      <c r="R79" s="166" t="s">
        <v>147</v>
      </c>
      <c r="S79" s="167"/>
      <c r="T79" s="168">
        <v>45181</v>
      </c>
      <c r="U79" s="163" t="s">
        <v>4384</v>
      </c>
      <c r="V79" s="169" t="s">
        <v>162</v>
      </c>
      <c r="W79" s="173" t="s">
        <v>1482</v>
      </c>
    </row>
    <row r="80" spans="1:23" ht="14.45" customHeight="1" x14ac:dyDescent="0.25">
      <c r="A80" s="171" t="s">
        <v>4385</v>
      </c>
      <c r="B80" s="160">
        <f>11*30.4387/365.25</f>
        <v>0.9167028062970568</v>
      </c>
      <c r="C80" s="159" t="s">
        <v>178</v>
      </c>
      <c r="D80" s="159" t="s">
        <v>173</v>
      </c>
      <c r="E80" s="159" t="s">
        <v>185</v>
      </c>
      <c r="F80" s="159"/>
      <c r="G80" s="166" t="s">
        <v>720</v>
      </c>
      <c r="H80" s="171" t="s">
        <v>91</v>
      </c>
      <c r="I80" s="159" t="s">
        <v>114</v>
      </c>
      <c r="J80" s="165">
        <v>45177</v>
      </c>
      <c r="K80" s="165">
        <v>45177</v>
      </c>
      <c r="L80" s="172" t="s">
        <v>4272</v>
      </c>
      <c r="M80" s="159" t="s">
        <v>133</v>
      </c>
      <c r="N80" s="159" t="s">
        <v>290</v>
      </c>
      <c r="O80" s="159" t="s">
        <v>284</v>
      </c>
      <c r="P80" s="159"/>
      <c r="Q80" s="165"/>
      <c r="R80" s="166"/>
      <c r="S80" s="167"/>
      <c r="T80" s="168">
        <v>45180</v>
      </c>
      <c r="U80" s="163" t="s">
        <v>365</v>
      </c>
      <c r="V80" s="169" t="s">
        <v>162</v>
      </c>
      <c r="W80" s="173" t="s">
        <v>371</v>
      </c>
    </row>
    <row r="81" spans="1:23" ht="14.45" customHeight="1" x14ac:dyDescent="0.25">
      <c r="A81" s="171" t="s">
        <v>4386</v>
      </c>
      <c r="B81" s="160">
        <f>2*30.4387/365.25</f>
        <v>0.16667323750855578</v>
      </c>
      <c r="C81" s="159" t="s">
        <v>178</v>
      </c>
      <c r="D81" s="159" t="s">
        <v>173</v>
      </c>
      <c r="E81" s="159" t="s">
        <v>185</v>
      </c>
      <c r="F81" s="159"/>
      <c r="G81" s="166" t="s">
        <v>1891</v>
      </c>
      <c r="H81" s="171" t="s">
        <v>91</v>
      </c>
      <c r="I81" s="159" t="s">
        <v>114</v>
      </c>
      <c r="J81" s="165">
        <v>45177</v>
      </c>
      <c r="K81" s="165">
        <v>45177</v>
      </c>
      <c r="L81" s="172" t="s">
        <v>4272</v>
      </c>
      <c r="M81" s="159" t="s">
        <v>133</v>
      </c>
      <c r="N81" s="159" t="s">
        <v>290</v>
      </c>
      <c r="O81" s="159" t="s">
        <v>284</v>
      </c>
      <c r="P81" s="159"/>
      <c r="Q81" s="165"/>
      <c r="R81" s="166"/>
      <c r="S81" s="167"/>
      <c r="T81" s="168">
        <v>45185</v>
      </c>
      <c r="U81" s="163" t="s">
        <v>365</v>
      </c>
      <c r="V81" s="169" t="s">
        <v>162</v>
      </c>
      <c r="W81" s="173" t="s">
        <v>387</v>
      </c>
    </row>
    <row r="82" spans="1:23" ht="14.45" customHeight="1" x14ac:dyDescent="0.25">
      <c r="A82" s="171" t="s">
        <v>4387</v>
      </c>
      <c r="B82" s="160">
        <v>20</v>
      </c>
      <c r="C82" s="159" t="s">
        <v>168</v>
      </c>
      <c r="D82" s="159" t="s">
        <v>173</v>
      </c>
      <c r="E82" s="159" t="s">
        <v>279</v>
      </c>
      <c r="F82" s="159"/>
      <c r="G82" s="166" t="s">
        <v>338</v>
      </c>
      <c r="H82" s="171" t="s">
        <v>89</v>
      </c>
      <c r="I82" s="159" t="s">
        <v>102</v>
      </c>
      <c r="J82" s="165">
        <v>45178</v>
      </c>
      <c r="K82" s="165">
        <v>45178</v>
      </c>
      <c r="L82" s="172" t="s">
        <v>4388</v>
      </c>
      <c r="M82" s="159" t="s">
        <v>137</v>
      </c>
      <c r="N82" s="159" t="s">
        <v>290</v>
      </c>
      <c r="O82" s="159" t="s">
        <v>1861</v>
      </c>
      <c r="P82" s="159" t="s">
        <v>353</v>
      </c>
      <c r="Q82" s="165">
        <v>45178</v>
      </c>
      <c r="R82" s="166" t="s">
        <v>354</v>
      </c>
      <c r="S82" s="167"/>
      <c r="T82" s="168">
        <v>45187</v>
      </c>
      <c r="U82" s="163" t="s">
        <v>4389</v>
      </c>
      <c r="V82" s="169" t="s">
        <v>162</v>
      </c>
      <c r="W82" s="173" t="s">
        <v>4390</v>
      </c>
    </row>
    <row r="83" spans="1:23" ht="14.45" customHeight="1" x14ac:dyDescent="0.25">
      <c r="A83" s="171" t="s">
        <v>4391</v>
      </c>
      <c r="B83" s="160">
        <f>2*30.4387/365.25</f>
        <v>0.16667323750855578</v>
      </c>
      <c r="C83" s="159" t="s">
        <v>178</v>
      </c>
      <c r="D83" s="159" t="s">
        <v>173</v>
      </c>
      <c r="E83" s="159" t="s">
        <v>279</v>
      </c>
      <c r="F83" s="159"/>
      <c r="G83" s="166" t="s">
        <v>598</v>
      </c>
      <c r="H83" s="171" t="s">
        <v>89</v>
      </c>
      <c r="I83" s="159" t="s">
        <v>106</v>
      </c>
      <c r="J83" s="165">
        <v>45178</v>
      </c>
      <c r="K83" s="165">
        <v>45178</v>
      </c>
      <c r="L83" s="172" t="s">
        <v>4392</v>
      </c>
      <c r="M83" s="159" t="s">
        <v>133</v>
      </c>
      <c r="N83" s="159" t="s">
        <v>4239</v>
      </c>
      <c r="O83" s="159" t="s">
        <v>284</v>
      </c>
      <c r="P83" s="159"/>
      <c r="Q83" s="165"/>
      <c r="R83" s="166"/>
      <c r="S83" s="167"/>
      <c r="T83" s="168">
        <v>45183</v>
      </c>
      <c r="U83" s="163" t="s">
        <v>386</v>
      </c>
      <c r="V83" s="169" t="s">
        <v>162</v>
      </c>
      <c r="W83" s="173" t="s">
        <v>328</v>
      </c>
    </row>
    <row r="84" spans="1:23" ht="14.45" customHeight="1" x14ac:dyDescent="0.25">
      <c r="A84" s="171" t="s">
        <v>4393</v>
      </c>
      <c r="B84" s="160">
        <v>23</v>
      </c>
      <c r="C84" s="159" t="s">
        <v>168</v>
      </c>
      <c r="D84" s="159" t="s">
        <v>173</v>
      </c>
      <c r="E84" s="159" t="s">
        <v>279</v>
      </c>
      <c r="F84" s="159"/>
      <c r="G84" s="166" t="s">
        <v>1002</v>
      </c>
      <c r="H84" s="171" t="s">
        <v>89</v>
      </c>
      <c r="I84" s="159" t="s">
        <v>102</v>
      </c>
      <c r="J84" s="165">
        <v>45179</v>
      </c>
      <c r="K84" s="165">
        <v>45179</v>
      </c>
      <c r="L84" s="172" t="s">
        <v>4394</v>
      </c>
      <c r="M84" s="159" t="s">
        <v>137</v>
      </c>
      <c r="N84" s="159" t="s">
        <v>4239</v>
      </c>
      <c r="O84" s="159" t="s">
        <v>171</v>
      </c>
      <c r="P84" s="159"/>
      <c r="Q84" s="165"/>
      <c r="R84" s="166"/>
      <c r="S84" s="167"/>
      <c r="T84" s="168">
        <v>45182</v>
      </c>
      <c r="U84" s="163" t="s">
        <v>614</v>
      </c>
      <c r="V84" s="169" t="s">
        <v>162</v>
      </c>
      <c r="W84" s="173" t="s">
        <v>654</v>
      </c>
    </row>
    <row r="85" spans="1:23" ht="14.45" customHeight="1" x14ac:dyDescent="0.25">
      <c r="A85" s="171" t="s">
        <v>4395</v>
      </c>
      <c r="B85" s="160">
        <v>22</v>
      </c>
      <c r="C85" s="159" t="s">
        <v>168</v>
      </c>
      <c r="D85" s="159" t="s">
        <v>173</v>
      </c>
      <c r="E85" s="159" t="s">
        <v>279</v>
      </c>
      <c r="F85" s="159"/>
      <c r="G85" s="166" t="s">
        <v>539</v>
      </c>
      <c r="H85" s="171" t="s">
        <v>89</v>
      </c>
      <c r="I85" s="159" t="s">
        <v>106</v>
      </c>
      <c r="J85" s="165">
        <v>45179</v>
      </c>
      <c r="K85" s="165">
        <v>45179</v>
      </c>
      <c r="L85" s="172" t="s">
        <v>4396</v>
      </c>
      <c r="M85" s="159" t="s">
        <v>137</v>
      </c>
      <c r="N85" s="159" t="s">
        <v>4239</v>
      </c>
      <c r="O85" s="159" t="s">
        <v>1733</v>
      </c>
      <c r="P85" s="159" t="s">
        <v>353</v>
      </c>
      <c r="Q85" s="165">
        <v>45179</v>
      </c>
      <c r="R85" s="166" t="s">
        <v>354</v>
      </c>
      <c r="S85" s="167"/>
      <c r="T85" s="168">
        <v>45183</v>
      </c>
      <c r="U85" s="163" t="s">
        <v>4397</v>
      </c>
      <c r="V85" s="169" t="s">
        <v>162</v>
      </c>
      <c r="W85" s="173" t="s">
        <v>336</v>
      </c>
    </row>
    <row r="86" spans="1:23" ht="14.45" customHeight="1" x14ac:dyDescent="0.25">
      <c r="A86" s="171" t="s">
        <v>4398</v>
      </c>
      <c r="B86" s="160">
        <v>23</v>
      </c>
      <c r="C86" s="159" t="s">
        <v>168</v>
      </c>
      <c r="D86" s="159" t="s">
        <v>173</v>
      </c>
      <c r="E86" s="159" t="s">
        <v>279</v>
      </c>
      <c r="F86" s="159"/>
      <c r="G86" s="166" t="s">
        <v>338</v>
      </c>
      <c r="H86" s="171" t="s">
        <v>89</v>
      </c>
      <c r="I86" s="159" t="s">
        <v>102</v>
      </c>
      <c r="J86" s="165">
        <v>45179</v>
      </c>
      <c r="K86" s="165">
        <v>45179</v>
      </c>
      <c r="L86" s="172" t="s">
        <v>4399</v>
      </c>
      <c r="M86" s="159" t="s">
        <v>137</v>
      </c>
      <c r="N86" s="159" t="s">
        <v>4239</v>
      </c>
      <c r="O86" s="159" t="s">
        <v>334</v>
      </c>
      <c r="P86" s="159" t="s">
        <v>353</v>
      </c>
      <c r="Q86" s="165">
        <v>45180</v>
      </c>
      <c r="R86" s="166" t="s">
        <v>147</v>
      </c>
      <c r="S86" s="167"/>
      <c r="T86" s="168">
        <v>45185</v>
      </c>
      <c r="U86" s="163" t="s">
        <v>4400</v>
      </c>
      <c r="V86" s="169" t="s">
        <v>162</v>
      </c>
      <c r="W86" s="173" t="s">
        <v>4401</v>
      </c>
    </row>
    <row r="87" spans="1:23" ht="14.45" customHeight="1" x14ac:dyDescent="0.25">
      <c r="A87" s="171" t="s">
        <v>4402</v>
      </c>
      <c r="B87" s="160">
        <v>4</v>
      </c>
      <c r="C87" s="159" t="s">
        <v>168</v>
      </c>
      <c r="D87" s="159" t="s">
        <v>839</v>
      </c>
      <c r="E87" s="159" t="s">
        <v>185</v>
      </c>
      <c r="F87" s="159"/>
      <c r="G87" s="166" t="s">
        <v>4403</v>
      </c>
      <c r="H87" s="171" t="s">
        <v>91</v>
      </c>
      <c r="I87" s="159" t="s">
        <v>116</v>
      </c>
      <c r="J87" s="165">
        <v>45178</v>
      </c>
      <c r="K87" s="165">
        <v>45178</v>
      </c>
      <c r="L87" s="172" t="s">
        <v>3552</v>
      </c>
      <c r="M87" s="159" t="s">
        <v>133</v>
      </c>
      <c r="N87" s="159" t="s">
        <v>644</v>
      </c>
      <c r="O87" s="159" t="s">
        <v>345</v>
      </c>
      <c r="P87" s="159"/>
      <c r="Q87" s="165"/>
      <c r="R87" s="166"/>
      <c r="S87" s="167"/>
      <c r="T87" s="168">
        <v>45189</v>
      </c>
      <c r="U87" s="163" t="s">
        <v>4404</v>
      </c>
      <c r="V87" s="169" t="s">
        <v>162</v>
      </c>
      <c r="W87" s="173" t="s">
        <v>502</v>
      </c>
    </row>
    <row r="88" spans="1:23" ht="14.45" customHeight="1" x14ac:dyDescent="0.25">
      <c r="A88" s="171" t="s">
        <v>4405</v>
      </c>
      <c r="B88" s="160">
        <v>2</v>
      </c>
      <c r="C88" s="159" t="s">
        <v>178</v>
      </c>
      <c r="D88" s="159" t="s">
        <v>169</v>
      </c>
      <c r="E88" s="159" t="s">
        <v>185</v>
      </c>
      <c r="F88" s="159"/>
      <c r="G88" s="166" t="s">
        <v>4406</v>
      </c>
      <c r="H88" s="171" t="s">
        <v>91</v>
      </c>
      <c r="I88" s="159" t="s">
        <v>114</v>
      </c>
      <c r="J88" s="165">
        <v>45179</v>
      </c>
      <c r="K88" s="165">
        <v>45179</v>
      </c>
      <c r="L88" s="172" t="s">
        <v>4407</v>
      </c>
      <c r="M88" s="159" t="s">
        <v>133</v>
      </c>
      <c r="N88" s="159" t="s">
        <v>644</v>
      </c>
      <c r="O88" s="159" t="s">
        <v>736</v>
      </c>
      <c r="P88" s="159"/>
      <c r="Q88" s="165"/>
      <c r="R88" s="166"/>
      <c r="S88" s="167"/>
      <c r="T88" s="168">
        <v>45190</v>
      </c>
      <c r="U88" s="163" t="s">
        <v>4408</v>
      </c>
      <c r="V88" s="169" t="s">
        <v>162</v>
      </c>
      <c r="W88" s="173" t="s">
        <v>502</v>
      </c>
    </row>
    <row r="89" spans="1:23" ht="14.45" customHeight="1" x14ac:dyDescent="0.25">
      <c r="A89" s="171" t="s">
        <v>4409</v>
      </c>
      <c r="B89" s="160">
        <v>32</v>
      </c>
      <c r="C89" s="159" t="s">
        <v>168</v>
      </c>
      <c r="D89" s="159" t="s">
        <v>173</v>
      </c>
      <c r="E89" s="159" t="s">
        <v>279</v>
      </c>
      <c r="F89" s="159"/>
      <c r="G89" s="166" t="s">
        <v>179</v>
      </c>
      <c r="H89" s="171" t="s">
        <v>89</v>
      </c>
      <c r="I89" s="159" t="s">
        <v>106</v>
      </c>
      <c r="J89" s="165">
        <v>45180</v>
      </c>
      <c r="K89" s="165">
        <v>45180</v>
      </c>
      <c r="L89" s="172" t="s">
        <v>4410</v>
      </c>
      <c r="M89" s="159" t="s">
        <v>137</v>
      </c>
      <c r="N89" s="159" t="s">
        <v>4239</v>
      </c>
      <c r="O89" s="159" t="s">
        <v>334</v>
      </c>
      <c r="P89" s="159" t="s">
        <v>353</v>
      </c>
      <c r="Q89" s="165">
        <v>45180</v>
      </c>
      <c r="R89" s="166" t="s">
        <v>354</v>
      </c>
      <c r="S89" s="167"/>
      <c r="T89" s="168">
        <v>45187</v>
      </c>
      <c r="U89" s="163" t="s">
        <v>4411</v>
      </c>
      <c r="V89" s="169" t="s">
        <v>162</v>
      </c>
      <c r="W89" s="173" t="s">
        <v>2423</v>
      </c>
    </row>
    <row r="90" spans="1:23" ht="14.45" customHeight="1" x14ac:dyDescent="0.25">
      <c r="A90" s="171" t="s">
        <v>4412</v>
      </c>
      <c r="B90" s="160">
        <v>50</v>
      </c>
      <c r="C90" s="159" t="s">
        <v>168</v>
      </c>
      <c r="D90" s="159" t="s">
        <v>508</v>
      </c>
      <c r="E90" s="159" t="s">
        <v>279</v>
      </c>
      <c r="F90" s="159"/>
      <c r="G90" s="166" t="s">
        <v>4413</v>
      </c>
      <c r="H90" s="171" t="s">
        <v>89</v>
      </c>
      <c r="I90" s="159" t="s">
        <v>106</v>
      </c>
      <c r="J90" s="165">
        <v>45177</v>
      </c>
      <c r="K90" s="165">
        <v>45177</v>
      </c>
      <c r="L90" s="172" t="s">
        <v>1516</v>
      </c>
      <c r="M90" s="159" t="s">
        <v>133</v>
      </c>
      <c r="N90" s="159" t="s">
        <v>644</v>
      </c>
      <c r="O90" s="159" t="s">
        <v>736</v>
      </c>
      <c r="P90" s="159"/>
      <c r="Q90" s="165"/>
      <c r="R90" s="166"/>
      <c r="S90" s="167"/>
      <c r="T90" s="168">
        <v>45183</v>
      </c>
      <c r="U90" s="163" t="s">
        <v>1162</v>
      </c>
      <c r="V90" s="169" t="s">
        <v>162</v>
      </c>
      <c r="W90" s="173" t="s">
        <v>347</v>
      </c>
    </row>
    <row r="91" spans="1:23" ht="14.45" customHeight="1" x14ac:dyDescent="0.25">
      <c r="A91" s="171" t="s">
        <v>4414</v>
      </c>
      <c r="B91" s="160">
        <v>9</v>
      </c>
      <c r="C91" s="159" t="s">
        <v>168</v>
      </c>
      <c r="D91" s="159" t="s">
        <v>173</v>
      </c>
      <c r="E91" s="159" t="s">
        <v>279</v>
      </c>
      <c r="F91" s="159"/>
      <c r="G91" s="166" t="s">
        <v>539</v>
      </c>
      <c r="H91" s="171" t="s">
        <v>89</v>
      </c>
      <c r="I91" s="159" t="s">
        <v>106</v>
      </c>
      <c r="J91" s="165">
        <v>45179</v>
      </c>
      <c r="K91" s="165">
        <v>45179</v>
      </c>
      <c r="L91" s="172" t="s">
        <v>4415</v>
      </c>
      <c r="M91" s="159" t="s">
        <v>133</v>
      </c>
      <c r="N91" s="159" t="s">
        <v>644</v>
      </c>
      <c r="O91" s="159" t="s">
        <v>284</v>
      </c>
      <c r="P91" s="159"/>
      <c r="Q91" s="165"/>
      <c r="R91" s="166"/>
      <c r="S91" s="167"/>
      <c r="T91" s="168">
        <v>45196</v>
      </c>
      <c r="U91" s="163" t="s">
        <v>4415</v>
      </c>
      <c r="V91" s="169" t="s">
        <v>166</v>
      </c>
      <c r="W91" s="173" t="s">
        <v>4416</v>
      </c>
    </row>
    <row r="92" spans="1:23" ht="14.45" customHeight="1" x14ac:dyDescent="0.25">
      <c r="A92" s="171" t="s">
        <v>4417</v>
      </c>
      <c r="B92" s="160">
        <v>60</v>
      </c>
      <c r="C92" s="159" t="s">
        <v>168</v>
      </c>
      <c r="D92" s="159" t="s">
        <v>173</v>
      </c>
      <c r="E92" s="159" t="s">
        <v>185</v>
      </c>
      <c r="F92" s="159"/>
      <c r="G92" s="166" t="s">
        <v>408</v>
      </c>
      <c r="H92" s="171" t="s">
        <v>91</v>
      </c>
      <c r="I92" s="159" t="s">
        <v>114</v>
      </c>
      <c r="J92" s="165">
        <v>45180</v>
      </c>
      <c r="K92" s="165">
        <v>45180</v>
      </c>
      <c r="L92" s="172" t="s">
        <v>4418</v>
      </c>
      <c r="M92" s="159" t="s">
        <v>133</v>
      </c>
      <c r="N92" s="159" t="s">
        <v>644</v>
      </c>
      <c r="O92" s="159" t="s">
        <v>284</v>
      </c>
      <c r="P92" s="159"/>
      <c r="Q92" s="165"/>
      <c r="R92" s="166"/>
      <c r="S92" s="167"/>
      <c r="T92" s="168">
        <v>45199</v>
      </c>
      <c r="U92" s="163" t="s">
        <v>4419</v>
      </c>
      <c r="V92" s="169" t="s">
        <v>162</v>
      </c>
      <c r="W92" s="173" t="s">
        <v>1471</v>
      </c>
    </row>
    <row r="93" spans="1:23" ht="14.45" customHeight="1" x14ac:dyDescent="0.25">
      <c r="A93" s="171" t="s">
        <v>4420</v>
      </c>
      <c r="B93" s="160">
        <f>26*30.4387/365.25</f>
        <v>2.1667520876112252</v>
      </c>
      <c r="C93" s="159" t="s">
        <v>178</v>
      </c>
      <c r="D93" s="159" t="s">
        <v>173</v>
      </c>
      <c r="E93" s="159" t="s">
        <v>279</v>
      </c>
      <c r="F93" s="159"/>
      <c r="G93" s="166" t="s">
        <v>350</v>
      </c>
      <c r="H93" s="171" t="s">
        <v>89</v>
      </c>
      <c r="I93" s="159" t="s">
        <v>106</v>
      </c>
      <c r="J93" s="165">
        <v>45180</v>
      </c>
      <c r="K93" s="165">
        <v>45180</v>
      </c>
      <c r="L93" s="172" t="s">
        <v>386</v>
      </c>
      <c r="M93" s="159" t="s">
        <v>133</v>
      </c>
      <c r="N93" s="159" t="s">
        <v>4239</v>
      </c>
      <c r="O93" s="159" t="s">
        <v>284</v>
      </c>
      <c r="P93" s="159"/>
      <c r="Q93" s="165"/>
      <c r="R93" s="166"/>
      <c r="S93" s="167"/>
      <c r="T93" s="168">
        <v>45184</v>
      </c>
      <c r="U93" s="163" t="s">
        <v>2863</v>
      </c>
      <c r="V93" s="169" t="s">
        <v>162</v>
      </c>
      <c r="W93" s="173" t="s">
        <v>299</v>
      </c>
    </row>
    <row r="94" spans="1:23" ht="14.45" customHeight="1" x14ac:dyDescent="0.25">
      <c r="A94" s="171" t="s">
        <v>4421</v>
      </c>
      <c r="B94" s="160">
        <f>15*30.4387/365.25</f>
        <v>1.2500492813141684</v>
      </c>
      <c r="C94" s="159" t="s">
        <v>178</v>
      </c>
      <c r="D94" s="159" t="s">
        <v>173</v>
      </c>
      <c r="E94" s="159" t="s">
        <v>185</v>
      </c>
      <c r="F94" s="159"/>
      <c r="G94" s="166" t="s">
        <v>405</v>
      </c>
      <c r="H94" s="171" t="s">
        <v>91</v>
      </c>
      <c r="I94" s="159" t="s">
        <v>116</v>
      </c>
      <c r="J94" s="165">
        <v>45180</v>
      </c>
      <c r="K94" s="165">
        <v>45180</v>
      </c>
      <c r="L94" s="172" t="s">
        <v>386</v>
      </c>
      <c r="M94" s="159" t="s">
        <v>133</v>
      </c>
      <c r="N94" s="159" t="s">
        <v>4239</v>
      </c>
      <c r="O94" s="159" t="s">
        <v>284</v>
      </c>
      <c r="P94" s="159"/>
      <c r="Q94" s="165"/>
      <c r="R94" s="166"/>
      <c r="S94" s="167"/>
      <c r="T94" s="168">
        <v>45184</v>
      </c>
      <c r="U94" s="163" t="s">
        <v>365</v>
      </c>
      <c r="V94" s="169" t="s">
        <v>162</v>
      </c>
      <c r="W94" s="173" t="s">
        <v>299</v>
      </c>
    </row>
    <row r="95" spans="1:23" ht="14.45" customHeight="1" x14ac:dyDescent="0.25">
      <c r="A95" s="171" t="s">
        <v>4422</v>
      </c>
      <c r="B95" s="160">
        <v>1</v>
      </c>
      <c r="C95" s="159" t="s">
        <v>178</v>
      </c>
      <c r="D95" s="159" t="s">
        <v>173</v>
      </c>
      <c r="E95" s="159" t="s">
        <v>185</v>
      </c>
      <c r="F95" s="159"/>
      <c r="G95" s="166" t="s">
        <v>413</v>
      </c>
      <c r="H95" s="171" t="s">
        <v>91</v>
      </c>
      <c r="I95" s="159" t="s">
        <v>114</v>
      </c>
      <c r="J95" s="165">
        <v>45180</v>
      </c>
      <c r="K95" s="165">
        <v>45180</v>
      </c>
      <c r="L95" s="172" t="s">
        <v>386</v>
      </c>
      <c r="M95" s="159" t="s">
        <v>133</v>
      </c>
      <c r="N95" s="159" t="s">
        <v>4239</v>
      </c>
      <c r="O95" s="159" t="s">
        <v>284</v>
      </c>
      <c r="P95" s="159"/>
      <c r="Q95" s="165"/>
      <c r="R95" s="166"/>
      <c r="S95" s="167"/>
      <c r="T95" s="168">
        <v>45186</v>
      </c>
      <c r="U95" s="163" t="s">
        <v>4423</v>
      </c>
      <c r="V95" s="169" t="s">
        <v>162</v>
      </c>
      <c r="W95" s="173" t="s">
        <v>347</v>
      </c>
    </row>
    <row r="96" spans="1:23" ht="14.45" customHeight="1" x14ac:dyDescent="0.25">
      <c r="A96" s="171" t="s">
        <v>4424</v>
      </c>
      <c r="B96" s="160">
        <v>3</v>
      </c>
      <c r="C96" s="159" t="s">
        <v>168</v>
      </c>
      <c r="D96" s="159" t="s">
        <v>508</v>
      </c>
      <c r="E96" s="159" t="s">
        <v>185</v>
      </c>
      <c r="F96" s="159"/>
      <c r="G96" s="166" t="s">
        <v>4425</v>
      </c>
      <c r="H96" s="171" t="s">
        <v>91</v>
      </c>
      <c r="I96" s="159" t="s">
        <v>114</v>
      </c>
      <c r="J96" s="165">
        <v>45180</v>
      </c>
      <c r="K96" s="165">
        <v>45180</v>
      </c>
      <c r="L96" s="172" t="s">
        <v>4426</v>
      </c>
      <c r="M96" s="159" t="s">
        <v>133</v>
      </c>
      <c r="N96" s="159" t="s">
        <v>644</v>
      </c>
      <c r="O96" s="159" t="s">
        <v>345</v>
      </c>
      <c r="P96" s="159"/>
      <c r="Q96" s="165"/>
      <c r="R96" s="166"/>
      <c r="S96" s="167"/>
      <c r="T96" s="168">
        <v>45189</v>
      </c>
      <c r="U96" s="163" t="s">
        <v>4404</v>
      </c>
      <c r="V96" s="169" t="s">
        <v>162</v>
      </c>
      <c r="W96" s="173" t="s">
        <v>417</v>
      </c>
    </row>
    <row r="97" spans="1:23" ht="14.45" customHeight="1" x14ac:dyDescent="0.25">
      <c r="A97" s="171" t="s">
        <v>4427</v>
      </c>
      <c r="B97" s="160">
        <v>0.5</v>
      </c>
      <c r="C97" s="159" t="s">
        <v>178</v>
      </c>
      <c r="D97" s="159" t="s">
        <v>173</v>
      </c>
      <c r="E97" s="159" t="s">
        <v>185</v>
      </c>
      <c r="F97" s="159"/>
      <c r="G97" s="166" t="s">
        <v>529</v>
      </c>
      <c r="H97" s="171" t="s">
        <v>91</v>
      </c>
      <c r="I97" s="159" t="s">
        <v>116</v>
      </c>
      <c r="J97" s="165">
        <v>45180</v>
      </c>
      <c r="K97" s="165">
        <v>45180</v>
      </c>
      <c r="L97" s="172" t="s">
        <v>406</v>
      </c>
      <c r="M97" s="159" t="s">
        <v>133</v>
      </c>
      <c r="N97" s="159" t="s">
        <v>4239</v>
      </c>
      <c r="O97" s="159" t="s">
        <v>284</v>
      </c>
      <c r="P97" s="159"/>
      <c r="Q97" s="165"/>
      <c r="R97" s="166"/>
      <c r="S97" s="167"/>
      <c r="T97" s="168">
        <v>45186</v>
      </c>
      <c r="U97" s="163" t="s">
        <v>406</v>
      </c>
      <c r="V97" s="169" t="s">
        <v>162</v>
      </c>
      <c r="W97" s="173" t="s">
        <v>347</v>
      </c>
    </row>
    <row r="98" spans="1:23" ht="14.45" customHeight="1" x14ac:dyDescent="0.25">
      <c r="A98" s="171" t="s">
        <v>4428</v>
      </c>
      <c r="B98" s="160">
        <v>0.5</v>
      </c>
      <c r="C98" s="159" t="s">
        <v>178</v>
      </c>
      <c r="D98" s="159" t="s">
        <v>173</v>
      </c>
      <c r="E98" s="159" t="s">
        <v>185</v>
      </c>
      <c r="F98" s="159"/>
      <c r="G98" s="166" t="s">
        <v>405</v>
      </c>
      <c r="H98" s="171" t="s">
        <v>91</v>
      </c>
      <c r="I98" s="159" t="s">
        <v>116</v>
      </c>
      <c r="J98" s="165">
        <v>45181</v>
      </c>
      <c r="K98" s="165">
        <v>45181</v>
      </c>
      <c r="L98" s="172" t="s">
        <v>406</v>
      </c>
      <c r="M98" s="159" t="s">
        <v>133</v>
      </c>
      <c r="N98" s="159" t="s">
        <v>4239</v>
      </c>
      <c r="O98" s="159" t="s">
        <v>284</v>
      </c>
      <c r="P98" s="159"/>
      <c r="Q98" s="165"/>
      <c r="R98" s="166"/>
      <c r="S98" s="167"/>
      <c r="T98" s="168">
        <v>45189</v>
      </c>
      <c r="U98" s="163" t="s">
        <v>406</v>
      </c>
      <c r="V98" s="169" t="s">
        <v>162</v>
      </c>
      <c r="W98" s="173" t="s">
        <v>387</v>
      </c>
    </row>
    <row r="99" spans="1:23" ht="14.45" customHeight="1" x14ac:dyDescent="0.25">
      <c r="A99" s="171" t="s">
        <v>4429</v>
      </c>
      <c r="B99" s="170">
        <f>11/365.25</f>
        <v>3.0116358658453114E-2</v>
      </c>
      <c r="C99" s="159" t="s">
        <v>178</v>
      </c>
      <c r="D99" s="159" t="s">
        <v>173</v>
      </c>
      <c r="E99" s="159" t="s">
        <v>185</v>
      </c>
      <c r="F99" s="159"/>
      <c r="G99" s="166" t="s">
        <v>413</v>
      </c>
      <c r="H99" s="171" t="s">
        <v>91</v>
      </c>
      <c r="I99" s="159" t="s">
        <v>114</v>
      </c>
      <c r="J99" s="165">
        <v>45181</v>
      </c>
      <c r="K99" s="165">
        <v>45181</v>
      </c>
      <c r="L99" s="172" t="s">
        <v>574</v>
      </c>
      <c r="M99" s="159" t="s">
        <v>133</v>
      </c>
      <c r="N99" s="159" t="s">
        <v>4239</v>
      </c>
      <c r="O99" s="159" t="s">
        <v>415</v>
      </c>
      <c r="P99" s="159"/>
      <c r="Q99" s="165"/>
      <c r="R99" s="166"/>
      <c r="S99" s="167"/>
      <c r="T99" s="168">
        <v>45184</v>
      </c>
      <c r="U99" s="163" t="s">
        <v>4036</v>
      </c>
      <c r="V99" s="169" t="s">
        <v>162</v>
      </c>
      <c r="W99" s="173" t="s">
        <v>371</v>
      </c>
    </row>
    <row r="100" spans="1:23" ht="14.45" customHeight="1" x14ac:dyDescent="0.25">
      <c r="A100" s="171" t="s">
        <v>4430</v>
      </c>
      <c r="B100" s="160">
        <v>18</v>
      </c>
      <c r="C100" s="159" t="s">
        <v>178</v>
      </c>
      <c r="D100" s="159" t="s">
        <v>173</v>
      </c>
      <c r="E100" s="159" t="s">
        <v>185</v>
      </c>
      <c r="F100" s="159"/>
      <c r="G100" s="166" t="s">
        <v>446</v>
      </c>
      <c r="H100" s="171" t="s">
        <v>91</v>
      </c>
      <c r="I100" s="159" t="s">
        <v>116</v>
      </c>
      <c r="J100" s="165">
        <v>45181</v>
      </c>
      <c r="K100" s="165">
        <v>45181</v>
      </c>
      <c r="L100" s="172" t="s">
        <v>1889</v>
      </c>
      <c r="M100" s="159" t="s">
        <v>133</v>
      </c>
      <c r="N100" s="159" t="s">
        <v>4239</v>
      </c>
      <c r="O100" s="159" t="s">
        <v>421</v>
      </c>
      <c r="P100" s="159" t="s">
        <v>353</v>
      </c>
      <c r="Q100" s="165">
        <v>45181</v>
      </c>
      <c r="R100" s="166" t="s">
        <v>354</v>
      </c>
      <c r="S100" s="167"/>
      <c r="T100" s="168">
        <v>45184</v>
      </c>
      <c r="U100" s="163" t="s">
        <v>1889</v>
      </c>
      <c r="V100" s="169" t="s">
        <v>162</v>
      </c>
      <c r="W100" s="173" t="s">
        <v>371</v>
      </c>
    </row>
    <row r="101" spans="1:23" ht="14.45" customHeight="1" x14ac:dyDescent="0.25">
      <c r="A101" s="171" t="s">
        <v>4431</v>
      </c>
      <c r="B101" s="160">
        <v>2.5</v>
      </c>
      <c r="C101" s="159" t="s">
        <v>178</v>
      </c>
      <c r="D101" s="159" t="s">
        <v>169</v>
      </c>
      <c r="E101" s="159" t="s">
        <v>279</v>
      </c>
      <c r="F101" s="159"/>
      <c r="G101" s="166" t="s">
        <v>419</v>
      </c>
      <c r="H101" s="171" t="s">
        <v>89</v>
      </c>
      <c r="I101" s="159" t="s">
        <v>106</v>
      </c>
      <c r="J101" s="165">
        <v>45181</v>
      </c>
      <c r="K101" s="165">
        <v>45181</v>
      </c>
      <c r="L101" s="172" t="s">
        <v>211</v>
      </c>
      <c r="M101" s="159" t="s">
        <v>133</v>
      </c>
      <c r="N101" s="159" t="s">
        <v>644</v>
      </c>
      <c r="O101" s="159" t="s">
        <v>383</v>
      </c>
      <c r="P101" s="159"/>
      <c r="Q101" s="165"/>
      <c r="R101" s="166"/>
      <c r="S101" s="167"/>
      <c r="T101" s="168">
        <v>45186</v>
      </c>
      <c r="U101" s="163" t="s">
        <v>906</v>
      </c>
      <c r="V101" s="169" t="s">
        <v>162</v>
      </c>
      <c r="W101" s="173" t="s">
        <v>328</v>
      </c>
    </row>
    <row r="102" spans="1:23" ht="14.45" customHeight="1" x14ac:dyDescent="0.25">
      <c r="A102" s="171" t="s">
        <v>4432</v>
      </c>
      <c r="B102" s="160">
        <v>6</v>
      </c>
      <c r="C102" s="159" t="s">
        <v>178</v>
      </c>
      <c r="D102" s="159" t="s">
        <v>169</v>
      </c>
      <c r="E102" s="159" t="s">
        <v>279</v>
      </c>
      <c r="F102" s="159"/>
      <c r="G102" s="166" t="s">
        <v>4433</v>
      </c>
      <c r="H102" s="171" t="s">
        <v>89</v>
      </c>
      <c r="I102" s="159" t="s">
        <v>106</v>
      </c>
      <c r="J102" s="165">
        <v>45181</v>
      </c>
      <c r="K102" s="165">
        <v>45181</v>
      </c>
      <c r="L102" s="172" t="s">
        <v>211</v>
      </c>
      <c r="M102" s="159" t="s">
        <v>133</v>
      </c>
      <c r="N102" s="159" t="s">
        <v>644</v>
      </c>
      <c r="O102" s="159" t="s">
        <v>284</v>
      </c>
      <c r="P102" s="159" t="s">
        <v>353</v>
      </c>
      <c r="Q102" s="165">
        <v>45181</v>
      </c>
      <c r="R102" s="166" t="s">
        <v>354</v>
      </c>
      <c r="S102" s="167"/>
      <c r="T102" s="168">
        <v>45186</v>
      </c>
      <c r="U102" s="163" t="s">
        <v>4434</v>
      </c>
      <c r="V102" s="169" t="s">
        <v>162</v>
      </c>
      <c r="W102" s="173" t="s">
        <v>328</v>
      </c>
    </row>
    <row r="103" spans="1:23" ht="14.45" customHeight="1" x14ac:dyDescent="0.25">
      <c r="A103" s="171" t="s">
        <v>4435</v>
      </c>
      <c r="B103" s="160">
        <v>41</v>
      </c>
      <c r="C103" s="159" t="s">
        <v>168</v>
      </c>
      <c r="D103" s="159" t="s">
        <v>173</v>
      </c>
      <c r="E103" s="159" t="s">
        <v>279</v>
      </c>
      <c r="F103" s="159"/>
      <c r="G103" s="166" t="s">
        <v>772</v>
      </c>
      <c r="H103" s="171" t="s">
        <v>89</v>
      </c>
      <c r="I103" s="159" t="s">
        <v>102</v>
      </c>
      <c r="J103" s="165">
        <v>45181</v>
      </c>
      <c r="K103" s="165">
        <v>45181</v>
      </c>
      <c r="L103" s="172" t="s">
        <v>1059</v>
      </c>
      <c r="M103" s="159" t="s">
        <v>137</v>
      </c>
      <c r="N103" s="159" t="s">
        <v>644</v>
      </c>
      <c r="O103" s="159" t="s">
        <v>1059</v>
      </c>
      <c r="P103" s="159"/>
      <c r="Q103" s="165"/>
      <c r="R103" s="166" t="s">
        <v>147</v>
      </c>
      <c r="S103" s="167"/>
      <c r="T103" s="168">
        <v>45185</v>
      </c>
      <c r="U103" s="163" t="s">
        <v>285</v>
      </c>
      <c r="V103" s="169" t="s">
        <v>166</v>
      </c>
      <c r="W103" s="173" t="s">
        <v>4436</v>
      </c>
    </row>
    <row r="104" spans="1:23" ht="14.45" customHeight="1" x14ac:dyDescent="0.25">
      <c r="A104" s="171" t="s">
        <v>4437</v>
      </c>
      <c r="B104" s="160">
        <v>25</v>
      </c>
      <c r="C104" s="159" t="s">
        <v>168</v>
      </c>
      <c r="D104" s="159" t="s">
        <v>169</v>
      </c>
      <c r="E104" s="159" t="s">
        <v>185</v>
      </c>
      <c r="F104" s="159"/>
      <c r="G104" s="166" t="s">
        <v>1502</v>
      </c>
      <c r="H104" s="171" t="s">
        <v>89</v>
      </c>
      <c r="I104" s="159" t="s">
        <v>114</v>
      </c>
      <c r="J104" s="165">
        <v>45181</v>
      </c>
      <c r="K104" s="165">
        <v>45181</v>
      </c>
      <c r="L104" s="172" t="s">
        <v>1021</v>
      </c>
      <c r="M104" s="159" t="s">
        <v>137</v>
      </c>
      <c r="N104" s="159" t="s">
        <v>644</v>
      </c>
      <c r="O104" s="159" t="s">
        <v>705</v>
      </c>
      <c r="P104" s="159" t="s">
        <v>353</v>
      </c>
      <c r="Q104" s="165">
        <v>45181</v>
      </c>
      <c r="R104" s="166" t="s">
        <v>354</v>
      </c>
      <c r="S104" s="167"/>
      <c r="T104" s="168">
        <v>45185</v>
      </c>
      <c r="U104" s="163" t="s">
        <v>4438</v>
      </c>
      <c r="V104" s="169" t="s">
        <v>162</v>
      </c>
      <c r="W104" s="173" t="s">
        <v>336</v>
      </c>
    </row>
    <row r="105" spans="1:23" ht="14.45" customHeight="1" x14ac:dyDescent="0.25">
      <c r="A105" s="171" t="s">
        <v>4439</v>
      </c>
      <c r="B105" s="160">
        <f>3*30.4387/365.25</f>
        <v>0.25000985626283367</v>
      </c>
      <c r="C105" s="159" t="s">
        <v>178</v>
      </c>
      <c r="D105" s="159" t="s">
        <v>173</v>
      </c>
      <c r="E105" s="159" t="s">
        <v>185</v>
      </c>
      <c r="F105" s="159"/>
      <c r="G105" s="166" t="s">
        <v>1891</v>
      </c>
      <c r="H105" s="171" t="s">
        <v>91</v>
      </c>
      <c r="I105" s="159" t="s">
        <v>114</v>
      </c>
      <c r="J105" s="165">
        <v>45181</v>
      </c>
      <c r="K105" s="165">
        <v>45181</v>
      </c>
      <c r="L105" s="172" t="s">
        <v>406</v>
      </c>
      <c r="M105" s="159" t="s">
        <v>133</v>
      </c>
      <c r="N105" s="159" t="s">
        <v>4239</v>
      </c>
      <c r="O105" s="159" t="s">
        <v>284</v>
      </c>
      <c r="P105" s="159"/>
      <c r="Q105" s="165"/>
      <c r="R105" s="166"/>
      <c r="S105" s="167"/>
      <c r="T105" s="168">
        <v>45187</v>
      </c>
      <c r="U105" s="163" t="s">
        <v>406</v>
      </c>
      <c r="V105" s="169" t="s">
        <v>162</v>
      </c>
      <c r="W105" s="173" t="s">
        <v>347</v>
      </c>
    </row>
    <row r="106" spans="1:23" ht="14.45" customHeight="1" x14ac:dyDescent="0.25">
      <c r="A106" s="171" t="s">
        <v>4440</v>
      </c>
      <c r="B106" s="160">
        <v>25</v>
      </c>
      <c r="C106" s="159" t="s">
        <v>168</v>
      </c>
      <c r="D106" s="159" t="s">
        <v>173</v>
      </c>
      <c r="E106" s="159" t="s">
        <v>185</v>
      </c>
      <c r="F106" s="159"/>
      <c r="G106" s="166" t="s">
        <v>1891</v>
      </c>
      <c r="H106" s="171" t="s">
        <v>91</v>
      </c>
      <c r="I106" s="159" t="s">
        <v>114</v>
      </c>
      <c r="J106" s="165">
        <v>45182</v>
      </c>
      <c r="K106" s="165">
        <v>45182</v>
      </c>
      <c r="L106" s="172" t="s">
        <v>4441</v>
      </c>
      <c r="M106" s="159" t="s">
        <v>137</v>
      </c>
      <c r="N106" s="159" t="s">
        <v>4239</v>
      </c>
      <c r="O106" s="159" t="s">
        <v>171</v>
      </c>
      <c r="P106" s="159"/>
      <c r="Q106" s="165"/>
      <c r="R106" s="166"/>
      <c r="S106" s="167"/>
      <c r="T106" s="168">
        <v>45186</v>
      </c>
      <c r="U106" s="163" t="s">
        <v>612</v>
      </c>
      <c r="V106" s="169" t="s">
        <v>162</v>
      </c>
      <c r="W106" s="173" t="s">
        <v>299</v>
      </c>
    </row>
    <row r="107" spans="1:23" ht="14.45" customHeight="1" x14ac:dyDescent="0.25">
      <c r="A107" s="171" t="s">
        <v>4442</v>
      </c>
      <c r="B107" s="160">
        <f>10*30.4387/365.25</f>
        <v>0.83336618754277891</v>
      </c>
      <c r="C107" s="159" t="s">
        <v>178</v>
      </c>
      <c r="D107" s="159" t="s">
        <v>173</v>
      </c>
      <c r="E107" s="159" t="s">
        <v>185</v>
      </c>
      <c r="F107" s="159"/>
      <c r="G107" s="166" t="s">
        <v>543</v>
      </c>
      <c r="H107" s="171" t="s">
        <v>91</v>
      </c>
      <c r="I107" s="159" t="s">
        <v>114</v>
      </c>
      <c r="J107" s="165">
        <v>45183</v>
      </c>
      <c r="K107" s="165">
        <v>45183</v>
      </c>
      <c r="L107" s="172" t="s">
        <v>406</v>
      </c>
      <c r="M107" s="159" t="s">
        <v>133</v>
      </c>
      <c r="N107" s="159" t="s">
        <v>4239</v>
      </c>
      <c r="O107" s="159" t="s">
        <v>284</v>
      </c>
      <c r="P107" s="159"/>
      <c r="Q107" s="165"/>
      <c r="R107" s="166"/>
      <c r="S107" s="167"/>
      <c r="T107" s="168">
        <v>45185</v>
      </c>
      <c r="U107" s="163" t="s">
        <v>365</v>
      </c>
      <c r="V107" s="169" t="s">
        <v>162</v>
      </c>
      <c r="W107" s="173" t="s">
        <v>276</v>
      </c>
    </row>
    <row r="108" spans="1:23" ht="14.45" customHeight="1" x14ac:dyDescent="0.25">
      <c r="A108" s="171" t="s">
        <v>4443</v>
      </c>
      <c r="B108" s="160">
        <f>3*30.4387/365.25</f>
        <v>0.25000985626283367</v>
      </c>
      <c r="C108" s="159" t="s">
        <v>178</v>
      </c>
      <c r="D108" s="159" t="s">
        <v>173</v>
      </c>
      <c r="E108" s="159" t="s">
        <v>185</v>
      </c>
      <c r="F108" s="159"/>
      <c r="G108" s="166" t="s">
        <v>529</v>
      </c>
      <c r="H108" s="171" t="s">
        <v>91</v>
      </c>
      <c r="I108" s="159" t="s">
        <v>116</v>
      </c>
      <c r="J108" s="165">
        <v>45183</v>
      </c>
      <c r="K108" s="165">
        <v>45183</v>
      </c>
      <c r="L108" s="172" t="s">
        <v>406</v>
      </c>
      <c r="M108" s="159" t="s">
        <v>133</v>
      </c>
      <c r="N108" s="159" t="s">
        <v>4239</v>
      </c>
      <c r="O108" s="159" t="s">
        <v>284</v>
      </c>
      <c r="P108" s="159"/>
      <c r="Q108" s="165"/>
      <c r="R108" s="166"/>
      <c r="S108" s="167"/>
      <c r="T108" s="168">
        <v>45189</v>
      </c>
      <c r="U108" s="163" t="s">
        <v>406</v>
      </c>
      <c r="V108" s="169" t="s">
        <v>162</v>
      </c>
      <c r="W108" s="173" t="s">
        <v>347</v>
      </c>
    </row>
    <row r="109" spans="1:23" ht="14.45" customHeight="1" x14ac:dyDescent="0.25">
      <c r="A109" s="171" t="s">
        <v>4444</v>
      </c>
      <c r="B109" s="160">
        <f>10*30.4387/365.25</f>
        <v>0.83336618754277891</v>
      </c>
      <c r="C109" s="159" t="s">
        <v>178</v>
      </c>
      <c r="D109" s="159" t="s">
        <v>173</v>
      </c>
      <c r="E109" s="159" t="s">
        <v>185</v>
      </c>
      <c r="F109" s="159"/>
      <c r="G109" s="166" t="s">
        <v>529</v>
      </c>
      <c r="H109" s="171" t="s">
        <v>89</v>
      </c>
      <c r="I109" s="159" t="s">
        <v>114</v>
      </c>
      <c r="J109" s="165">
        <v>45183</v>
      </c>
      <c r="K109" s="165">
        <v>45183</v>
      </c>
      <c r="L109" s="172" t="s">
        <v>406</v>
      </c>
      <c r="M109" s="159" t="s">
        <v>133</v>
      </c>
      <c r="N109" s="159" t="s">
        <v>4239</v>
      </c>
      <c r="O109" s="159" t="s">
        <v>284</v>
      </c>
      <c r="P109" s="159"/>
      <c r="Q109" s="165"/>
      <c r="R109" s="166"/>
      <c r="S109" s="167"/>
      <c r="T109" s="168">
        <v>45187</v>
      </c>
      <c r="U109" s="163" t="s">
        <v>2863</v>
      </c>
      <c r="V109" s="169" t="s">
        <v>162</v>
      </c>
      <c r="W109" s="173" t="s">
        <v>299</v>
      </c>
    </row>
    <row r="110" spans="1:23" ht="14.45" customHeight="1" x14ac:dyDescent="0.25">
      <c r="A110" s="171" t="s">
        <v>4445</v>
      </c>
      <c r="B110" s="160">
        <f>8*30.4387/365.25</f>
        <v>0.66669295003422313</v>
      </c>
      <c r="C110" s="159" t="s">
        <v>168</v>
      </c>
      <c r="D110" s="159" t="s">
        <v>173</v>
      </c>
      <c r="E110" s="159" t="s">
        <v>279</v>
      </c>
      <c r="F110" s="159"/>
      <c r="G110" s="166" t="s">
        <v>477</v>
      </c>
      <c r="H110" s="171" t="s">
        <v>89</v>
      </c>
      <c r="I110" s="159" t="s">
        <v>106</v>
      </c>
      <c r="J110" s="165">
        <v>45183</v>
      </c>
      <c r="K110" s="165">
        <v>45183</v>
      </c>
      <c r="L110" s="172" t="s">
        <v>406</v>
      </c>
      <c r="M110" s="159" t="s">
        <v>133</v>
      </c>
      <c r="N110" s="159" t="s">
        <v>4239</v>
      </c>
      <c r="O110" s="159" t="s">
        <v>284</v>
      </c>
      <c r="P110" s="159"/>
      <c r="Q110" s="165"/>
      <c r="R110" s="166"/>
      <c r="S110" s="167"/>
      <c r="T110" s="168">
        <v>45188</v>
      </c>
      <c r="U110" s="163" t="s">
        <v>2863</v>
      </c>
      <c r="V110" s="169" t="s">
        <v>162</v>
      </c>
      <c r="W110" s="173" t="s">
        <v>328</v>
      </c>
    </row>
    <row r="111" spans="1:23" ht="14.45" customHeight="1" x14ac:dyDescent="0.25">
      <c r="A111" s="171" t="s">
        <v>4446</v>
      </c>
      <c r="B111" s="160">
        <f>3*30.4387/365.25</f>
        <v>0.25000985626283367</v>
      </c>
      <c r="C111" s="159" t="s">
        <v>178</v>
      </c>
      <c r="D111" s="159" t="s">
        <v>173</v>
      </c>
      <c r="E111" s="159" t="s">
        <v>185</v>
      </c>
      <c r="F111" s="159"/>
      <c r="G111" s="166" t="s">
        <v>413</v>
      </c>
      <c r="H111" s="171" t="s">
        <v>91</v>
      </c>
      <c r="I111" s="159" t="s">
        <v>114</v>
      </c>
      <c r="J111" s="165">
        <v>45183</v>
      </c>
      <c r="K111" s="165">
        <v>45183</v>
      </c>
      <c r="L111" s="172" t="s">
        <v>406</v>
      </c>
      <c r="M111" s="159" t="s">
        <v>133</v>
      </c>
      <c r="N111" s="159" t="s">
        <v>4239</v>
      </c>
      <c r="O111" s="159" t="s">
        <v>284</v>
      </c>
      <c r="P111" s="159"/>
      <c r="Q111" s="165"/>
      <c r="R111" s="166"/>
      <c r="S111" s="167"/>
      <c r="T111" s="168">
        <v>45188</v>
      </c>
      <c r="U111" s="163" t="s">
        <v>406</v>
      </c>
      <c r="V111" s="169" t="s">
        <v>162</v>
      </c>
      <c r="W111" s="173" t="s">
        <v>328</v>
      </c>
    </row>
    <row r="112" spans="1:23" ht="14.45" customHeight="1" x14ac:dyDescent="0.25">
      <c r="A112" s="171" t="s">
        <v>4447</v>
      </c>
      <c r="B112" s="160">
        <f>3*30.4387/365.25</f>
        <v>0.25000985626283367</v>
      </c>
      <c r="C112" s="159" t="s">
        <v>178</v>
      </c>
      <c r="D112" s="159" t="s">
        <v>173</v>
      </c>
      <c r="E112" s="159" t="s">
        <v>185</v>
      </c>
      <c r="F112" s="159"/>
      <c r="G112" s="166" t="s">
        <v>413</v>
      </c>
      <c r="H112" s="171" t="s">
        <v>91</v>
      </c>
      <c r="I112" s="159" t="s">
        <v>114</v>
      </c>
      <c r="J112" s="165">
        <v>45183</v>
      </c>
      <c r="K112" s="165">
        <v>45183</v>
      </c>
      <c r="L112" s="172" t="s">
        <v>406</v>
      </c>
      <c r="M112" s="159" t="s">
        <v>133</v>
      </c>
      <c r="N112" s="159" t="s">
        <v>4239</v>
      </c>
      <c r="O112" s="159" t="s">
        <v>284</v>
      </c>
      <c r="P112" s="159"/>
      <c r="Q112" s="165"/>
      <c r="R112" s="166"/>
      <c r="S112" s="167"/>
      <c r="T112" s="168">
        <v>45188</v>
      </c>
      <c r="U112" s="163" t="s">
        <v>365</v>
      </c>
      <c r="V112" s="169" t="s">
        <v>162</v>
      </c>
      <c r="W112" s="173" t="s">
        <v>328</v>
      </c>
    </row>
    <row r="113" spans="1:23" ht="14.45" customHeight="1" x14ac:dyDescent="0.25">
      <c r="A113" s="171" t="s">
        <v>4448</v>
      </c>
      <c r="B113" s="160">
        <f>2*30.4387/365.25</f>
        <v>0.16667323750855578</v>
      </c>
      <c r="C113" s="159" t="s">
        <v>178</v>
      </c>
      <c r="D113" s="159" t="s">
        <v>173</v>
      </c>
      <c r="E113" s="159" t="s">
        <v>185</v>
      </c>
      <c r="F113" s="159"/>
      <c r="G113" s="166" t="s">
        <v>446</v>
      </c>
      <c r="H113" s="171" t="s">
        <v>89</v>
      </c>
      <c r="I113" s="159" t="s">
        <v>114</v>
      </c>
      <c r="J113" s="165">
        <v>45184</v>
      </c>
      <c r="K113" s="165">
        <v>45184</v>
      </c>
      <c r="L113" s="172" t="s">
        <v>406</v>
      </c>
      <c r="M113" s="159" t="s">
        <v>133</v>
      </c>
      <c r="N113" s="159" t="s">
        <v>4239</v>
      </c>
      <c r="O113" s="159" t="s">
        <v>284</v>
      </c>
      <c r="P113" s="159"/>
      <c r="Q113" s="165"/>
      <c r="R113" s="166"/>
      <c r="S113" s="167"/>
      <c r="T113" s="168">
        <v>45195</v>
      </c>
      <c r="U113" s="163" t="s">
        <v>1086</v>
      </c>
      <c r="V113" s="169" t="s">
        <v>162</v>
      </c>
      <c r="W113" s="173" t="s">
        <v>347</v>
      </c>
    </row>
    <row r="114" spans="1:23" ht="14.45" customHeight="1" x14ac:dyDescent="0.25">
      <c r="A114" s="171" t="s">
        <v>4449</v>
      </c>
      <c r="B114" s="160">
        <v>4.5</v>
      </c>
      <c r="C114" s="159" t="s">
        <v>168</v>
      </c>
      <c r="D114" s="159" t="s">
        <v>173</v>
      </c>
      <c r="E114" s="159" t="s">
        <v>185</v>
      </c>
      <c r="F114" s="159"/>
      <c r="G114" s="166" t="s">
        <v>446</v>
      </c>
      <c r="H114" s="171" t="s">
        <v>91</v>
      </c>
      <c r="I114" s="159" t="s">
        <v>116</v>
      </c>
      <c r="J114" s="165">
        <v>45184</v>
      </c>
      <c r="K114" s="165">
        <v>45184</v>
      </c>
      <c r="L114" s="172" t="s">
        <v>4450</v>
      </c>
      <c r="M114" s="159" t="s">
        <v>133</v>
      </c>
      <c r="N114" s="159" t="s">
        <v>344</v>
      </c>
      <c r="O114" s="159" t="s">
        <v>916</v>
      </c>
      <c r="P114" s="159"/>
      <c r="Q114" s="165"/>
      <c r="R114" s="166"/>
      <c r="S114" s="167"/>
      <c r="T114" s="168">
        <v>45192</v>
      </c>
      <c r="U114" s="163" t="s">
        <v>4451</v>
      </c>
      <c r="V114" s="169" t="s">
        <v>162</v>
      </c>
      <c r="W114" s="173" t="s">
        <v>387</v>
      </c>
    </row>
    <row r="115" spans="1:23" ht="14.45" customHeight="1" x14ac:dyDescent="0.25">
      <c r="A115" s="171" t="s">
        <v>4452</v>
      </c>
      <c r="B115" s="160">
        <v>27</v>
      </c>
      <c r="C115" s="159" t="s">
        <v>168</v>
      </c>
      <c r="D115" s="159" t="s">
        <v>173</v>
      </c>
      <c r="E115" s="159" t="s">
        <v>279</v>
      </c>
      <c r="F115" s="159"/>
      <c r="G115" s="166" t="s">
        <v>373</v>
      </c>
      <c r="H115" s="171" t="s">
        <v>89</v>
      </c>
      <c r="I115" s="159" t="s">
        <v>106</v>
      </c>
      <c r="J115" s="165">
        <v>45184</v>
      </c>
      <c r="K115" s="165">
        <v>45184</v>
      </c>
      <c r="L115" s="172" t="s">
        <v>4453</v>
      </c>
      <c r="M115" s="159" t="s">
        <v>137</v>
      </c>
      <c r="N115" s="159" t="s">
        <v>4239</v>
      </c>
      <c r="O115" s="159" t="s">
        <v>208</v>
      </c>
      <c r="P115" s="159"/>
      <c r="Q115" s="165"/>
      <c r="R115" s="166"/>
      <c r="S115" s="167"/>
      <c r="T115" s="168">
        <v>45185</v>
      </c>
      <c r="U115" s="163" t="s">
        <v>4454</v>
      </c>
      <c r="V115" s="169" t="s">
        <v>162</v>
      </c>
      <c r="W115" s="173" t="s">
        <v>1569</v>
      </c>
    </row>
    <row r="116" spans="1:23" ht="14.45" customHeight="1" x14ac:dyDescent="0.25">
      <c r="A116" s="171" t="s">
        <v>4455</v>
      </c>
      <c r="B116" s="160">
        <v>36</v>
      </c>
      <c r="C116" s="159" t="s">
        <v>178</v>
      </c>
      <c r="D116" s="159" t="s">
        <v>169</v>
      </c>
      <c r="E116" s="159" t="s">
        <v>279</v>
      </c>
      <c r="F116" s="159"/>
      <c r="G116" s="166" t="s">
        <v>4456</v>
      </c>
      <c r="H116" s="171" t="s">
        <v>89</v>
      </c>
      <c r="I116" s="159" t="s">
        <v>106</v>
      </c>
      <c r="J116" s="165">
        <v>45184</v>
      </c>
      <c r="K116" s="165">
        <v>45184</v>
      </c>
      <c r="L116" s="172" t="s">
        <v>4457</v>
      </c>
      <c r="M116" s="159" t="s">
        <v>201</v>
      </c>
      <c r="N116" s="159" t="s">
        <v>644</v>
      </c>
      <c r="O116" s="159" t="s">
        <v>359</v>
      </c>
      <c r="P116" s="159" t="s">
        <v>353</v>
      </c>
      <c r="Q116" s="165">
        <v>45185</v>
      </c>
      <c r="R116" s="166" t="s">
        <v>147</v>
      </c>
      <c r="S116" s="167"/>
      <c r="T116" s="168">
        <v>45191</v>
      </c>
      <c r="U116" s="163" t="s">
        <v>4458</v>
      </c>
      <c r="V116" s="169" t="s">
        <v>162</v>
      </c>
      <c r="W116" s="173" t="s">
        <v>1905</v>
      </c>
    </row>
    <row r="117" spans="1:23" ht="14.45" customHeight="1" x14ac:dyDescent="0.25">
      <c r="A117" s="171" t="s">
        <v>4459</v>
      </c>
      <c r="B117" s="160">
        <v>46</v>
      </c>
      <c r="C117" s="159" t="s">
        <v>168</v>
      </c>
      <c r="D117" s="159" t="s">
        <v>169</v>
      </c>
      <c r="E117" s="159" t="s">
        <v>185</v>
      </c>
      <c r="F117" s="159"/>
      <c r="G117" s="166" t="s">
        <v>1766</v>
      </c>
      <c r="H117" s="171" t="s">
        <v>91</v>
      </c>
      <c r="I117" s="159" t="s">
        <v>112</v>
      </c>
      <c r="J117" s="165">
        <v>45184</v>
      </c>
      <c r="K117" s="165">
        <v>45184</v>
      </c>
      <c r="L117" s="172" t="s">
        <v>4460</v>
      </c>
      <c r="M117" s="159" t="s">
        <v>201</v>
      </c>
      <c r="N117" s="159" t="s">
        <v>644</v>
      </c>
      <c r="O117" s="159" t="s">
        <v>421</v>
      </c>
      <c r="P117" s="159"/>
      <c r="Q117" s="165"/>
      <c r="R117" s="166"/>
      <c r="S117" s="167"/>
      <c r="T117" s="168">
        <v>45186</v>
      </c>
      <c r="U117" s="163"/>
      <c r="V117" s="169" t="s">
        <v>156</v>
      </c>
      <c r="W117" s="173" t="s">
        <v>4461</v>
      </c>
    </row>
    <row r="118" spans="1:23" ht="14.45" customHeight="1" x14ac:dyDescent="0.25">
      <c r="A118" s="171" t="s">
        <v>4462</v>
      </c>
      <c r="B118" s="160">
        <v>1.5</v>
      </c>
      <c r="C118" s="159" t="s">
        <v>178</v>
      </c>
      <c r="D118" s="159" t="s">
        <v>173</v>
      </c>
      <c r="E118" s="159" t="s">
        <v>279</v>
      </c>
      <c r="F118" s="159"/>
      <c r="G118" s="166" t="s">
        <v>338</v>
      </c>
      <c r="H118" s="171" t="s">
        <v>89</v>
      </c>
      <c r="I118" s="159" t="s">
        <v>102</v>
      </c>
      <c r="J118" s="165">
        <v>45185</v>
      </c>
      <c r="K118" s="165">
        <v>45185</v>
      </c>
      <c r="L118" s="172" t="s">
        <v>907</v>
      </c>
      <c r="M118" s="159" t="s">
        <v>133</v>
      </c>
      <c r="N118" s="159" t="s">
        <v>4239</v>
      </c>
      <c r="O118" s="159" t="s">
        <v>383</v>
      </c>
      <c r="P118" s="159"/>
      <c r="Q118" s="165"/>
      <c r="R118" s="166"/>
      <c r="S118" s="167"/>
      <c r="T118" s="168">
        <v>45189</v>
      </c>
      <c r="U118" s="163" t="s">
        <v>906</v>
      </c>
      <c r="V118" s="169" t="s">
        <v>162</v>
      </c>
      <c r="W118" s="173" t="s">
        <v>299</v>
      </c>
    </row>
    <row r="119" spans="1:23" ht="14.45" customHeight="1" x14ac:dyDescent="0.25">
      <c r="A119" s="171" t="s">
        <v>4463</v>
      </c>
      <c r="B119" s="160">
        <v>20</v>
      </c>
      <c r="C119" s="159" t="s">
        <v>168</v>
      </c>
      <c r="D119" s="159" t="s">
        <v>173</v>
      </c>
      <c r="E119" s="159" t="s">
        <v>185</v>
      </c>
      <c r="F119" s="159"/>
      <c r="G119" s="166" t="s">
        <v>1891</v>
      </c>
      <c r="H119" s="171" t="s">
        <v>91</v>
      </c>
      <c r="I119" s="159" t="s">
        <v>114</v>
      </c>
      <c r="J119" s="165">
        <v>45185</v>
      </c>
      <c r="K119" s="165">
        <v>45185</v>
      </c>
      <c r="L119" s="172" t="s">
        <v>4464</v>
      </c>
      <c r="M119" s="159" t="s">
        <v>137</v>
      </c>
      <c r="N119" s="159" t="s">
        <v>4239</v>
      </c>
      <c r="O119" s="159" t="s">
        <v>171</v>
      </c>
      <c r="P119" s="159"/>
      <c r="Q119" s="165"/>
      <c r="R119" s="166"/>
      <c r="S119" s="167"/>
      <c r="T119" s="168">
        <v>45189</v>
      </c>
      <c r="U119" s="163" t="s">
        <v>4465</v>
      </c>
      <c r="V119" s="169" t="s">
        <v>162</v>
      </c>
      <c r="W119" s="173" t="s">
        <v>299</v>
      </c>
    </row>
    <row r="120" spans="1:23" ht="14.45" customHeight="1" x14ac:dyDescent="0.25">
      <c r="A120" s="171" t="s">
        <v>4466</v>
      </c>
      <c r="B120" s="160">
        <v>32</v>
      </c>
      <c r="C120" s="159" t="s">
        <v>168</v>
      </c>
      <c r="D120" s="159" t="s">
        <v>587</v>
      </c>
      <c r="E120" s="159" t="s">
        <v>185</v>
      </c>
      <c r="F120" s="159"/>
      <c r="G120" s="166" t="s">
        <v>4467</v>
      </c>
      <c r="H120" s="171" t="s">
        <v>91</v>
      </c>
      <c r="I120" s="159" t="s">
        <v>114</v>
      </c>
      <c r="J120" s="165">
        <v>45185</v>
      </c>
      <c r="K120" s="165">
        <v>45185</v>
      </c>
      <c r="L120" s="172" t="s">
        <v>4468</v>
      </c>
      <c r="M120" s="159" t="s">
        <v>133</v>
      </c>
      <c r="N120" s="159" t="s">
        <v>4239</v>
      </c>
      <c r="O120" s="159" t="s">
        <v>2845</v>
      </c>
      <c r="P120" s="159"/>
      <c r="Q120" s="165"/>
      <c r="R120" s="166"/>
      <c r="S120" s="167"/>
      <c r="T120" s="168">
        <v>45187</v>
      </c>
      <c r="U120" s="163" t="s">
        <v>4469</v>
      </c>
      <c r="V120" s="169" t="s">
        <v>162</v>
      </c>
      <c r="W120" s="173" t="s">
        <v>276</v>
      </c>
    </row>
    <row r="121" spans="1:23" ht="14.45" customHeight="1" x14ac:dyDescent="0.25">
      <c r="A121" s="171" t="s">
        <v>4470</v>
      </c>
      <c r="B121" s="160">
        <v>20</v>
      </c>
      <c r="C121" s="159" t="s">
        <v>168</v>
      </c>
      <c r="D121" s="159" t="s">
        <v>173</v>
      </c>
      <c r="E121" s="159" t="s">
        <v>185</v>
      </c>
      <c r="F121" s="159"/>
      <c r="G121" s="166" t="s">
        <v>521</v>
      </c>
      <c r="H121" s="171" t="s">
        <v>89</v>
      </c>
      <c r="I121" s="159" t="s">
        <v>114</v>
      </c>
      <c r="J121" s="165">
        <v>45185</v>
      </c>
      <c r="K121" s="165">
        <v>45185</v>
      </c>
      <c r="L121" s="172" t="s">
        <v>4471</v>
      </c>
      <c r="M121" s="159" t="s">
        <v>137</v>
      </c>
      <c r="N121" s="159" t="s">
        <v>4239</v>
      </c>
      <c r="O121" s="159" t="s">
        <v>208</v>
      </c>
      <c r="P121" s="159" t="s">
        <v>353</v>
      </c>
      <c r="Q121" s="165">
        <v>45185</v>
      </c>
      <c r="R121" s="166" t="s">
        <v>147</v>
      </c>
      <c r="S121" s="167"/>
      <c r="T121" s="168">
        <v>45190</v>
      </c>
      <c r="U121" s="163" t="s">
        <v>4472</v>
      </c>
      <c r="V121" s="169" t="s">
        <v>162</v>
      </c>
      <c r="W121" s="173" t="s">
        <v>468</v>
      </c>
    </row>
    <row r="122" spans="1:23" ht="14.45" customHeight="1" x14ac:dyDescent="0.25">
      <c r="A122" s="171" t="s">
        <v>4473</v>
      </c>
      <c r="B122" s="160">
        <v>19</v>
      </c>
      <c r="C122" s="159" t="s">
        <v>168</v>
      </c>
      <c r="D122" s="159" t="s">
        <v>173</v>
      </c>
      <c r="E122" s="159" t="s">
        <v>185</v>
      </c>
      <c r="F122" s="159"/>
      <c r="G122" s="166" t="s">
        <v>543</v>
      </c>
      <c r="H122" s="171" t="s">
        <v>89</v>
      </c>
      <c r="I122" s="159" t="s">
        <v>114</v>
      </c>
      <c r="J122" s="165">
        <v>45185</v>
      </c>
      <c r="K122" s="165">
        <v>45185</v>
      </c>
      <c r="L122" s="172" t="s">
        <v>4474</v>
      </c>
      <c r="M122" s="159" t="s">
        <v>137</v>
      </c>
      <c r="N122" s="159" t="s">
        <v>3221</v>
      </c>
      <c r="O122" s="159" t="s">
        <v>208</v>
      </c>
      <c r="P122" s="159" t="s">
        <v>353</v>
      </c>
      <c r="Q122" s="165">
        <v>45185</v>
      </c>
      <c r="R122" s="166" t="s">
        <v>354</v>
      </c>
      <c r="S122" s="167"/>
      <c r="T122" s="168">
        <v>45189</v>
      </c>
      <c r="U122" s="163" t="s">
        <v>4475</v>
      </c>
      <c r="V122" s="169" t="s">
        <v>162</v>
      </c>
      <c r="W122" s="173" t="s">
        <v>299</v>
      </c>
    </row>
    <row r="123" spans="1:23" ht="14.45" customHeight="1" x14ac:dyDescent="0.25">
      <c r="A123" s="171" t="s">
        <v>4476</v>
      </c>
      <c r="B123" s="160">
        <v>2</v>
      </c>
      <c r="C123" s="159" t="s">
        <v>168</v>
      </c>
      <c r="D123" s="159" t="s">
        <v>173</v>
      </c>
      <c r="E123" s="159" t="s">
        <v>185</v>
      </c>
      <c r="F123" s="159"/>
      <c r="G123" s="166" t="s">
        <v>342</v>
      </c>
      <c r="H123" s="171" t="s">
        <v>91</v>
      </c>
      <c r="I123" s="159" t="s">
        <v>114</v>
      </c>
      <c r="J123" s="165">
        <v>45185</v>
      </c>
      <c r="K123" s="165">
        <v>45185</v>
      </c>
      <c r="L123" s="172" t="s">
        <v>2943</v>
      </c>
      <c r="M123" s="159" t="s">
        <v>133</v>
      </c>
      <c r="N123" s="159" t="s">
        <v>3221</v>
      </c>
      <c r="O123" s="159" t="s">
        <v>618</v>
      </c>
      <c r="P123" s="159"/>
      <c r="Q123" s="165"/>
      <c r="R123" s="166"/>
      <c r="S123" s="167"/>
      <c r="T123" s="168">
        <v>45190</v>
      </c>
      <c r="U123" s="163" t="s">
        <v>4477</v>
      </c>
      <c r="V123" s="169" t="s">
        <v>162</v>
      </c>
      <c r="W123" s="173" t="s">
        <v>328</v>
      </c>
    </row>
    <row r="124" spans="1:23" ht="14.45" customHeight="1" x14ac:dyDescent="0.25">
      <c r="A124" s="171" t="s">
        <v>4478</v>
      </c>
      <c r="B124" s="160">
        <v>10</v>
      </c>
      <c r="C124" s="159" t="s">
        <v>168</v>
      </c>
      <c r="D124" s="159" t="s">
        <v>173</v>
      </c>
      <c r="E124" s="159" t="s">
        <v>185</v>
      </c>
      <c r="F124" s="159"/>
      <c r="G124" s="166" t="s">
        <v>658</v>
      </c>
      <c r="H124" s="171" t="s">
        <v>91</v>
      </c>
      <c r="I124" s="159" t="s">
        <v>116</v>
      </c>
      <c r="J124" s="165">
        <v>45185</v>
      </c>
      <c r="K124" s="165">
        <v>45185</v>
      </c>
      <c r="L124" s="172" t="s">
        <v>4479</v>
      </c>
      <c r="M124" s="159" t="s">
        <v>133</v>
      </c>
      <c r="N124" s="159" t="s">
        <v>3221</v>
      </c>
      <c r="O124" s="159" t="s">
        <v>291</v>
      </c>
      <c r="P124" s="159"/>
      <c r="Q124" s="165"/>
      <c r="R124" s="166"/>
      <c r="S124" s="167"/>
      <c r="T124" s="168">
        <v>45188</v>
      </c>
      <c r="U124" s="163" t="s">
        <v>4480</v>
      </c>
      <c r="V124" s="169" t="s">
        <v>162</v>
      </c>
      <c r="W124" s="173" t="s">
        <v>371</v>
      </c>
    </row>
    <row r="125" spans="1:23" ht="14.45" customHeight="1" x14ac:dyDescent="0.25">
      <c r="A125" s="171" t="s">
        <v>4481</v>
      </c>
      <c r="B125" s="160">
        <v>1.5</v>
      </c>
      <c r="C125" s="159" t="s">
        <v>178</v>
      </c>
      <c r="D125" s="159" t="s">
        <v>173</v>
      </c>
      <c r="E125" s="159" t="s">
        <v>185</v>
      </c>
      <c r="F125" s="159"/>
      <c r="G125" s="166" t="s">
        <v>413</v>
      </c>
      <c r="H125" s="171" t="s">
        <v>91</v>
      </c>
      <c r="I125" s="159" t="s">
        <v>114</v>
      </c>
      <c r="J125" s="165">
        <v>45186</v>
      </c>
      <c r="K125" s="165">
        <v>45186</v>
      </c>
      <c r="L125" s="172" t="s">
        <v>3326</v>
      </c>
      <c r="M125" s="159" t="s">
        <v>133</v>
      </c>
      <c r="N125" s="159" t="s">
        <v>3221</v>
      </c>
      <c r="O125" s="159" t="s">
        <v>383</v>
      </c>
      <c r="P125" s="159"/>
      <c r="Q125" s="165"/>
      <c r="R125" s="166"/>
      <c r="S125" s="167"/>
      <c r="T125" s="168">
        <v>45195</v>
      </c>
      <c r="U125" s="163" t="s">
        <v>4247</v>
      </c>
      <c r="V125" s="169" t="s">
        <v>162</v>
      </c>
      <c r="W125" s="173" t="s">
        <v>417</v>
      </c>
    </row>
    <row r="126" spans="1:23" ht="14.45" customHeight="1" x14ac:dyDescent="0.25">
      <c r="A126" s="171" t="s">
        <v>4482</v>
      </c>
      <c r="B126" s="160">
        <f>40/365.25</f>
        <v>0.10951403148528405</v>
      </c>
      <c r="C126" s="159" t="s">
        <v>178</v>
      </c>
      <c r="D126" s="159" t="s">
        <v>173</v>
      </c>
      <c r="E126" s="159" t="s">
        <v>185</v>
      </c>
      <c r="F126" s="159"/>
      <c r="G126" s="166" t="s">
        <v>405</v>
      </c>
      <c r="H126" s="171" t="s">
        <v>91</v>
      </c>
      <c r="I126" s="159" t="s">
        <v>116</v>
      </c>
      <c r="J126" s="165">
        <v>45186</v>
      </c>
      <c r="K126" s="165">
        <v>45186</v>
      </c>
      <c r="L126" s="172" t="s">
        <v>406</v>
      </c>
      <c r="M126" s="159" t="s">
        <v>133</v>
      </c>
      <c r="N126" s="159" t="s">
        <v>3221</v>
      </c>
      <c r="O126" s="159" t="s">
        <v>284</v>
      </c>
      <c r="P126" s="159"/>
      <c r="Q126" s="165"/>
      <c r="R126" s="166"/>
      <c r="S126" s="167"/>
      <c r="T126" s="168">
        <v>45189</v>
      </c>
      <c r="U126" s="163" t="s">
        <v>365</v>
      </c>
      <c r="V126" s="169" t="s">
        <v>162</v>
      </c>
      <c r="W126" s="173" t="s">
        <v>371</v>
      </c>
    </row>
    <row r="127" spans="1:23" ht="14.45" customHeight="1" x14ac:dyDescent="0.25">
      <c r="A127" s="171" t="s">
        <v>4483</v>
      </c>
      <c r="B127" s="160">
        <v>25</v>
      </c>
      <c r="C127" s="159" t="s">
        <v>168</v>
      </c>
      <c r="D127" s="159" t="s">
        <v>173</v>
      </c>
      <c r="E127" s="159" t="s">
        <v>185</v>
      </c>
      <c r="F127" s="159"/>
      <c r="G127" s="166" t="s">
        <v>436</v>
      </c>
      <c r="H127" s="171" t="s">
        <v>91</v>
      </c>
      <c r="I127" s="159" t="s">
        <v>114</v>
      </c>
      <c r="J127" s="165">
        <v>45186</v>
      </c>
      <c r="K127" s="165">
        <v>45186</v>
      </c>
      <c r="L127" s="172" t="s">
        <v>4484</v>
      </c>
      <c r="M127" s="159" t="s">
        <v>137</v>
      </c>
      <c r="N127" s="159" t="s">
        <v>3221</v>
      </c>
      <c r="O127" s="159" t="s">
        <v>705</v>
      </c>
      <c r="P127" s="159"/>
      <c r="Q127" s="165"/>
      <c r="R127" s="166"/>
      <c r="S127" s="167"/>
      <c r="T127" s="168">
        <v>45187</v>
      </c>
      <c r="U127" s="163" t="s">
        <v>1266</v>
      </c>
      <c r="V127" s="169" t="s">
        <v>162</v>
      </c>
      <c r="W127" s="173" t="s">
        <v>665</v>
      </c>
    </row>
    <row r="128" spans="1:23" ht="14.45" customHeight="1" x14ac:dyDescent="0.25">
      <c r="A128" s="171" t="s">
        <v>4485</v>
      </c>
      <c r="B128" s="160">
        <v>24</v>
      </c>
      <c r="C128" s="159" t="s">
        <v>168</v>
      </c>
      <c r="D128" s="159" t="s">
        <v>173</v>
      </c>
      <c r="E128" s="159" t="s">
        <v>185</v>
      </c>
      <c r="F128" s="159"/>
      <c r="G128" s="166" t="s">
        <v>436</v>
      </c>
      <c r="H128" s="171" t="s">
        <v>89</v>
      </c>
      <c r="I128" s="159" t="s">
        <v>114</v>
      </c>
      <c r="J128" s="165">
        <v>45186</v>
      </c>
      <c r="K128" s="165">
        <v>45186</v>
      </c>
      <c r="L128" s="172" t="s">
        <v>4486</v>
      </c>
      <c r="M128" s="159" t="s">
        <v>137</v>
      </c>
      <c r="N128" s="159" t="s">
        <v>3221</v>
      </c>
      <c r="O128" s="159" t="s">
        <v>334</v>
      </c>
      <c r="P128" s="159" t="s">
        <v>353</v>
      </c>
      <c r="Q128" s="165">
        <v>45186</v>
      </c>
      <c r="R128" s="166" t="s">
        <v>354</v>
      </c>
      <c r="S128" s="167"/>
      <c r="T128" s="168">
        <v>45196</v>
      </c>
      <c r="U128" s="163" t="s">
        <v>1941</v>
      </c>
      <c r="V128" s="169" t="s">
        <v>162</v>
      </c>
      <c r="W128" s="173" t="s">
        <v>4487</v>
      </c>
    </row>
    <row r="129" spans="1:23" ht="14.45" customHeight="1" x14ac:dyDescent="0.25">
      <c r="A129" s="171" t="s">
        <v>4488</v>
      </c>
      <c r="B129" s="160">
        <v>4</v>
      </c>
      <c r="C129" s="159" t="s">
        <v>178</v>
      </c>
      <c r="D129" s="159" t="s">
        <v>173</v>
      </c>
      <c r="E129" s="159" t="s">
        <v>185</v>
      </c>
      <c r="F129" s="159"/>
      <c r="G129" s="166" t="s">
        <v>1538</v>
      </c>
      <c r="H129" s="171" t="s">
        <v>91</v>
      </c>
      <c r="I129" s="159" t="s">
        <v>114</v>
      </c>
      <c r="J129" s="165">
        <v>45186</v>
      </c>
      <c r="K129" s="165">
        <v>45186</v>
      </c>
      <c r="L129" s="172" t="s">
        <v>4489</v>
      </c>
      <c r="M129" s="159" t="s">
        <v>133</v>
      </c>
      <c r="N129" s="159" t="s">
        <v>3221</v>
      </c>
      <c r="O129" s="159" t="s">
        <v>291</v>
      </c>
      <c r="P129" s="159"/>
      <c r="Q129" s="165"/>
      <c r="R129" s="166"/>
      <c r="S129" s="167"/>
      <c r="T129" s="168">
        <v>45190</v>
      </c>
      <c r="U129" s="163" t="s">
        <v>212</v>
      </c>
      <c r="V129" s="169" t="s">
        <v>162</v>
      </c>
      <c r="W129" s="173" t="s">
        <v>299</v>
      </c>
    </row>
    <row r="130" spans="1:23" ht="14.45" customHeight="1" x14ac:dyDescent="0.25">
      <c r="A130" s="171" t="s">
        <v>4490</v>
      </c>
      <c r="B130" s="160">
        <f>8*30.4387/365.25</f>
        <v>0.66669295003422313</v>
      </c>
      <c r="C130" s="159" t="s">
        <v>178</v>
      </c>
      <c r="D130" s="159" t="s">
        <v>173</v>
      </c>
      <c r="E130" s="159" t="s">
        <v>279</v>
      </c>
      <c r="F130" s="159"/>
      <c r="G130" s="166" t="s">
        <v>179</v>
      </c>
      <c r="H130" s="171" t="s">
        <v>89</v>
      </c>
      <c r="I130" s="159" t="s">
        <v>106</v>
      </c>
      <c r="J130" s="165">
        <v>45186</v>
      </c>
      <c r="K130" s="165">
        <v>45186</v>
      </c>
      <c r="L130" s="172" t="s">
        <v>3326</v>
      </c>
      <c r="M130" s="159" t="s">
        <v>133</v>
      </c>
      <c r="N130" s="159" t="s">
        <v>3221</v>
      </c>
      <c r="O130" s="159" t="s">
        <v>284</v>
      </c>
      <c r="P130" s="159"/>
      <c r="Q130" s="165"/>
      <c r="R130" s="166"/>
      <c r="S130" s="167"/>
      <c r="T130" s="168">
        <v>45191</v>
      </c>
      <c r="U130" s="163" t="s">
        <v>1086</v>
      </c>
      <c r="V130" s="169" t="s">
        <v>162</v>
      </c>
      <c r="W130" s="173" t="s">
        <v>328</v>
      </c>
    </row>
    <row r="131" spans="1:23" ht="14.45" customHeight="1" x14ac:dyDescent="0.25">
      <c r="A131" s="171" t="s">
        <v>4491</v>
      </c>
      <c r="B131" s="160">
        <v>33</v>
      </c>
      <c r="C131" s="159" t="s">
        <v>168</v>
      </c>
      <c r="D131" s="159" t="s">
        <v>173</v>
      </c>
      <c r="E131" s="159" t="s">
        <v>279</v>
      </c>
      <c r="F131" s="159"/>
      <c r="G131" s="166" t="s">
        <v>338</v>
      </c>
      <c r="H131" s="171" t="s">
        <v>89</v>
      </c>
      <c r="I131" s="159" t="s">
        <v>102</v>
      </c>
      <c r="J131" s="165">
        <v>45186</v>
      </c>
      <c r="K131" s="165">
        <v>45186</v>
      </c>
      <c r="L131" s="172" t="s">
        <v>4492</v>
      </c>
      <c r="M131" s="159" t="s">
        <v>137</v>
      </c>
      <c r="N131" s="159" t="s">
        <v>3221</v>
      </c>
      <c r="O131" s="159" t="s">
        <v>334</v>
      </c>
      <c r="P131" s="159" t="s">
        <v>353</v>
      </c>
      <c r="Q131" s="165">
        <v>45187</v>
      </c>
      <c r="R131" s="166" t="s">
        <v>354</v>
      </c>
      <c r="S131" s="167"/>
      <c r="T131" s="168">
        <v>45193</v>
      </c>
      <c r="U131" s="163" t="s">
        <v>4493</v>
      </c>
      <c r="V131" s="169" t="s">
        <v>162</v>
      </c>
      <c r="W131" s="173" t="s">
        <v>2423</v>
      </c>
    </row>
    <row r="132" spans="1:23" ht="14.45" customHeight="1" x14ac:dyDescent="0.25">
      <c r="A132" s="171" t="s">
        <v>4494</v>
      </c>
      <c r="B132" s="160">
        <v>22</v>
      </c>
      <c r="C132" s="159" t="s">
        <v>168</v>
      </c>
      <c r="D132" s="159" t="s">
        <v>173</v>
      </c>
      <c r="E132" s="159" t="s">
        <v>279</v>
      </c>
      <c r="F132" s="159"/>
      <c r="G132" s="166" t="s">
        <v>2465</v>
      </c>
      <c r="H132" s="171" t="s">
        <v>89</v>
      </c>
      <c r="I132" s="159" t="s">
        <v>104</v>
      </c>
      <c r="J132" s="165">
        <v>45187</v>
      </c>
      <c r="K132" s="165">
        <v>45187</v>
      </c>
      <c r="L132" s="172" t="s">
        <v>4495</v>
      </c>
      <c r="M132" s="159" t="s">
        <v>137</v>
      </c>
      <c r="N132" s="159" t="s">
        <v>3221</v>
      </c>
      <c r="O132" s="159" t="s">
        <v>208</v>
      </c>
      <c r="P132" s="159"/>
      <c r="Q132" s="165"/>
      <c r="R132" s="166"/>
      <c r="S132" s="167"/>
      <c r="T132" s="168">
        <v>45191</v>
      </c>
      <c r="U132" s="163" t="s">
        <v>4496</v>
      </c>
      <c r="V132" s="169" t="s">
        <v>162</v>
      </c>
      <c r="W132" s="173" t="s">
        <v>299</v>
      </c>
    </row>
    <row r="133" spans="1:23" ht="14.45" customHeight="1" x14ac:dyDescent="0.25">
      <c r="A133" s="171" t="s">
        <v>4497</v>
      </c>
      <c r="B133" s="160">
        <v>1</v>
      </c>
      <c r="C133" s="159" t="s">
        <v>168</v>
      </c>
      <c r="D133" s="159" t="s">
        <v>173</v>
      </c>
      <c r="E133" s="159" t="s">
        <v>185</v>
      </c>
      <c r="F133" s="159"/>
      <c r="G133" s="166" t="s">
        <v>446</v>
      </c>
      <c r="H133" s="171" t="s">
        <v>91</v>
      </c>
      <c r="I133" s="159" t="s">
        <v>116</v>
      </c>
      <c r="J133" s="165">
        <v>45187</v>
      </c>
      <c r="K133" s="165">
        <v>45187</v>
      </c>
      <c r="L133" s="172" t="s">
        <v>211</v>
      </c>
      <c r="M133" s="159" t="s">
        <v>133</v>
      </c>
      <c r="N133" s="159" t="s">
        <v>3221</v>
      </c>
      <c r="O133" s="159" t="s">
        <v>284</v>
      </c>
      <c r="P133" s="159"/>
      <c r="Q133" s="165"/>
      <c r="R133" s="166"/>
      <c r="S133" s="167"/>
      <c r="T133" s="168">
        <v>45191</v>
      </c>
      <c r="U133" s="163" t="s">
        <v>365</v>
      </c>
      <c r="V133" s="169" t="s">
        <v>162</v>
      </c>
      <c r="W133" s="173" t="s">
        <v>299</v>
      </c>
    </row>
    <row r="134" spans="1:23" ht="14.45" customHeight="1" x14ac:dyDescent="0.25">
      <c r="A134" s="171" t="s">
        <v>4498</v>
      </c>
      <c r="B134" s="160">
        <v>1</v>
      </c>
      <c r="C134" s="159" t="s">
        <v>178</v>
      </c>
      <c r="D134" s="159" t="s">
        <v>569</v>
      </c>
      <c r="E134" s="159" t="s">
        <v>279</v>
      </c>
      <c r="F134" s="159"/>
      <c r="G134" s="166" t="s">
        <v>3369</v>
      </c>
      <c r="H134" s="171" t="s">
        <v>89</v>
      </c>
      <c r="I134" s="159" t="s">
        <v>106</v>
      </c>
      <c r="J134" s="165">
        <v>45187</v>
      </c>
      <c r="K134" s="165">
        <v>45187</v>
      </c>
      <c r="L134" s="172" t="s">
        <v>4499</v>
      </c>
      <c r="M134" s="159" t="s">
        <v>133</v>
      </c>
      <c r="N134" s="159" t="s">
        <v>3221</v>
      </c>
      <c r="O134" s="159" t="s">
        <v>383</v>
      </c>
      <c r="P134" s="159"/>
      <c r="Q134" s="165"/>
      <c r="R134" s="166"/>
      <c r="S134" s="167"/>
      <c r="T134" s="168">
        <v>45191</v>
      </c>
      <c r="U134" s="163" t="s">
        <v>906</v>
      </c>
      <c r="V134" s="169" t="s">
        <v>162</v>
      </c>
      <c r="W134" s="173" t="s">
        <v>299</v>
      </c>
    </row>
    <row r="135" spans="1:23" ht="14.45" customHeight="1" x14ac:dyDescent="0.25">
      <c r="A135" s="171" t="s">
        <v>4500</v>
      </c>
      <c r="B135" s="160">
        <v>30</v>
      </c>
      <c r="C135" s="159" t="s">
        <v>168</v>
      </c>
      <c r="D135" s="159" t="s">
        <v>173</v>
      </c>
      <c r="E135" s="159" t="s">
        <v>185</v>
      </c>
      <c r="F135" s="159"/>
      <c r="G135" s="166" t="s">
        <v>529</v>
      </c>
      <c r="H135" s="171" t="s">
        <v>91</v>
      </c>
      <c r="I135" s="159" t="s">
        <v>116</v>
      </c>
      <c r="J135" s="165">
        <v>45188</v>
      </c>
      <c r="K135" s="165">
        <v>45188</v>
      </c>
      <c r="L135" s="172" t="s">
        <v>4501</v>
      </c>
      <c r="M135" s="159" t="s">
        <v>137</v>
      </c>
      <c r="N135" s="159" t="s">
        <v>3221</v>
      </c>
      <c r="O135" s="159" t="s">
        <v>1733</v>
      </c>
      <c r="P135" s="159"/>
      <c r="Q135" s="165"/>
      <c r="R135" s="166"/>
      <c r="S135" s="167"/>
      <c r="T135" s="168">
        <v>45194</v>
      </c>
      <c r="U135" s="163" t="s">
        <v>4502</v>
      </c>
      <c r="V135" s="169" t="s">
        <v>162</v>
      </c>
      <c r="W135" s="173" t="s">
        <v>347</v>
      </c>
    </row>
    <row r="136" spans="1:23" ht="14.45" customHeight="1" x14ac:dyDescent="0.25">
      <c r="A136" s="171" t="s">
        <v>4503</v>
      </c>
      <c r="B136" s="160">
        <v>37</v>
      </c>
      <c r="C136" s="159" t="s">
        <v>178</v>
      </c>
      <c r="D136" s="159" t="s">
        <v>569</v>
      </c>
      <c r="E136" s="159" t="s">
        <v>279</v>
      </c>
      <c r="F136" s="159"/>
      <c r="G136" s="166" t="s">
        <v>4504</v>
      </c>
      <c r="H136" s="171" t="s">
        <v>89</v>
      </c>
      <c r="I136" s="159" t="s">
        <v>106</v>
      </c>
      <c r="J136" s="165">
        <v>45187</v>
      </c>
      <c r="K136" s="165">
        <v>45187</v>
      </c>
      <c r="L136" s="172" t="s">
        <v>4505</v>
      </c>
      <c r="M136" s="159" t="s">
        <v>133</v>
      </c>
      <c r="N136" s="159" t="s">
        <v>3221</v>
      </c>
      <c r="O136" s="159" t="s">
        <v>291</v>
      </c>
      <c r="P136" s="159"/>
      <c r="Q136" s="165"/>
      <c r="R136" s="166" t="s">
        <v>147</v>
      </c>
      <c r="S136" s="167"/>
      <c r="T136" s="168">
        <v>45191</v>
      </c>
      <c r="U136" s="163" t="s">
        <v>4506</v>
      </c>
      <c r="V136" s="169" t="s">
        <v>162</v>
      </c>
      <c r="W136" s="173" t="s">
        <v>293</v>
      </c>
    </row>
    <row r="137" spans="1:23" ht="14.45" customHeight="1" x14ac:dyDescent="0.25">
      <c r="A137" s="171" t="s">
        <v>4507</v>
      </c>
      <c r="B137" s="160">
        <v>0.5</v>
      </c>
      <c r="C137" s="159" t="s">
        <v>168</v>
      </c>
      <c r="D137" s="159" t="s">
        <v>173</v>
      </c>
      <c r="E137" s="159" t="s">
        <v>279</v>
      </c>
      <c r="F137" s="159"/>
      <c r="G137" s="166" t="s">
        <v>1002</v>
      </c>
      <c r="H137" s="171" t="s">
        <v>89</v>
      </c>
      <c r="I137" s="159" t="s">
        <v>102</v>
      </c>
      <c r="J137" s="165">
        <v>45188</v>
      </c>
      <c r="K137" s="165">
        <v>45188</v>
      </c>
      <c r="L137" s="172" t="s">
        <v>4499</v>
      </c>
      <c r="M137" s="159" t="s">
        <v>133</v>
      </c>
      <c r="N137" s="159" t="s">
        <v>3221</v>
      </c>
      <c r="O137" s="159" t="s">
        <v>284</v>
      </c>
      <c r="P137" s="159"/>
      <c r="Q137" s="165"/>
      <c r="R137" s="166"/>
      <c r="S137" s="167"/>
      <c r="T137" s="168">
        <v>45197</v>
      </c>
      <c r="U137" s="163" t="s">
        <v>3851</v>
      </c>
      <c r="V137" s="169" t="s">
        <v>162</v>
      </c>
      <c r="W137" s="173" t="s">
        <v>417</v>
      </c>
    </row>
    <row r="138" spans="1:23" ht="14.45" customHeight="1" x14ac:dyDescent="0.25">
      <c r="A138" s="171" t="s">
        <v>4508</v>
      </c>
      <c r="B138" s="160">
        <v>8</v>
      </c>
      <c r="C138" s="159" t="s">
        <v>178</v>
      </c>
      <c r="D138" s="159" t="s">
        <v>173</v>
      </c>
      <c r="E138" s="159" t="s">
        <v>185</v>
      </c>
      <c r="F138" s="159"/>
      <c r="G138" s="166" t="s">
        <v>529</v>
      </c>
      <c r="H138" s="171" t="s">
        <v>89</v>
      </c>
      <c r="I138" s="159" t="s">
        <v>114</v>
      </c>
      <c r="J138" s="165">
        <v>45187</v>
      </c>
      <c r="K138" s="165">
        <v>45187</v>
      </c>
      <c r="L138" s="172" t="s">
        <v>4509</v>
      </c>
      <c r="M138" s="159" t="s">
        <v>133</v>
      </c>
      <c r="N138" s="159" t="s">
        <v>3221</v>
      </c>
      <c r="O138" s="159" t="s">
        <v>345</v>
      </c>
      <c r="P138" s="159"/>
      <c r="Q138" s="165"/>
      <c r="R138" s="166"/>
      <c r="S138" s="167"/>
      <c r="T138" s="168">
        <v>45195</v>
      </c>
      <c r="U138" s="163" t="s">
        <v>4510</v>
      </c>
      <c r="V138" s="169" t="s">
        <v>162</v>
      </c>
      <c r="W138" s="173" t="s">
        <v>387</v>
      </c>
    </row>
    <row r="139" spans="1:23" ht="14.45" customHeight="1" x14ac:dyDescent="0.25">
      <c r="A139" s="171" t="s">
        <v>4511</v>
      </c>
      <c r="B139" s="160">
        <v>71</v>
      </c>
      <c r="C139" s="159" t="s">
        <v>168</v>
      </c>
      <c r="D139" s="159" t="s">
        <v>169</v>
      </c>
      <c r="E139" s="159" t="s">
        <v>185</v>
      </c>
      <c r="F139" s="159"/>
      <c r="G139" s="166" t="s">
        <v>1033</v>
      </c>
      <c r="H139" s="171" t="s">
        <v>89</v>
      </c>
      <c r="I139" s="159" t="s">
        <v>114</v>
      </c>
      <c r="J139" s="165">
        <v>45187</v>
      </c>
      <c r="K139" s="165">
        <v>45187</v>
      </c>
      <c r="L139" s="172" t="s">
        <v>4512</v>
      </c>
      <c r="M139" s="159" t="s">
        <v>201</v>
      </c>
      <c r="N139" s="159" t="s">
        <v>3221</v>
      </c>
      <c r="O139" s="159" t="s">
        <v>359</v>
      </c>
      <c r="P139" s="159"/>
      <c r="Q139" s="165"/>
      <c r="R139" s="166"/>
      <c r="S139" s="167"/>
      <c r="T139" s="168">
        <v>45195</v>
      </c>
      <c r="U139" s="163" t="s">
        <v>4513</v>
      </c>
      <c r="V139" s="169" t="s">
        <v>162</v>
      </c>
      <c r="W139" s="173" t="s">
        <v>387</v>
      </c>
    </row>
    <row r="140" spans="1:23" ht="14.45" customHeight="1" x14ac:dyDescent="0.25">
      <c r="A140" s="171" t="s">
        <v>4514</v>
      </c>
      <c r="B140" s="160">
        <f>1.5*30.4387/365.25</f>
        <v>0.12500492813141684</v>
      </c>
      <c r="C140" s="159" t="s">
        <v>178</v>
      </c>
      <c r="D140" s="159" t="s">
        <v>173</v>
      </c>
      <c r="E140" s="159" t="s">
        <v>185</v>
      </c>
      <c r="F140" s="159"/>
      <c r="G140" s="166" t="s">
        <v>1121</v>
      </c>
      <c r="H140" s="171" t="s">
        <v>91</v>
      </c>
      <c r="I140" s="159" t="s">
        <v>114</v>
      </c>
      <c r="J140" s="165">
        <v>45188</v>
      </c>
      <c r="K140" s="165">
        <v>45188</v>
      </c>
      <c r="L140" s="172" t="s">
        <v>3326</v>
      </c>
      <c r="M140" s="159" t="s">
        <v>133</v>
      </c>
      <c r="N140" s="159" t="s">
        <v>3221</v>
      </c>
      <c r="O140" s="159" t="s">
        <v>284</v>
      </c>
      <c r="P140" s="159"/>
      <c r="Q140" s="165"/>
      <c r="R140" s="166"/>
      <c r="S140" s="167"/>
      <c r="T140" s="168">
        <v>45193</v>
      </c>
      <c r="U140" s="163" t="s">
        <v>406</v>
      </c>
      <c r="V140" s="169" t="s">
        <v>162</v>
      </c>
      <c r="W140" s="173" t="s">
        <v>328</v>
      </c>
    </row>
    <row r="141" spans="1:23" ht="14.45" customHeight="1" x14ac:dyDescent="0.25">
      <c r="A141" s="171" t="s">
        <v>4515</v>
      </c>
      <c r="B141" s="160">
        <v>25</v>
      </c>
      <c r="C141" s="159" t="s">
        <v>168</v>
      </c>
      <c r="D141" s="159" t="s">
        <v>173</v>
      </c>
      <c r="E141" s="159" t="s">
        <v>279</v>
      </c>
      <c r="F141" s="159"/>
      <c r="G141" s="166" t="s">
        <v>179</v>
      </c>
      <c r="H141" s="171" t="s">
        <v>89</v>
      </c>
      <c r="I141" s="159" t="s">
        <v>106</v>
      </c>
      <c r="J141" s="165">
        <v>45188</v>
      </c>
      <c r="K141" s="165">
        <v>45188</v>
      </c>
      <c r="L141" s="172" t="s">
        <v>4516</v>
      </c>
      <c r="M141" s="159" t="s">
        <v>137</v>
      </c>
      <c r="N141" s="159" t="s">
        <v>3221</v>
      </c>
      <c r="O141" s="159" t="s">
        <v>462</v>
      </c>
      <c r="P141" s="159"/>
      <c r="Q141" s="165"/>
      <c r="R141" s="166"/>
      <c r="S141" s="167"/>
      <c r="T141" s="168">
        <v>45202</v>
      </c>
      <c r="U141" s="163" t="s">
        <v>4517</v>
      </c>
      <c r="V141" s="169" t="s">
        <v>162</v>
      </c>
      <c r="W141" s="173" t="s">
        <v>4518</v>
      </c>
    </row>
    <row r="142" spans="1:23" ht="14.45" customHeight="1" x14ac:dyDescent="0.25">
      <c r="A142" s="171" t="s">
        <v>4519</v>
      </c>
      <c r="B142" s="160">
        <v>22</v>
      </c>
      <c r="C142" s="159" t="s">
        <v>168</v>
      </c>
      <c r="D142" s="159" t="s">
        <v>173</v>
      </c>
      <c r="E142" s="159" t="s">
        <v>185</v>
      </c>
      <c r="F142" s="159"/>
      <c r="G142" s="166" t="s">
        <v>529</v>
      </c>
      <c r="H142" s="171" t="s">
        <v>91</v>
      </c>
      <c r="I142" s="159" t="s">
        <v>116</v>
      </c>
      <c r="J142" s="165">
        <v>45188</v>
      </c>
      <c r="K142" s="165">
        <v>45188</v>
      </c>
      <c r="L142" s="172" t="s">
        <v>211</v>
      </c>
      <c r="M142" s="159" t="s">
        <v>133</v>
      </c>
      <c r="N142" s="159" t="s">
        <v>3221</v>
      </c>
      <c r="O142" s="159" t="s">
        <v>291</v>
      </c>
      <c r="P142" s="159"/>
      <c r="Q142" s="165"/>
      <c r="R142" s="166"/>
      <c r="S142" s="167"/>
      <c r="T142" s="168">
        <v>45191</v>
      </c>
      <c r="U142" s="163" t="s">
        <v>4520</v>
      </c>
      <c r="V142" s="169" t="s">
        <v>162</v>
      </c>
      <c r="W142" s="173" t="s">
        <v>371</v>
      </c>
    </row>
    <row r="143" spans="1:23" ht="14.45" customHeight="1" x14ac:dyDescent="0.25">
      <c r="A143" s="171" t="s">
        <v>4521</v>
      </c>
      <c r="B143" s="160">
        <v>52</v>
      </c>
      <c r="C143" s="159" t="s">
        <v>178</v>
      </c>
      <c r="D143" s="159" t="s">
        <v>173</v>
      </c>
      <c r="E143" s="159" t="s">
        <v>185</v>
      </c>
      <c r="F143" s="159"/>
      <c r="G143" s="166" t="s">
        <v>413</v>
      </c>
      <c r="H143" s="171" t="s">
        <v>91</v>
      </c>
      <c r="I143" s="159" t="s">
        <v>114</v>
      </c>
      <c r="J143" s="165">
        <v>45187</v>
      </c>
      <c r="K143" s="165">
        <v>45187</v>
      </c>
      <c r="L143" s="172" t="s">
        <v>4522</v>
      </c>
      <c r="M143" s="159" t="s">
        <v>201</v>
      </c>
      <c r="N143" s="159" t="s">
        <v>3221</v>
      </c>
      <c r="O143" s="159" t="s">
        <v>916</v>
      </c>
      <c r="P143" s="159"/>
      <c r="Q143" s="165"/>
      <c r="R143" s="166"/>
      <c r="S143" s="167"/>
      <c r="T143" s="168">
        <v>45211</v>
      </c>
      <c r="U143" s="163"/>
      <c r="V143" s="169" t="s">
        <v>162</v>
      </c>
      <c r="W143" s="173" t="s">
        <v>3772</v>
      </c>
    </row>
    <row r="144" spans="1:23" ht="14.45" customHeight="1" x14ac:dyDescent="0.25">
      <c r="A144" s="171" t="s">
        <v>4523</v>
      </c>
      <c r="B144" s="160">
        <v>24</v>
      </c>
      <c r="C144" s="159" t="s">
        <v>168</v>
      </c>
      <c r="D144" s="159" t="s">
        <v>173</v>
      </c>
      <c r="E144" s="159" t="s">
        <v>279</v>
      </c>
      <c r="F144" s="159"/>
      <c r="G144" s="166" t="s">
        <v>902</v>
      </c>
      <c r="H144" s="171" t="s">
        <v>89</v>
      </c>
      <c r="I144" s="159" t="s">
        <v>106</v>
      </c>
      <c r="J144" s="165">
        <v>45188</v>
      </c>
      <c r="K144" s="165">
        <v>45188</v>
      </c>
      <c r="L144" s="172" t="s">
        <v>4524</v>
      </c>
      <c r="M144" s="159" t="s">
        <v>137</v>
      </c>
      <c r="N144" s="159" t="s">
        <v>3221</v>
      </c>
      <c r="O144" s="159" t="s">
        <v>1733</v>
      </c>
      <c r="P144" s="159" t="s">
        <v>353</v>
      </c>
      <c r="Q144" s="165">
        <v>45188</v>
      </c>
      <c r="R144" s="166" t="s">
        <v>147</v>
      </c>
      <c r="S144" s="167"/>
      <c r="T144" s="168">
        <v>45192</v>
      </c>
      <c r="U144" s="163" t="s">
        <v>4525</v>
      </c>
      <c r="V144" s="169" t="s">
        <v>162</v>
      </c>
      <c r="W144" s="173" t="s">
        <v>4526</v>
      </c>
    </row>
    <row r="145" spans="1:23" ht="14.45" customHeight="1" x14ac:dyDescent="0.25">
      <c r="A145" s="171" t="s">
        <v>4527</v>
      </c>
      <c r="B145" s="160">
        <f>8*30.4387/365.25</f>
        <v>0.66669295003422313</v>
      </c>
      <c r="C145" s="159" t="s">
        <v>168</v>
      </c>
      <c r="D145" s="159" t="s">
        <v>173</v>
      </c>
      <c r="E145" s="159" t="s">
        <v>185</v>
      </c>
      <c r="F145" s="159"/>
      <c r="G145" s="166" t="s">
        <v>521</v>
      </c>
      <c r="H145" s="171" t="s">
        <v>91</v>
      </c>
      <c r="I145" s="159" t="s">
        <v>116</v>
      </c>
      <c r="J145" s="165">
        <v>45188</v>
      </c>
      <c r="K145" s="165">
        <v>45188</v>
      </c>
      <c r="L145" s="172" t="s">
        <v>4499</v>
      </c>
      <c r="M145" s="159" t="s">
        <v>133</v>
      </c>
      <c r="N145" s="159" t="s">
        <v>3221</v>
      </c>
      <c r="O145" s="159" t="s">
        <v>284</v>
      </c>
      <c r="P145" s="159"/>
      <c r="Q145" s="165"/>
      <c r="R145" s="166"/>
      <c r="S145" s="167"/>
      <c r="T145" s="168">
        <v>45195</v>
      </c>
      <c r="U145" s="163" t="s">
        <v>406</v>
      </c>
      <c r="V145" s="169" t="s">
        <v>162</v>
      </c>
      <c r="W145" s="173" t="s">
        <v>423</v>
      </c>
    </row>
    <row r="146" spans="1:23" ht="14.45" customHeight="1" x14ac:dyDescent="0.25">
      <c r="A146" s="171" t="s">
        <v>4528</v>
      </c>
      <c r="B146" s="160">
        <v>1.5</v>
      </c>
      <c r="C146" s="159" t="s">
        <v>178</v>
      </c>
      <c r="D146" s="159" t="s">
        <v>173</v>
      </c>
      <c r="E146" s="159" t="s">
        <v>185</v>
      </c>
      <c r="F146" s="159"/>
      <c r="G146" s="166" t="s">
        <v>405</v>
      </c>
      <c r="H146" s="171" t="s">
        <v>91</v>
      </c>
      <c r="I146" s="159" t="s">
        <v>116</v>
      </c>
      <c r="J146" s="165">
        <v>45188</v>
      </c>
      <c r="K146" s="165">
        <v>45188</v>
      </c>
      <c r="L146" s="172" t="s">
        <v>4529</v>
      </c>
      <c r="M146" s="159" t="s">
        <v>133</v>
      </c>
      <c r="N146" s="159" t="s">
        <v>3221</v>
      </c>
      <c r="O146" s="159" t="s">
        <v>284</v>
      </c>
      <c r="P146" s="159"/>
      <c r="Q146" s="165"/>
      <c r="R146" s="166"/>
      <c r="S146" s="167"/>
      <c r="T146" s="168">
        <v>45193</v>
      </c>
      <c r="U146" s="163" t="s">
        <v>406</v>
      </c>
      <c r="V146" s="169" t="s">
        <v>162</v>
      </c>
      <c r="W146" s="173" t="s">
        <v>328</v>
      </c>
    </row>
    <row r="147" spans="1:23" ht="14.45" customHeight="1" x14ac:dyDescent="0.25">
      <c r="A147" s="171" t="s">
        <v>4530</v>
      </c>
      <c r="B147" s="160">
        <v>50</v>
      </c>
      <c r="C147" s="159" t="s">
        <v>168</v>
      </c>
      <c r="D147" s="159" t="s">
        <v>173</v>
      </c>
      <c r="E147" s="159" t="s">
        <v>185</v>
      </c>
      <c r="F147" s="159"/>
      <c r="G147" s="166" t="s">
        <v>436</v>
      </c>
      <c r="H147" s="171" t="s">
        <v>91</v>
      </c>
      <c r="I147" s="159" t="s">
        <v>114</v>
      </c>
      <c r="J147" s="165">
        <v>45189</v>
      </c>
      <c r="K147" s="165">
        <v>45189</v>
      </c>
      <c r="L147" s="172" t="s">
        <v>2008</v>
      </c>
      <c r="M147" s="159" t="s">
        <v>133</v>
      </c>
      <c r="N147" s="159" t="s">
        <v>3221</v>
      </c>
      <c r="O147" s="159" t="s">
        <v>291</v>
      </c>
      <c r="P147" s="159"/>
      <c r="Q147" s="165"/>
      <c r="R147" s="166"/>
      <c r="S147" s="167"/>
      <c r="T147" s="168">
        <v>45192</v>
      </c>
      <c r="U147" s="163" t="s">
        <v>4531</v>
      </c>
      <c r="V147" s="169" t="s">
        <v>162</v>
      </c>
      <c r="W147" s="173" t="s">
        <v>371</v>
      </c>
    </row>
    <row r="148" spans="1:23" ht="14.45" customHeight="1" x14ac:dyDescent="0.25">
      <c r="A148" s="171" t="s">
        <v>4532</v>
      </c>
      <c r="B148" s="160">
        <f>8*30.4387/365.25</f>
        <v>0.66669295003422313</v>
      </c>
      <c r="C148" s="159" t="s">
        <v>178</v>
      </c>
      <c r="D148" s="159" t="s">
        <v>173</v>
      </c>
      <c r="E148" s="159" t="s">
        <v>185</v>
      </c>
      <c r="F148" s="159"/>
      <c r="G148" s="166" t="s">
        <v>408</v>
      </c>
      <c r="H148" s="171" t="s">
        <v>91</v>
      </c>
      <c r="I148" s="159" t="s">
        <v>114</v>
      </c>
      <c r="J148" s="165">
        <v>45188</v>
      </c>
      <c r="K148" s="165">
        <v>45188</v>
      </c>
      <c r="L148" s="172" t="s">
        <v>1086</v>
      </c>
      <c r="M148" s="159" t="s">
        <v>133</v>
      </c>
      <c r="N148" s="159" t="s">
        <v>3221</v>
      </c>
      <c r="O148" s="159" t="s">
        <v>284</v>
      </c>
      <c r="P148" s="159"/>
      <c r="Q148" s="165"/>
      <c r="R148" s="166"/>
      <c r="S148" s="167"/>
      <c r="T148" s="168">
        <v>45191</v>
      </c>
      <c r="U148" s="163" t="s">
        <v>365</v>
      </c>
      <c r="V148" s="169" t="s">
        <v>162</v>
      </c>
      <c r="W148" s="173" t="s">
        <v>371</v>
      </c>
    </row>
    <row r="149" spans="1:23" ht="14.45" customHeight="1" x14ac:dyDescent="0.25">
      <c r="A149" s="171" t="s">
        <v>4533</v>
      </c>
      <c r="B149" s="160">
        <v>0.5</v>
      </c>
      <c r="C149" s="159" t="s">
        <v>178</v>
      </c>
      <c r="D149" s="159" t="s">
        <v>173</v>
      </c>
      <c r="E149" s="159" t="s">
        <v>279</v>
      </c>
      <c r="F149" s="159"/>
      <c r="G149" s="166" t="s">
        <v>224</v>
      </c>
      <c r="H149" s="171" t="s">
        <v>89</v>
      </c>
      <c r="I149" s="159" t="s">
        <v>104</v>
      </c>
      <c r="J149" s="165">
        <v>45189</v>
      </c>
      <c r="K149" s="165">
        <v>45189</v>
      </c>
      <c r="L149" s="172" t="s">
        <v>1086</v>
      </c>
      <c r="M149" s="159" t="s">
        <v>133</v>
      </c>
      <c r="N149" s="159" t="s">
        <v>3221</v>
      </c>
      <c r="O149" s="159" t="s">
        <v>284</v>
      </c>
      <c r="P149" s="159"/>
      <c r="Q149" s="165"/>
      <c r="R149" s="166"/>
      <c r="S149" s="167"/>
      <c r="T149" s="168">
        <v>45195</v>
      </c>
      <c r="U149" s="163" t="s">
        <v>1086</v>
      </c>
      <c r="V149" s="169" t="s">
        <v>162</v>
      </c>
      <c r="W149" s="173" t="s">
        <v>347</v>
      </c>
    </row>
    <row r="150" spans="1:23" ht="14.45" customHeight="1" x14ac:dyDescent="0.25">
      <c r="A150" s="171" t="s">
        <v>4534</v>
      </c>
      <c r="B150" s="160">
        <f>3*30.4387/365.25</f>
        <v>0.25000985626283367</v>
      </c>
      <c r="C150" s="159" t="s">
        <v>168</v>
      </c>
      <c r="D150" s="159" t="s">
        <v>173</v>
      </c>
      <c r="E150" s="159" t="s">
        <v>279</v>
      </c>
      <c r="F150" s="159"/>
      <c r="G150" s="166" t="s">
        <v>598</v>
      </c>
      <c r="H150" s="171" t="s">
        <v>89</v>
      </c>
      <c r="I150" s="159" t="s">
        <v>106</v>
      </c>
      <c r="J150" s="165">
        <v>45189</v>
      </c>
      <c r="K150" s="165">
        <v>45189</v>
      </c>
      <c r="L150" s="172" t="s">
        <v>4535</v>
      </c>
      <c r="M150" s="159" t="s">
        <v>133</v>
      </c>
      <c r="N150" s="159" t="s">
        <v>3221</v>
      </c>
      <c r="O150" s="159" t="s">
        <v>284</v>
      </c>
      <c r="P150" s="159"/>
      <c r="Q150" s="165"/>
      <c r="R150" s="166"/>
      <c r="S150" s="167"/>
      <c r="T150" s="168">
        <v>45192</v>
      </c>
      <c r="U150" s="163" t="s">
        <v>1086</v>
      </c>
      <c r="V150" s="169" t="s">
        <v>162</v>
      </c>
      <c r="W150" s="173" t="s">
        <v>371</v>
      </c>
    </row>
    <row r="151" spans="1:23" ht="14.45" customHeight="1" x14ac:dyDescent="0.25">
      <c r="A151" s="171" t="s">
        <v>4536</v>
      </c>
      <c r="B151" s="160">
        <v>11</v>
      </c>
      <c r="C151" s="159" t="s">
        <v>178</v>
      </c>
      <c r="D151" s="159" t="s">
        <v>587</v>
      </c>
      <c r="E151" s="159" t="s">
        <v>185</v>
      </c>
      <c r="F151" s="159"/>
      <c r="G151" s="166" t="s">
        <v>2526</v>
      </c>
      <c r="H151" s="171" t="s">
        <v>89</v>
      </c>
      <c r="I151" s="159" t="s">
        <v>116</v>
      </c>
      <c r="J151" s="165">
        <v>45188</v>
      </c>
      <c r="K151" s="165">
        <v>45188</v>
      </c>
      <c r="L151" s="172" t="s">
        <v>4537</v>
      </c>
      <c r="M151" s="159" t="s">
        <v>201</v>
      </c>
      <c r="N151" s="159" t="s">
        <v>3221</v>
      </c>
      <c r="O151" s="159" t="s">
        <v>359</v>
      </c>
      <c r="P151" s="159" t="s">
        <v>353</v>
      </c>
      <c r="Q151" s="165">
        <v>45190</v>
      </c>
      <c r="R151" s="166" t="s">
        <v>354</v>
      </c>
      <c r="S151" s="167"/>
      <c r="T151" s="168">
        <v>45195</v>
      </c>
      <c r="U151" s="163" t="s">
        <v>4538</v>
      </c>
      <c r="V151" s="169" t="s">
        <v>162</v>
      </c>
      <c r="W151" s="173" t="s">
        <v>423</v>
      </c>
    </row>
    <row r="152" spans="1:23" ht="14.45" customHeight="1" x14ac:dyDescent="0.25">
      <c r="A152" s="171" t="s">
        <v>4539</v>
      </c>
      <c r="B152" s="160">
        <v>30</v>
      </c>
      <c r="C152" s="159" t="s">
        <v>168</v>
      </c>
      <c r="D152" s="159" t="s">
        <v>173</v>
      </c>
      <c r="E152" s="159" t="s">
        <v>279</v>
      </c>
      <c r="F152" s="159"/>
      <c r="G152" s="166" t="s">
        <v>204</v>
      </c>
      <c r="H152" s="171" t="s">
        <v>89</v>
      </c>
      <c r="I152" s="159" t="s">
        <v>106</v>
      </c>
      <c r="J152" s="165">
        <v>45189</v>
      </c>
      <c r="K152" s="165">
        <v>45189</v>
      </c>
      <c r="L152" s="172" t="s">
        <v>4540</v>
      </c>
      <c r="M152" s="159" t="s">
        <v>137</v>
      </c>
      <c r="N152" s="159" t="s">
        <v>3221</v>
      </c>
      <c r="O152" s="159" t="s">
        <v>208</v>
      </c>
      <c r="P152" s="159"/>
      <c r="Q152" s="165"/>
      <c r="R152" s="166"/>
      <c r="S152" s="167"/>
      <c r="T152" s="168">
        <v>45190</v>
      </c>
      <c r="U152" s="163" t="s">
        <v>4541</v>
      </c>
      <c r="V152" s="169" t="s">
        <v>162</v>
      </c>
      <c r="W152" s="173" t="s">
        <v>1569</v>
      </c>
    </row>
    <row r="153" spans="1:23" ht="14.45" customHeight="1" x14ac:dyDescent="0.25">
      <c r="A153" s="171" t="s">
        <v>4542</v>
      </c>
      <c r="B153" s="160">
        <v>1</v>
      </c>
      <c r="C153" s="159" t="s">
        <v>178</v>
      </c>
      <c r="D153" s="159" t="s">
        <v>173</v>
      </c>
      <c r="E153" s="159" t="s">
        <v>185</v>
      </c>
      <c r="F153" s="159"/>
      <c r="G153" s="166" t="s">
        <v>408</v>
      </c>
      <c r="H153" s="171" t="s">
        <v>91</v>
      </c>
      <c r="I153" s="159" t="s">
        <v>114</v>
      </c>
      <c r="J153" s="165">
        <v>45190</v>
      </c>
      <c r="K153" s="165">
        <v>45190</v>
      </c>
      <c r="L153" s="172" t="s">
        <v>4543</v>
      </c>
      <c r="M153" s="159" t="s">
        <v>133</v>
      </c>
      <c r="N153" s="159" t="s">
        <v>3221</v>
      </c>
      <c r="O153" s="159" t="s">
        <v>511</v>
      </c>
      <c r="P153" s="159"/>
      <c r="Q153" s="165"/>
      <c r="R153" s="166"/>
      <c r="S153" s="167"/>
      <c r="T153" s="168">
        <v>45190</v>
      </c>
      <c r="U153" s="163" t="s">
        <v>4544</v>
      </c>
      <c r="V153" s="169" t="s">
        <v>160</v>
      </c>
      <c r="W153" s="173" t="s">
        <v>319</v>
      </c>
    </row>
    <row r="154" spans="1:23" ht="14.45" customHeight="1" x14ac:dyDescent="0.25">
      <c r="A154" s="171" t="s">
        <v>4545</v>
      </c>
      <c r="B154" s="160">
        <f>7*30.4387/365.25</f>
        <v>0.58335633127994524</v>
      </c>
      <c r="C154" s="159" t="s">
        <v>168</v>
      </c>
      <c r="D154" s="159" t="s">
        <v>173</v>
      </c>
      <c r="E154" s="159" t="s">
        <v>185</v>
      </c>
      <c r="F154" s="159"/>
      <c r="G154" s="166" t="s">
        <v>446</v>
      </c>
      <c r="H154" s="171" t="s">
        <v>91</v>
      </c>
      <c r="I154" s="159" t="s">
        <v>116</v>
      </c>
      <c r="J154" s="165">
        <v>45190</v>
      </c>
      <c r="K154" s="165">
        <v>45190</v>
      </c>
      <c r="L154" s="172" t="s">
        <v>3326</v>
      </c>
      <c r="M154" s="159" t="s">
        <v>133</v>
      </c>
      <c r="N154" s="159" t="s">
        <v>3221</v>
      </c>
      <c r="O154" s="159" t="s">
        <v>284</v>
      </c>
      <c r="P154" s="159"/>
      <c r="Q154" s="165"/>
      <c r="R154" s="166"/>
      <c r="S154" s="167"/>
      <c r="T154" s="168">
        <v>45197</v>
      </c>
      <c r="U154" s="163" t="s">
        <v>406</v>
      </c>
      <c r="V154" s="169" t="s">
        <v>162</v>
      </c>
      <c r="W154" s="173" t="s">
        <v>423</v>
      </c>
    </row>
    <row r="155" spans="1:23" ht="14.45" customHeight="1" x14ac:dyDescent="0.25">
      <c r="A155" s="171" t="s">
        <v>4546</v>
      </c>
      <c r="B155" s="160">
        <f>5*30.4387/365.25</f>
        <v>0.41668309377138946</v>
      </c>
      <c r="C155" s="159" t="s">
        <v>178</v>
      </c>
      <c r="D155" s="159" t="s">
        <v>173</v>
      </c>
      <c r="E155" s="159" t="s">
        <v>185</v>
      </c>
      <c r="F155" s="159"/>
      <c r="G155" s="166" t="s">
        <v>4246</v>
      </c>
      <c r="H155" s="171" t="s">
        <v>91</v>
      </c>
      <c r="I155" s="159" t="s">
        <v>114</v>
      </c>
      <c r="J155" s="165">
        <v>45190</v>
      </c>
      <c r="K155" s="165">
        <v>45190</v>
      </c>
      <c r="L155" s="172" t="s">
        <v>3326</v>
      </c>
      <c r="M155" s="159" t="s">
        <v>133</v>
      </c>
      <c r="N155" s="159" t="s">
        <v>3221</v>
      </c>
      <c r="O155" s="159" t="s">
        <v>284</v>
      </c>
      <c r="P155" s="159"/>
      <c r="Q155" s="165"/>
      <c r="R155" s="166"/>
      <c r="S155" s="167"/>
      <c r="T155" s="168">
        <v>45195</v>
      </c>
      <c r="U155" s="163" t="s">
        <v>365</v>
      </c>
      <c r="V155" s="169" t="s">
        <v>162</v>
      </c>
      <c r="W155" s="173" t="s">
        <v>328</v>
      </c>
    </row>
    <row r="156" spans="1:23" ht="14.45" customHeight="1" x14ac:dyDescent="0.25">
      <c r="A156" s="171" t="s">
        <v>4547</v>
      </c>
      <c r="B156" s="160">
        <f>1*30.4387/365.25</f>
        <v>8.3336618754277891E-2</v>
      </c>
      <c r="C156" s="159" t="s">
        <v>178</v>
      </c>
      <c r="D156" s="159" t="s">
        <v>173</v>
      </c>
      <c r="E156" s="159" t="s">
        <v>185</v>
      </c>
      <c r="F156" s="159"/>
      <c r="G156" s="166" t="s">
        <v>413</v>
      </c>
      <c r="H156" s="171" t="s">
        <v>91</v>
      </c>
      <c r="I156" s="159" t="s">
        <v>114</v>
      </c>
      <c r="J156" s="165">
        <v>45190</v>
      </c>
      <c r="K156" s="165">
        <v>45190</v>
      </c>
      <c r="L156" s="172" t="s">
        <v>406</v>
      </c>
      <c r="M156" s="159" t="s">
        <v>133</v>
      </c>
      <c r="N156" s="159" t="s">
        <v>3221</v>
      </c>
      <c r="O156" s="159" t="s">
        <v>284</v>
      </c>
      <c r="P156" s="159"/>
      <c r="Q156" s="165"/>
      <c r="R156" s="166"/>
      <c r="S156" s="167"/>
      <c r="T156" s="168">
        <v>45196</v>
      </c>
      <c r="U156" s="163" t="s">
        <v>365</v>
      </c>
      <c r="V156" s="169" t="s">
        <v>162</v>
      </c>
      <c r="W156" s="173" t="s">
        <v>347</v>
      </c>
    </row>
    <row r="157" spans="1:23" ht="14.45" customHeight="1" x14ac:dyDescent="0.25">
      <c r="A157" s="171" t="s">
        <v>4548</v>
      </c>
      <c r="B157" s="160">
        <v>30</v>
      </c>
      <c r="C157" s="159" t="s">
        <v>168</v>
      </c>
      <c r="D157" s="159" t="s">
        <v>173</v>
      </c>
      <c r="E157" s="159" t="s">
        <v>185</v>
      </c>
      <c r="F157" s="159"/>
      <c r="G157" s="166" t="s">
        <v>529</v>
      </c>
      <c r="H157" s="171" t="s">
        <v>91</v>
      </c>
      <c r="I157" s="159" t="s">
        <v>116</v>
      </c>
      <c r="J157" s="165">
        <v>45190</v>
      </c>
      <c r="K157" s="165">
        <v>45190</v>
      </c>
      <c r="L157" s="172" t="s">
        <v>4549</v>
      </c>
      <c r="M157" s="159" t="s">
        <v>137</v>
      </c>
      <c r="N157" s="159" t="s">
        <v>3221</v>
      </c>
      <c r="O157" s="159" t="s">
        <v>334</v>
      </c>
      <c r="P157" s="159"/>
      <c r="Q157" s="165"/>
      <c r="R157" s="166"/>
      <c r="S157" s="167"/>
      <c r="T157" s="168">
        <v>45197</v>
      </c>
      <c r="U157" s="163" t="s">
        <v>4550</v>
      </c>
      <c r="V157" s="169" t="s">
        <v>162</v>
      </c>
      <c r="W157" s="173" t="s">
        <v>423</v>
      </c>
    </row>
    <row r="158" spans="1:23" ht="14.45" customHeight="1" x14ac:dyDescent="0.25">
      <c r="A158" s="171" t="s">
        <v>4551</v>
      </c>
      <c r="B158" s="160">
        <v>2.5</v>
      </c>
      <c r="C158" s="159" t="s">
        <v>168</v>
      </c>
      <c r="D158" s="159" t="s">
        <v>173</v>
      </c>
      <c r="E158" s="159" t="s">
        <v>185</v>
      </c>
      <c r="F158" s="159"/>
      <c r="G158" s="166" t="s">
        <v>446</v>
      </c>
      <c r="H158" s="171" t="s">
        <v>91</v>
      </c>
      <c r="I158" s="159" t="s">
        <v>116</v>
      </c>
      <c r="J158" s="165">
        <v>45191</v>
      </c>
      <c r="K158" s="165">
        <v>45191</v>
      </c>
      <c r="L158" s="172" t="s">
        <v>4499</v>
      </c>
      <c r="M158" s="159" t="s">
        <v>133</v>
      </c>
      <c r="N158" s="159" t="s">
        <v>3221</v>
      </c>
      <c r="O158" s="159" t="s">
        <v>284</v>
      </c>
      <c r="P158" s="159"/>
      <c r="Q158" s="165"/>
      <c r="R158" s="166"/>
      <c r="S158" s="167"/>
      <c r="T158" s="168">
        <v>45198</v>
      </c>
      <c r="U158" s="163" t="s">
        <v>2943</v>
      </c>
      <c r="V158" s="169" t="s">
        <v>162</v>
      </c>
      <c r="W158" s="173" t="s">
        <v>423</v>
      </c>
    </row>
    <row r="159" spans="1:23" ht="14.45" customHeight="1" x14ac:dyDescent="0.25">
      <c r="A159" s="171" t="s">
        <v>4552</v>
      </c>
      <c r="B159" s="160">
        <f>7*30.4387/365.25</f>
        <v>0.58335633127994524</v>
      </c>
      <c r="C159" s="159" t="s">
        <v>178</v>
      </c>
      <c r="D159" s="159" t="s">
        <v>173</v>
      </c>
      <c r="E159" s="159" t="s">
        <v>185</v>
      </c>
      <c r="F159" s="159"/>
      <c r="G159" s="166" t="s">
        <v>446</v>
      </c>
      <c r="H159" s="171" t="s">
        <v>91</v>
      </c>
      <c r="I159" s="159" t="s">
        <v>116</v>
      </c>
      <c r="J159" s="165">
        <v>45191</v>
      </c>
      <c r="K159" s="165">
        <v>45191</v>
      </c>
      <c r="L159" s="172" t="s">
        <v>4499</v>
      </c>
      <c r="M159" s="159" t="s">
        <v>133</v>
      </c>
      <c r="N159" s="159" t="s">
        <v>3221</v>
      </c>
      <c r="O159" s="159" t="s">
        <v>284</v>
      </c>
      <c r="P159" s="159"/>
      <c r="Q159" s="165"/>
      <c r="R159" s="166"/>
      <c r="S159" s="167"/>
      <c r="T159" s="168">
        <v>45194</v>
      </c>
      <c r="U159" s="163" t="s">
        <v>365</v>
      </c>
      <c r="V159" s="169" t="s">
        <v>162</v>
      </c>
      <c r="W159" s="173" t="s">
        <v>371</v>
      </c>
    </row>
    <row r="160" spans="1:23" ht="14.45" customHeight="1" x14ac:dyDescent="0.25">
      <c r="A160" s="171" t="s">
        <v>4553</v>
      </c>
      <c r="B160" s="160">
        <v>3</v>
      </c>
      <c r="C160" s="159" t="s">
        <v>168</v>
      </c>
      <c r="D160" s="159" t="s">
        <v>173</v>
      </c>
      <c r="E160" s="159" t="s">
        <v>185</v>
      </c>
      <c r="F160" s="159"/>
      <c r="G160" s="166" t="s">
        <v>405</v>
      </c>
      <c r="H160" s="171" t="s">
        <v>91</v>
      </c>
      <c r="I160" s="159" t="s">
        <v>116</v>
      </c>
      <c r="J160" s="165">
        <v>45191</v>
      </c>
      <c r="K160" s="165">
        <v>45191</v>
      </c>
      <c r="L160" s="172" t="s">
        <v>907</v>
      </c>
      <c r="M160" s="159" t="s">
        <v>133</v>
      </c>
      <c r="N160" s="159" t="s">
        <v>3221</v>
      </c>
      <c r="O160" s="159" t="s">
        <v>383</v>
      </c>
      <c r="P160" s="159"/>
      <c r="Q160" s="165"/>
      <c r="R160" s="166"/>
      <c r="S160" s="167"/>
      <c r="T160" s="168">
        <v>45195</v>
      </c>
      <c r="U160" s="163" t="s">
        <v>907</v>
      </c>
      <c r="V160" s="169" t="s">
        <v>162</v>
      </c>
      <c r="W160" s="173" t="s">
        <v>299</v>
      </c>
    </row>
    <row r="161" spans="1:23" ht="14.45" customHeight="1" x14ac:dyDescent="0.25">
      <c r="A161" s="171" t="s">
        <v>4554</v>
      </c>
      <c r="B161" s="160">
        <f>40/365.25</f>
        <v>0.10951403148528405</v>
      </c>
      <c r="C161" s="159" t="s">
        <v>178</v>
      </c>
      <c r="D161" s="159" t="s">
        <v>173</v>
      </c>
      <c r="E161" s="159" t="s">
        <v>185</v>
      </c>
      <c r="F161" s="159"/>
      <c r="G161" s="166" t="s">
        <v>408</v>
      </c>
      <c r="H161" s="171" t="s">
        <v>91</v>
      </c>
      <c r="I161" s="159" t="s">
        <v>114</v>
      </c>
      <c r="J161" s="165">
        <v>45191</v>
      </c>
      <c r="K161" s="165">
        <v>45191</v>
      </c>
      <c r="L161" s="172" t="s">
        <v>1086</v>
      </c>
      <c r="M161" s="159" t="s">
        <v>133</v>
      </c>
      <c r="N161" s="159" t="s">
        <v>3221</v>
      </c>
      <c r="O161" s="159" t="s">
        <v>284</v>
      </c>
      <c r="P161" s="159"/>
      <c r="Q161" s="165"/>
      <c r="R161" s="166"/>
      <c r="S161" s="167"/>
      <c r="T161" s="168">
        <v>45198</v>
      </c>
      <c r="U161" s="163" t="s">
        <v>406</v>
      </c>
      <c r="V161" s="169" t="s">
        <v>162</v>
      </c>
      <c r="W161" s="173" t="s">
        <v>423</v>
      </c>
    </row>
    <row r="162" spans="1:23" ht="14.45" customHeight="1" x14ac:dyDescent="0.25">
      <c r="A162" s="171" t="s">
        <v>4555</v>
      </c>
      <c r="B162" s="160">
        <v>67</v>
      </c>
      <c r="C162" s="159" t="s">
        <v>168</v>
      </c>
      <c r="D162" s="159" t="s">
        <v>839</v>
      </c>
      <c r="E162" s="159" t="s">
        <v>185</v>
      </c>
      <c r="F162" s="159"/>
      <c r="G162" s="166" t="s">
        <v>4556</v>
      </c>
      <c r="H162" s="171" t="s">
        <v>91</v>
      </c>
      <c r="I162" s="159" t="s">
        <v>116</v>
      </c>
      <c r="J162" s="165">
        <v>45191</v>
      </c>
      <c r="K162" s="165">
        <v>45191</v>
      </c>
      <c r="L162" s="172" t="s">
        <v>4557</v>
      </c>
      <c r="M162" s="159" t="s">
        <v>133</v>
      </c>
      <c r="N162" s="159" t="s">
        <v>3221</v>
      </c>
      <c r="O162" s="159" t="s">
        <v>310</v>
      </c>
      <c r="P162" s="159"/>
      <c r="Q162" s="165"/>
      <c r="R162" s="166"/>
      <c r="S162" s="167"/>
      <c r="T162" s="168">
        <v>45197</v>
      </c>
      <c r="U162" s="163" t="s">
        <v>4558</v>
      </c>
      <c r="V162" s="169" t="s">
        <v>162</v>
      </c>
      <c r="W162" s="173" t="s">
        <v>347</v>
      </c>
    </row>
    <row r="163" spans="1:23" ht="14.45" customHeight="1" x14ac:dyDescent="0.25">
      <c r="A163" s="171" t="s">
        <v>4559</v>
      </c>
      <c r="B163" s="160">
        <v>0.6</v>
      </c>
      <c r="C163" s="159" t="s">
        <v>178</v>
      </c>
      <c r="D163" s="159" t="s">
        <v>173</v>
      </c>
      <c r="E163" s="159" t="s">
        <v>185</v>
      </c>
      <c r="F163" s="159"/>
      <c r="G163" s="166" t="s">
        <v>521</v>
      </c>
      <c r="H163" s="171" t="s">
        <v>91</v>
      </c>
      <c r="I163" s="159" t="s">
        <v>116</v>
      </c>
      <c r="J163" s="165">
        <v>45191</v>
      </c>
      <c r="K163" s="165">
        <v>45191</v>
      </c>
      <c r="L163" s="172" t="s">
        <v>3326</v>
      </c>
      <c r="M163" s="159" t="s">
        <v>133</v>
      </c>
      <c r="N163" s="159" t="s">
        <v>3221</v>
      </c>
      <c r="O163" s="159" t="s">
        <v>284</v>
      </c>
      <c r="P163" s="159"/>
      <c r="Q163" s="165"/>
      <c r="R163" s="166"/>
      <c r="S163" s="167"/>
      <c r="T163" s="168">
        <v>45197</v>
      </c>
      <c r="U163" s="163" t="s">
        <v>365</v>
      </c>
      <c r="V163" s="169" t="s">
        <v>162</v>
      </c>
      <c r="W163" s="173" t="s">
        <v>347</v>
      </c>
    </row>
    <row r="164" spans="1:23" ht="14.45" customHeight="1" x14ac:dyDescent="0.25">
      <c r="A164" s="171" t="s">
        <v>4560</v>
      </c>
      <c r="B164" s="160">
        <v>0.5</v>
      </c>
      <c r="C164" s="159" t="s">
        <v>178</v>
      </c>
      <c r="D164" s="159" t="s">
        <v>173</v>
      </c>
      <c r="E164" s="159" t="s">
        <v>185</v>
      </c>
      <c r="F164" s="159"/>
      <c r="G164" s="166" t="s">
        <v>658</v>
      </c>
      <c r="H164" s="171" t="s">
        <v>91</v>
      </c>
      <c r="I164" s="159" t="s">
        <v>116</v>
      </c>
      <c r="J164" s="165">
        <v>45192</v>
      </c>
      <c r="K164" s="165">
        <v>45192</v>
      </c>
      <c r="L164" s="172" t="s">
        <v>1086</v>
      </c>
      <c r="M164" s="159" t="s">
        <v>133</v>
      </c>
      <c r="N164" s="159" t="s">
        <v>3221</v>
      </c>
      <c r="O164" s="159" t="s">
        <v>284</v>
      </c>
      <c r="P164" s="159"/>
      <c r="Q164" s="165"/>
      <c r="R164" s="166"/>
      <c r="S164" s="167"/>
      <c r="T164" s="168">
        <v>45196</v>
      </c>
      <c r="U164" s="163" t="s">
        <v>365</v>
      </c>
      <c r="V164" s="169" t="s">
        <v>162</v>
      </c>
      <c r="W164" s="173" t="s">
        <v>299</v>
      </c>
    </row>
    <row r="165" spans="1:23" ht="14.45" customHeight="1" x14ac:dyDescent="0.25">
      <c r="A165" s="171" t="s">
        <v>4561</v>
      </c>
      <c r="B165" s="160">
        <f>9*30.4387/365.25</f>
        <v>0.75002956878850102</v>
      </c>
      <c r="C165" s="159" t="s">
        <v>178</v>
      </c>
      <c r="D165" s="159" t="s">
        <v>173</v>
      </c>
      <c r="E165" s="159" t="s">
        <v>279</v>
      </c>
      <c r="F165" s="159"/>
      <c r="G165" s="166" t="s">
        <v>477</v>
      </c>
      <c r="H165" s="171" t="s">
        <v>89</v>
      </c>
      <c r="I165" s="159" t="s">
        <v>106</v>
      </c>
      <c r="J165" s="165">
        <v>45191</v>
      </c>
      <c r="K165" s="165">
        <v>45191</v>
      </c>
      <c r="L165" s="172" t="s">
        <v>1086</v>
      </c>
      <c r="M165" s="159" t="s">
        <v>133</v>
      </c>
      <c r="N165" s="159" t="s">
        <v>3221</v>
      </c>
      <c r="O165" s="159" t="s">
        <v>284</v>
      </c>
      <c r="P165" s="159"/>
      <c r="Q165" s="165"/>
      <c r="R165" s="166"/>
      <c r="S165" s="167"/>
      <c r="T165" s="168">
        <v>45197</v>
      </c>
      <c r="U165" s="163" t="s">
        <v>1086</v>
      </c>
      <c r="V165" s="169" t="s">
        <v>162</v>
      </c>
      <c r="W165" s="173" t="s">
        <v>347</v>
      </c>
    </row>
    <row r="166" spans="1:23" ht="14.45" customHeight="1" x14ac:dyDescent="0.25">
      <c r="A166" s="171" t="s">
        <v>4562</v>
      </c>
      <c r="B166" s="160">
        <f>1*30.4387/365.25</f>
        <v>8.3336618754277891E-2</v>
      </c>
      <c r="C166" s="159" t="s">
        <v>168</v>
      </c>
      <c r="D166" s="159" t="s">
        <v>173</v>
      </c>
      <c r="E166" s="159" t="s">
        <v>279</v>
      </c>
      <c r="F166" s="159"/>
      <c r="G166" s="166" t="s">
        <v>477</v>
      </c>
      <c r="H166" s="171" t="s">
        <v>89</v>
      </c>
      <c r="I166" s="159" t="s">
        <v>106</v>
      </c>
      <c r="J166" s="165">
        <v>45192</v>
      </c>
      <c r="K166" s="165">
        <v>45192</v>
      </c>
      <c r="L166" s="172" t="s">
        <v>1086</v>
      </c>
      <c r="M166" s="159" t="s">
        <v>133</v>
      </c>
      <c r="N166" s="159" t="s">
        <v>3221</v>
      </c>
      <c r="O166" s="159" t="s">
        <v>284</v>
      </c>
      <c r="P166" s="159"/>
      <c r="Q166" s="165"/>
      <c r="R166" s="166"/>
      <c r="S166" s="167"/>
      <c r="T166" s="168">
        <v>45196</v>
      </c>
      <c r="U166" s="163" t="s">
        <v>1086</v>
      </c>
      <c r="V166" s="169" t="s">
        <v>162</v>
      </c>
      <c r="W166" s="173" t="s">
        <v>299</v>
      </c>
    </row>
    <row r="167" spans="1:23" ht="14.45" customHeight="1" x14ac:dyDescent="0.25">
      <c r="A167" s="171" t="s">
        <v>4563</v>
      </c>
      <c r="B167" s="160">
        <v>35</v>
      </c>
      <c r="C167" s="159" t="s">
        <v>168</v>
      </c>
      <c r="D167" s="159" t="s">
        <v>173</v>
      </c>
      <c r="E167" s="159" t="s">
        <v>185</v>
      </c>
      <c r="F167" s="159"/>
      <c r="G167" s="166" t="s">
        <v>1891</v>
      </c>
      <c r="H167" s="171" t="s">
        <v>91</v>
      </c>
      <c r="I167" s="159" t="s">
        <v>114</v>
      </c>
      <c r="J167" s="165">
        <v>45192</v>
      </c>
      <c r="K167" s="165">
        <v>45192</v>
      </c>
      <c r="L167" s="172" t="s">
        <v>4564</v>
      </c>
      <c r="M167" s="159" t="s">
        <v>137</v>
      </c>
      <c r="N167" s="159" t="s">
        <v>3221</v>
      </c>
      <c r="O167" s="159" t="s">
        <v>1059</v>
      </c>
      <c r="P167" s="159"/>
      <c r="Q167" s="165"/>
      <c r="R167" s="166"/>
      <c r="S167" s="167"/>
      <c r="T167" s="168">
        <v>45202</v>
      </c>
      <c r="U167" s="163" t="s">
        <v>4565</v>
      </c>
      <c r="V167" s="169" t="s">
        <v>162</v>
      </c>
      <c r="W167" s="173" t="s">
        <v>900</v>
      </c>
    </row>
    <row r="168" spans="1:23" ht="14.45" customHeight="1" x14ac:dyDescent="0.25">
      <c r="A168" s="171" t="s">
        <v>4566</v>
      </c>
      <c r="B168" s="160">
        <v>26</v>
      </c>
      <c r="C168" s="159" t="s">
        <v>168</v>
      </c>
      <c r="D168" s="159" t="s">
        <v>173</v>
      </c>
      <c r="E168" s="159" t="s">
        <v>279</v>
      </c>
      <c r="F168" s="159"/>
      <c r="G168" s="166" t="s">
        <v>338</v>
      </c>
      <c r="H168" s="171" t="s">
        <v>89</v>
      </c>
      <c r="I168" s="159" t="s">
        <v>102</v>
      </c>
      <c r="J168" s="165">
        <v>45192</v>
      </c>
      <c r="K168" s="165">
        <v>45192</v>
      </c>
      <c r="L168" s="172" t="s">
        <v>4567</v>
      </c>
      <c r="M168" s="159" t="s">
        <v>137</v>
      </c>
      <c r="N168" s="159" t="s">
        <v>3221</v>
      </c>
      <c r="O168" s="159" t="s">
        <v>1733</v>
      </c>
      <c r="P168" s="159" t="s">
        <v>353</v>
      </c>
      <c r="Q168" s="165">
        <v>45193</v>
      </c>
      <c r="R168" s="166" t="s">
        <v>354</v>
      </c>
      <c r="S168" s="167"/>
      <c r="T168" s="168">
        <v>45197</v>
      </c>
      <c r="U168" s="163" t="s">
        <v>2861</v>
      </c>
      <c r="V168" s="169" t="s">
        <v>162</v>
      </c>
      <c r="W168" s="173" t="s">
        <v>4568</v>
      </c>
    </row>
    <row r="169" spans="1:23" ht="14.45" customHeight="1" x14ac:dyDescent="0.25">
      <c r="A169" s="171" t="s">
        <v>4569</v>
      </c>
      <c r="B169" s="160">
        <f>50/365.25</f>
        <v>0.13689253935660506</v>
      </c>
      <c r="C169" s="159" t="s">
        <v>178</v>
      </c>
      <c r="D169" s="159" t="s">
        <v>173</v>
      </c>
      <c r="E169" s="159" t="s">
        <v>279</v>
      </c>
      <c r="F169" s="159"/>
      <c r="G169" s="166" t="s">
        <v>4570</v>
      </c>
      <c r="H169" s="171" t="s">
        <v>89</v>
      </c>
      <c r="I169" s="159" t="s">
        <v>106</v>
      </c>
      <c r="J169" s="165">
        <v>45192</v>
      </c>
      <c r="K169" s="165">
        <v>45193</v>
      </c>
      <c r="L169" s="172" t="s">
        <v>1086</v>
      </c>
      <c r="M169" s="159" t="s">
        <v>133</v>
      </c>
      <c r="N169" s="159" t="s">
        <v>3221</v>
      </c>
      <c r="O169" s="159" t="s">
        <v>284</v>
      </c>
      <c r="P169" s="159"/>
      <c r="Q169" s="165"/>
      <c r="R169" s="166"/>
      <c r="S169" s="167"/>
      <c r="T169" s="168">
        <v>45195</v>
      </c>
      <c r="U169" s="163" t="s">
        <v>1086</v>
      </c>
      <c r="V169" s="169" t="s">
        <v>162</v>
      </c>
      <c r="W169" s="173" t="s">
        <v>276</v>
      </c>
    </row>
    <row r="170" spans="1:23" ht="14.45" customHeight="1" x14ac:dyDescent="0.25">
      <c r="A170" s="171" t="s">
        <v>4571</v>
      </c>
      <c r="B170" s="160">
        <v>31</v>
      </c>
      <c r="C170" s="159" t="s">
        <v>168</v>
      </c>
      <c r="D170" s="159" t="s">
        <v>173</v>
      </c>
      <c r="E170" s="159" t="s">
        <v>279</v>
      </c>
      <c r="F170" s="159"/>
      <c r="G170" s="166" t="s">
        <v>3955</v>
      </c>
      <c r="H170" s="171" t="s">
        <v>89</v>
      </c>
      <c r="I170" s="159" t="s">
        <v>106</v>
      </c>
      <c r="J170" s="165">
        <v>45192</v>
      </c>
      <c r="K170" s="165">
        <v>45192</v>
      </c>
      <c r="L170" s="172" t="s">
        <v>4572</v>
      </c>
      <c r="M170" s="159" t="s">
        <v>137</v>
      </c>
      <c r="N170" s="159" t="s">
        <v>3221</v>
      </c>
      <c r="O170" s="159" t="s">
        <v>208</v>
      </c>
      <c r="P170" s="159"/>
      <c r="Q170" s="165"/>
      <c r="R170" s="166"/>
      <c r="S170" s="167"/>
      <c r="T170" s="168">
        <v>45193</v>
      </c>
      <c r="U170" s="163" t="s">
        <v>4573</v>
      </c>
      <c r="V170" s="169" t="s">
        <v>162</v>
      </c>
      <c r="W170" s="173" t="s">
        <v>1569</v>
      </c>
    </row>
    <row r="171" spans="1:23" ht="14.45" customHeight="1" x14ac:dyDescent="0.25">
      <c r="A171" s="171" t="s">
        <v>4574</v>
      </c>
      <c r="B171" s="160">
        <f>9*30.4387/365.25</f>
        <v>0.75002956878850102</v>
      </c>
      <c r="C171" s="159" t="s">
        <v>178</v>
      </c>
      <c r="D171" s="159" t="s">
        <v>173</v>
      </c>
      <c r="E171" s="159" t="s">
        <v>185</v>
      </c>
      <c r="F171" s="159"/>
      <c r="G171" s="166" t="s">
        <v>408</v>
      </c>
      <c r="H171" s="171" t="s">
        <v>91</v>
      </c>
      <c r="I171" s="159" t="s">
        <v>114</v>
      </c>
      <c r="J171" s="165">
        <v>45192</v>
      </c>
      <c r="K171" s="165">
        <v>45192</v>
      </c>
      <c r="L171" s="172" t="s">
        <v>4575</v>
      </c>
      <c r="M171" s="159" t="s">
        <v>133</v>
      </c>
      <c r="N171" s="159" t="s">
        <v>3823</v>
      </c>
      <c r="O171" s="159" t="s">
        <v>284</v>
      </c>
      <c r="P171" s="159"/>
      <c r="Q171" s="165"/>
      <c r="R171" s="166"/>
      <c r="S171" s="167"/>
      <c r="T171" s="168">
        <v>45197</v>
      </c>
      <c r="U171" s="163" t="s">
        <v>365</v>
      </c>
      <c r="V171" s="169" t="s">
        <v>162</v>
      </c>
      <c r="W171" s="173" t="s">
        <v>328</v>
      </c>
    </row>
    <row r="172" spans="1:23" ht="14.45" customHeight="1" x14ac:dyDescent="0.25">
      <c r="A172" s="171" t="s">
        <v>4576</v>
      </c>
      <c r="B172" s="160">
        <f>2.5*30.4387/365.25</f>
        <v>0.20834154688569473</v>
      </c>
      <c r="C172" s="159" t="s">
        <v>168</v>
      </c>
      <c r="D172" s="159" t="s">
        <v>173</v>
      </c>
      <c r="E172" s="159" t="s">
        <v>185</v>
      </c>
      <c r="F172" s="159"/>
      <c r="G172" s="166" t="s">
        <v>408</v>
      </c>
      <c r="H172" s="171" t="s">
        <v>91</v>
      </c>
      <c r="I172" s="159" t="s">
        <v>114</v>
      </c>
      <c r="J172" s="165">
        <v>45192</v>
      </c>
      <c r="K172" s="165">
        <v>45192</v>
      </c>
      <c r="L172" s="172" t="s">
        <v>4577</v>
      </c>
      <c r="M172" s="159" t="s">
        <v>133</v>
      </c>
      <c r="N172" s="159" t="s">
        <v>3823</v>
      </c>
      <c r="O172" s="159" t="s">
        <v>284</v>
      </c>
      <c r="P172" s="159"/>
      <c r="Q172" s="165"/>
      <c r="R172" s="166"/>
      <c r="S172" s="167"/>
      <c r="T172" s="168">
        <v>45196</v>
      </c>
      <c r="U172" s="163" t="s">
        <v>365</v>
      </c>
      <c r="V172" s="169" t="s">
        <v>162</v>
      </c>
      <c r="W172" s="173" t="s">
        <v>299</v>
      </c>
    </row>
    <row r="173" spans="1:23" ht="14.45" customHeight="1" x14ac:dyDescent="0.25">
      <c r="A173" s="171" t="s">
        <v>4578</v>
      </c>
      <c r="B173" s="160">
        <v>70</v>
      </c>
      <c r="C173" s="159" t="s">
        <v>168</v>
      </c>
      <c r="D173" s="159"/>
      <c r="E173" s="159" t="s">
        <v>795</v>
      </c>
      <c r="F173" s="159"/>
      <c r="G173" s="166" t="s">
        <v>4579</v>
      </c>
      <c r="H173" s="171" t="s">
        <v>303</v>
      </c>
      <c r="I173" s="159" t="s">
        <v>122</v>
      </c>
      <c r="J173" s="165">
        <v>45192</v>
      </c>
      <c r="K173" s="165">
        <v>45192</v>
      </c>
      <c r="L173" s="172" t="s">
        <v>4580</v>
      </c>
      <c r="M173" s="159" t="s">
        <v>133</v>
      </c>
      <c r="N173" s="159" t="s">
        <v>644</v>
      </c>
      <c r="O173" s="159" t="s">
        <v>284</v>
      </c>
      <c r="P173" s="159"/>
      <c r="Q173" s="165"/>
      <c r="R173" s="166"/>
      <c r="S173" s="167"/>
      <c r="T173" s="168">
        <v>45197</v>
      </c>
      <c r="U173" s="163" t="s">
        <v>4581</v>
      </c>
      <c r="V173" s="169" t="s">
        <v>162</v>
      </c>
      <c r="W173" s="173" t="s">
        <v>328</v>
      </c>
    </row>
    <row r="174" spans="1:23" ht="14.45" customHeight="1" x14ac:dyDescent="0.25">
      <c r="A174" s="171" t="s">
        <v>4582</v>
      </c>
      <c r="B174" s="160">
        <v>1.5</v>
      </c>
      <c r="C174" s="159" t="s">
        <v>178</v>
      </c>
      <c r="D174" s="159" t="s">
        <v>173</v>
      </c>
      <c r="E174" s="159" t="s">
        <v>279</v>
      </c>
      <c r="F174" s="159"/>
      <c r="G174" s="166" t="s">
        <v>179</v>
      </c>
      <c r="H174" s="171" t="s">
        <v>89</v>
      </c>
      <c r="I174" s="159" t="s">
        <v>106</v>
      </c>
      <c r="J174" s="165">
        <v>45193</v>
      </c>
      <c r="K174" s="165">
        <v>45193</v>
      </c>
      <c r="L174" s="172" t="s">
        <v>211</v>
      </c>
      <c r="M174" s="159" t="s">
        <v>133</v>
      </c>
      <c r="N174" s="159" t="s">
        <v>3823</v>
      </c>
      <c r="O174" s="159" t="s">
        <v>284</v>
      </c>
      <c r="P174" s="159"/>
      <c r="Q174" s="165"/>
      <c r="R174" s="166"/>
      <c r="S174" s="167"/>
      <c r="T174" s="168">
        <v>45196</v>
      </c>
      <c r="U174" s="163" t="s">
        <v>1086</v>
      </c>
      <c r="V174" s="169" t="s">
        <v>162</v>
      </c>
      <c r="W174" s="173" t="s">
        <v>371</v>
      </c>
    </row>
    <row r="175" spans="1:23" ht="14.45" customHeight="1" x14ac:dyDescent="0.25">
      <c r="A175" s="171" t="s">
        <v>4583</v>
      </c>
      <c r="B175" s="160">
        <v>3</v>
      </c>
      <c r="C175" s="159" t="s">
        <v>168</v>
      </c>
      <c r="D175" s="159" t="s">
        <v>173</v>
      </c>
      <c r="E175" s="159" t="s">
        <v>185</v>
      </c>
      <c r="F175" s="159"/>
      <c r="G175" s="166" t="s">
        <v>446</v>
      </c>
      <c r="H175" s="171" t="s">
        <v>91</v>
      </c>
      <c r="I175" s="159" t="s">
        <v>116</v>
      </c>
      <c r="J175" s="165">
        <v>45193</v>
      </c>
      <c r="K175" s="165">
        <v>45193</v>
      </c>
      <c r="L175" s="172" t="s">
        <v>907</v>
      </c>
      <c r="M175" s="159" t="s">
        <v>133</v>
      </c>
      <c r="N175" s="159" t="s">
        <v>3823</v>
      </c>
      <c r="O175" s="159" t="s">
        <v>383</v>
      </c>
      <c r="P175" s="159"/>
      <c r="Q175" s="165"/>
      <c r="R175" s="166"/>
      <c r="S175" s="167"/>
      <c r="T175" s="168">
        <v>45198</v>
      </c>
      <c r="U175" s="163" t="s">
        <v>4584</v>
      </c>
      <c r="V175" s="169" t="s">
        <v>162</v>
      </c>
      <c r="W175" s="173" t="s">
        <v>328</v>
      </c>
    </row>
    <row r="176" spans="1:23" ht="14.45" customHeight="1" x14ac:dyDescent="0.25">
      <c r="A176" s="171" t="s">
        <v>4585</v>
      </c>
      <c r="B176" s="160">
        <v>31</v>
      </c>
      <c r="C176" s="159" t="s">
        <v>168</v>
      </c>
      <c r="D176" s="159" t="s">
        <v>173</v>
      </c>
      <c r="E176" s="159" t="s">
        <v>279</v>
      </c>
      <c r="F176" s="159"/>
      <c r="G176" s="166" t="s">
        <v>373</v>
      </c>
      <c r="H176" s="171" t="s">
        <v>89</v>
      </c>
      <c r="I176" s="159" t="s">
        <v>106</v>
      </c>
      <c r="J176" s="165">
        <v>45193</v>
      </c>
      <c r="K176" s="165">
        <v>45193</v>
      </c>
      <c r="L176" s="172" t="s">
        <v>4586</v>
      </c>
      <c r="M176" s="159" t="s">
        <v>137</v>
      </c>
      <c r="N176" s="159" t="s">
        <v>3823</v>
      </c>
      <c r="O176" s="159" t="s">
        <v>705</v>
      </c>
      <c r="P176" s="159"/>
      <c r="Q176" s="165"/>
      <c r="R176" s="166"/>
      <c r="S176" s="167"/>
      <c r="T176" s="168">
        <v>45197</v>
      </c>
      <c r="U176" s="163" t="s">
        <v>4587</v>
      </c>
      <c r="V176" s="169" t="s">
        <v>162</v>
      </c>
      <c r="W176" s="173" t="s">
        <v>299</v>
      </c>
    </row>
    <row r="177" spans="1:23" ht="14.45" customHeight="1" x14ac:dyDescent="0.25">
      <c r="A177" s="171" t="s">
        <v>4588</v>
      </c>
      <c r="B177" s="160">
        <v>40</v>
      </c>
      <c r="C177" s="159" t="s">
        <v>168</v>
      </c>
      <c r="D177" s="159" t="s">
        <v>173</v>
      </c>
      <c r="E177" s="159" t="s">
        <v>185</v>
      </c>
      <c r="F177" s="159"/>
      <c r="G177" s="166" t="s">
        <v>1891</v>
      </c>
      <c r="H177" s="171" t="s">
        <v>91</v>
      </c>
      <c r="I177" s="159" t="s">
        <v>114</v>
      </c>
      <c r="J177" s="165">
        <v>45193</v>
      </c>
      <c r="K177" s="165">
        <v>45193</v>
      </c>
      <c r="L177" s="172" t="s">
        <v>4589</v>
      </c>
      <c r="M177" s="159" t="s">
        <v>137</v>
      </c>
      <c r="N177" s="159" t="s">
        <v>3823</v>
      </c>
      <c r="O177" s="159" t="s">
        <v>208</v>
      </c>
      <c r="P177" s="159"/>
      <c r="Q177" s="165"/>
      <c r="R177" s="166"/>
      <c r="S177" s="167"/>
      <c r="T177" s="168">
        <v>45195</v>
      </c>
      <c r="U177" s="163" t="s">
        <v>4590</v>
      </c>
      <c r="V177" s="169" t="s">
        <v>162</v>
      </c>
      <c r="W177" s="173" t="s">
        <v>276</v>
      </c>
    </row>
    <row r="178" spans="1:23" ht="14.45" customHeight="1" x14ac:dyDescent="0.25">
      <c r="A178" s="171" t="s">
        <v>4591</v>
      </c>
      <c r="B178" s="160">
        <f>2*30.4387/365.25</f>
        <v>0.16667323750855578</v>
      </c>
      <c r="C178" s="159" t="s">
        <v>178</v>
      </c>
      <c r="D178" s="159" t="s">
        <v>173</v>
      </c>
      <c r="E178" s="159" t="s">
        <v>185</v>
      </c>
      <c r="F178" s="159"/>
      <c r="G178" s="166" t="s">
        <v>405</v>
      </c>
      <c r="H178" s="171" t="s">
        <v>91</v>
      </c>
      <c r="I178" s="159" t="s">
        <v>116</v>
      </c>
      <c r="J178" s="165">
        <v>45193</v>
      </c>
      <c r="K178" s="165">
        <v>45193</v>
      </c>
      <c r="L178" s="172" t="s">
        <v>1086</v>
      </c>
      <c r="M178" s="159" t="s">
        <v>133</v>
      </c>
      <c r="N178" s="159" t="s">
        <v>3823</v>
      </c>
      <c r="O178" s="159" t="s">
        <v>284</v>
      </c>
      <c r="P178" s="159"/>
      <c r="Q178" s="165"/>
      <c r="R178" s="166"/>
      <c r="S178" s="167"/>
      <c r="T178" s="168">
        <v>45203</v>
      </c>
      <c r="U178" s="163" t="s">
        <v>365</v>
      </c>
      <c r="V178" s="169" t="s">
        <v>162</v>
      </c>
      <c r="W178" s="173" t="s">
        <v>900</v>
      </c>
    </row>
    <row r="179" spans="1:23" ht="14.45" customHeight="1" x14ac:dyDescent="0.25">
      <c r="A179" s="171" t="s">
        <v>4592</v>
      </c>
      <c r="B179" s="160">
        <f>5*30.4387/365.25</f>
        <v>0.41668309377138946</v>
      </c>
      <c r="C179" s="159" t="s">
        <v>178</v>
      </c>
      <c r="D179" s="159" t="s">
        <v>173</v>
      </c>
      <c r="E179" s="159" t="s">
        <v>185</v>
      </c>
      <c r="F179" s="159"/>
      <c r="G179" s="166" t="s">
        <v>1891</v>
      </c>
      <c r="H179" s="171" t="s">
        <v>91</v>
      </c>
      <c r="I179" s="159" t="s">
        <v>114</v>
      </c>
      <c r="J179" s="165">
        <v>45194</v>
      </c>
      <c r="K179" s="165">
        <v>45194</v>
      </c>
      <c r="L179" s="172" t="s">
        <v>406</v>
      </c>
      <c r="M179" s="159" t="s">
        <v>133</v>
      </c>
      <c r="N179" s="159" t="s">
        <v>3823</v>
      </c>
      <c r="O179" s="159" t="s">
        <v>284</v>
      </c>
      <c r="P179" s="159"/>
      <c r="Q179" s="165"/>
      <c r="R179" s="166"/>
      <c r="S179" s="167"/>
      <c r="T179" s="168">
        <v>45198</v>
      </c>
      <c r="U179" s="163" t="s">
        <v>365</v>
      </c>
      <c r="V179" s="169" t="s">
        <v>162</v>
      </c>
      <c r="W179" s="173" t="s">
        <v>299</v>
      </c>
    </row>
    <row r="180" spans="1:23" ht="14.45" customHeight="1" x14ac:dyDescent="0.25">
      <c r="A180" s="171" t="s">
        <v>4593</v>
      </c>
      <c r="B180" s="160">
        <f>2*30.4387/365.25</f>
        <v>0.16667323750855578</v>
      </c>
      <c r="C180" s="159" t="s">
        <v>168</v>
      </c>
      <c r="D180" s="159" t="s">
        <v>173</v>
      </c>
      <c r="E180" s="159" t="s">
        <v>185</v>
      </c>
      <c r="F180" s="159"/>
      <c r="G180" s="166" t="s">
        <v>408</v>
      </c>
      <c r="H180" s="171" t="s">
        <v>91</v>
      </c>
      <c r="I180" s="159" t="s">
        <v>114</v>
      </c>
      <c r="J180" s="165">
        <v>45194</v>
      </c>
      <c r="K180" s="165">
        <v>45194</v>
      </c>
      <c r="L180" s="172" t="s">
        <v>406</v>
      </c>
      <c r="M180" s="159" t="s">
        <v>133</v>
      </c>
      <c r="N180" s="159" t="s">
        <v>3823</v>
      </c>
      <c r="O180" s="159" t="s">
        <v>284</v>
      </c>
      <c r="P180" s="159"/>
      <c r="Q180" s="165"/>
      <c r="R180" s="166"/>
      <c r="S180" s="167"/>
      <c r="T180" s="168">
        <v>45198</v>
      </c>
      <c r="U180" s="163" t="s">
        <v>406</v>
      </c>
      <c r="V180" s="169" t="s">
        <v>162</v>
      </c>
      <c r="W180" s="173" t="s">
        <v>299</v>
      </c>
    </row>
    <row r="181" spans="1:23" ht="14.45" customHeight="1" x14ac:dyDescent="0.25">
      <c r="A181" s="171" t="s">
        <v>4594</v>
      </c>
      <c r="B181" s="160">
        <v>0.5</v>
      </c>
      <c r="C181" s="159" t="s">
        <v>168</v>
      </c>
      <c r="D181" s="159" t="s">
        <v>173</v>
      </c>
      <c r="E181" s="159" t="s">
        <v>185</v>
      </c>
      <c r="F181" s="159"/>
      <c r="G181" s="166" t="s">
        <v>446</v>
      </c>
      <c r="H181" s="171" t="s">
        <v>91</v>
      </c>
      <c r="I181" s="159" t="s">
        <v>116</v>
      </c>
      <c r="J181" s="165">
        <v>45194</v>
      </c>
      <c r="K181" s="165">
        <v>45194</v>
      </c>
      <c r="L181" s="172" t="s">
        <v>406</v>
      </c>
      <c r="M181" s="159" t="s">
        <v>133</v>
      </c>
      <c r="N181" s="159" t="s">
        <v>3823</v>
      </c>
      <c r="O181" s="159" t="s">
        <v>284</v>
      </c>
      <c r="P181" s="159"/>
      <c r="Q181" s="165"/>
      <c r="R181" s="166"/>
      <c r="S181" s="167"/>
      <c r="T181" s="168">
        <v>45198</v>
      </c>
      <c r="U181" s="163" t="s">
        <v>365</v>
      </c>
      <c r="V181" s="169" t="s">
        <v>162</v>
      </c>
      <c r="W181" s="173" t="s">
        <v>299</v>
      </c>
    </row>
    <row r="182" spans="1:23" ht="14.45" customHeight="1" x14ac:dyDescent="0.25">
      <c r="A182" s="171" t="s">
        <v>4595</v>
      </c>
      <c r="B182" s="160">
        <f>1*30.4387/365.25</f>
        <v>8.3336618754277891E-2</v>
      </c>
      <c r="C182" s="159" t="s">
        <v>178</v>
      </c>
      <c r="D182" s="159" t="s">
        <v>173</v>
      </c>
      <c r="E182" s="159" t="s">
        <v>185</v>
      </c>
      <c r="F182" s="159"/>
      <c r="G182" s="166" t="s">
        <v>413</v>
      </c>
      <c r="H182" s="171" t="s">
        <v>91</v>
      </c>
      <c r="I182" s="159" t="s">
        <v>114</v>
      </c>
      <c r="J182" s="165">
        <v>45194</v>
      </c>
      <c r="K182" s="165">
        <v>45194</v>
      </c>
      <c r="L182" s="172" t="s">
        <v>4596</v>
      </c>
      <c r="M182" s="159" t="s">
        <v>133</v>
      </c>
      <c r="N182" s="159" t="s">
        <v>3823</v>
      </c>
      <c r="O182" s="159" t="s">
        <v>284</v>
      </c>
      <c r="P182" s="159"/>
      <c r="Q182" s="165"/>
      <c r="R182" s="166"/>
      <c r="S182" s="167"/>
      <c r="T182" s="168">
        <v>45204</v>
      </c>
      <c r="U182" s="163" t="s">
        <v>4597</v>
      </c>
      <c r="V182" s="169" t="s">
        <v>162</v>
      </c>
      <c r="W182" s="173" t="s">
        <v>900</v>
      </c>
    </row>
    <row r="183" spans="1:23" ht="14.45" customHeight="1" x14ac:dyDescent="0.25">
      <c r="A183" s="171" t="s">
        <v>4598</v>
      </c>
      <c r="B183" s="160">
        <v>19</v>
      </c>
      <c r="C183" s="159" t="s">
        <v>168</v>
      </c>
      <c r="D183" s="159" t="s">
        <v>173</v>
      </c>
      <c r="E183" s="159" t="s">
        <v>279</v>
      </c>
      <c r="F183" s="159"/>
      <c r="G183" s="166" t="s">
        <v>4043</v>
      </c>
      <c r="H183" s="171" t="s">
        <v>89</v>
      </c>
      <c r="I183" s="159" t="s">
        <v>104</v>
      </c>
      <c r="J183" s="165">
        <v>45194</v>
      </c>
      <c r="K183" s="165">
        <v>45194</v>
      </c>
      <c r="L183" s="172" t="s">
        <v>4599</v>
      </c>
      <c r="M183" s="159" t="s">
        <v>137</v>
      </c>
      <c r="N183" s="159" t="s">
        <v>3823</v>
      </c>
      <c r="O183" s="159" t="s">
        <v>171</v>
      </c>
      <c r="P183" s="159"/>
      <c r="Q183" s="165"/>
      <c r="R183" s="166"/>
      <c r="S183" s="167"/>
      <c r="T183" s="168">
        <v>45199</v>
      </c>
      <c r="U183" s="163" t="s">
        <v>614</v>
      </c>
      <c r="V183" s="169" t="s">
        <v>162</v>
      </c>
      <c r="W183" s="173" t="s">
        <v>328</v>
      </c>
    </row>
    <row r="184" spans="1:23" ht="14.45" customHeight="1" x14ac:dyDescent="0.25">
      <c r="A184" s="171" t="s">
        <v>4600</v>
      </c>
      <c r="B184" s="160">
        <v>30</v>
      </c>
      <c r="C184" s="159" t="s">
        <v>168</v>
      </c>
      <c r="D184" s="159" t="s">
        <v>173</v>
      </c>
      <c r="E184" s="159" t="s">
        <v>279</v>
      </c>
      <c r="F184" s="159"/>
      <c r="G184" s="166" t="s">
        <v>350</v>
      </c>
      <c r="H184" s="171" t="s">
        <v>89</v>
      </c>
      <c r="I184" s="159" t="s">
        <v>106</v>
      </c>
      <c r="J184" s="165">
        <v>45196</v>
      </c>
      <c r="K184" s="165">
        <v>45196</v>
      </c>
      <c r="L184" s="172" t="s">
        <v>4363</v>
      </c>
      <c r="M184" s="159" t="s">
        <v>137</v>
      </c>
      <c r="N184" s="159" t="s">
        <v>290</v>
      </c>
      <c r="O184" s="159" t="s">
        <v>171</v>
      </c>
      <c r="P184" s="159"/>
      <c r="Q184" s="165"/>
      <c r="R184" s="166"/>
      <c r="S184" s="167"/>
      <c r="T184" s="168">
        <v>45199</v>
      </c>
      <c r="U184" s="163" t="s">
        <v>2952</v>
      </c>
      <c r="V184" s="169" t="s">
        <v>162</v>
      </c>
      <c r="W184" s="173" t="s">
        <v>376</v>
      </c>
    </row>
    <row r="185" spans="1:23" ht="14.45" customHeight="1" x14ac:dyDescent="0.25">
      <c r="A185" s="171" t="s">
        <v>4601</v>
      </c>
      <c r="B185" s="160">
        <v>40</v>
      </c>
      <c r="C185" s="159" t="s">
        <v>168</v>
      </c>
      <c r="D185" s="159" t="s">
        <v>173</v>
      </c>
      <c r="E185" s="159" t="s">
        <v>279</v>
      </c>
      <c r="F185" s="159"/>
      <c r="G185" s="166" t="s">
        <v>338</v>
      </c>
      <c r="H185" s="171" t="s">
        <v>89</v>
      </c>
      <c r="I185" s="159" t="s">
        <v>102</v>
      </c>
      <c r="J185" s="165">
        <v>45196</v>
      </c>
      <c r="K185" s="165">
        <v>45196</v>
      </c>
      <c r="L185" s="172" t="s">
        <v>4602</v>
      </c>
      <c r="M185" s="159" t="s">
        <v>137</v>
      </c>
      <c r="N185" s="159" t="s">
        <v>644</v>
      </c>
      <c r="O185" s="159" t="s">
        <v>352</v>
      </c>
      <c r="P185" s="159" t="s">
        <v>353</v>
      </c>
      <c r="Q185" s="165">
        <v>45197</v>
      </c>
      <c r="R185" s="166" t="s">
        <v>354</v>
      </c>
      <c r="S185" s="167"/>
      <c r="T185" s="168">
        <v>45203</v>
      </c>
      <c r="U185" s="163" t="s">
        <v>4603</v>
      </c>
      <c r="V185" s="169" t="s">
        <v>162</v>
      </c>
      <c r="W185" s="173" t="s">
        <v>2423</v>
      </c>
    </row>
    <row r="186" spans="1:23" ht="14.45" customHeight="1" x14ac:dyDescent="0.25">
      <c r="A186" s="171" t="s">
        <v>4604</v>
      </c>
      <c r="B186" s="160">
        <f>4*30.4387/365.25</f>
        <v>0.33334647501711157</v>
      </c>
      <c r="C186" s="159" t="s">
        <v>178</v>
      </c>
      <c r="D186" s="159" t="s">
        <v>173</v>
      </c>
      <c r="E186" s="159" t="s">
        <v>185</v>
      </c>
      <c r="F186" s="159"/>
      <c r="G186" s="166" t="s">
        <v>408</v>
      </c>
      <c r="H186" s="171" t="s">
        <v>91</v>
      </c>
      <c r="I186" s="159" t="s">
        <v>114</v>
      </c>
      <c r="J186" s="165">
        <v>45196</v>
      </c>
      <c r="K186" s="165">
        <v>45196</v>
      </c>
      <c r="L186" s="172" t="s">
        <v>1086</v>
      </c>
      <c r="M186" s="159" t="s">
        <v>133</v>
      </c>
      <c r="N186" s="159" t="s">
        <v>3823</v>
      </c>
      <c r="O186" s="159" t="s">
        <v>284</v>
      </c>
      <c r="P186" s="159"/>
      <c r="Q186" s="165"/>
      <c r="R186" s="166"/>
      <c r="S186" s="167"/>
      <c r="T186" s="168">
        <v>45204</v>
      </c>
      <c r="U186" s="163" t="s">
        <v>365</v>
      </c>
      <c r="V186" s="169" t="s">
        <v>162</v>
      </c>
      <c r="W186" s="173" t="s">
        <v>387</v>
      </c>
    </row>
    <row r="187" spans="1:23" ht="14.45" customHeight="1" x14ac:dyDescent="0.25">
      <c r="A187" s="171" t="s">
        <v>4605</v>
      </c>
      <c r="B187" s="160">
        <v>30</v>
      </c>
      <c r="C187" s="159" t="s">
        <v>168</v>
      </c>
      <c r="D187" s="159" t="s">
        <v>173</v>
      </c>
      <c r="E187" s="159" t="s">
        <v>279</v>
      </c>
      <c r="F187" s="159"/>
      <c r="G187" s="166" t="s">
        <v>179</v>
      </c>
      <c r="H187" s="171" t="s">
        <v>89</v>
      </c>
      <c r="I187" s="159" t="s">
        <v>106</v>
      </c>
      <c r="J187" s="165">
        <v>45196</v>
      </c>
      <c r="K187" s="165">
        <v>45196</v>
      </c>
      <c r="L187" s="172" t="s">
        <v>1024</v>
      </c>
      <c r="M187" s="159" t="s">
        <v>137</v>
      </c>
      <c r="N187" s="159" t="s">
        <v>3823</v>
      </c>
      <c r="O187" s="159" t="s">
        <v>1733</v>
      </c>
      <c r="P187" s="159" t="s">
        <v>353</v>
      </c>
      <c r="Q187" s="165">
        <v>45197</v>
      </c>
      <c r="R187" s="166" t="s">
        <v>354</v>
      </c>
      <c r="S187" s="167"/>
      <c r="T187" s="168">
        <v>45199</v>
      </c>
      <c r="U187" s="163" t="s">
        <v>285</v>
      </c>
      <c r="V187" s="169" t="s">
        <v>162</v>
      </c>
      <c r="W187" s="173" t="s">
        <v>4606</v>
      </c>
    </row>
    <row r="188" spans="1:23" ht="14.45" customHeight="1" x14ac:dyDescent="0.25">
      <c r="A188" s="171" t="s">
        <v>4607</v>
      </c>
      <c r="B188" s="160">
        <v>20</v>
      </c>
      <c r="C188" s="159" t="s">
        <v>168</v>
      </c>
      <c r="D188" s="159" t="s">
        <v>173</v>
      </c>
      <c r="E188" s="159" t="s">
        <v>185</v>
      </c>
      <c r="F188" s="159"/>
      <c r="G188" s="166" t="s">
        <v>436</v>
      </c>
      <c r="H188" s="171" t="s">
        <v>91</v>
      </c>
      <c r="I188" s="159" t="s">
        <v>114</v>
      </c>
      <c r="J188" s="165">
        <v>45197</v>
      </c>
      <c r="K188" s="165">
        <v>45197</v>
      </c>
      <c r="L188" s="172" t="s">
        <v>339</v>
      </c>
      <c r="M188" s="159" t="s">
        <v>137</v>
      </c>
      <c r="N188" s="159" t="s">
        <v>3823</v>
      </c>
      <c r="O188" s="159" t="s">
        <v>171</v>
      </c>
      <c r="P188" s="159"/>
      <c r="Q188" s="165"/>
      <c r="R188" s="166"/>
      <c r="S188" s="167"/>
      <c r="T188" s="168">
        <v>45203</v>
      </c>
      <c r="U188" s="163" t="s">
        <v>4608</v>
      </c>
      <c r="V188" s="169" t="s">
        <v>162</v>
      </c>
      <c r="W188" s="173" t="s">
        <v>347</v>
      </c>
    </row>
    <row r="189" spans="1:23" ht="14.45" customHeight="1" x14ac:dyDescent="0.25">
      <c r="A189" s="171" t="s">
        <v>4609</v>
      </c>
      <c r="B189" s="160">
        <f>10*30.4387/365.25</f>
        <v>0.83336618754277891</v>
      </c>
      <c r="C189" s="159" t="s">
        <v>178</v>
      </c>
      <c r="D189" s="159" t="s">
        <v>839</v>
      </c>
      <c r="E189" s="159" t="s">
        <v>185</v>
      </c>
      <c r="F189" s="159"/>
      <c r="G189" s="166" t="s">
        <v>4610</v>
      </c>
      <c r="H189" s="171" t="s">
        <v>91</v>
      </c>
      <c r="I189" s="159" t="s">
        <v>116</v>
      </c>
      <c r="J189" s="165">
        <v>45196</v>
      </c>
      <c r="K189" s="165">
        <v>45196</v>
      </c>
      <c r="L189" s="172" t="s">
        <v>725</v>
      </c>
      <c r="M189" s="159" t="s">
        <v>133</v>
      </c>
      <c r="N189" s="159" t="s">
        <v>644</v>
      </c>
      <c r="O189" s="159" t="s">
        <v>284</v>
      </c>
      <c r="P189" s="159"/>
      <c r="Q189" s="165"/>
      <c r="R189" s="166"/>
      <c r="S189" s="167"/>
      <c r="T189" s="168">
        <v>45203</v>
      </c>
      <c r="U189" s="163" t="s">
        <v>963</v>
      </c>
      <c r="V189" s="169" t="s">
        <v>162</v>
      </c>
      <c r="W189" s="173" t="s">
        <v>423</v>
      </c>
    </row>
    <row r="190" spans="1:23" ht="14.45" customHeight="1" x14ac:dyDescent="0.25">
      <c r="A190" s="171" t="s">
        <v>4611</v>
      </c>
      <c r="B190" s="160">
        <f>40/365.25</f>
        <v>0.10951403148528405</v>
      </c>
      <c r="C190" s="159" t="s">
        <v>168</v>
      </c>
      <c r="D190" s="159" t="s">
        <v>173</v>
      </c>
      <c r="E190" s="159" t="s">
        <v>185</v>
      </c>
      <c r="F190" s="159"/>
      <c r="G190" s="166" t="s">
        <v>529</v>
      </c>
      <c r="H190" s="171" t="s">
        <v>91</v>
      </c>
      <c r="I190" s="159" t="s">
        <v>116</v>
      </c>
      <c r="J190" s="165">
        <v>45197</v>
      </c>
      <c r="K190" s="165">
        <v>45197</v>
      </c>
      <c r="L190" s="172" t="s">
        <v>843</v>
      </c>
      <c r="M190" s="159" t="s">
        <v>133</v>
      </c>
      <c r="N190" s="159" t="s">
        <v>3823</v>
      </c>
      <c r="O190" s="159" t="s">
        <v>284</v>
      </c>
      <c r="P190" s="159"/>
      <c r="Q190" s="165"/>
      <c r="R190" s="166"/>
      <c r="S190" s="167"/>
      <c r="T190" s="168">
        <v>45200</v>
      </c>
      <c r="U190" s="163" t="s">
        <v>365</v>
      </c>
      <c r="V190" s="169" t="s">
        <v>162</v>
      </c>
      <c r="W190" s="173" t="s">
        <v>371</v>
      </c>
    </row>
    <row r="191" spans="1:23" ht="14.45" customHeight="1" x14ac:dyDescent="0.25">
      <c r="A191" s="171" t="s">
        <v>4612</v>
      </c>
      <c r="B191" s="160">
        <f>2*30.4387/365.25</f>
        <v>0.16667323750855578</v>
      </c>
      <c r="C191" s="159" t="s">
        <v>168</v>
      </c>
      <c r="D191" s="159" t="s">
        <v>173</v>
      </c>
      <c r="E191" s="159" t="s">
        <v>185</v>
      </c>
      <c r="F191" s="159"/>
      <c r="G191" s="166" t="s">
        <v>529</v>
      </c>
      <c r="H191" s="171" t="s">
        <v>91</v>
      </c>
      <c r="I191" s="159" t="s">
        <v>116</v>
      </c>
      <c r="J191" s="165">
        <v>45197</v>
      </c>
      <c r="K191" s="165">
        <v>45197</v>
      </c>
      <c r="L191" s="172" t="s">
        <v>4269</v>
      </c>
      <c r="M191" s="159" t="s">
        <v>133</v>
      </c>
      <c r="N191" s="159" t="s">
        <v>3823</v>
      </c>
      <c r="O191" s="159" t="s">
        <v>284</v>
      </c>
      <c r="P191" s="159"/>
      <c r="Q191" s="165"/>
      <c r="R191" s="166"/>
      <c r="S191" s="167"/>
      <c r="T191" s="168">
        <v>45206</v>
      </c>
      <c r="U191" s="163" t="s">
        <v>406</v>
      </c>
      <c r="V191" s="169" t="s">
        <v>162</v>
      </c>
      <c r="W191" s="173" t="s">
        <v>417</v>
      </c>
    </row>
    <row r="192" spans="1:23" ht="14.45" customHeight="1" x14ac:dyDescent="0.25">
      <c r="A192" s="171" t="s">
        <v>4613</v>
      </c>
      <c r="B192" s="160">
        <f>2*30.4387/365.25</f>
        <v>0.16667323750855578</v>
      </c>
      <c r="C192" s="159" t="s">
        <v>178</v>
      </c>
      <c r="D192" s="159" t="s">
        <v>173</v>
      </c>
      <c r="E192" s="159" t="s">
        <v>185</v>
      </c>
      <c r="F192" s="159"/>
      <c r="G192" s="166" t="s">
        <v>521</v>
      </c>
      <c r="H192" s="171" t="s">
        <v>91</v>
      </c>
      <c r="I192" s="159" t="s">
        <v>116</v>
      </c>
      <c r="J192" s="165">
        <v>45197</v>
      </c>
      <c r="K192" s="165">
        <v>45197</v>
      </c>
      <c r="L192" s="172" t="s">
        <v>843</v>
      </c>
      <c r="M192" s="159" t="s">
        <v>133</v>
      </c>
      <c r="N192" s="159" t="s">
        <v>3823</v>
      </c>
      <c r="O192" s="159" t="s">
        <v>284</v>
      </c>
      <c r="P192" s="159"/>
      <c r="Q192" s="165"/>
      <c r="R192" s="166"/>
      <c r="S192" s="167"/>
      <c r="T192" s="168">
        <v>45200</v>
      </c>
      <c r="U192" s="163" t="s">
        <v>365</v>
      </c>
      <c r="V192" s="169" t="s">
        <v>162</v>
      </c>
      <c r="W192" s="173" t="s">
        <v>371</v>
      </c>
    </row>
    <row r="193" spans="1:23" ht="14.45" customHeight="1" x14ac:dyDescent="0.25">
      <c r="A193" s="171" t="s">
        <v>4614</v>
      </c>
      <c r="B193" s="160">
        <v>20</v>
      </c>
      <c r="C193" s="159" t="s">
        <v>168</v>
      </c>
      <c r="D193" s="159" t="s">
        <v>173</v>
      </c>
      <c r="E193" s="159" t="s">
        <v>279</v>
      </c>
      <c r="F193" s="159"/>
      <c r="G193" s="166" t="s">
        <v>477</v>
      </c>
      <c r="H193" s="171" t="s">
        <v>89</v>
      </c>
      <c r="I193" s="159" t="s">
        <v>106</v>
      </c>
      <c r="J193" s="165">
        <v>45198</v>
      </c>
      <c r="K193" s="165">
        <v>45198</v>
      </c>
      <c r="L193" s="172" t="s">
        <v>4615</v>
      </c>
      <c r="M193" s="159" t="s">
        <v>137</v>
      </c>
      <c r="N193" s="159" t="s">
        <v>3823</v>
      </c>
      <c r="O193" s="159" t="s">
        <v>334</v>
      </c>
      <c r="P193" s="159"/>
      <c r="Q193" s="165"/>
      <c r="R193" s="166"/>
      <c r="S193" s="167"/>
      <c r="T193" s="168">
        <v>45201</v>
      </c>
      <c r="U193" s="163" t="s">
        <v>4616</v>
      </c>
      <c r="V193" s="169" t="s">
        <v>162</v>
      </c>
      <c r="W193" s="173" t="s">
        <v>371</v>
      </c>
    </row>
    <row r="194" spans="1:23" ht="14.45" customHeight="1" x14ac:dyDescent="0.25">
      <c r="A194" s="171" t="s">
        <v>4617</v>
      </c>
      <c r="B194" s="160">
        <v>2</v>
      </c>
      <c r="C194" s="159" t="s">
        <v>168</v>
      </c>
      <c r="D194" s="159" t="s">
        <v>173</v>
      </c>
      <c r="E194" s="159" t="s">
        <v>185</v>
      </c>
      <c r="F194" s="159"/>
      <c r="G194" s="166" t="s">
        <v>446</v>
      </c>
      <c r="H194" s="171" t="s">
        <v>91</v>
      </c>
      <c r="I194" s="159" t="s">
        <v>116</v>
      </c>
      <c r="J194" s="165">
        <v>45198</v>
      </c>
      <c r="K194" s="165">
        <v>45198</v>
      </c>
      <c r="L194" s="172" t="s">
        <v>1957</v>
      </c>
      <c r="M194" s="159" t="s">
        <v>133</v>
      </c>
      <c r="N194" s="159" t="s">
        <v>3823</v>
      </c>
      <c r="O194" s="159" t="s">
        <v>284</v>
      </c>
      <c r="P194" s="159"/>
      <c r="Q194" s="165"/>
      <c r="R194" s="166"/>
      <c r="S194" s="167"/>
      <c r="T194" s="168">
        <v>45205</v>
      </c>
      <c r="U194" s="163" t="s">
        <v>406</v>
      </c>
      <c r="V194" s="169" t="s">
        <v>162</v>
      </c>
      <c r="W194" s="173" t="s">
        <v>423</v>
      </c>
    </row>
    <row r="195" spans="1:23" ht="14.45" customHeight="1" x14ac:dyDescent="0.25">
      <c r="A195" s="171" t="s">
        <v>4618</v>
      </c>
      <c r="B195" s="170">
        <f>13/365.25</f>
        <v>3.5592060232717319E-2</v>
      </c>
      <c r="C195" s="159" t="s">
        <v>178</v>
      </c>
      <c r="D195" s="159" t="s">
        <v>173</v>
      </c>
      <c r="E195" s="159" t="s">
        <v>185</v>
      </c>
      <c r="F195" s="159"/>
      <c r="G195" s="166" t="s">
        <v>529</v>
      </c>
      <c r="H195" s="171" t="s">
        <v>91</v>
      </c>
      <c r="I195" s="159" t="s">
        <v>116</v>
      </c>
      <c r="J195" s="165">
        <v>45198</v>
      </c>
      <c r="K195" s="165">
        <v>45198</v>
      </c>
      <c r="L195" s="172" t="s">
        <v>692</v>
      </c>
      <c r="M195" s="159" t="s">
        <v>133</v>
      </c>
      <c r="N195" s="159" t="s">
        <v>3823</v>
      </c>
      <c r="O195" s="159" t="s">
        <v>415</v>
      </c>
      <c r="P195" s="159"/>
      <c r="Q195" s="165"/>
      <c r="R195" s="166"/>
      <c r="S195" s="167"/>
      <c r="T195" s="168">
        <v>45203</v>
      </c>
      <c r="U195" s="163" t="s">
        <v>574</v>
      </c>
      <c r="V195" s="169" t="s">
        <v>162</v>
      </c>
      <c r="W195" s="173" t="s">
        <v>328</v>
      </c>
    </row>
    <row r="196" spans="1:23" ht="14.45" customHeight="1" x14ac:dyDescent="0.25">
      <c r="A196" s="171" t="s">
        <v>4619</v>
      </c>
      <c r="B196" s="160">
        <v>30</v>
      </c>
      <c r="C196" s="159" t="s">
        <v>168</v>
      </c>
      <c r="D196" s="159" t="s">
        <v>173</v>
      </c>
      <c r="E196" s="159" t="s">
        <v>185</v>
      </c>
      <c r="F196" s="159"/>
      <c r="G196" s="166" t="s">
        <v>367</v>
      </c>
      <c r="H196" s="171" t="s">
        <v>91</v>
      </c>
      <c r="I196" s="159" t="s">
        <v>114</v>
      </c>
      <c r="J196" s="165">
        <v>45198</v>
      </c>
      <c r="K196" s="165">
        <v>45198</v>
      </c>
      <c r="L196" s="172" t="s">
        <v>4336</v>
      </c>
      <c r="M196" s="159" t="s">
        <v>137</v>
      </c>
      <c r="N196" s="159" t="s">
        <v>3823</v>
      </c>
      <c r="O196" s="159" t="s">
        <v>171</v>
      </c>
      <c r="P196" s="159"/>
      <c r="Q196" s="165"/>
      <c r="R196" s="166"/>
      <c r="S196" s="167"/>
      <c r="T196" s="168">
        <v>45200</v>
      </c>
      <c r="U196" s="163" t="s">
        <v>4620</v>
      </c>
      <c r="V196" s="169" t="s">
        <v>162</v>
      </c>
      <c r="W196" s="173" t="s">
        <v>276</v>
      </c>
    </row>
    <row r="197" spans="1:23" ht="14.45" customHeight="1" x14ac:dyDescent="0.25">
      <c r="A197" s="171" t="s">
        <v>4621</v>
      </c>
      <c r="B197" s="160">
        <f>11*30.4387/365.25</f>
        <v>0.9167028062970568</v>
      </c>
      <c r="C197" s="159" t="s">
        <v>168</v>
      </c>
      <c r="D197" s="159" t="s">
        <v>173</v>
      </c>
      <c r="E197" s="159" t="s">
        <v>185</v>
      </c>
      <c r="F197" s="159"/>
      <c r="G197" s="166" t="s">
        <v>342</v>
      </c>
      <c r="H197" s="171" t="s">
        <v>91</v>
      </c>
      <c r="I197" s="159" t="s">
        <v>114</v>
      </c>
      <c r="J197" s="165">
        <v>45198</v>
      </c>
      <c r="K197" s="165">
        <v>45198</v>
      </c>
      <c r="L197" s="172" t="s">
        <v>2863</v>
      </c>
      <c r="M197" s="159" t="s">
        <v>133</v>
      </c>
      <c r="N197" s="159" t="s">
        <v>3823</v>
      </c>
      <c r="O197" s="159" t="s">
        <v>284</v>
      </c>
      <c r="P197" s="159"/>
      <c r="Q197" s="165"/>
      <c r="R197" s="166"/>
      <c r="S197" s="167"/>
      <c r="T197" s="168">
        <v>45200</v>
      </c>
      <c r="U197" s="163" t="s">
        <v>365</v>
      </c>
      <c r="V197" s="169" t="s">
        <v>162</v>
      </c>
      <c r="W197" s="173" t="s">
        <v>276</v>
      </c>
    </row>
    <row r="198" spans="1:23" ht="14.45" customHeight="1" x14ac:dyDescent="0.25">
      <c r="A198" s="171" t="s">
        <v>4622</v>
      </c>
      <c r="B198" s="160">
        <f>11*30.4387/365.25</f>
        <v>0.9167028062970568</v>
      </c>
      <c r="C198" s="159" t="s">
        <v>168</v>
      </c>
      <c r="D198" s="159" t="s">
        <v>173</v>
      </c>
      <c r="E198" s="159" t="s">
        <v>185</v>
      </c>
      <c r="F198" s="159"/>
      <c r="G198" s="166" t="s">
        <v>1891</v>
      </c>
      <c r="H198" s="171" t="s">
        <v>91</v>
      </c>
      <c r="I198" s="159" t="s">
        <v>114</v>
      </c>
      <c r="J198" s="165">
        <v>45198</v>
      </c>
      <c r="K198" s="165">
        <v>45198</v>
      </c>
      <c r="L198" s="172" t="s">
        <v>1086</v>
      </c>
      <c r="M198" s="159" t="s">
        <v>133</v>
      </c>
      <c r="N198" s="159" t="s">
        <v>3823</v>
      </c>
      <c r="O198" s="159" t="s">
        <v>284</v>
      </c>
      <c r="P198" s="159"/>
      <c r="Q198" s="165"/>
      <c r="R198" s="166"/>
      <c r="S198" s="167"/>
      <c r="T198" s="168">
        <v>45203</v>
      </c>
      <c r="U198" s="163" t="s">
        <v>365</v>
      </c>
      <c r="V198" s="169" t="s">
        <v>162</v>
      </c>
      <c r="W198" s="173" t="s">
        <v>328</v>
      </c>
    </row>
    <row r="199" spans="1:23" ht="14.45" customHeight="1" x14ac:dyDescent="0.25">
      <c r="A199" s="171" t="s">
        <v>4623</v>
      </c>
      <c r="B199" s="160">
        <v>2</v>
      </c>
      <c r="C199" s="159" t="s">
        <v>178</v>
      </c>
      <c r="D199" s="159" t="s">
        <v>173</v>
      </c>
      <c r="E199" s="159" t="s">
        <v>185</v>
      </c>
      <c r="F199" s="159"/>
      <c r="G199" s="166" t="s">
        <v>1891</v>
      </c>
      <c r="H199" s="171" t="s">
        <v>91</v>
      </c>
      <c r="I199" s="159" t="s">
        <v>114</v>
      </c>
      <c r="J199" s="165">
        <v>45198</v>
      </c>
      <c r="K199" s="165">
        <v>45198</v>
      </c>
      <c r="L199" s="172" t="s">
        <v>4624</v>
      </c>
      <c r="M199" s="159" t="s">
        <v>133</v>
      </c>
      <c r="N199" s="159" t="s">
        <v>3823</v>
      </c>
      <c r="O199" s="159" t="s">
        <v>284</v>
      </c>
      <c r="P199" s="159"/>
      <c r="Q199" s="165"/>
      <c r="R199" s="166"/>
      <c r="S199" s="167"/>
      <c r="T199" s="168">
        <v>45206</v>
      </c>
      <c r="U199" s="163" t="s">
        <v>4625</v>
      </c>
      <c r="V199" s="169" t="s">
        <v>162</v>
      </c>
      <c r="W199" s="173" t="s">
        <v>387</v>
      </c>
    </row>
    <row r="200" spans="1:23" ht="14.45" customHeight="1" x14ac:dyDescent="0.25">
      <c r="A200" s="171" t="s">
        <v>4626</v>
      </c>
      <c r="B200" s="160">
        <f>3*30.4387/365.25</f>
        <v>0.25000985626283367</v>
      </c>
      <c r="C200" s="159" t="s">
        <v>168</v>
      </c>
      <c r="D200" s="159" t="s">
        <v>173</v>
      </c>
      <c r="E200" s="159" t="s">
        <v>185</v>
      </c>
      <c r="F200" s="159"/>
      <c r="G200" s="166" t="s">
        <v>436</v>
      </c>
      <c r="H200" s="171" t="s">
        <v>91</v>
      </c>
      <c r="I200" s="159" t="s">
        <v>114</v>
      </c>
      <c r="J200" s="165">
        <v>45199</v>
      </c>
      <c r="K200" s="165">
        <v>45199</v>
      </c>
      <c r="L200" s="172" t="s">
        <v>406</v>
      </c>
      <c r="M200" s="159" t="s">
        <v>133</v>
      </c>
      <c r="N200" s="159" t="s">
        <v>3823</v>
      </c>
      <c r="O200" s="159" t="s">
        <v>284</v>
      </c>
      <c r="P200" s="159"/>
      <c r="Q200" s="165"/>
      <c r="R200" s="166"/>
      <c r="S200" s="167"/>
      <c r="T200" s="168">
        <v>45205</v>
      </c>
      <c r="U200" s="163" t="s">
        <v>365</v>
      </c>
      <c r="V200" s="169" t="s">
        <v>162</v>
      </c>
      <c r="W200" s="173" t="s">
        <v>347</v>
      </c>
    </row>
    <row r="201" spans="1:23" ht="14.45" customHeight="1" x14ac:dyDescent="0.25">
      <c r="A201" s="171" t="s">
        <v>4627</v>
      </c>
      <c r="B201" s="160">
        <f>10*30.4387/365.5</f>
        <v>0.83279616963064296</v>
      </c>
      <c r="C201" s="159" t="s">
        <v>178</v>
      </c>
      <c r="D201" s="159" t="s">
        <v>173</v>
      </c>
      <c r="E201" s="159" t="s">
        <v>185</v>
      </c>
      <c r="F201" s="159"/>
      <c r="G201" s="166" t="s">
        <v>1891</v>
      </c>
      <c r="H201" s="171" t="s">
        <v>91</v>
      </c>
      <c r="I201" s="159" t="s">
        <v>114</v>
      </c>
      <c r="J201" s="165">
        <v>45199</v>
      </c>
      <c r="K201" s="165">
        <v>45199</v>
      </c>
      <c r="L201" s="172" t="s">
        <v>406</v>
      </c>
      <c r="M201" s="159" t="s">
        <v>133</v>
      </c>
      <c r="N201" s="159" t="s">
        <v>3823</v>
      </c>
      <c r="O201" s="159" t="s">
        <v>284</v>
      </c>
      <c r="P201" s="159"/>
      <c r="Q201" s="165"/>
      <c r="R201" s="166"/>
      <c r="S201" s="167"/>
      <c r="T201" s="168">
        <v>45204</v>
      </c>
      <c r="U201" s="163" t="s">
        <v>365</v>
      </c>
      <c r="V201" s="169" t="s">
        <v>162</v>
      </c>
      <c r="W201" s="173" t="s">
        <v>328</v>
      </c>
    </row>
    <row r="202" spans="1:23" ht="14.45" customHeight="1" x14ac:dyDescent="0.25">
      <c r="A202" s="171" t="s">
        <v>4628</v>
      </c>
      <c r="B202" s="160">
        <f>8.5*30.4387/365.25</f>
        <v>0.70836125941136208</v>
      </c>
      <c r="C202" s="159" t="s">
        <v>178</v>
      </c>
      <c r="D202" s="159" t="s">
        <v>173</v>
      </c>
      <c r="E202" s="159" t="s">
        <v>185</v>
      </c>
      <c r="F202" s="159"/>
      <c r="G202" s="166" t="s">
        <v>1891</v>
      </c>
      <c r="H202" s="171" t="s">
        <v>91</v>
      </c>
      <c r="I202" s="159" t="s">
        <v>114</v>
      </c>
      <c r="J202" s="165">
        <v>45199</v>
      </c>
      <c r="K202" s="165">
        <v>45199</v>
      </c>
      <c r="L202" s="172" t="s">
        <v>2863</v>
      </c>
      <c r="M202" s="159" t="s">
        <v>133</v>
      </c>
      <c r="N202" s="159" t="s">
        <v>3823</v>
      </c>
      <c r="O202" s="159" t="s">
        <v>284</v>
      </c>
      <c r="P202" s="159"/>
      <c r="Q202" s="165"/>
      <c r="R202" s="166"/>
      <c r="S202" s="167"/>
      <c r="T202" s="168">
        <v>45206</v>
      </c>
      <c r="U202" s="163" t="s">
        <v>406</v>
      </c>
      <c r="V202" s="169" t="s">
        <v>162</v>
      </c>
      <c r="W202" s="173" t="s">
        <v>423</v>
      </c>
    </row>
    <row r="203" spans="1:23" ht="14.45" customHeight="1" x14ac:dyDescent="0.25">
      <c r="A203" s="171" t="s">
        <v>4629</v>
      </c>
      <c r="B203" s="160">
        <v>30</v>
      </c>
      <c r="C203" s="159" t="s">
        <v>168</v>
      </c>
      <c r="D203" s="159" t="s">
        <v>173</v>
      </c>
      <c r="E203" s="159" t="s">
        <v>185</v>
      </c>
      <c r="F203" s="159"/>
      <c r="G203" s="166" t="s">
        <v>413</v>
      </c>
      <c r="H203" s="171" t="s">
        <v>91</v>
      </c>
      <c r="I203" s="159" t="s">
        <v>114</v>
      </c>
      <c r="J203" s="165">
        <v>45200</v>
      </c>
      <c r="K203" s="165">
        <v>45200</v>
      </c>
      <c r="L203" s="172" t="s">
        <v>4630</v>
      </c>
      <c r="M203" s="159" t="s">
        <v>137</v>
      </c>
      <c r="N203" s="159" t="s">
        <v>290</v>
      </c>
      <c r="O203" s="159" t="s">
        <v>171</v>
      </c>
      <c r="P203" s="159"/>
      <c r="Q203" s="165"/>
      <c r="R203" s="166"/>
      <c r="S203" s="167"/>
      <c r="T203" s="168">
        <v>45208</v>
      </c>
      <c r="U203" s="163" t="s">
        <v>4631</v>
      </c>
      <c r="V203" s="169" t="s">
        <v>162</v>
      </c>
      <c r="W203" s="173" t="s">
        <v>387</v>
      </c>
    </row>
    <row r="204" spans="1:23" ht="14.45" customHeight="1" x14ac:dyDescent="0.25">
      <c r="A204" s="171" t="s">
        <v>4632</v>
      </c>
      <c r="B204" s="160">
        <f>7*30.4387/365.25</f>
        <v>0.58335633127994524</v>
      </c>
      <c r="C204" s="159" t="s">
        <v>178</v>
      </c>
      <c r="D204" s="159" t="s">
        <v>173</v>
      </c>
      <c r="E204" s="159" t="s">
        <v>185</v>
      </c>
      <c r="F204" s="159"/>
      <c r="G204" s="166" t="s">
        <v>413</v>
      </c>
      <c r="H204" s="171" t="s">
        <v>91</v>
      </c>
      <c r="I204" s="159" t="s">
        <v>114</v>
      </c>
      <c r="J204" s="165">
        <v>45200</v>
      </c>
      <c r="K204" s="165">
        <v>45200</v>
      </c>
      <c r="L204" s="172" t="s">
        <v>4633</v>
      </c>
      <c r="M204" s="159" t="s">
        <v>133</v>
      </c>
      <c r="N204" s="159" t="s">
        <v>290</v>
      </c>
      <c r="O204" s="159" t="s">
        <v>618</v>
      </c>
      <c r="P204" s="159"/>
      <c r="Q204" s="165"/>
      <c r="R204" s="166"/>
      <c r="S204" s="167"/>
      <c r="T204" s="168">
        <v>45208</v>
      </c>
      <c r="U204" s="163" t="s">
        <v>4634</v>
      </c>
      <c r="V204" s="169" t="s">
        <v>162</v>
      </c>
      <c r="W204" s="173" t="s">
        <v>387</v>
      </c>
    </row>
    <row r="205" spans="1:23" ht="14.45" customHeight="1" x14ac:dyDescent="0.25">
      <c r="A205" s="171" t="s">
        <v>4635</v>
      </c>
      <c r="B205" s="160">
        <v>18</v>
      </c>
      <c r="C205" s="159" t="s">
        <v>168</v>
      </c>
      <c r="D205" s="159" t="s">
        <v>173</v>
      </c>
      <c r="E205" s="159" t="s">
        <v>279</v>
      </c>
      <c r="F205" s="159"/>
      <c r="G205" s="166" t="s">
        <v>373</v>
      </c>
      <c r="H205" s="171" t="s">
        <v>89</v>
      </c>
      <c r="I205" s="159" t="s">
        <v>106</v>
      </c>
      <c r="J205" s="165">
        <v>45200</v>
      </c>
      <c r="K205" s="165">
        <v>45200</v>
      </c>
      <c r="L205" s="172" t="s">
        <v>4363</v>
      </c>
      <c r="M205" s="159" t="s">
        <v>137</v>
      </c>
      <c r="N205" s="159" t="s">
        <v>290</v>
      </c>
      <c r="O205" s="159" t="s">
        <v>171</v>
      </c>
      <c r="P205" s="159"/>
      <c r="Q205" s="165"/>
      <c r="R205" s="166"/>
      <c r="S205" s="167"/>
      <c r="T205" s="168">
        <v>45203</v>
      </c>
      <c r="U205" s="163" t="s">
        <v>1637</v>
      </c>
      <c r="V205" s="169" t="s">
        <v>162</v>
      </c>
      <c r="W205" s="173" t="s">
        <v>371</v>
      </c>
    </row>
    <row r="206" spans="1:23" ht="14.45" customHeight="1" x14ac:dyDescent="0.25">
      <c r="A206" s="171" t="s">
        <v>4636</v>
      </c>
      <c r="B206" s="160">
        <v>0.5</v>
      </c>
      <c r="C206" s="159" t="s">
        <v>178</v>
      </c>
      <c r="D206" s="159" t="s">
        <v>173</v>
      </c>
      <c r="E206" s="159" t="s">
        <v>279</v>
      </c>
      <c r="F206" s="159"/>
      <c r="G206" s="166" t="s">
        <v>4637</v>
      </c>
      <c r="H206" s="171" t="s">
        <v>89</v>
      </c>
      <c r="I206" s="159" t="s">
        <v>106</v>
      </c>
      <c r="J206" s="165">
        <v>45200</v>
      </c>
      <c r="K206" s="165">
        <v>45200</v>
      </c>
      <c r="L206" s="172" t="s">
        <v>198</v>
      </c>
      <c r="M206" s="159" t="s">
        <v>133</v>
      </c>
      <c r="N206" s="159" t="s">
        <v>290</v>
      </c>
      <c r="O206" s="159" t="s">
        <v>805</v>
      </c>
      <c r="P206" s="159"/>
      <c r="Q206" s="165"/>
      <c r="R206" s="166"/>
      <c r="S206" s="167"/>
      <c r="T206" s="168">
        <v>45203</v>
      </c>
      <c r="U206" s="163" t="s">
        <v>650</v>
      </c>
      <c r="V206" s="169" t="s">
        <v>162</v>
      </c>
      <c r="W206" s="173" t="s">
        <v>371</v>
      </c>
    </row>
    <row r="207" spans="1:23" ht="14.45" customHeight="1" x14ac:dyDescent="0.25">
      <c r="A207" s="171"/>
      <c r="B207" s="160"/>
      <c r="C207" s="159"/>
      <c r="D207" s="159"/>
      <c r="E207" s="159"/>
      <c r="F207" s="159"/>
      <c r="G207" s="166"/>
      <c r="H207" s="171"/>
      <c r="I207" s="159"/>
      <c r="J207" s="165"/>
      <c r="K207" s="178"/>
      <c r="L207" s="172"/>
      <c r="M207" s="159"/>
      <c r="N207" s="159"/>
      <c r="O207" s="159"/>
      <c r="P207" s="159"/>
      <c r="Q207" s="165"/>
      <c r="R207" s="166"/>
      <c r="S207" s="167"/>
      <c r="T207" s="168"/>
      <c r="U207" s="163"/>
      <c r="V207" s="169"/>
      <c r="W207" s="173"/>
    </row>
    <row r="208" spans="1:23" ht="14.45" customHeight="1" x14ac:dyDescent="0.25">
      <c r="A208" s="171"/>
      <c r="B208" s="160"/>
      <c r="C208" s="159"/>
      <c r="D208" s="159"/>
      <c r="E208" s="159"/>
      <c r="F208" s="159"/>
      <c r="G208" s="166"/>
      <c r="H208" s="171"/>
      <c r="I208" s="159"/>
      <c r="J208" s="165"/>
      <c r="K208" s="178"/>
      <c r="L208" s="172"/>
      <c r="M208" s="159"/>
      <c r="N208" s="159"/>
      <c r="O208" s="159"/>
      <c r="P208" s="159"/>
      <c r="Q208" s="165"/>
      <c r="R208" s="166"/>
      <c r="S208" s="167"/>
      <c r="T208" s="168"/>
      <c r="U208" s="163"/>
      <c r="V208" s="169"/>
      <c r="W208" s="173"/>
    </row>
    <row r="209" spans="1:23" ht="14.45" customHeight="1" x14ac:dyDescent="0.25">
      <c r="A209" s="171"/>
      <c r="B209" s="160"/>
      <c r="C209" s="159"/>
      <c r="D209" s="159"/>
      <c r="E209" s="159"/>
      <c r="F209" s="159"/>
      <c r="G209" s="166"/>
      <c r="H209" s="171"/>
      <c r="I209" s="159"/>
      <c r="J209" s="165"/>
      <c r="K209" s="178"/>
      <c r="L209" s="172"/>
      <c r="M209" s="159"/>
      <c r="N209" s="159"/>
      <c r="O209" s="159"/>
      <c r="P209" s="159"/>
      <c r="Q209" s="165"/>
      <c r="R209" s="166"/>
      <c r="S209" s="167"/>
      <c r="T209" s="168"/>
      <c r="U209" s="163"/>
      <c r="V209" s="169"/>
      <c r="W209" s="173"/>
    </row>
    <row r="210" spans="1:23" ht="14.45" customHeight="1" x14ac:dyDescent="0.25">
      <c r="A210" s="171"/>
      <c r="B210" s="160"/>
      <c r="C210" s="159"/>
      <c r="D210" s="159"/>
      <c r="E210" s="159"/>
      <c r="F210" s="159"/>
      <c r="G210" s="166"/>
      <c r="H210" s="171"/>
      <c r="I210" s="159"/>
      <c r="J210" s="165"/>
      <c r="K210" s="178"/>
      <c r="L210" s="172"/>
      <c r="M210" s="159"/>
      <c r="N210" s="159"/>
      <c r="O210" s="159"/>
      <c r="P210" s="159"/>
      <c r="Q210" s="165"/>
      <c r="R210" s="166"/>
      <c r="S210" s="167"/>
      <c r="T210" s="168"/>
      <c r="U210" s="163"/>
      <c r="V210" s="169"/>
      <c r="W210" s="173"/>
    </row>
    <row r="211" spans="1:23" ht="14.45" customHeight="1" x14ac:dyDescent="0.25">
      <c r="A211" s="171"/>
      <c r="B211" s="160"/>
      <c r="C211" s="159"/>
      <c r="D211" s="159"/>
      <c r="E211" s="159"/>
      <c r="F211" s="159"/>
      <c r="G211" s="166"/>
      <c r="H211" s="171"/>
      <c r="I211" s="159"/>
      <c r="J211" s="165"/>
      <c r="K211" s="178"/>
      <c r="L211" s="172"/>
      <c r="M211" s="159"/>
      <c r="N211" s="159"/>
      <c r="O211" s="159"/>
      <c r="P211" s="159"/>
      <c r="Q211" s="165"/>
      <c r="R211" s="166"/>
      <c r="S211" s="167"/>
      <c r="T211" s="168"/>
      <c r="U211" s="163"/>
      <c r="V211" s="169"/>
      <c r="W211" s="173"/>
    </row>
    <row r="212" spans="1:23" ht="14.45" customHeight="1" x14ac:dyDescent="0.25">
      <c r="A212" s="171"/>
      <c r="B212" s="160"/>
      <c r="C212" s="159"/>
      <c r="D212" s="159"/>
      <c r="E212" s="159"/>
      <c r="F212" s="159"/>
      <c r="G212" s="166"/>
      <c r="H212" s="171"/>
      <c r="I212" s="159"/>
      <c r="J212" s="165"/>
      <c r="K212" s="178"/>
      <c r="L212" s="172"/>
      <c r="M212" s="159"/>
      <c r="N212" s="159"/>
      <c r="O212" s="159"/>
      <c r="P212" s="159"/>
      <c r="Q212" s="165"/>
      <c r="R212" s="166"/>
      <c r="S212" s="167"/>
      <c r="T212" s="168"/>
      <c r="U212" s="163"/>
      <c r="V212" s="169"/>
      <c r="W212" s="173"/>
    </row>
    <row r="213" spans="1:23" ht="14.45" customHeight="1" x14ac:dyDescent="0.25">
      <c r="A213" s="171"/>
      <c r="B213" s="160"/>
      <c r="C213" s="159"/>
      <c r="D213" s="159"/>
      <c r="E213" s="159"/>
      <c r="F213" s="159"/>
      <c r="G213" s="166"/>
      <c r="H213" s="171"/>
      <c r="I213" s="159"/>
      <c r="J213" s="165"/>
      <c r="K213" s="178"/>
      <c r="L213" s="172"/>
      <c r="M213" s="159"/>
      <c r="N213" s="159"/>
      <c r="O213" s="159"/>
      <c r="P213" s="159"/>
      <c r="Q213" s="165"/>
      <c r="R213" s="166"/>
      <c r="S213" s="167"/>
      <c r="T213" s="168"/>
      <c r="U213" s="163"/>
      <c r="V213" s="169"/>
      <c r="W213" s="173"/>
    </row>
    <row r="214" spans="1:23" ht="14.45" customHeight="1" x14ac:dyDescent="0.25">
      <c r="A214" s="171"/>
      <c r="B214" s="160"/>
      <c r="C214" s="159"/>
      <c r="D214" s="159"/>
      <c r="E214" s="159"/>
      <c r="F214" s="159"/>
      <c r="G214" s="166"/>
      <c r="H214" s="171"/>
      <c r="I214" s="159"/>
      <c r="J214" s="165"/>
      <c r="K214" s="178"/>
      <c r="L214" s="172"/>
      <c r="M214" s="159"/>
      <c r="N214" s="159"/>
      <c r="O214" s="159"/>
      <c r="P214" s="159"/>
      <c r="Q214" s="165"/>
      <c r="R214" s="166"/>
      <c r="S214" s="167"/>
      <c r="T214" s="168"/>
      <c r="U214" s="163"/>
      <c r="V214" s="169"/>
      <c r="W214" s="173"/>
    </row>
    <row r="215" spans="1:23" ht="14.45" customHeight="1" x14ac:dyDescent="0.25">
      <c r="A215" s="171"/>
      <c r="B215" s="160"/>
      <c r="C215" s="159"/>
      <c r="D215" s="159"/>
      <c r="E215" s="159"/>
      <c r="F215" s="159"/>
      <c r="G215" s="166"/>
      <c r="H215" s="171"/>
      <c r="I215" s="159"/>
      <c r="J215" s="165"/>
      <c r="K215" s="178"/>
      <c r="L215" s="172"/>
      <c r="M215" s="159"/>
      <c r="N215" s="159"/>
      <c r="O215" s="159"/>
      <c r="P215" s="159"/>
      <c r="Q215" s="165"/>
      <c r="R215" s="166"/>
      <c r="S215" s="167"/>
      <c r="T215" s="168"/>
      <c r="U215" s="163"/>
      <c r="V215" s="169"/>
      <c r="W215" s="173"/>
    </row>
    <row r="216" spans="1:23" ht="14.45" customHeight="1" x14ac:dyDescent="0.25">
      <c r="A216" s="171"/>
      <c r="B216" s="160"/>
      <c r="C216" s="159"/>
      <c r="D216" s="159"/>
      <c r="E216" s="159"/>
      <c r="F216" s="159"/>
      <c r="G216" s="166"/>
      <c r="H216" s="171"/>
      <c r="I216" s="159"/>
      <c r="J216" s="165"/>
      <c r="K216" s="178"/>
      <c r="L216" s="172"/>
      <c r="M216" s="159"/>
      <c r="N216" s="159"/>
      <c r="O216" s="159"/>
      <c r="P216" s="159"/>
      <c r="Q216" s="165"/>
      <c r="R216" s="166"/>
      <c r="S216" s="167"/>
      <c r="T216" s="168"/>
      <c r="U216" s="163"/>
      <c r="V216" s="169"/>
      <c r="W216" s="173"/>
    </row>
    <row r="217" spans="1:23" ht="14.45" customHeight="1" x14ac:dyDescent="0.25">
      <c r="A217" s="171"/>
      <c r="B217" s="160"/>
      <c r="C217" s="159"/>
      <c r="D217" s="159"/>
      <c r="E217" s="159"/>
      <c r="F217" s="159"/>
      <c r="G217" s="166"/>
      <c r="H217" s="171"/>
      <c r="I217" s="159"/>
      <c r="J217" s="165"/>
      <c r="K217" s="178"/>
      <c r="L217" s="172"/>
      <c r="M217" s="159"/>
      <c r="N217" s="159"/>
      <c r="O217" s="159"/>
      <c r="P217" s="159"/>
      <c r="Q217" s="165"/>
      <c r="R217" s="166"/>
      <c r="S217" s="167"/>
      <c r="T217" s="168"/>
      <c r="U217" s="163"/>
      <c r="V217" s="169"/>
      <c r="W217" s="173"/>
    </row>
    <row r="218" spans="1:23" ht="14.45" customHeight="1" x14ac:dyDescent="0.25">
      <c r="A218" s="171"/>
      <c r="B218" s="160"/>
      <c r="C218" s="159"/>
      <c r="D218" s="159"/>
      <c r="E218" s="159"/>
      <c r="F218" s="159"/>
      <c r="G218" s="166"/>
      <c r="H218" s="171"/>
      <c r="I218" s="159"/>
      <c r="J218" s="165"/>
      <c r="K218" s="178"/>
      <c r="L218" s="172"/>
      <c r="M218" s="159"/>
      <c r="N218" s="159"/>
      <c r="O218" s="159"/>
      <c r="P218" s="159"/>
      <c r="Q218" s="165"/>
      <c r="R218" s="166"/>
      <c r="S218" s="167"/>
      <c r="T218" s="168"/>
      <c r="U218" s="163"/>
      <c r="V218" s="169"/>
      <c r="W218" s="173"/>
    </row>
    <row r="219" spans="1:23" ht="14.45" customHeight="1" x14ac:dyDescent="0.25">
      <c r="A219" s="171"/>
      <c r="B219" s="160"/>
      <c r="C219" s="159"/>
      <c r="D219" s="159"/>
      <c r="E219" s="159"/>
      <c r="F219" s="159"/>
      <c r="G219" s="166"/>
      <c r="H219" s="171"/>
      <c r="I219" s="159"/>
      <c r="J219" s="165"/>
      <c r="K219" s="178"/>
      <c r="L219" s="172"/>
      <c r="M219" s="159"/>
      <c r="N219" s="159"/>
      <c r="O219" s="159"/>
      <c r="P219" s="159"/>
      <c r="Q219" s="165"/>
      <c r="R219" s="166"/>
      <c r="S219" s="167"/>
      <c r="T219" s="168"/>
      <c r="U219" s="163"/>
      <c r="V219" s="169"/>
      <c r="W219" s="173"/>
    </row>
    <row r="220" spans="1:23" ht="14.45" customHeight="1" x14ac:dyDescent="0.25">
      <c r="A220" s="171"/>
      <c r="B220" s="160"/>
      <c r="C220" s="159"/>
      <c r="D220" s="159"/>
      <c r="E220" s="159"/>
      <c r="F220" s="159"/>
      <c r="G220" s="166"/>
      <c r="H220" s="171"/>
      <c r="I220" s="159"/>
      <c r="J220" s="165"/>
      <c r="K220" s="178"/>
      <c r="L220" s="172"/>
      <c r="M220" s="159"/>
      <c r="N220" s="159"/>
      <c r="O220" s="159"/>
      <c r="P220" s="159"/>
      <c r="Q220" s="165"/>
      <c r="R220" s="166"/>
      <c r="S220" s="167"/>
      <c r="T220" s="168"/>
      <c r="U220" s="163"/>
      <c r="V220" s="169"/>
      <c r="W220" s="173"/>
    </row>
    <row r="221" spans="1:23" ht="14.45" customHeight="1" x14ac:dyDescent="0.25">
      <c r="A221" s="171"/>
      <c r="B221" s="160"/>
      <c r="C221" s="159"/>
      <c r="D221" s="159"/>
      <c r="E221" s="159"/>
      <c r="F221" s="159"/>
      <c r="G221" s="166"/>
      <c r="H221" s="171"/>
      <c r="I221" s="159"/>
      <c r="J221" s="165"/>
      <c r="K221" s="178"/>
      <c r="L221" s="172"/>
      <c r="M221" s="159"/>
      <c r="N221" s="159"/>
      <c r="O221" s="159"/>
      <c r="P221" s="159"/>
      <c r="Q221" s="165"/>
      <c r="R221" s="166"/>
      <c r="S221" s="167"/>
      <c r="T221" s="168"/>
      <c r="U221" s="163"/>
      <c r="V221" s="169"/>
      <c r="W221" s="173"/>
    </row>
    <row r="222" spans="1:23" ht="14.45" customHeight="1" x14ac:dyDescent="0.25">
      <c r="A222" s="171"/>
      <c r="B222" s="160"/>
      <c r="C222" s="159"/>
      <c r="D222" s="159"/>
      <c r="E222" s="159"/>
      <c r="F222" s="159"/>
      <c r="G222" s="166"/>
      <c r="H222" s="171"/>
      <c r="I222" s="159"/>
      <c r="J222" s="165"/>
      <c r="K222" s="178"/>
      <c r="L222" s="172"/>
      <c r="M222" s="159"/>
      <c r="N222" s="159"/>
      <c r="O222" s="159"/>
      <c r="P222" s="159"/>
      <c r="Q222" s="165"/>
      <c r="R222" s="166"/>
      <c r="S222" s="167"/>
      <c r="T222" s="168"/>
      <c r="U222" s="163"/>
      <c r="V222" s="169"/>
      <c r="W222" s="173"/>
    </row>
    <row r="223" spans="1:23" ht="14.45" customHeight="1" x14ac:dyDescent="0.25">
      <c r="A223" s="171"/>
      <c r="B223" s="160"/>
      <c r="C223" s="159"/>
      <c r="D223" s="159"/>
      <c r="E223" s="159"/>
      <c r="F223" s="159"/>
      <c r="G223" s="166"/>
      <c r="H223" s="171"/>
      <c r="I223" s="159"/>
      <c r="J223" s="165"/>
      <c r="K223" s="178"/>
      <c r="L223" s="172"/>
      <c r="M223" s="159"/>
      <c r="N223" s="159"/>
      <c r="O223" s="159"/>
      <c r="P223" s="159"/>
      <c r="Q223" s="165"/>
      <c r="R223" s="166"/>
      <c r="S223" s="167"/>
      <c r="T223" s="168"/>
      <c r="U223" s="163"/>
      <c r="V223" s="169"/>
      <c r="W223" s="173"/>
    </row>
    <row r="224" spans="1:23" ht="14.45" customHeight="1" x14ac:dyDescent="0.25">
      <c r="A224" s="171"/>
      <c r="B224" s="160"/>
      <c r="C224" s="159"/>
      <c r="D224" s="159"/>
      <c r="E224" s="159"/>
      <c r="F224" s="159"/>
      <c r="G224" s="166"/>
      <c r="H224" s="171"/>
      <c r="I224" s="159"/>
      <c r="J224" s="165"/>
      <c r="K224" s="178"/>
      <c r="L224" s="172"/>
      <c r="M224" s="159"/>
      <c r="N224" s="159"/>
      <c r="O224" s="159"/>
      <c r="P224" s="159"/>
      <c r="Q224" s="165"/>
      <c r="R224" s="166"/>
      <c r="S224" s="167"/>
      <c r="T224" s="168"/>
      <c r="U224" s="163"/>
      <c r="V224" s="169"/>
      <c r="W224" s="173"/>
    </row>
    <row r="225" spans="1:23" ht="14.45" customHeight="1" x14ac:dyDescent="0.25">
      <c r="A225" s="171"/>
      <c r="B225" s="160"/>
      <c r="C225" s="159"/>
      <c r="D225" s="159"/>
      <c r="E225" s="159"/>
      <c r="F225" s="159"/>
      <c r="G225" s="166"/>
      <c r="H225" s="171"/>
      <c r="I225" s="159"/>
      <c r="J225" s="165"/>
      <c r="K225" s="178"/>
      <c r="L225" s="172"/>
      <c r="M225" s="159"/>
      <c r="N225" s="159"/>
      <c r="O225" s="159"/>
      <c r="P225" s="159"/>
      <c r="Q225" s="165"/>
      <c r="R225" s="166"/>
      <c r="S225" s="167"/>
      <c r="T225" s="168"/>
      <c r="U225" s="163"/>
      <c r="V225" s="169"/>
      <c r="W225" s="173"/>
    </row>
    <row r="226" spans="1:23" ht="14.45" customHeight="1" x14ac:dyDescent="0.25">
      <c r="A226" s="171"/>
      <c r="B226" s="160"/>
      <c r="C226" s="159"/>
      <c r="D226" s="159"/>
      <c r="E226" s="159"/>
      <c r="F226" s="159"/>
      <c r="G226" s="166"/>
      <c r="H226" s="171"/>
      <c r="I226" s="159"/>
      <c r="J226" s="165"/>
      <c r="K226" s="178"/>
      <c r="L226" s="172"/>
      <c r="M226" s="159"/>
      <c r="N226" s="159"/>
      <c r="O226" s="159"/>
      <c r="P226" s="159"/>
      <c r="Q226" s="165"/>
      <c r="R226" s="166"/>
      <c r="S226" s="167"/>
      <c r="T226" s="168"/>
      <c r="U226" s="163"/>
      <c r="V226" s="169"/>
      <c r="W226" s="173"/>
    </row>
    <row r="227" spans="1:23" ht="14.45" customHeight="1" x14ac:dyDescent="0.25">
      <c r="A227" s="171"/>
      <c r="B227" s="160"/>
      <c r="C227" s="159"/>
      <c r="D227" s="159"/>
      <c r="E227" s="159"/>
      <c r="F227" s="159"/>
      <c r="G227" s="166"/>
      <c r="H227" s="171"/>
      <c r="I227" s="159"/>
      <c r="J227" s="165"/>
      <c r="K227" s="178"/>
      <c r="L227" s="172"/>
      <c r="M227" s="159"/>
      <c r="N227" s="159"/>
      <c r="O227" s="159"/>
      <c r="P227" s="159"/>
      <c r="Q227" s="165"/>
      <c r="R227" s="166"/>
      <c r="S227" s="167"/>
      <c r="T227" s="168"/>
      <c r="U227" s="163"/>
      <c r="V227" s="169"/>
      <c r="W227" s="173"/>
    </row>
    <row r="228" spans="1:23" ht="14.45" customHeight="1" x14ac:dyDescent="0.25">
      <c r="A228" s="171"/>
      <c r="B228" s="160"/>
      <c r="C228" s="159"/>
      <c r="D228" s="159"/>
      <c r="E228" s="159"/>
      <c r="F228" s="159"/>
      <c r="G228" s="166"/>
      <c r="H228" s="171"/>
      <c r="I228" s="159"/>
      <c r="J228" s="165"/>
      <c r="K228" s="178"/>
      <c r="L228" s="172"/>
      <c r="M228" s="159"/>
      <c r="N228" s="159"/>
      <c r="O228" s="159"/>
      <c r="P228" s="159"/>
      <c r="Q228" s="165"/>
      <c r="R228" s="166"/>
      <c r="S228" s="167"/>
      <c r="T228" s="168"/>
      <c r="U228" s="163"/>
      <c r="V228" s="169"/>
      <c r="W228" s="173"/>
    </row>
    <row r="229" spans="1:23" ht="14.45" customHeight="1" x14ac:dyDescent="0.25">
      <c r="A229" s="171"/>
      <c r="B229" s="160"/>
      <c r="C229" s="159"/>
      <c r="D229" s="159"/>
      <c r="E229" s="159"/>
      <c r="F229" s="159"/>
      <c r="G229" s="166"/>
      <c r="H229" s="171"/>
      <c r="I229" s="159"/>
      <c r="J229" s="165"/>
      <c r="K229" s="178"/>
      <c r="L229" s="172"/>
      <c r="M229" s="159"/>
      <c r="N229" s="159"/>
      <c r="O229" s="159"/>
      <c r="P229" s="159"/>
      <c r="Q229" s="165"/>
      <c r="R229" s="166"/>
      <c r="S229" s="167"/>
      <c r="T229" s="168"/>
      <c r="U229" s="163"/>
      <c r="V229" s="169"/>
      <c r="W229" s="173"/>
    </row>
    <row r="230" spans="1:23" ht="14.45" customHeight="1" x14ac:dyDescent="0.25">
      <c r="A230" s="171"/>
      <c r="B230" s="160"/>
      <c r="C230" s="159"/>
      <c r="D230" s="159"/>
      <c r="E230" s="159"/>
      <c r="F230" s="159"/>
      <c r="G230" s="166"/>
      <c r="H230" s="171"/>
      <c r="I230" s="159"/>
      <c r="J230" s="165"/>
      <c r="K230" s="178"/>
      <c r="L230" s="172"/>
      <c r="M230" s="159"/>
      <c r="N230" s="159"/>
      <c r="O230" s="159"/>
      <c r="P230" s="159"/>
      <c r="Q230" s="165"/>
      <c r="R230" s="166"/>
      <c r="S230" s="167"/>
      <c r="T230" s="168"/>
      <c r="U230" s="163"/>
      <c r="V230" s="169"/>
      <c r="W230" s="173"/>
    </row>
    <row r="231" spans="1:23" ht="14.45" customHeight="1" x14ac:dyDescent="0.25">
      <c r="A231" s="171"/>
      <c r="B231" s="160"/>
      <c r="C231" s="159"/>
      <c r="D231" s="159"/>
      <c r="E231" s="159"/>
      <c r="F231" s="159"/>
      <c r="G231" s="166"/>
      <c r="H231" s="171"/>
      <c r="I231" s="159"/>
      <c r="J231" s="165"/>
      <c r="K231" s="178"/>
      <c r="L231" s="172"/>
      <c r="M231" s="159"/>
      <c r="N231" s="159"/>
      <c r="O231" s="159"/>
      <c r="P231" s="159"/>
      <c r="Q231" s="165"/>
      <c r="R231" s="166"/>
      <c r="S231" s="167"/>
      <c r="T231" s="168"/>
      <c r="U231" s="163"/>
      <c r="V231" s="169"/>
      <c r="W231" s="173"/>
    </row>
    <row r="232" spans="1:23" ht="14.45" customHeight="1" x14ac:dyDescent="0.25">
      <c r="A232" s="171"/>
      <c r="B232" s="160"/>
      <c r="C232" s="159"/>
      <c r="D232" s="159"/>
      <c r="E232" s="159"/>
      <c r="F232" s="159"/>
      <c r="G232" s="166"/>
      <c r="H232" s="171"/>
      <c r="I232" s="159"/>
      <c r="J232" s="165"/>
      <c r="K232" s="178"/>
      <c r="L232" s="172"/>
      <c r="M232" s="159"/>
      <c r="N232" s="159"/>
      <c r="O232" s="159"/>
      <c r="P232" s="159"/>
      <c r="Q232" s="165"/>
      <c r="R232" s="166"/>
      <c r="S232" s="167"/>
      <c r="T232" s="168"/>
      <c r="U232" s="163"/>
      <c r="V232" s="169"/>
      <c r="W232" s="173"/>
    </row>
    <row r="233" spans="1:23" ht="14.45" customHeight="1" x14ac:dyDescent="0.25">
      <c r="A233" s="171"/>
      <c r="B233" s="160"/>
      <c r="C233" s="159"/>
      <c r="D233" s="159"/>
      <c r="E233" s="159"/>
      <c r="F233" s="159"/>
      <c r="G233" s="166"/>
      <c r="H233" s="171"/>
      <c r="I233" s="159"/>
      <c r="J233" s="165"/>
      <c r="K233" s="178"/>
      <c r="L233" s="172"/>
      <c r="M233" s="159"/>
      <c r="N233" s="159"/>
      <c r="O233" s="159"/>
      <c r="P233" s="159"/>
      <c r="Q233" s="165"/>
      <c r="R233" s="166"/>
      <c r="S233" s="167"/>
      <c r="T233" s="168"/>
      <c r="U233" s="163"/>
      <c r="V233" s="169"/>
      <c r="W233" s="173"/>
    </row>
    <row r="234" spans="1:23" ht="14.45" customHeight="1" x14ac:dyDescent="0.25">
      <c r="A234" s="171"/>
      <c r="B234" s="160"/>
      <c r="C234" s="159"/>
      <c r="D234" s="159"/>
      <c r="E234" s="159"/>
      <c r="F234" s="159"/>
      <c r="G234" s="166"/>
      <c r="H234" s="171"/>
      <c r="I234" s="159"/>
      <c r="J234" s="165"/>
      <c r="K234" s="178"/>
      <c r="L234" s="172"/>
      <c r="M234" s="159"/>
      <c r="N234" s="159"/>
      <c r="O234" s="159"/>
      <c r="P234" s="159"/>
      <c r="Q234" s="165"/>
      <c r="R234" s="166"/>
      <c r="S234" s="167"/>
      <c r="T234" s="168"/>
      <c r="U234" s="163"/>
      <c r="V234" s="169"/>
      <c r="W234" s="173"/>
    </row>
    <row r="235" spans="1:23" ht="14.45" customHeight="1" x14ac:dyDescent="0.25">
      <c r="A235" s="171"/>
      <c r="B235" s="160"/>
      <c r="C235" s="159"/>
      <c r="D235" s="159"/>
      <c r="E235" s="159"/>
      <c r="F235" s="159"/>
      <c r="G235" s="166"/>
      <c r="H235" s="171"/>
      <c r="I235" s="159"/>
      <c r="J235" s="165"/>
      <c r="K235" s="178"/>
      <c r="L235" s="172"/>
      <c r="M235" s="159"/>
      <c r="N235" s="159"/>
      <c r="O235" s="159"/>
      <c r="P235" s="159"/>
      <c r="Q235" s="165"/>
      <c r="R235" s="166"/>
      <c r="S235" s="167"/>
      <c r="T235" s="168"/>
      <c r="U235" s="163"/>
      <c r="V235" s="169"/>
      <c r="W235" s="173"/>
    </row>
    <row r="236" spans="1:23" ht="14.45" customHeight="1" x14ac:dyDescent="0.25">
      <c r="A236" s="171"/>
      <c r="B236" s="160"/>
      <c r="C236" s="159"/>
      <c r="D236" s="159"/>
      <c r="E236" s="159"/>
      <c r="F236" s="159"/>
      <c r="G236" s="166"/>
      <c r="H236" s="171"/>
      <c r="I236" s="159"/>
      <c r="J236" s="165"/>
      <c r="K236" s="178"/>
      <c r="L236" s="172"/>
      <c r="M236" s="159"/>
      <c r="N236" s="159"/>
      <c r="O236" s="159"/>
      <c r="P236" s="159"/>
      <c r="Q236" s="165"/>
      <c r="R236" s="166"/>
      <c r="S236" s="167"/>
      <c r="T236" s="168"/>
      <c r="U236" s="163"/>
      <c r="V236" s="169"/>
      <c r="W236" s="173"/>
    </row>
    <row r="237" spans="1:23" ht="14.45" customHeight="1" x14ac:dyDescent="0.25">
      <c r="A237" s="171"/>
      <c r="B237" s="160"/>
      <c r="C237" s="159"/>
      <c r="D237" s="159"/>
      <c r="E237" s="159"/>
      <c r="F237" s="159"/>
      <c r="G237" s="166"/>
      <c r="H237" s="171"/>
      <c r="I237" s="159"/>
      <c r="J237" s="165"/>
      <c r="K237" s="178"/>
      <c r="L237" s="172"/>
      <c r="M237" s="159"/>
      <c r="N237" s="159"/>
      <c r="O237" s="159"/>
      <c r="P237" s="159"/>
      <c r="Q237" s="165"/>
      <c r="R237" s="166"/>
      <c r="S237" s="167"/>
      <c r="T237" s="168"/>
      <c r="U237" s="163"/>
      <c r="V237" s="169"/>
      <c r="W237" s="173"/>
    </row>
    <row r="238" spans="1:23" ht="14.45" customHeight="1" x14ac:dyDescent="0.25">
      <c r="A238" s="171"/>
      <c r="B238" s="160"/>
      <c r="C238" s="159"/>
      <c r="D238" s="159"/>
      <c r="E238" s="159"/>
      <c r="F238" s="159"/>
      <c r="G238" s="166"/>
      <c r="H238" s="171"/>
      <c r="I238" s="159"/>
      <c r="J238" s="165"/>
      <c r="K238" s="178"/>
      <c r="L238" s="172"/>
      <c r="M238" s="159"/>
      <c r="N238" s="159"/>
      <c r="O238" s="159"/>
      <c r="P238" s="159"/>
      <c r="Q238" s="165"/>
      <c r="R238" s="166"/>
      <c r="S238" s="167"/>
      <c r="T238" s="168"/>
      <c r="U238" s="163"/>
      <c r="V238" s="169"/>
      <c r="W238" s="173"/>
    </row>
    <row r="239" spans="1:23" ht="14.45" customHeight="1" x14ac:dyDescent="0.25">
      <c r="A239" s="171"/>
      <c r="B239" s="160"/>
      <c r="C239" s="159"/>
      <c r="D239" s="159"/>
      <c r="E239" s="159"/>
      <c r="F239" s="159"/>
      <c r="G239" s="166"/>
      <c r="H239" s="171"/>
      <c r="I239" s="159"/>
      <c r="J239" s="165"/>
      <c r="K239" s="178"/>
      <c r="L239" s="172"/>
      <c r="M239" s="159"/>
      <c r="N239" s="159"/>
      <c r="O239" s="159"/>
      <c r="P239" s="159"/>
      <c r="Q239" s="165"/>
      <c r="R239" s="166"/>
      <c r="S239" s="167"/>
      <c r="T239" s="168"/>
      <c r="U239" s="163"/>
      <c r="V239" s="169"/>
      <c r="W239" s="173"/>
    </row>
    <row r="240" spans="1:23" ht="14.45" customHeight="1" x14ac:dyDescent="0.25">
      <c r="A240" s="171"/>
      <c r="B240" s="160"/>
      <c r="C240" s="159"/>
      <c r="D240" s="159"/>
      <c r="E240" s="159"/>
      <c r="F240" s="159"/>
      <c r="G240" s="166"/>
      <c r="H240" s="171"/>
      <c r="I240" s="159"/>
      <c r="J240" s="165"/>
      <c r="K240" s="178"/>
      <c r="L240" s="172"/>
      <c r="M240" s="159"/>
      <c r="N240" s="159"/>
      <c r="O240" s="159"/>
      <c r="P240" s="159"/>
      <c r="Q240" s="165"/>
      <c r="R240" s="166"/>
      <c r="S240" s="167"/>
      <c r="T240" s="168"/>
      <c r="U240" s="163"/>
      <c r="V240" s="169"/>
      <c r="W240" s="173"/>
    </row>
    <row r="241" spans="1:23" ht="14.45" customHeight="1" x14ac:dyDescent="0.25">
      <c r="A241" s="171"/>
      <c r="B241" s="160"/>
      <c r="C241" s="159"/>
      <c r="D241" s="159"/>
      <c r="E241" s="159"/>
      <c r="F241" s="159"/>
      <c r="G241" s="166"/>
      <c r="H241" s="171"/>
      <c r="I241" s="159"/>
      <c r="J241" s="165"/>
      <c r="K241" s="178"/>
      <c r="L241" s="172"/>
      <c r="M241" s="159"/>
      <c r="N241" s="159"/>
      <c r="O241" s="159"/>
      <c r="P241" s="159"/>
      <c r="Q241" s="165"/>
      <c r="R241" s="166"/>
      <c r="S241" s="167"/>
      <c r="T241" s="168"/>
      <c r="U241" s="163"/>
      <c r="V241" s="169"/>
      <c r="W241" s="173"/>
    </row>
    <row r="242" spans="1:23" ht="14.45" customHeight="1" x14ac:dyDescent="0.25">
      <c r="A242" s="171"/>
      <c r="B242" s="160"/>
      <c r="C242" s="159"/>
      <c r="D242" s="159"/>
      <c r="E242" s="159"/>
      <c r="F242" s="159"/>
      <c r="G242" s="166"/>
      <c r="H242" s="171"/>
      <c r="I242" s="159"/>
      <c r="J242" s="165"/>
      <c r="K242" s="178"/>
      <c r="L242" s="172"/>
      <c r="M242" s="159"/>
      <c r="N242" s="159"/>
      <c r="O242" s="159"/>
      <c r="P242" s="159"/>
      <c r="Q242" s="165"/>
      <c r="R242" s="166"/>
      <c r="S242" s="167"/>
      <c r="T242" s="168"/>
      <c r="U242" s="163"/>
      <c r="V242" s="169"/>
      <c r="W242" s="173"/>
    </row>
    <row r="243" spans="1:23" ht="14.45" customHeight="1" x14ac:dyDescent="0.25">
      <c r="A243" s="171"/>
      <c r="B243" s="160"/>
      <c r="C243" s="159"/>
      <c r="D243" s="159"/>
      <c r="E243" s="159"/>
      <c r="F243" s="159"/>
      <c r="G243" s="166"/>
      <c r="H243" s="171"/>
      <c r="I243" s="159"/>
      <c r="J243" s="165"/>
      <c r="K243" s="178"/>
      <c r="L243" s="172"/>
      <c r="M243" s="159"/>
      <c r="N243" s="159"/>
      <c r="O243" s="159"/>
      <c r="P243" s="159"/>
      <c r="Q243" s="165"/>
      <c r="R243" s="166"/>
      <c r="S243" s="167"/>
      <c r="T243" s="168"/>
      <c r="U243" s="163"/>
      <c r="V243" s="169"/>
      <c r="W243" s="173"/>
    </row>
    <row r="244" spans="1:23" ht="14.45" customHeight="1" x14ac:dyDescent="0.25">
      <c r="A244" s="171"/>
      <c r="B244" s="160"/>
      <c r="C244" s="159"/>
      <c r="D244" s="159"/>
      <c r="E244" s="159"/>
      <c r="F244" s="159"/>
      <c r="G244" s="166"/>
      <c r="H244" s="171"/>
      <c r="I244" s="159"/>
      <c r="J244" s="165"/>
      <c r="K244" s="178"/>
      <c r="L244" s="172"/>
      <c r="M244" s="159"/>
      <c r="N244" s="159"/>
      <c r="O244" s="159"/>
      <c r="P244" s="159"/>
      <c r="Q244" s="165"/>
      <c r="R244" s="166"/>
      <c r="S244" s="167"/>
      <c r="T244" s="168"/>
      <c r="U244" s="163"/>
      <c r="V244" s="169"/>
      <c r="W244" s="173"/>
    </row>
    <row r="245" spans="1:23" ht="14.45" customHeight="1" x14ac:dyDescent="0.25">
      <c r="A245" s="171"/>
      <c r="B245" s="160"/>
      <c r="C245" s="159"/>
      <c r="D245" s="159"/>
      <c r="E245" s="159"/>
      <c r="F245" s="159"/>
      <c r="G245" s="166"/>
      <c r="H245" s="171"/>
      <c r="I245" s="159"/>
      <c r="J245" s="165"/>
      <c r="K245" s="178"/>
      <c r="L245" s="172"/>
      <c r="M245" s="159"/>
      <c r="N245" s="159"/>
      <c r="O245" s="159"/>
      <c r="P245" s="159"/>
      <c r="Q245" s="165"/>
      <c r="R245" s="166"/>
      <c r="S245" s="167"/>
      <c r="T245" s="168"/>
      <c r="U245" s="163"/>
      <c r="V245" s="169"/>
      <c r="W245" s="173"/>
    </row>
    <row r="246" spans="1:23" ht="14.45" customHeight="1" x14ac:dyDescent="0.25">
      <c r="A246" s="171"/>
      <c r="B246" s="160"/>
      <c r="C246" s="159"/>
      <c r="D246" s="159"/>
      <c r="E246" s="159"/>
      <c r="F246" s="159"/>
      <c r="G246" s="166"/>
      <c r="H246" s="171"/>
      <c r="I246" s="159"/>
      <c r="J246" s="165"/>
      <c r="K246" s="178"/>
      <c r="L246" s="172"/>
      <c r="M246" s="159"/>
      <c r="N246" s="159"/>
      <c r="O246" s="159"/>
      <c r="P246" s="159"/>
      <c r="Q246" s="165"/>
      <c r="R246" s="166"/>
      <c r="S246" s="167"/>
      <c r="T246" s="168"/>
      <c r="U246" s="163"/>
      <c r="V246" s="169"/>
      <c r="W246" s="173"/>
    </row>
    <row r="247" spans="1:23" ht="14.45" customHeight="1" x14ac:dyDescent="0.25">
      <c r="A247" s="171"/>
      <c r="B247" s="160"/>
      <c r="C247" s="159"/>
      <c r="D247" s="159"/>
      <c r="E247" s="159"/>
      <c r="F247" s="159"/>
      <c r="G247" s="166"/>
      <c r="H247" s="171"/>
      <c r="I247" s="159"/>
      <c r="J247" s="165"/>
      <c r="K247" s="178"/>
      <c r="L247" s="172"/>
      <c r="M247" s="159"/>
      <c r="N247" s="159"/>
      <c r="O247" s="159"/>
      <c r="P247" s="159"/>
      <c r="Q247" s="165"/>
      <c r="R247" s="166"/>
      <c r="S247" s="167"/>
      <c r="T247" s="168"/>
      <c r="U247" s="163"/>
      <c r="V247" s="169"/>
      <c r="W247" s="173"/>
    </row>
    <row r="248" spans="1:23" ht="14.45" customHeight="1" x14ac:dyDescent="0.25">
      <c r="A248" s="171"/>
      <c r="B248" s="160"/>
      <c r="C248" s="159"/>
      <c r="D248" s="159"/>
      <c r="E248" s="159"/>
      <c r="F248" s="159"/>
      <c r="G248" s="166"/>
      <c r="H248" s="171"/>
      <c r="I248" s="159"/>
      <c r="J248" s="165"/>
      <c r="K248" s="178"/>
      <c r="L248" s="172"/>
      <c r="M248" s="159"/>
      <c r="N248" s="159"/>
      <c r="O248" s="159"/>
      <c r="P248" s="159"/>
      <c r="Q248" s="165"/>
      <c r="R248" s="166"/>
      <c r="S248" s="167"/>
      <c r="T248" s="168"/>
      <c r="U248" s="163"/>
      <c r="V248" s="169"/>
      <c r="W248" s="173"/>
    </row>
    <row r="249" spans="1:23" ht="14.45" customHeight="1" x14ac:dyDescent="0.25">
      <c r="A249" s="171"/>
      <c r="B249" s="160"/>
      <c r="C249" s="159"/>
      <c r="D249" s="159"/>
      <c r="E249" s="159"/>
      <c r="F249" s="159"/>
      <c r="G249" s="166"/>
      <c r="H249" s="171"/>
      <c r="I249" s="159"/>
      <c r="J249" s="165"/>
      <c r="K249" s="178"/>
      <c r="L249" s="172"/>
      <c r="M249" s="159"/>
      <c r="N249" s="159"/>
      <c r="O249" s="159"/>
      <c r="P249" s="159"/>
      <c r="Q249" s="165"/>
      <c r="R249" s="166"/>
      <c r="S249" s="167"/>
      <c r="T249" s="168"/>
      <c r="U249" s="163"/>
      <c r="V249" s="169"/>
      <c r="W249" s="173"/>
    </row>
    <row r="250" spans="1:23" ht="14.45" customHeight="1" x14ac:dyDescent="0.25">
      <c r="A250" s="171"/>
      <c r="B250" s="160"/>
      <c r="C250" s="159"/>
      <c r="D250" s="159"/>
      <c r="E250" s="159"/>
      <c r="F250" s="159"/>
      <c r="G250" s="166"/>
      <c r="H250" s="171"/>
      <c r="I250" s="159"/>
      <c r="J250" s="165"/>
      <c r="K250" s="178"/>
      <c r="L250" s="172"/>
      <c r="M250" s="159"/>
      <c r="N250" s="159"/>
      <c r="O250" s="159"/>
      <c r="P250" s="159"/>
      <c r="Q250" s="165"/>
      <c r="R250" s="166"/>
      <c r="S250" s="167"/>
      <c r="T250" s="168"/>
      <c r="U250" s="163"/>
      <c r="V250" s="169"/>
      <c r="W250" s="173"/>
    </row>
    <row r="251" spans="1:23" ht="14.45" customHeight="1" x14ac:dyDescent="0.25">
      <c r="A251" s="171"/>
      <c r="B251" s="160"/>
      <c r="C251" s="159"/>
      <c r="D251" s="159"/>
      <c r="E251" s="159"/>
      <c r="F251" s="159"/>
      <c r="G251" s="166"/>
      <c r="H251" s="171"/>
      <c r="I251" s="159"/>
      <c r="J251" s="165"/>
      <c r="K251" s="178"/>
      <c r="L251" s="172"/>
      <c r="M251" s="159"/>
      <c r="N251" s="159"/>
      <c r="O251" s="159"/>
      <c r="P251" s="159"/>
      <c r="Q251" s="165"/>
      <c r="R251" s="166"/>
      <c r="S251" s="167"/>
      <c r="T251" s="168"/>
      <c r="U251" s="163"/>
      <c r="V251" s="169"/>
      <c r="W251" s="173"/>
    </row>
    <row r="252" spans="1:23" ht="14.45" customHeight="1" x14ac:dyDescent="0.25">
      <c r="A252" s="171"/>
      <c r="B252" s="160"/>
      <c r="C252" s="159"/>
      <c r="D252" s="159"/>
      <c r="E252" s="159"/>
      <c r="F252" s="159"/>
      <c r="G252" s="166"/>
      <c r="H252" s="171"/>
      <c r="I252" s="159"/>
      <c r="J252" s="165"/>
      <c r="K252" s="178"/>
      <c r="L252" s="172"/>
      <c r="M252" s="159"/>
      <c r="N252" s="159"/>
      <c r="O252" s="159"/>
      <c r="P252" s="159"/>
      <c r="Q252" s="165"/>
      <c r="R252" s="166"/>
      <c r="S252" s="167"/>
      <c r="T252" s="168"/>
      <c r="U252" s="163"/>
      <c r="V252" s="169"/>
      <c r="W252" s="173"/>
    </row>
    <row r="253" spans="1:23" ht="14.45" customHeight="1" x14ac:dyDescent="0.25">
      <c r="A253" s="171"/>
      <c r="B253" s="160"/>
      <c r="C253" s="159"/>
      <c r="D253" s="159"/>
      <c r="E253" s="159"/>
      <c r="F253" s="159"/>
      <c r="G253" s="166"/>
      <c r="H253" s="171"/>
      <c r="I253" s="159"/>
      <c r="J253" s="165"/>
      <c r="K253" s="178"/>
      <c r="L253" s="172"/>
      <c r="M253" s="159"/>
      <c r="N253" s="159"/>
      <c r="O253" s="159"/>
      <c r="P253" s="159"/>
      <c r="Q253" s="165"/>
      <c r="R253" s="166"/>
      <c r="S253" s="167"/>
      <c r="T253" s="168"/>
      <c r="U253" s="163"/>
      <c r="V253" s="169"/>
      <c r="W253" s="173"/>
    </row>
    <row r="254" spans="1:23" ht="14.45" customHeight="1" x14ac:dyDescent="0.25">
      <c r="A254" s="171"/>
      <c r="B254" s="160"/>
      <c r="C254" s="159"/>
      <c r="D254" s="159"/>
      <c r="E254" s="159"/>
      <c r="F254" s="159"/>
      <c r="G254" s="166"/>
      <c r="H254" s="171"/>
      <c r="I254" s="159"/>
      <c r="J254" s="165"/>
      <c r="K254" s="178"/>
      <c r="L254" s="172"/>
      <c r="M254" s="159"/>
      <c r="N254" s="159"/>
      <c r="O254" s="159"/>
      <c r="P254" s="159"/>
      <c r="Q254" s="165"/>
      <c r="R254" s="166"/>
      <c r="S254" s="167"/>
      <c r="T254" s="168"/>
      <c r="U254" s="163"/>
      <c r="V254" s="169"/>
      <c r="W254" s="173"/>
    </row>
    <row r="255" spans="1:23" ht="14.45" customHeight="1" x14ac:dyDescent="0.25">
      <c r="A255" s="171"/>
      <c r="B255" s="160"/>
      <c r="C255" s="159"/>
      <c r="D255" s="159"/>
      <c r="E255" s="159"/>
      <c r="F255" s="159"/>
      <c r="G255" s="166"/>
      <c r="H255" s="171"/>
      <c r="I255" s="159"/>
      <c r="J255" s="165"/>
      <c r="K255" s="178"/>
      <c r="L255" s="172"/>
      <c r="M255" s="159"/>
      <c r="N255" s="159"/>
      <c r="O255" s="159"/>
      <c r="P255" s="159"/>
      <c r="Q255" s="165"/>
      <c r="R255" s="166"/>
      <c r="S255" s="167"/>
      <c r="T255" s="168"/>
      <c r="U255" s="163"/>
      <c r="V255" s="169"/>
      <c r="W255" s="173"/>
    </row>
    <row r="256" spans="1:23" ht="14.45" customHeight="1" x14ac:dyDescent="0.25">
      <c r="A256" s="171"/>
      <c r="B256" s="160"/>
      <c r="C256" s="159"/>
      <c r="D256" s="159"/>
      <c r="E256" s="159"/>
      <c r="F256" s="159"/>
      <c r="G256" s="166"/>
      <c r="H256" s="171"/>
      <c r="I256" s="159"/>
      <c r="J256" s="165"/>
      <c r="K256" s="178"/>
      <c r="L256" s="172"/>
      <c r="M256" s="159"/>
      <c r="N256" s="159"/>
      <c r="O256" s="159"/>
      <c r="P256" s="159"/>
      <c r="Q256" s="165"/>
      <c r="R256" s="166"/>
      <c r="S256" s="167"/>
      <c r="T256" s="168"/>
      <c r="U256" s="163"/>
      <c r="V256" s="169"/>
      <c r="W256" s="173"/>
    </row>
    <row r="257" spans="1:23" ht="14.45" customHeight="1" x14ac:dyDescent="0.25">
      <c r="A257" s="171"/>
      <c r="B257" s="160"/>
      <c r="C257" s="159"/>
      <c r="D257" s="159"/>
      <c r="E257" s="159"/>
      <c r="F257" s="159"/>
      <c r="G257" s="166"/>
      <c r="H257" s="171"/>
      <c r="I257" s="159"/>
      <c r="J257" s="165"/>
      <c r="K257" s="178"/>
      <c r="L257" s="172"/>
      <c r="M257" s="159"/>
      <c r="N257" s="159"/>
      <c r="O257" s="159"/>
      <c r="P257" s="159"/>
      <c r="Q257" s="165"/>
      <c r="R257" s="166"/>
      <c r="S257" s="167"/>
      <c r="T257" s="168"/>
      <c r="U257" s="163"/>
      <c r="V257" s="169"/>
      <c r="W257" s="173"/>
    </row>
    <row r="258" spans="1:23" ht="14.45" customHeight="1" x14ac:dyDescent="0.25">
      <c r="A258" s="171"/>
      <c r="B258" s="160"/>
      <c r="C258" s="159"/>
      <c r="D258" s="159"/>
      <c r="E258" s="159"/>
      <c r="F258" s="159"/>
      <c r="G258" s="166"/>
      <c r="H258" s="171"/>
      <c r="I258" s="159"/>
      <c r="J258" s="165"/>
      <c r="K258" s="178"/>
      <c r="L258" s="172"/>
      <c r="M258" s="159"/>
      <c r="N258" s="159"/>
      <c r="O258" s="159"/>
      <c r="P258" s="159"/>
      <c r="Q258" s="165"/>
      <c r="R258" s="166"/>
      <c r="S258" s="167"/>
      <c r="T258" s="168"/>
      <c r="U258" s="163"/>
      <c r="V258" s="169"/>
      <c r="W258" s="173"/>
    </row>
    <row r="259" spans="1:23" ht="14.45" customHeight="1" x14ac:dyDescent="0.25">
      <c r="A259" s="171"/>
      <c r="B259" s="160"/>
      <c r="C259" s="159"/>
      <c r="D259" s="159"/>
      <c r="E259" s="159"/>
      <c r="F259" s="159"/>
      <c r="G259" s="166"/>
      <c r="H259" s="171"/>
      <c r="I259" s="159"/>
      <c r="J259" s="165"/>
      <c r="K259" s="178"/>
      <c r="L259" s="172"/>
      <c r="M259" s="159"/>
      <c r="N259" s="159"/>
      <c r="O259" s="159"/>
      <c r="P259" s="159"/>
      <c r="Q259" s="165"/>
      <c r="R259" s="166"/>
      <c r="S259" s="167"/>
      <c r="T259" s="168"/>
      <c r="U259" s="163"/>
      <c r="V259" s="169"/>
      <c r="W259" s="173"/>
    </row>
    <row r="260" spans="1:23" ht="14.45" customHeight="1" x14ac:dyDescent="0.25">
      <c r="A260" s="171"/>
      <c r="B260" s="160"/>
      <c r="C260" s="159"/>
      <c r="D260" s="159"/>
      <c r="E260" s="159"/>
      <c r="F260" s="159"/>
      <c r="G260" s="166"/>
      <c r="H260" s="171"/>
      <c r="I260" s="159"/>
      <c r="J260" s="165"/>
      <c r="K260" s="178"/>
      <c r="L260" s="172"/>
      <c r="M260" s="159"/>
      <c r="N260" s="159"/>
      <c r="O260" s="159"/>
      <c r="P260" s="159"/>
      <c r="Q260" s="165"/>
      <c r="R260" s="166"/>
      <c r="S260" s="167"/>
      <c r="T260" s="168"/>
      <c r="U260" s="163"/>
      <c r="V260" s="169"/>
      <c r="W260" s="173"/>
    </row>
    <row r="261" spans="1:23" ht="14.45" customHeight="1" x14ac:dyDescent="0.25">
      <c r="A261" s="171"/>
      <c r="B261" s="160"/>
      <c r="C261" s="159"/>
      <c r="D261" s="159"/>
      <c r="E261" s="159"/>
      <c r="F261" s="159"/>
      <c r="G261" s="166"/>
      <c r="H261" s="171"/>
      <c r="I261" s="159"/>
      <c r="J261" s="165"/>
      <c r="K261" s="178"/>
      <c r="L261" s="172"/>
      <c r="M261" s="159"/>
      <c r="N261" s="159"/>
      <c r="O261" s="159"/>
      <c r="P261" s="159"/>
      <c r="Q261" s="165"/>
      <c r="R261" s="166"/>
      <c r="S261" s="167"/>
      <c r="T261" s="168"/>
      <c r="U261" s="163"/>
      <c r="V261" s="169"/>
      <c r="W261" s="173"/>
    </row>
    <row r="262" spans="1:23" ht="14.45" customHeight="1" x14ac:dyDescent="0.25">
      <c r="A262" s="171"/>
      <c r="B262" s="160"/>
      <c r="C262" s="159"/>
      <c r="D262" s="159"/>
      <c r="E262" s="159"/>
      <c r="F262" s="159"/>
      <c r="G262" s="166"/>
      <c r="H262" s="171"/>
      <c r="I262" s="159"/>
      <c r="J262" s="165"/>
      <c r="K262" s="178"/>
      <c r="L262" s="172"/>
      <c r="M262" s="159"/>
      <c r="N262" s="159"/>
      <c r="O262" s="159"/>
      <c r="P262" s="159"/>
      <c r="Q262" s="165"/>
      <c r="R262" s="166"/>
      <c r="S262" s="167"/>
      <c r="T262" s="168"/>
      <c r="U262" s="163"/>
      <c r="V262" s="169"/>
      <c r="W262" s="173"/>
    </row>
    <row r="263" spans="1:23" ht="14.45" customHeight="1" x14ac:dyDescent="0.25">
      <c r="A263" s="171"/>
      <c r="B263" s="160"/>
      <c r="C263" s="159"/>
      <c r="D263" s="159"/>
      <c r="E263" s="159"/>
      <c r="F263" s="159"/>
      <c r="G263" s="166"/>
      <c r="H263" s="171"/>
      <c r="I263" s="159"/>
      <c r="J263" s="165"/>
      <c r="K263" s="178"/>
      <c r="L263" s="172"/>
      <c r="M263" s="159"/>
      <c r="N263" s="159"/>
      <c r="O263" s="159"/>
      <c r="P263" s="159"/>
      <c r="Q263" s="165"/>
      <c r="R263" s="166"/>
      <c r="S263" s="167"/>
      <c r="T263" s="168"/>
      <c r="U263" s="163"/>
      <c r="V263" s="169"/>
      <c r="W263" s="173"/>
    </row>
    <row r="264" spans="1:23" ht="14.45" customHeight="1" x14ac:dyDescent="0.25">
      <c r="A264" s="171"/>
      <c r="B264" s="160"/>
      <c r="C264" s="159"/>
      <c r="D264" s="159"/>
      <c r="E264" s="159"/>
      <c r="F264" s="159"/>
      <c r="G264" s="166"/>
      <c r="H264" s="171"/>
      <c r="I264" s="159"/>
      <c r="J264" s="165"/>
      <c r="K264" s="178"/>
      <c r="L264" s="172"/>
      <c r="M264" s="159"/>
      <c r="N264" s="159"/>
      <c r="O264" s="159"/>
      <c r="P264" s="159"/>
      <c r="Q264" s="165"/>
      <c r="R264" s="166"/>
      <c r="S264" s="167"/>
      <c r="T264" s="168"/>
      <c r="U264" s="163"/>
      <c r="V264" s="169"/>
      <c r="W264" s="173"/>
    </row>
    <row r="265" spans="1:23" ht="14.45" customHeight="1" x14ac:dyDescent="0.25">
      <c r="A265" s="171"/>
      <c r="B265" s="160"/>
      <c r="C265" s="159"/>
      <c r="D265" s="159"/>
      <c r="E265" s="159"/>
      <c r="F265" s="159"/>
      <c r="G265" s="166"/>
      <c r="H265" s="171"/>
      <c r="I265" s="159"/>
      <c r="J265" s="165"/>
      <c r="K265" s="178"/>
      <c r="L265" s="172"/>
      <c r="M265" s="159"/>
      <c r="N265" s="159"/>
      <c r="O265" s="159"/>
      <c r="P265" s="159"/>
      <c r="Q265" s="165"/>
      <c r="R265" s="166"/>
      <c r="S265" s="167"/>
      <c r="T265" s="168"/>
      <c r="U265" s="163"/>
      <c r="V265" s="169"/>
      <c r="W265" s="173"/>
    </row>
    <row r="266" spans="1:23" ht="14.45" customHeight="1" x14ac:dyDescent="0.25">
      <c r="A266" s="171"/>
      <c r="B266" s="160"/>
      <c r="C266" s="159"/>
      <c r="D266" s="159"/>
      <c r="E266" s="159"/>
      <c r="F266" s="159"/>
      <c r="G266" s="166"/>
      <c r="H266" s="171"/>
      <c r="I266" s="159"/>
      <c r="J266" s="165"/>
      <c r="K266" s="178"/>
      <c r="L266" s="172"/>
      <c r="M266" s="159"/>
      <c r="N266" s="159"/>
      <c r="O266" s="159"/>
      <c r="P266" s="159"/>
      <c r="Q266" s="165"/>
      <c r="R266" s="166"/>
      <c r="S266" s="167"/>
      <c r="T266" s="168"/>
      <c r="U266" s="163"/>
      <c r="V266" s="169"/>
      <c r="W266" s="173"/>
    </row>
    <row r="267" spans="1:23" ht="14.45" customHeight="1" x14ac:dyDescent="0.25">
      <c r="A267" s="171"/>
      <c r="B267" s="160"/>
      <c r="C267" s="159"/>
      <c r="D267" s="159"/>
      <c r="E267" s="159"/>
      <c r="F267" s="159"/>
      <c r="G267" s="166"/>
      <c r="H267" s="171"/>
      <c r="I267" s="159"/>
      <c r="J267" s="165"/>
      <c r="K267" s="178"/>
      <c r="L267" s="172"/>
      <c r="M267" s="159"/>
      <c r="N267" s="159"/>
      <c r="O267" s="159"/>
      <c r="P267" s="159"/>
      <c r="Q267" s="165"/>
      <c r="R267" s="166"/>
      <c r="S267" s="167"/>
      <c r="T267" s="168"/>
      <c r="U267" s="163"/>
      <c r="V267" s="169"/>
      <c r="W267" s="173"/>
    </row>
    <row r="268" spans="1:23" ht="14.45" customHeight="1" x14ac:dyDescent="0.25">
      <c r="A268" s="171"/>
      <c r="B268" s="160"/>
      <c r="C268" s="159"/>
      <c r="D268" s="159"/>
      <c r="E268" s="159"/>
      <c r="F268" s="159"/>
      <c r="G268" s="166"/>
      <c r="H268" s="171"/>
      <c r="I268" s="159"/>
      <c r="J268" s="165"/>
      <c r="K268" s="178"/>
      <c r="L268" s="172"/>
      <c r="M268" s="159"/>
      <c r="N268" s="159"/>
      <c r="O268" s="159"/>
      <c r="P268" s="159"/>
      <c r="Q268" s="165"/>
      <c r="R268" s="166"/>
      <c r="S268" s="167"/>
      <c r="T268" s="168"/>
      <c r="U268" s="163"/>
      <c r="V268" s="169"/>
      <c r="W268" s="173"/>
    </row>
    <row r="269" spans="1:23" ht="14.45" customHeight="1" x14ac:dyDescent="0.25">
      <c r="A269" s="171"/>
      <c r="B269" s="160"/>
      <c r="C269" s="159"/>
      <c r="D269" s="159"/>
      <c r="E269" s="159"/>
      <c r="F269" s="159"/>
      <c r="G269" s="166"/>
      <c r="H269" s="171"/>
      <c r="I269" s="159"/>
      <c r="J269" s="165"/>
      <c r="K269" s="178"/>
      <c r="L269" s="172"/>
      <c r="M269" s="159"/>
      <c r="N269" s="159"/>
      <c r="O269" s="159"/>
      <c r="P269" s="159"/>
      <c r="Q269" s="165"/>
      <c r="R269" s="166"/>
      <c r="S269" s="167"/>
      <c r="T269" s="168"/>
      <c r="U269" s="163"/>
      <c r="V269" s="169"/>
      <c r="W269" s="173"/>
    </row>
    <row r="270" spans="1:23" ht="14.45" customHeight="1" x14ac:dyDescent="0.25">
      <c r="A270" s="171"/>
      <c r="B270" s="160"/>
      <c r="C270" s="159"/>
      <c r="D270" s="159"/>
      <c r="E270" s="159"/>
      <c r="F270" s="159"/>
      <c r="G270" s="166"/>
      <c r="H270" s="171"/>
      <c r="I270" s="159"/>
      <c r="J270" s="165"/>
      <c r="K270" s="178"/>
      <c r="L270" s="172"/>
      <c r="M270" s="159"/>
      <c r="N270" s="159"/>
      <c r="O270" s="159"/>
      <c r="P270" s="159"/>
      <c r="Q270" s="165"/>
      <c r="R270" s="166"/>
      <c r="S270" s="167"/>
      <c r="T270" s="168"/>
      <c r="U270" s="163"/>
      <c r="V270" s="169"/>
      <c r="W270" s="173"/>
    </row>
    <row r="271" spans="1:23" ht="14.45" customHeight="1" x14ac:dyDescent="0.25">
      <c r="A271" s="171"/>
      <c r="B271" s="160"/>
      <c r="C271" s="159"/>
      <c r="D271" s="159"/>
      <c r="E271" s="159"/>
      <c r="F271" s="159"/>
      <c r="G271" s="166"/>
      <c r="H271" s="171"/>
      <c r="I271" s="159"/>
      <c r="J271" s="165"/>
      <c r="K271" s="178"/>
      <c r="L271" s="172"/>
      <c r="M271" s="159"/>
      <c r="N271" s="159"/>
      <c r="O271" s="159"/>
      <c r="P271" s="159"/>
      <c r="Q271" s="165"/>
      <c r="R271" s="166"/>
      <c r="S271" s="167"/>
      <c r="T271" s="168"/>
      <c r="U271" s="163"/>
      <c r="V271" s="169"/>
      <c r="W271" s="173"/>
    </row>
    <row r="272" spans="1:23" ht="14.45" customHeight="1" x14ac:dyDescent="0.25">
      <c r="A272" s="171"/>
      <c r="B272" s="160"/>
      <c r="C272" s="159"/>
      <c r="D272" s="159"/>
      <c r="E272" s="159"/>
      <c r="F272" s="159"/>
      <c r="G272" s="166"/>
      <c r="H272" s="171"/>
      <c r="I272" s="159"/>
      <c r="J272" s="165"/>
      <c r="K272" s="178"/>
      <c r="L272" s="172"/>
      <c r="M272" s="159"/>
      <c r="N272" s="159"/>
      <c r="O272" s="159"/>
      <c r="P272" s="159"/>
      <c r="Q272" s="165"/>
      <c r="R272" s="166"/>
      <c r="S272" s="167"/>
      <c r="T272" s="168"/>
      <c r="U272" s="163"/>
      <c r="V272" s="169"/>
      <c r="W272" s="173"/>
    </row>
    <row r="273" spans="1:23" ht="14.45" customHeight="1" x14ac:dyDescent="0.25">
      <c r="A273" s="171"/>
      <c r="B273" s="160"/>
      <c r="C273" s="159"/>
      <c r="D273" s="159"/>
      <c r="E273" s="159"/>
      <c r="F273" s="159"/>
      <c r="G273" s="166"/>
      <c r="H273" s="171"/>
      <c r="I273" s="159"/>
      <c r="J273" s="165"/>
      <c r="K273" s="178"/>
      <c r="L273" s="172"/>
      <c r="M273" s="159"/>
      <c r="N273" s="159"/>
      <c r="O273" s="159"/>
      <c r="P273" s="159"/>
      <c r="Q273" s="165"/>
      <c r="R273" s="166"/>
      <c r="S273" s="167"/>
      <c r="T273" s="168"/>
      <c r="U273" s="163"/>
      <c r="V273" s="169"/>
      <c r="W273" s="173"/>
    </row>
    <row r="274" spans="1:23" ht="14.45" customHeight="1" x14ac:dyDescent="0.25">
      <c r="A274" s="171"/>
      <c r="B274" s="160"/>
      <c r="C274" s="159"/>
      <c r="D274" s="159"/>
      <c r="E274" s="159"/>
      <c r="F274" s="159"/>
      <c r="G274" s="166"/>
      <c r="H274" s="171"/>
      <c r="I274" s="159"/>
      <c r="J274" s="165"/>
      <c r="K274" s="178"/>
      <c r="L274" s="172"/>
      <c r="M274" s="159"/>
      <c r="N274" s="159"/>
      <c r="O274" s="159"/>
      <c r="P274" s="159"/>
      <c r="Q274" s="165"/>
      <c r="R274" s="166"/>
      <c r="S274" s="167"/>
      <c r="T274" s="168"/>
      <c r="U274" s="163"/>
      <c r="V274" s="169"/>
      <c r="W274" s="173"/>
    </row>
    <row r="275" spans="1:23" ht="14.45" customHeight="1" x14ac:dyDescent="0.25">
      <c r="A275" s="171"/>
      <c r="B275" s="160"/>
      <c r="C275" s="159"/>
      <c r="D275" s="159"/>
      <c r="E275" s="159"/>
      <c r="F275" s="159"/>
      <c r="G275" s="166"/>
      <c r="H275" s="171"/>
      <c r="I275" s="159"/>
      <c r="J275" s="165"/>
      <c r="K275" s="178"/>
      <c r="L275" s="172"/>
      <c r="M275" s="159"/>
      <c r="N275" s="159"/>
      <c r="O275" s="159"/>
      <c r="P275" s="159"/>
      <c r="Q275" s="165"/>
      <c r="R275" s="166"/>
      <c r="S275" s="167"/>
      <c r="T275" s="168"/>
      <c r="U275" s="163"/>
      <c r="V275" s="169"/>
      <c r="W275" s="173"/>
    </row>
    <row r="276" spans="1:23" ht="14.45" customHeight="1" x14ac:dyDescent="0.25">
      <c r="A276" s="171"/>
      <c r="B276" s="160"/>
      <c r="C276" s="159"/>
      <c r="D276" s="159"/>
      <c r="E276" s="159"/>
      <c r="F276" s="159"/>
      <c r="G276" s="166"/>
      <c r="H276" s="171"/>
      <c r="I276" s="159"/>
      <c r="J276" s="165"/>
      <c r="K276" s="178"/>
      <c r="L276" s="172"/>
      <c r="M276" s="159"/>
      <c r="N276" s="159"/>
      <c r="O276" s="159"/>
      <c r="P276" s="159"/>
      <c r="Q276" s="165"/>
      <c r="R276" s="166"/>
      <c r="S276" s="167"/>
      <c r="T276" s="168"/>
      <c r="U276" s="163"/>
      <c r="V276" s="169"/>
      <c r="W276" s="173"/>
    </row>
    <row r="277" spans="1:23" ht="14.45" customHeight="1" x14ac:dyDescent="0.25">
      <c r="A277" s="171"/>
      <c r="B277" s="160"/>
      <c r="C277" s="159"/>
      <c r="D277" s="159"/>
      <c r="E277" s="159"/>
      <c r="F277" s="159"/>
      <c r="G277" s="166"/>
      <c r="H277" s="171"/>
      <c r="I277" s="159"/>
      <c r="J277" s="165"/>
      <c r="K277" s="178"/>
      <c r="L277" s="172"/>
      <c r="M277" s="159"/>
      <c r="N277" s="159"/>
      <c r="O277" s="159"/>
      <c r="P277" s="159"/>
      <c r="Q277" s="165"/>
      <c r="R277" s="166"/>
      <c r="S277" s="167"/>
      <c r="T277" s="168"/>
      <c r="U277" s="163"/>
      <c r="V277" s="169"/>
      <c r="W277" s="173"/>
    </row>
    <row r="278" spans="1:23" ht="14.45" customHeight="1" x14ac:dyDescent="0.25">
      <c r="A278" s="171"/>
      <c r="B278" s="160"/>
      <c r="C278" s="159"/>
      <c r="D278" s="159"/>
      <c r="E278" s="159"/>
      <c r="F278" s="159"/>
      <c r="G278" s="166"/>
      <c r="H278" s="171"/>
      <c r="I278" s="159"/>
      <c r="J278" s="165"/>
      <c r="K278" s="178"/>
      <c r="L278" s="172"/>
      <c r="M278" s="159"/>
      <c r="N278" s="159"/>
      <c r="O278" s="159"/>
      <c r="P278" s="159"/>
      <c r="Q278" s="165"/>
      <c r="R278" s="166"/>
      <c r="S278" s="167"/>
      <c r="T278" s="168"/>
      <c r="U278" s="163"/>
      <c r="V278" s="169"/>
      <c r="W278" s="173"/>
    </row>
    <row r="279" spans="1:23" ht="14.45" customHeight="1" x14ac:dyDescent="0.25">
      <c r="A279" s="171"/>
      <c r="B279" s="160"/>
      <c r="C279" s="159"/>
      <c r="D279" s="159"/>
      <c r="E279" s="159"/>
      <c r="F279" s="159"/>
      <c r="G279" s="166"/>
      <c r="H279" s="171"/>
      <c r="I279" s="159"/>
      <c r="J279" s="165"/>
      <c r="K279" s="178"/>
      <c r="L279" s="172"/>
      <c r="M279" s="159"/>
      <c r="N279" s="159"/>
      <c r="O279" s="159"/>
      <c r="P279" s="159"/>
      <c r="Q279" s="165"/>
      <c r="R279" s="166"/>
      <c r="S279" s="167"/>
      <c r="T279" s="168"/>
      <c r="U279" s="163"/>
      <c r="V279" s="169"/>
      <c r="W279" s="173"/>
    </row>
    <row r="280" spans="1:23" ht="14.45" customHeight="1" x14ac:dyDescent="0.25">
      <c r="A280" s="171"/>
      <c r="B280" s="160"/>
      <c r="C280" s="159"/>
      <c r="D280" s="159"/>
      <c r="E280" s="159"/>
      <c r="F280" s="159"/>
      <c r="G280" s="166"/>
      <c r="H280" s="171"/>
      <c r="I280" s="159"/>
      <c r="J280" s="165"/>
      <c r="K280" s="178"/>
      <c r="L280" s="172"/>
      <c r="M280" s="159"/>
      <c r="N280" s="159"/>
      <c r="O280" s="159"/>
      <c r="P280" s="159"/>
      <c r="Q280" s="165"/>
      <c r="R280" s="166"/>
      <c r="S280" s="167"/>
      <c r="T280" s="168"/>
      <c r="U280" s="163"/>
      <c r="V280" s="169"/>
      <c r="W280" s="173"/>
    </row>
    <row r="281" spans="1:23" ht="14.45" customHeight="1" x14ac:dyDescent="0.25">
      <c r="A281" s="171"/>
      <c r="B281" s="160"/>
      <c r="C281" s="159"/>
      <c r="D281" s="159"/>
      <c r="E281" s="159"/>
      <c r="F281" s="159"/>
      <c r="G281" s="166"/>
      <c r="H281" s="171"/>
      <c r="I281" s="159"/>
      <c r="J281" s="165"/>
      <c r="K281" s="178"/>
      <c r="L281" s="172"/>
      <c r="M281" s="159"/>
      <c r="N281" s="159"/>
      <c r="O281" s="159"/>
      <c r="P281" s="159"/>
      <c r="Q281" s="165"/>
      <c r="R281" s="166"/>
      <c r="S281" s="167"/>
      <c r="T281" s="168"/>
      <c r="U281" s="163"/>
      <c r="V281" s="169"/>
      <c r="W281" s="173"/>
    </row>
    <row r="282" spans="1:23" ht="14.45" customHeight="1" x14ac:dyDescent="0.25">
      <c r="A282" s="171"/>
      <c r="B282" s="160"/>
      <c r="C282" s="159"/>
      <c r="D282" s="159"/>
      <c r="E282" s="159"/>
      <c r="F282" s="159"/>
      <c r="G282" s="166"/>
      <c r="H282" s="171"/>
      <c r="I282" s="159"/>
      <c r="J282" s="165"/>
      <c r="K282" s="178"/>
      <c r="L282" s="172"/>
      <c r="M282" s="159"/>
      <c r="N282" s="159"/>
      <c r="O282" s="159"/>
      <c r="P282" s="159"/>
      <c r="Q282" s="165"/>
      <c r="R282" s="166"/>
      <c r="S282" s="167"/>
      <c r="T282" s="168"/>
      <c r="U282" s="163"/>
      <c r="V282" s="169"/>
      <c r="W282" s="173"/>
    </row>
    <row r="283" spans="1:23" ht="14.45" customHeight="1" x14ac:dyDescent="0.25">
      <c r="A283" s="171"/>
      <c r="B283" s="160"/>
      <c r="C283" s="159"/>
      <c r="D283" s="159"/>
      <c r="E283" s="159"/>
      <c r="F283" s="159"/>
      <c r="G283" s="166"/>
      <c r="H283" s="171"/>
      <c r="I283" s="159"/>
      <c r="J283" s="165"/>
      <c r="K283" s="178"/>
      <c r="L283" s="172"/>
      <c r="M283" s="159"/>
      <c r="N283" s="159"/>
      <c r="O283" s="159"/>
      <c r="P283" s="159"/>
      <c r="Q283" s="165"/>
      <c r="R283" s="166"/>
      <c r="S283" s="167"/>
      <c r="T283" s="168"/>
      <c r="U283" s="163"/>
      <c r="V283" s="169"/>
      <c r="W283" s="173"/>
    </row>
    <row r="284" spans="1:23" ht="14.45" customHeight="1" x14ac:dyDescent="0.25">
      <c r="A284" s="171"/>
      <c r="B284" s="160"/>
      <c r="C284" s="159"/>
      <c r="D284" s="159"/>
      <c r="E284" s="159"/>
      <c r="F284" s="159"/>
      <c r="G284" s="166"/>
      <c r="H284" s="171"/>
      <c r="I284" s="159"/>
      <c r="J284" s="165"/>
      <c r="K284" s="178"/>
      <c r="L284" s="172"/>
      <c r="M284" s="159"/>
      <c r="N284" s="159"/>
      <c r="O284" s="159"/>
      <c r="P284" s="159"/>
      <c r="Q284" s="165"/>
      <c r="R284" s="166"/>
      <c r="S284" s="167"/>
      <c r="T284" s="168"/>
      <c r="U284" s="163"/>
      <c r="V284" s="169"/>
      <c r="W284" s="173"/>
    </row>
    <row r="285" spans="1:23" ht="14.45" customHeight="1" x14ac:dyDescent="0.25">
      <c r="A285" s="171"/>
      <c r="B285" s="160"/>
      <c r="C285" s="159"/>
      <c r="D285" s="159"/>
      <c r="E285" s="159"/>
      <c r="F285" s="159"/>
      <c r="G285" s="166"/>
      <c r="H285" s="171"/>
      <c r="I285" s="159"/>
      <c r="J285" s="165"/>
      <c r="K285" s="178"/>
      <c r="L285" s="172"/>
      <c r="M285" s="159"/>
      <c r="N285" s="159"/>
      <c r="O285" s="159"/>
      <c r="P285" s="159"/>
      <c r="Q285" s="165"/>
      <c r="R285" s="166"/>
      <c r="S285" s="167"/>
      <c r="T285" s="168"/>
      <c r="U285" s="163"/>
      <c r="V285" s="169"/>
      <c r="W285" s="173"/>
    </row>
    <row r="286" spans="1:23" ht="14.45" customHeight="1" x14ac:dyDescent="0.25">
      <c r="A286" s="171"/>
      <c r="B286" s="160"/>
      <c r="C286" s="159"/>
      <c r="D286" s="159"/>
      <c r="E286" s="159"/>
      <c r="F286" s="159"/>
      <c r="G286" s="166"/>
      <c r="H286" s="171"/>
      <c r="I286" s="159"/>
      <c r="J286" s="165"/>
      <c r="K286" s="178"/>
      <c r="L286" s="172"/>
      <c r="M286" s="159"/>
      <c r="N286" s="159"/>
      <c r="O286" s="159"/>
      <c r="P286" s="159"/>
      <c r="Q286" s="165"/>
      <c r="R286" s="166"/>
      <c r="S286" s="167"/>
      <c r="T286" s="168"/>
      <c r="U286" s="163"/>
      <c r="V286" s="169"/>
      <c r="W286" s="173"/>
    </row>
    <row r="287" spans="1:23" ht="14.45" customHeight="1" x14ac:dyDescent="0.25">
      <c r="A287" s="171"/>
      <c r="B287" s="160"/>
      <c r="C287" s="159"/>
      <c r="D287" s="159"/>
      <c r="E287" s="159"/>
      <c r="F287" s="159"/>
      <c r="G287" s="166"/>
      <c r="H287" s="171"/>
      <c r="I287" s="159"/>
      <c r="J287" s="165"/>
      <c r="K287" s="178"/>
      <c r="L287" s="172"/>
      <c r="M287" s="159"/>
      <c r="N287" s="159"/>
      <c r="O287" s="159"/>
      <c r="P287" s="159"/>
      <c r="Q287" s="165"/>
      <c r="R287" s="166"/>
      <c r="S287" s="167"/>
      <c r="T287" s="168"/>
      <c r="U287" s="163"/>
      <c r="V287" s="169"/>
      <c r="W287" s="173"/>
    </row>
    <row r="288" spans="1:23" ht="14.45" customHeight="1" x14ac:dyDescent="0.25">
      <c r="A288" s="171"/>
      <c r="B288" s="160"/>
      <c r="C288" s="159"/>
      <c r="D288" s="159"/>
      <c r="E288" s="159"/>
      <c r="F288" s="159"/>
      <c r="G288" s="166"/>
      <c r="H288" s="171"/>
      <c r="I288" s="159"/>
      <c r="J288" s="165"/>
      <c r="K288" s="178"/>
      <c r="L288" s="172"/>
      <c r="M288" s="159"/>
      <c r="N288" s="159"/>
      <c r="O288" s="159"/>
      <c r="P288" s="159"/>
      <c r="Q288" s="165"/>
      <c r="R288" s="166"/>
      <c r="S288" s="167"/>
      <c r="T288" s="168"/>
      <c r="U288" s="163"/>
      <c r="V288" s="169"/>
      <c r="W288" s="173"/>
    </row>
    <row r="289" spans="1:23" ht="14.45" customHeight="1" x14ac:dyDescent="0.25">
      <c r="A289" s="171"/>
      <c r="B289" s="160"/>
      <c r="C289" s="159"/>
      <c r="D289" s="159"/>
      <c r="E289" s="159"/>
      <c r="F289" s="159"/>
      <c r="G289" s="166"/>
      <c r="H289" s="171"/>
      <c r="I289" s="159"/>
      <c r="J289" s="165"/>
      <c r="K289" s="178"/>
      <c r="L289" s="172"/>
      <c r="M289" s="159"/>
      <c r="N289" s="159"/>
      <c r="O289" s="159"/>
      <c r="P289" s="159"/>
      <c r="Q289" s="165"/>
      <c r="R289" s="166"/>
      <c r="S289" s="167"/>
      <c r="T289" s="168"/>
      <c r="U289" s="163"/>
      <c r="V289" s="169"/>
      <c r="W289" s="173"/>
    </row>
    <row r="290" spans="1:23" ht="14.45" customHeight="1" x14ac:dyDescent="0.25">
      <c r="A290" s="171"/>
      <c r="B290" s="160"/>
      <c r="C290" s="159"/>
      <c r="D290" s="159"/>
      <c r="E290" s="159"/>
      <c r="F290" s="159"/>
      <c r="G290" s="166"/>
      <c r="H290" s="171"/>
      <c r="I290" s="159"/>
      <c r="J290" s="165"/>
      <c r="K290" s="178"/>
      <c r="L290" s="172"/>
      <c r="M290" s="159"/>
      <c r="N290" s="159"/>
      <c r="O290" s="159"/>
      <c r="P290" s="159"/>
      <c r="Q290" s="165"/>
      <c r="R290" s="166"/>
      <c r="S290" s="167"/>
      <c r="T290" s="168"/>
      <c r="U290" s="163"/>
      <c r="V290" s="169"/>
      <c r="W290" s="173"/>
    </row>
    <row r="291" spans="1:23" ht="14.45" customHeight="1" x14ac:dyDescent="0.25">
      <c r="A291" s="171"/>
      <c r="B291" s="160"/>
      <c r="C291" s="159"/>
      <c r="D291" s="159"/>
      <c r="E291" s="159"/>
      <c r="F291" s="159"/>
      <c r="G291" s="166"/>
      <c r="H291" s="171"/>
      <c r="I291" s="159"/>
      <c r="J291" s="165"/>
      <c r="K291" s="178"/>
      <c r="L291" s="172"/>
      <c r="M291" s="159"/>
      <c r="N291" s="159"/>
      <c r="O291" s="159"/>
      <c r="P291" s="159"/>
      <c r="Q291" s="165"/>
      <c r="R291" s="166"/>
      <c r="S291" s="167"/>
      <c r="T291" s="168"/>
      <c r="U291" s="163"/>
      <c r="V291" s="169"/>
      <c r="W291" s="173"/>
    </row>
    <row r="292" spans="1:23" ht="14.45" customHeight="1" x14ac:dyDescent="0.25">
      <c r="A292" s="171"/>
      <c r="B292" s="160"/>
      <c r="C292" s="159"/>
      <c r="D292" s="159"/>
      <c r="E292" s="159"/>
      <c r="F292" s="159"/>
      <c r="G292" s="166"/>
      <c r="H292" s="171"/>
      <c r="I292" s="159"/>
      <c r="J292" s="165"/>
      <c r="K292" s="178"/>
      <c r="L292" s="172"/>
      <c r="M292" s="159"/>
      <c r="N292" s="159"/>
      <c r="O292" s="159"/>
      <c r="P292" s="159"/>
      <c r="Q292" s="165"/>
      <c r="R292" s="166"/>
      <c r="S292" s="167"/>
      <c r="T292" s="168"/>
      <c r="U292" s="163"/>
      <c r="V292" s="169"/>
      <c r="W292" s="173"/>
    </row>
    <row r="293" spans="1:23" ht="14.45" customHeight="1" x14ac:dyDescent="0.25">
      <c r="A293" s="171"/>
      <c r="B293" s="160"/>
      <c r="C293" s="159"/>
      <c r="D293" s="159"/>
      <c r="E293" s="159"/>
      <c r="F293" s="159"/>
      <c r="G293" s="166"/>
      <c r="H293" s="171"/>
      <c r="I293" s="159"/>
      <c r="J293" s="165"/>
      <c r="K293" s="178"/>
      <c r="L293" s="172"/>
      <c r="M293" s="159"/>
      <c r="N293" s="159"/>
      <c r="O293" s="159"/>
      <c r="P293" s="159"/>
      <c r="Q293" s="165"/>
      <c r="R293" s="166"/>
      <c r="S293" s="167"/>
      <c r="T293" s="168"/>
      <c r="U293" s="163"/>
      <c r="V293" s="169"/>
      <c r="W293" s="173"/>
    </row>
    <row r="294" spans="1:23" ht="14.45" customHeight="1" x14ac:dyDescent="0.25">
      <c r="A294" s="171"/>
      <c r="B294" s="160"/>
      <c r="C294" s="159"/>
      <c r="D294" s="159"/>
      <c r="E294" s="159"/>
      <c r="F294" s="159"/>
      <c r="G294" s="166"/>
      <c r="H294" s="171"/>
      <c r="I294" s="159"/>
      <c r="J294" s="165"/>
      <c r="K294" s="178"/>
      <c r="L294" s="172"/>
      <c r="M294" s="159"/>
      <c r="N294" s="159"/>
      <c r="O294" s="159"/>
      <c r="P294" s="159"/>
      <c r="Q294" s="165"/>
      <c r="R294" s="166"/>
      <c r="S294" s="167"/>
      <c r="T294" s="168"/>
      <c r="U294" s="163"/>
      <c r="V294" s="169"/>
      <c r="W294" s="173"/>
    </row>
    <row r="295" spans="1:23" ht="14.45" customHeight="1" x14ac:dyDescent="0.25">
      <c r="A295" s="179"/>
      <c r="B295" s="180"/>
      <c r="C295" s="181"/>
      <c r="D295" s="181"/>
      <c r="E295" s="181"/>
      <c r="F295" s="181"/>
      <c r="G295" s="182"/>
      <c r="H295" s="179"/>
      <c r="I295" s="181"/>
      <c r="J295" s="183"/>
      <c r="K295" s="184"/>
      <c r="L295" s="185"/>
      <c r="M295" s="181"/>
      <c r="N295" s="181"/>
      <c r="O295" s="181"/>
      <c r="P295" s="181"/>
      <c r="Q295" s="183"/>
      <c r="R295" s="182"/>
      <c r="S295" s="186"/>
      <c r="T295" s="187"/>
      <c r="U295" s="188"/>
      <c r="V295" s="189"/>
      <c r="W295" s="190"/>
    </row>
  </sheetData>
  <sheetProtection formatCells="0" formatColumns="0" formatRows="0" sort="0" autoFilter="0" pivotTables="0"/>
  <autoFilter ref="A4:V235"/>
  <mergeCells count="5">
    <mergeCell ref="A1:G1"/>
    <mergeCell ref="H1:K1"/>
    <mergeCell ref="E2:G2"/>
    <mergeCell ref="L1:R1"/>
    <mergeCell ref="T1:W1"/>
  </mergeCells>
  <conditionalFormatting sqref="A295 A5:A244">
    <cfRule type="duplicateValues" dxfId="8" priority="2"/>
  </conditionalFormatting>
  <conditionalFormatting sqref="A245:A294">
    <cfRule type="duplicateValues" dxfId="7" priority="1"/>
  </conditionalFormatting>
  <dataValidations count="13">
    <dataValidation type="date" operator="greaterThan" allowBlank="1" showInputMessage="1" showErrorMessage="1" sqref="J1:K1 J3:K4 Q3 Q5:Q295">
      <formula1>42370</formula1>
    </dataValidation>
    <dataValidation operator="greaterThan" allowBlank="1" showInputMessage="1" showErrorMessage="1" sqref="J2:K2 U5:U295"/>
    <dataValidation type="list" allowBlank="1" showInputMessage="1" showErrorMessage="1" sqref="O1:O2">
      <formula1>#REF!</formula1>
    </dataValidation>
    <dataValidation type="list" allowBlank="1" showInputMessage="1" showErrorMessage="1" sqref="P5:P295">
      <formula1>"yes,no"</formula1>
    </dataValidation>
    <dataValidation type="list" allowBlank="1" showInputMessage="1" showErrorMessage="1" sqref="H5:H295">
      <formula1>hospital_refer_to</formula1>
    </dataValidation>
    <dataValidation type="list" allowBlank="1" showInputMessage="1" showErrorMessage="1" sqref="M5:M295">
      <formula1>case_category</formula1>
    </dataValidation>
    <dataValidation type="list" allowBlank="1" showInputMessage="1" showErrorMessage="1" sqref="R5:R295">
      <formula1>blood_transfusion_info</formula1>
    </dataValidation>
    <dataValidation type="date" operator="greaterThan" allowBlank="1" showInputMessage="1" showErrorMessage="1" sqref="T5:T295 J5:K295">
      <formula1>42369</formula1>
    </dataValidation>
    <dataValidation type="list" allowBlank="1" showInputMessage="1" showErrorMessage="1" sqref="S5:S295">
      <formula1>refused_care</formula1>
    </dataValidation>
    <dataValidation type="decimal" allowBlank="1" showInputMessage="1" showErrorMessage="1" sqref="B5:B295">
      <formula1>0</formula1>
      <formula2>100</formula2>
    </dataValidation>
    <dataValidation type="list" allowBlank="1" showInputMessage="1" showErrorMessage="1" sqref="C5:C295">
      <formula1>"male,female"</formula1>
    </dataValidation>
    <dataValidation type="list" allowBlank="1" showInputMessage="1" showErrorMessage="1" sqref="O5:O295">
      <formula1>disease_category</formula1>
    </dataValidation>
    <dataValidation type="list" allowBlank="1" showInputMessage="1" showErrorMessage="1" sqref="D5:D295">
      <formula1>"Rakhine,Burma,Muslim,Hindu,Mro,Dyna,Khami,Other"</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Instructions!$B$54:$B$69</xm:f>
          </x14:formula1>
          <xm:sqref>I5:I295</xm:sqref>
        </x14:dataValidation>
        <x14:dataValidation type="list" allowBlank="1" showInputMessage="1" showErrorMessage="1">
          <x14:formula1>
            <xm:f>Instructions!$B$80:$B$85</xm:f>
          </x14:formula1>
          <xm:sqref>V5:V295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W285"/>
  <sheetViews>
    <sheetView zoomScaleNormal="100" workbookViewId="0">
      <pane xSplit="1" ySplit="4" topLeftCell="B5" activePane="bottomRight" state="frozen"/>
      <selection pane="topRight" activeCell="I2" sqref="I1:I1048576"/>
      <selection pane="bottomLeft" activeCell="I2" sqref="I1:I1048576"/>
      <selection pane="bottomRight" activeCell="A5" sqref="A5"/>
    </sheetView>
  </sheetViews>
  <sheetFormatPr defaultColWidth="9.140625" defaultRowHeight="14.45" customHeight="1" x14ac:dyDescent="0.25"/>
  <cols>
    <col min="1" max="1" width="11.42578125" bestFit="1" customWidth="1"/>
    <col min="2" max="2" width="8" bestFit="1" customWidth="1"/>
    <col min="3" max="3" width="9" bestFit="1" customWidth="1"/>
    <col min="4" max="4" width="10.85546875" bestFit="1" customWidth="1"/>
    <col min="5" max="5" width="16.5703125" customWidth="1"/>
    <col min="6" max="6" width="18.5703125" hidden="1" customWidth="1"/>
    <col min="7" max="7" width="15" customWidth="1"/>
    <col min="8" max="8" width="15.42578125" bestFit="1" customWidth="1"/>
    <col min="9" max="9" width="19.5703125" customWidth="1"/>
    <col min="10" max="10" width="11.85546875" style="105" bestFit="1" customWidth="1"/>
    <col min="11" max="11" width="14.140625" bestFit="1" customWidth="1"/>
    <col min="12" max="12" width="69.7109375" bestFit="1" customWidth="1"/>
    <col min="13" max="13" width="17.5703125" bestFit="1" customWidth="1"/>
    <col min="14" max="14" width="14" bestFit="1" customWidth="1"/>
    <col min="15" max="15" width="36.140625" customWidth="1"/>
    <col min="16" max="16" width="19.85546875" bestFit="1" customWidth="1"/>
    <col min="17" max="17" width="17.42578125" bestFit="1" customWidth="1"/>
    <col min="18" max="18" width="18.42578125" bestFit="1" customWidth="1"/>
    <col min="19" max="19" width="15.5703125" bestFit="1" customWidth="1"/>
    <col min="20" max="20" width="11.42578125" bestFit="1" customWidth="1"/>
    <col min="21" max="21" width="44.42578125" customWidth="1"/>
    <col min="22" max="22" width="20.85546875" style="124" bestFit="1" customWidth="1"/>
    <col min="23" max="23" width="65.5703125" style="124" customWidth="1"/>
    <col min="24" max="16384" width="9.140625" style="104"/>
  </cols>
  <sheetData>
    <row r="1" spans="1:23" ht="15" x14ac:dyDescent="0.25">
      <c r="A1" s="266" t="s">
        <v>242</v>
      </c>
      <c r="B1" s="267"/>
      <c r="C1" s="267"/>
      <c r="D1" s="267"/>
      <c r="E1" s="267"/>
      <c r="F1" s="267"/>
      <c r="G1" s="268"/>
      <c r="H1" s="266" t="s">
        <v>243</v>
      </c>
      <c r="I1" s="267"/>
      <c r="J1" s="267"/>
      <c r="K1" s="268"/>
      <c r="L1" s="266" t="s">
        <v>244</v>
      </c>
      <c r="M1" s="267"/>
      <c r="N1" s="267"/>
      <c r="O1" s="267"/>
      <c r="P1" s="267"/>
      <c r="Q1" s="267"/>
      <c r="R1" s="268"/>
      <c r="S1" s="140" t="s">
        <v>245</v>
      </c>
      <c r="T1" s="266" t="s">
        <v>246</v>
      </c>
      <c r="U1" s="267"/>
      <c r="V1" s="267"/>
      <c r="W1" s="268"/>
    </row>
    <row r="2" spans="1:23" ht="38.25" x14ac:dyDescent="0.25">
      <c r="A2" s="126" t="s">
        <v>14</v>
      </c>
      <c r="B2" s="14" t="s">
        <v>17</v>
      </c>
      <c r="C2" s="24" t="s">
        <v>22</v>
      </c>
      <c r="D2" s="24" t="s">
        <v>25</v>
      </c>
      <c r="E2" s="269" t="s">
        <v>28</v>
      </c>
      <c r="F2" s="270"/>
      <c r="G2" s="271"/>
      <c r="H2" s="131" t="s">
        <v>31</v>
      </c>
      <c r="I2" s="22" t="s">
        <v>247</v>
      </c>
      <c r="J2" s="22" t="s">
        <v>39</v>
      </c>
      <c r="K2" s="132" t="s">
        <v>42</v>
      </c>
      <c r="L2" s="135" t="s">
        <v>45</v>
      </c>
      <c r="M2" s="25" t="s">
        <v>51</v>
      </c>
      <c r="N2" s="25" t="s">
        <v>248</v>
      </c>
      <c r="O2" s="25" t="s">
        <v>141</v>
      </c>
      <c r="P2" s="23" t="s">
        <v>54</v>
      </c>
      <c r="Q2" s="15" t="s">
        <v>57</v>
      </c>
      <c r="R2" s="136" t="s">
        <v>60</v>
      </c>
      <c r="S2" s="141" t="s">
        <v>63</v>
      </c>
      <c r="T2" s="131" t="s">
        <v>66</v>
      </c>
      <c r="U2" s="15" t="s">
        <v>249</v>
      </c>
      <c r="V2" s="22" t="s">
        <v>73</v>
      </c>
      <c r="W2" s="132" t="s">
        <v>76</v>
      </c>
    </row>
    <row r="3" spans="1:23" ht="78.75" x14ac:dyDescent="0.25">
      <c r="A3" s="127" t="s">
        <v>250</v>
      </c>
      <c r="B3" s="17" t="s">
        <v>251</v>
      </c>
      <c r="C3" s="18" t="s">
        <v>252</v>
      </c>
      <c r="D3" s="19" t="s">
        <v>253</v>
      </c>
      <c r="E3" s="13" t="s">
        <v>254</v>
      </c>
      <c r="F3" s="13" t="s">
        <v>254</v>
      </c>
      <c r="G3" s="128" t="s">
        <v>254</v>
      </c>
      <c r="H3" s="133" t="s">
        <v>255</v>
      </c>
      <c r="I3" s="200" t="s">
        <v>256</v>
      </c>
      <c r="J3" s="21" t="s">
        <v>257</v>
      </c>
      <c r="K3" s="134" t="s">
        <v>257</v>
      </c>
      <c r="L3" s="137" t="s">
        <v>254</v>
      </c>
      <c r="M3" s="20" t="s">
        <v>258</v>
      </c>
      <c r="N3" s="20" t="s">
        <v>259</v>
      </c>
      <c r="O3" s="20" t="s">
        <v>260</v>
      </c>
      <c r="P3" s="21" t="s">
        <v>261</v>
      </c>
      <c r="Q3" s="21" t="s">
        <v>257</v>
      </c>
      <c r="R3" s="138" t="s">
        <v>262</v>
      </c>
      <c r="S3" s="142" t="s">
        <v>263</v>
      </c>
      <c r="T3" s="137" t="s">
        <v>257</v>
      </c>
      <c r="U3" s="78" t="s">
        <v>254</v>
      </c>
      <c r="V3" s="20" t="s">
        <v>754</v>
      </c>
      <c r="W3" s="78" t="s">
        <v>254</v>
      </c>
    </row>
    <row r="4" spans="1:23" ht="15" x14ac:dyDescent="0.25">
      <c r="A4" s="129" t="s">
        <v>15</v>
      </c>
      <c r="B4" s="4" t="s">
        <v>18</v>
      </c>
      <c r="C4" s="4" t="s">
        <v>23</v>
      </c>
      <c r="D4" s="4" t="s">
        <v>26</v>
      </c>
      <c r="E4" s="4" t="s">
        <v>265</v>
      </c>
      <c r="F4" s="4" t="s">
        <v>266</v>
      </c>
      <c r="G4" s="130" t="s">
        <v>267</v>
      </c>
      <c r="H4" s="129" t="s">
        <v>32</v>
      </c>
      <c r="I4" s="4" t="s">
        <v>268</v>
      </c>
      <c r="J4" s="4" t="s">
        <v>40</v>
      </c>
      <c r="K4" s="130" t="s">
        <v>43</v>
      </c>
      <c r="L4" s="129" t="s">
        <v>46</v>
      </c>
      <c r="M4" s="5" t="s">
        <v>52</v>
      </c>
      <c r="N4" s="6" t="s">
        <v>248</v>
      </c>
      <c r="O4" s="6" t="s">
        <v>269</v>
      </c>
      <c r="P4" s="6" t="s">
        <v>55</v>
      </c>
      <c r="Q4" s="6" t="s">
        <v>58</v>
      </c>
      <c r="R4" s="130" t="s">
        <v>61</v>
      </c>
      <c r="S4" s="143" t="s">
        <v>64</v>
      </c>
      <c r="T4" s="129" t="s">
        <v>67</v>
      </c>
      <c r="U4" s="6" t="s">
        <v>70</v>
      </c>
      <c r="V4" s="5" t="s">
        <v>74</v>
      </c>
      <c r="W4" s="139" t="s">
        <v>77</v>
      </c>
    </row>
    <row r="5" spans="1:23" ht="14.45" customHeight="1" x14ac:dyDescent="0.25">
      <c r="A5" s="171" t="s">
        <v>4638</v>
      </c>
      <c r="B5" s="160">
        <f>7*30.4387/365.25</f>
        <v>0.58335633127994524</v>
      </c>
      <c r="C5" s="159" t="s">
        <v>178</v>
      </c>
      <c r="D5" s="159" t="s">
        <v>173</v>
      </c>
      <c r="E5" s="159" t="s">
        <v>279</v>
      </c>
      <c r="F5" s="159"/>
      <c r="G5" s="166" t="s">
        <v>350</v>
      </c>
      <c r="H5" s="171" t="s">
        <v>89</v>
      </c>
      <c r="I5" s="159" t="s">
        <v>100</v>
      </c>
      <c r="J5" s="165">
        <v>45201</v>
      </c>
      <c r="K5" s="165">
        <v>45201</v>
      </c>
      <c r="L5" s="172" t="s">
        <v>4639</v>
      </c>
      <c r="M5" s="159" t="s">
        <v>133</v>
      </c>
      <c r="N5" s="159" t="s">
        <v>4239</v>
      </c>
      <c r="O5" s="159" t="s">
        <v>4640</v>
      </c>
      <c r="P5" s="159"/>
      <c r="Q5" s="165"/>
      <c r="R5" s="166"/>
      <c r="S5" s="167"/>
      <c r="T5" s="168">
        <v>45204</v>
      </c>
      <c r="U5" s="163" t="s">
        <v>672</v>
      </c>
      <c r="V5" s="169" t="s">
        <v>162</v>
      </c>
      <c r="W5" s="173" t="s">
        <v>371</v>
      </c>
    </row>
    <row r="6" spans="1:23" ht="14.45" customHeight="1" x14ac:dyDescent="0.25">
      <c r="A6" s="171" t="s">
        <v>4641</v>
      </c>
      <c r="B6" s="160">
        <f>2*30.4387/365.25</f>
        <v>0.16667323750855578</v>
      </c>
      <c r="C6" s="159" t="s">
        <v>168</v>
      </c>
      <c r="D6" s="159" t="s">
        <v>173</v>
      </c>
      <c r="E6" s="159" t="s">
        <v>185</v>
      </c>
      <c r="F6" s="159"/>
      <c r="G6" s="166" t="s">
        <v>4642</v>
      </c>
      <c r="H6" s="171" t="s">
        <v>91</v>
      </c>
      <c r="I6" s="159" t="s">
        <v>110</v>
      </c>
      <c r="J6" s="165">
        <v>45201</v>
      </c>
      <c r="K6" s="165">
        <v>45201</v>
      </c>
      <c r="L6" s="172" t="s">
        <v>4643</v>
      </c>
      <c r="M6" s="159" t="s">
        <v>133</v>
      </c>
      <c r="N6" s="159" t="s">
        <v>769</v>
      </c>
      <c r="O6" s="159" t="s">
        <v>4640</v>
      </c>
      <c r="P6" s="159"/>
      <c r="Q6" s="165"/>
      <c r="R6" s="166"/>
      <c r="S6" s="167"/>
      <c r="T6" s="168">
        <v>45206</v>
      </c>
      <c r="U6" s="163" t="s">
        <v>406</v>
      </c>
      <c r="V6" s="169" t="s">
        <v>162</v>
      </c>
      <c r="W6" s="173" t="s">
        <v>328</v>
      </c>
    </row>
    <row r="7" spans="1:23" ht="14.45" customHeight="1" x14ac:dyDescent="0.25">
      <c r="A7" s="171" t="s">
        <v>4644</v>
      </c>
      <c r="B7" s="160">
        <v>4</v>
      </c>
      <c r="C7" s="159" t="s">
        <v>178</v>
      </c>
      <c r="D7" s="159" t="s">
        <v>173</v>
      </c>
      <c r="E7" s="159" t="s">
        <v>185</v>
      </c>
      <c r="F7" s="159"/>
      <c r="G7" s="166" t="s">
        <v>1786</v>
      </c>
      <c r="H7" s="171" t="s">
        <v>91</v>
      </c>
      <c r="I7" s="159" t="s">
        <v>110</v>
      </c>
      <c r="J7" s="165">
        <v>45201</v>
      </c>
      <c r="K7" s="178"/>
      <c r="L7" s="172" t="s">
        <v>3898</v>
      </c>
      <c r="M7" s="159" t="s">
        <v>133</v>
      </c>
      <c r="N7" s="159" t="s">
        <v>283</v>
      </c>
      <c r="O7" s="159" t="s">
        <v>4640</v>
      </c>
      <c r="P7" s="159"/>
      <c r="Q7" s="165"/>
      <c r="R7" s="166"/>
      <c r="S7" s="167"/>
      <c r="T7" s="168"/>
      <c r="U7" s="163"/>
      <c r="V7" s="169" t="s">
        <v>158</v>
      </c>
      <c r="W7" s="173"/>
    </row>
    <row r="8" spans="1:23" ht="14.45" customHeight="1" x14ac:dyDescent="0.25">
      <c r="A8" s="171" t="s">
        <v>4645</v>
      </c>
      <c r="B8" s="160">
        <f>3*30.4387/365.25</f>
        <v>0.25000985626283367</v>
      </c>
      <c r="C8" s="159" t="s">
        <v>178</v>
      </c>
      <c r="D8" s="159" t="s">
        <v>173</v>
      </c>
      <c r="E8" s="159" t="s">
        <v>185</v>
      </c>
      <c r="F8" s="159"/>
      <c r="G8" s="166" t="s">
        <v>405</v>
      </c>
      <c r="H8" s="171" t="s">
        <v>91</v>
      </c>
      <c r="I8" s="159" t="s">
        <v>110</v>
      </c>
      <c r="J8" s="165">
        <v>45201</v>
      </c>
      <c r="K8" s="165">
        <v>45201</v>
      </c>
      <c r="L8" s="172" t="s">
        <v>4646</v>
      </c>
      <c r="M8" s="159" t="s">
        <v>133</v>
      </c>
      <c r="N8" s="159" t="s">
        <v>305</v>
      </c>
      <c r="O8" s="159" t="s">
        <v>4640</v>
      </c>
      <c r="P8" s="159"/>
      <c r="Q8" s="165"/>
      <c r="R8" s="166"/>
      <c r="S8" s="167"/>
      <c r="T8" s="168">
        <v>45205</v>
      </c>
      <c r="U8" s="163" t="s">
        <v>4647</v>
      </c>
      <c r="V8" s="169" t="s">
        <v>162</v>
      </c>
      <c r="W8" s="173" t="s">
        <v>299</v>
      </c>
    </row>
    <row r="9" spans="1:23" ht="14.45" customHeight="1" x14ac:dyDescent="0.25">
      <c r="A9" s="171" t="s">
        <v>4648</v>
      </c>
      <c r="B9" s="160">
        <v>2</v>
      </c>
      <c r="C9" s="159" t="s">
        <v>168</v>
      </c>
      <c r="D9" s="159" t="s">
        <v>173</v>
      </c>
      <c r="E9" s="159" t="s">
        <v>185</v>
      </c>
      <c r="F9" s="159"/>
      <c r="G9" s="166" t="s">
        <v>1793</v>
      </c>
      <c r="H9" s="171" t="s">
        <v>91</v>
      </c>
      <c r="I9" s="159" t="s">
        <v>110</v>
      </c>
      <c r="J9" s="165">
        <v>45201</v>
      </c>
      <c r="K9" s="165">
        <v>45201</v>
      </c>
      <c r="L9" s="172" t="s">
        <v>4649</v>
      </c>
      <c r="M9" s="159" t="s">
        <v>133</v>
      </c>
      <c r="N9" s="159" t="s">
        <v>305</v>
      </c>
      <c r="O9" s="159" t="s">
        <v>284</v>
      </c>
      <c r="P9" s="159"/>
      <c r="Q9" s="165"/>
      <c r="R9" s="166"/>
      <c r="S9" s="167"/>
      <c r="T9" s="168">
        <v>45205</v>
      </c>
      <c r="U9" s="163" t="s">
        <v>365</v>
      </c>
      <c r="V9" s="169" t="s">
        <v>162</v>
      </c>
      <c r="W9" s="173" t="s">
        <v>299</v>
      </c>
    </row>
    <row r="10" spans="1:23" ht="14.45" customHeight="1" x14ac:dyDescent="0.25">
      <c r="A10" s="171" t="s">
        <v>4650</v>
      </c>
      <c r="B10" s="160">
        <f>40/365.25</f>
        <v>0.10951403148528405</v>
      </c>
      <c r="C10" s="159" t="s">
        <v>178</v>
      </c>
      <c r="D10" s="159" t="s">
        <v>173</v>
      </c>
      <c r="E10" s="159" t="s">
        <v>185</v>
      </c>
      <c r="F10" s="159"/>
      <c r="G10" s="166" t="s">
        <v>1786</v>
      </c>
      <c r="H10" s="171" t="s">
        <v>91</v>
      </c>
      <c r="I10" s="159" t="s">
        <v>110</v>
      </c>
      <c r="J10" s="165">
        <v>45201</v>
      </c>
      <c r="K10" s="165">
        <v>45201</v>
      </c>
      <c r="L10" s="172" t="s">
        <v>4651</v>
      </c>
      <c r="M10" s="159" t="s">
        <v>133</v>
      </c>
      <c r="N10" s="159" t="s">
        <v>305</v>
      </c>
      <c r="O10" s="159" t="s">
        <v>284</v>
      </c>
      <c r="P10" s="159"/>
      <c r="Q10" s="165"/>
      <c r="R10" s="166"/>
      <c r="S10" s="167"/>
      <c r="T10" s="168">
        <v>45207</v>
      </c>
      <c r="U10" s="163" t="s">
        <v>843</v>
      </c>
      <c r="V10" s="169" t="s">
        <v>162</v>
      </c>
      <c r="W10" s="173" t="s">
        <v>347</v>
      </c>
    </row>
    <row r="11" spans="1:23" ht="14.45" customHeight="1" x14ac:dyDescent="0.25">
      <c r="A11" s="171" t="s">
        <v>4652</v>
      </c>
      <c r="B11" s="160">
        <f>4*30.4387/365.25</f>
        <v>0.33334647501711157</v>
      </c>
      <c r="C11" s="159" t="s">
        <v>178</v>
      </c>
      <c r="D11" s="159" t="s">
        <v>173</v>
      </c>
      <c r="E11" s="159" t="s">
        <v>185</v>
      </c>
      <c r="F11" s="159"/>
      <c r="G11" s="166" t="s">
        <v>4653</v>
      </c>
      <c r="H11" s="171" t="s">
        <v>91</v>
      </c>
      <c r="I11" s="159" t="s">
        <v>110</v>
      </c>
      <c r="J11" s="165">
        <v>45201</v>
      </c>
      <c r="K11" s="165">
        <v>45201</v>
      </c>
      <c r="L11" s="172" t="s">
        <v>4649</v>
      </c>
      <c r="M11" s="159" t="s">
        <v>133</v>
      </c>
      <c r="N11" s="159" t="s">
        <v>305</v>
      </c>
      <c r="O11" s="159" t="s">
        <v>284</v>
      </c>
      <c r="P11" s="159"/>
      <c r="Q11" s="165"/>
      <c r="R11" s="166"/>
      <c r="S11" s="167"/>
      <c r="T11" s="168">
        <v>45206</v>
      </c>
      <c r="U11" s="163" t="s">
        <v>843</v>
      </c>
      <c r="V11" s="169" t="s">
        <v>162</v>
      </c>
      <c r="W11" s="173" t="s">
        <v>328</v>
      </c>
    </row>
    <row r="12" spans="1:23" ht="14.45" customHeight="1" x14ac:dyDescent="0.25">
      <c r="A12" s="171" t="s">
        <v>4654</v>
      </c>
      <c r="B12" s="160">
        <v>2.5</v>
      </c>
      <c r="C12" s="159" t="s">
        <v>178</v>
      </c>
      <c r="D12" s="159" t="s">
        <v>173</v>
      </c>
      <c r="E12" s="159" t="s">
        <v>185</v>
      </c>
      <c r="F12" s="159"/>
      <c r="G12" s="166" t="s">
        <v>1786</v>
      </c>
      <c r="H12" s="171" t="s">
        <v>91</v>
      </c>
      <c r="I12" s="159" t="s">
        <v>110</v>
      </c>
      <c r="J12" s="165">
        <v>45201</v>
      </c>
      <c r="K12" s="165">
        <v>45201</v>
      </c>
      <c r="L12" s="172" t="s">
        <v>4649</v>
      </c>
      <c r="M12" s="159" t="s">
        <v>133</v>
      </c>
      <c r="N12" s="159" t="s">
        <v>305</v>
      </c>
      <c r="O12" s="159" t="s">
        <v>284</v>
      </c>
      <c r="P12" s="159"/>
      <c r="Q12" s="165"/>
      <c r="R12" s="166"/>
      <c r="S12" s="167"/>
      <c r="T12" s="168">
        <v>45205</v>
      </c>
      <c r="U12" s="163" t="s">
        <v>365</v>
      </c>
      <c r="V12" s="169" t="s">
        <v>162</v>
      </c>
      <c r="W12" s="173" t="s">
        <v>299</v>
      </c>
    </row>
    <row r="13" spans="1:23" ht="14.45" customHeight="1" x14ac:dyDescent="0.25">
      <c r="A13" s="171" t="s">
        <v>4655</v>
      </c>
      <c r="B13" s="160">
        <v>1.3</v>
      </c>
      <c r="C13" s="159" t="s">
        <v>178</v>
      </c>
      <c r="D13" s="159" t="s">
        <v>173</v>
      </c>
      <c r="E13" s="159" t="s">
        <v>185</v>
      </c>
      <c r="F13" s="159"/>
      <c r="G13" s="166" t="s">
        <v>4642</v>
      </c>
      <c r="H13" s="171" t="s">
        <v>91</v>
      </c>
      <c r="I13" s="159" t="s">
        <v>110</v>
      </c>
      <c r="J13" s="165">
        <v>45201</v>
      </c>
      <c r="K13" s="165">
        <v>45201</v>
      </c>
      <c r="L13" s="172" t="s">
        <v>4649</v>
      </c>
      <c r="M13" s="159" t="s">
        <v>133</v>
      </c>
      <c r="N13" s="159" t="s">
        <v>769</v>
      </c>
      <c r="O13" s="159" t="s">
        <v>284</v>
      </c>
      <c r="P13" s="159"/>
      <c r="Q13" s="165"/>
      <c r="R13" s="166"/>
      <c r="S13" s="167"/>
      <c r="T13" s="168">
        <v>45205</v>
      </c>
      <c r="U13" s="163" t="s">
        <v>365</v>
      </c>
      <c r="V13" s="169" t="s">
        <v>162</v>
      </c>
      <c r="W13" s="173" t="s">
        <v>299</v>
      </c>
    </row>
    <row r="14" spans="1:23" ht="14.45" customHeight="1" x14ac:dyDescent="0.25">
      <c r="A14" s="171" t="s">
        <v>4656</v>
      </c>
      <c r="B14" s="160">
        <f>5*30.4387/365.25</f>
        <v>0.41668309377138946</v>
      </c>
      <c r="C14" s="159" t="s">
        <v>178</v>
      </c>
      <c r="D14" s="159" t="s">
        <v>173</v>
      </c>
      <c r="E14" s="159" t="s">
        <v>185</v>
      </c>
      <c r="F14" s="159"/>
      <c r="G14" s="166" t="s">
        <v>1786</v>
      </c>
      <c r="H14" s="171" t="s">
        <v>89</v>
      </c>
      <c r="I14" s="159" t="s">
        <v>110</v>
      </c>
      <c r="J14" s="165">
        <v>45203</v>
      </c>
      <c r="K14" s="165">
        <v>45203</v>
      </c>
      <c r="L14" s="172" t="s">
        <v>4657</v>
      </c>
      <c r="M14" s="159" t="s">
        <v>133</v>
      </c>
      <c r="N14" s="159" t="s">
        <v>283</v>
      </c>
      <c r="O14" s="159" t="s">
        <v>284</v>
      </c>
      <c r="P14" s="159"/>
      <c r="Q14" s="165"/>
      <c r="R14" s="166"/>
      <c r="S14" s="167"/>
      <c r="T14" s="168">
        <v>45208</v>
      </c>
      <c r="U14" s="163" t="s">
        <v>1086</v>
      </c>
      <c r="V14" s="169" t="s">
        <v>162</v>
      </c>
      <c r="W14" s="173" t="s">
        <v>328</v>
      </c>
    </row>
    <row r="15" spans="1:23" ht="14.45" customHeight="1" x14ac:dyDescent="0.25">
      <c r="A15" s="171" t="s">
        <v>4658</v>
      </c>
      <c r="B15" s="160">
        <v>1</v>
      </c>
      <c r="C15" s="159" t="s">
        <v>168</v>
      </c>
      <c r="D15" s="159" t="s">
        <v>173</v>
      </c>
      <c r="E15" s="159" t="s">
        <v>185</v>
      </c>
      <c r="F15" s="159"/>
      <c r="G15" s="166" t="s">
        <v>1786</v>
      </c>
      <c r="H15" s="171" t="s">
        <v>91</v>
      </c>
      <c r="I15" s="159" t="s">
        <v>110</v>
      </c>
      <c r="J15" s="165">
        <v>45203</v>
      </c>
      <c r="K15" s="165">
        <v>45203</v>
      </c>
      <c r="L15" s="172" t="s">
        <v>4651</v>
      </c>
      <c r="M15" s="159" t="s">
        <v>133</v>
      </c>
      <c r="N15" s="159" t="s">
        <v>283</v>
      </c>
      <c r="O15" s="159" t="s">
        <v>284</v>
      </c>
      <c r="P15" s="159"/>
      <c r="Q15" s="165"/>
      <c r="R15" s="166"/>
      <c r="S15" s="167"/>
      <c r="T15" s="168">
        <v>45205</v>
      </c>
      <c r="U15" s="163" t="s">
        <v>365</v>
      </c>
      <c r="V15" s="169" t="s">
        <v>162</v>
      </c>
      <c r="W15" s="173" t="s">
        <v>276</v>
      </c>
    </row>
    <row r="16" spans="1:23" ht="14.45" customHeight="1" x14ac:dyDescent="0.25">
      <c r="A16" s="171" t="s">
        <v>4659</v>
      </c>
      <c r="B16" s="160">
        <v>5</v>
      </c>
      <c r="C16" s="159" t="s">
        <v>178</v>
      </c>
      <c r="D16" s="159" t="s">
        <v>173</v>
      </c>
      <c r="E16" s="159" t="s">
        <v>185</v>
      </c>
      <c r="F16" s="159"/>
      <c r="G16" s="166" t="s">
        <v>1786</v>
      </c>
      <c r="H16" s="171" t="s">
        <v>91</v>
      </c>
      <c r="I16" s="159" t="s">
        <v>110</v>
      </c>
      <c r="J16" s="165">
        <v>45203</v>
      </c>
      <c r="K16" s="165">
        <v>45203</v>
      </c>
      <c r="L16" s="172" t="s">
        <v>4660</v>
      </c>
      <c r="M16" s="159" t="s">
        <v>133</v>
      </c>
      <c r="N16" s="159" t="s">
        <v>283</v>
      </c>
      <c r="O16" s="159" t="s">
        <v>284</v>
      </c>
      <c r="P16" s="159"/>
      <c r="Q16" s="165"/>
      <c r="R16" s="166"/>
      <c r="S16" s="167"/>
      <c r="T16" s="168">
        <v>45205</v>
      </c>
      <c r="U16" s="163" t="s">
        <v>4661</v>
      </c>
      <c r="V16" s="169" t="s">
        <v>162</v>
      </c>
      <c r="W16" s="173" t="s">
        <v>276</v>
      </c>
    </row>
    <row r="17" spans="1:23" ht="14.45" customHeight="1" x14ac:dyDescent="0.25">
      <c r="A17" s="171" t="s">
        <v>4662</v>
      </c>
      <c r="B17" s="160">
        <v>4.5</v>
      </c>
      <c r="C17" s="159" t="s">
        <v>178</v>
      </c>
      <c r="D17" s="159" t="s">
        <v>173</v>
      </c>
      <c r="E17" s="159" t="s">
        <v>185</v>
      </c>
      <c r="F17" s="159"/>
      <c r="G17" s="166" t="s">
        <v>1786</v>
      </c>
      <c r="H17" s="171" t="s">
        <v>91</v>
      </c>
      <c r="I17" s="159" t="s">
        <v>110</v>
      </c>
      <c r="J17" s="165">
        <v>45208</v>
      </c>
      <c r="K17" s="165">
        <v>45208</v>
      </c>
      <c r="L17" s="172" t="s">
        <v>4663</v>
      </c>
      <c r="M17" s="159" t="s">
        <v>133</v>
      </c>
      <c r="N17" s="159" t="s">
        <v>290</v>
      </c>
      <c r="O17" s="159" t="s">
        <v>284</v>
      </c>
      <c r="P17" s="159"/>
      <c r="Q17" s="165"/>
      <c r="R17" s="166"/>
      <c r="S17" s="167"/>
      <c r="T17" s="168">
        <v>45213</v>
      </c>
      <c r="U17" s="163" t="s">
        <v>365</v>
      </c>
      <c r="V17" s="169" t="s">
        <v>162</v>
      </c>
      <c r="W17" s="173" t="s">
        <v>328</v>
      </c>
    </row>
    <row r="18" spans="1:23" ht="14.45" customHeight="1" x14ac:dyDescent="0.25">
      <c r="A18" s="171" t="s">
        <v>4664</v>
      </c>
      <c r="B18" s="160">
        <v>1.2</v>
      </c>
      <c r="C18" s="159" t="s">
        <v>168</v>
      </c>
      <c r="D18" s="159" t="s">
        <v>173</v>
      </c>
      <c r="E18" s="159" t="s">
        <v>185</v>
      </c>
      <c r="F18" s="159"/>
      <c r="G18" s="166" t="s">
        <v>4665</v>
      </c>
      <c r="H18" s="171" t="s">
        <v>91</v>
      </c>
      <c r="I18" s="159" t="s">
        <v>110</v>
      </c>
      <c r="J18" s="165">
        <v>45208</v>
      </c>
      <c r="K18" s="165">
        <v>45208</v>
      </c>
      <c r="L18" s="172" t="s">
        <v>4666</v>
      </c>
      <c r="M18" s="159" t="s">
        <v>133</v>
      </c>
      <c r="N18" s="159" t="s">
        <v>283</v>
      </c>
      <c r="O18" s="159" t="s">
        <v>284</v>
      </c>
      <c r="P18" s="159"/>
      <c r="Q18" s="165"/>
      <c r="R18" s="166"/>
      <c r="S18" s="167"/>
      <c r="T18" s="168">
        <v>45211</v>
      </c>
      <c r="U18" s="163" t="s">
        <v>406</v>
      </c>
      <c r="V18" s="169" t="s">
        <v>162</v>
      </c>
      <c r="W18" s="173" t="s">
        <v>371</v>
      </c>
    </row>
    <row r="19" spans="1:23" ht="14.45" customHeight="1" x14ac:dyDescent="0.25">
      <c r="A19" s="171" t="s">
        <v>4667</v>
      </c>
      <c r="B19" s="160">
        <v>3</v>
      </c>
      <c r="C19" s="159" t="s">
        <v>178</v>
      </c>
      <c r="D19" s="159" t="s">
        <v>173</v>
      </c>
      <c r="E19" s="159" t="s">
        <v>185</v>
      </c>
      <c r="F19" s="159"/>
      <c r="G19" s="166" t="s">
        <v>1285</v>
      </c>
      <c r="H19" s="171" t="s">
        <v>91</v>
      </c>
      <c r="I19" s="159" t="s">
        <v>110</v>
      </c>
      <c r="J19" s="165">
        <v>45208</v>
      </c>
      <c r="K19" s="178"/>
      <c r="L19" s="172" t="s">
        <v>4668</v>
      </c>
      <c r="M19" s="159" t="s">
        <v>133</v>
      </c>
      <c r="N19" s="159" t="s">
        <v>283</v>
      </c>
      <c r="O19" s="159" t="s">
        <v>284</v>
      </c>
      <c r="P19" s="159"/>
      <c r="Q19" s="165"/>
      <c r="R19" s="166"/>
      <c r="S19" s="167"/>
      <c r="T19" s="168"/>
      <c r="U19" s="163"/>
      <c r="V19" s="169" t="s">
        <v>158</v>
      </c>
      <c r="W19" s="173"/>
    </row>
    <row r="20" spans="1:23" ht="14.45" customHeight="1" x14ac:dyDescent="0.25">
      <c r="A20" s="171" t="s">
        <v>4669</v>
      </c>
      <c r="B20" s="160">
        <v>7</v>
      </c>
      <c r="C20" s="159" t="s">
        <v>178</v>
      </c>
      <c r="D20" s="159" t="s">
        <v>173</v>
      </c>
      <c r="E20" s="159" t="s">
        <v>185</v>
      </c>
      <c r="F20" s="159"/>
      <c r="G20" s="166" t="s">
        <v>4670</v>
      </c>
      <c r="H20" s="171" t="s">
        <v>91</v>
      </c>
      <c r="I20" s="159" t="s">
        <v>110</v>
      </c>
      <c r="J20" s="165">
        <v>45208</v>
      </c>
      <c r="K20" s="178"/>
      <c r="L20" s="172" t="s">
        <v>4671</v>
      </c>
      <c r="M20" s="159" t="s">
        <v>133</v>
      </c>
      <c r="N20" s="159" t="s">
        <v>283</v>
      </c>
      <c r="O20" s="159" t="s">
        <v>284</v>
      </c>
      <c r="P20" s="159"/>
      <c r="Q20" s="165"/>
      <c r="R20" s="166"/>
      <c r="S20" s="167"/>
      <c r="T20" s="168"/>
      <c r="U20" s="163"/>
      <c r="V20" s="169" t="s">
        <v>158</v>
      </c>
      <c r="W20" s="173"/>
    </row>
    <row r="21" spans="1:23" ht="14.45" customHeight="1" x14ac:dyDescent="0.25">
      <c r="A21" s="171" t="s">
        <v>4672</v>
      </c>
      <c r="B21" s="160">
        <f>10*30.4387/365.25</f>
        <v>0.83336618754277891</v>
      </c>
      <c r="C21" s="159" t="s">
        <v>178</v>
      </c>
      <c r="D21" s="159" t="s">
        <v>173</v>
      </c>
      <c r="E21" s="159" t="s">
        <v>185</v>
      </c>
      <c r="F21" s="159"/>
      <c r="G21" s="166" t="s">
        <v>436</v>
      </c>
      <c r="H21" s="171" t="s">
        <v>91</v>
      </c>
      <c r="I21" s="159" t="s">
        <v>110</v>
      </c>
      <c r="J21" s="165">
        <v>45208</v>
      </c>
      <c r="K21" s="165">
        <v>45208</v>
      </c>
      <c r="L21" s="172" t="s">
        <v>4673</v>
      </c>
      <c r="M21" s="159" t="s">
        <v>133</v>
      </c>
      <c r="N21" s="159" t="s">
        <v>283</v>
      </c>
      <c r="O21" s="159" t="s">
        <v>284</v>
      </c>
      <c r="P21" s="159"/>
      <c r="Q21" s="165"/>
      <c r="R21" s="166"/>
      <c r="S21" s="167"/>
      <c r="T21" s="168">
        <v>45216</v>
      </c>
      <c r="U21" s="163" t="s">
        <v>843</v>
      </c>
      <c r="V21" s="169" t="s">
        <v>162</v>
      </c>
      <c r="W21" s="173" t="s">
        <v>387</v>
      </c>
    </row>
    <row r="22" spans="1:23" ht="14.45" customHeight="1" x14ac:dyDescent="0.25">
      <c r="A22" s="171" t="s">
        <v>4674</v>
      </c>
      <c r="B22" s="160">
        <f>2*30.4387/365.25</f>
        <v>0.16667323750855578</v>
      </c>
      <c r="C22" s="159" t="s">
        <v>178</v>
      </c>
      <c r="D22" s="159" t="s">
        <v>173</v>
      </c>
      <c r="E22" s="159" t="s">
        <v>185</v>
      </c>
      <c r="F22" s="159"/>
      <c r="G22" s="166" t="s">
        <v>436</v>
      </c>
      <c r="H22" s="171" t="s">
        <v>91</v>
      </c>
      <c r="I22" s="159" t="s">
        <v>110</v>
      </c>
      <c r="J22" s="165">
        <v>45208</v>
      </c>
      <c r="K22" s="165">
        <v>45208</v>
      </c>
      <c r="L22" s="172" t="s">
        <v>4663</v>
      </c>
      <c r="M22" s="159" t="s">
        <v>133</v>
      </c>
      <c r="N22" s="159" t="s">
        <v>290</v>
      </c>
      <c r="O22" s="159" t="s">
        <v>284</v>
      </c>
      <c r="P22" s="159"/>
      <c r="Q22" s="165"/>
      <c r="R22" s="166"/>
      <c r="S22" s="167"/>
      <c r="T22" s="168">
        <v>45213</v>
      </c>
      <c r="U22" s="163" t="s">
        <v>365</v>
      </c>
      <c r="V22" s="169" t="s">
        <v>162</v>
      </c>
      <c r="W22" s="173" t="s">
        <v>328</v>
      </c>
    </row>
    <row r="23" spans="1:23" ht="14.45" customHeight="1" x14ac:dyDescent="0.25">
      <c r="A23" s="171" t="s">
        <v>4675</v>
      </c>
      <c r="B23" s="160">
        <v>30</v>
      </c>
      <c r="C23" s="159" t="s">
        <v>168</v>
      </c>
      <c r="D23" s="159" t="s">
        <v>173</v>
      </c>
      <c r="E23" s="159" t="s">
        <v>279</v>
      </c>
      <c r="F23" s="159"/>
      <c r="G23" s="166" t="s">
        <v>1457</v>
      </c>
      <c r="H23" s="171" t="s">
        <v>89</v>
      </c>
      <c r="I23" s="159" t="s">
        <v>100</v>
      </c>
      <c r="J23" s="165">
        <v>45208</v>
      </c>
      <c r="K23" s="165">
        <v>45208</v>
      </c>
      <c r="L23" s="172" t="s">
        <v>4676</v>
      </c>
      <c r="M23" s="159" t="s">
        <v>137</v>
      </c>
      <c r="N23" s="159" t="s">
        <v>3221</v>
      </c>
      <c r="O23" s="159" t="s">
        <v>334</v>
      </c>
      <c r="P23" s="159"/>
      <c r="Q23" s="165"/>
      <c r="R23" s="166"/>
      <c r="S23" s="167"/>
      <c r="T23" s="168">
        <v>45212</v>
      </c>
      <c r="U23" s="163" t="s">
        <v>4677</v>
      </c>
      <c r="V23" s="169" t="s">
        <v>162</v>
      </c>
      <c r="W23" s="173" t="s">
        <v>4678</v>
      </c>
    </row>
    <row r="24" spans="1:23" ht="14.45" customHeight="1" x14ac:dyDescent="0.25">
      <c r="A24" s="171" t="s">
        <v>4679</v>
      </c>
      <c r="B24" s="160">
        <f>1*30.4387/365.25</f>
        <v>8.3336618754277891E-2</v>
      </c>
      <c r="C24" s="159" t="s">
        <v>168</v>
      </c>
      <c r="D24" s="159" t="s">
        <v>173</v>
      </c>
      <c r="E24" s="159" t="s">
        <v>279</v>
      </c>
      <c r="F24" s="159"/>
      <c r="G24" s="166" t="s">
        <v>179</v>
      </c>
      <c r="H24" s="171" t="s">
        <v>89</v>
      </c>
      <c r="I24" s="159" t="s">
        <v>100</v>
      </c>
      <c r="J24" s="165">
        <v>45208</v>
      </c>
      <c r="K24" s="165">
        <v>45208</v>
      </c>
      <c r="L24" s="172" t="s">
        <v>1957</v>
      </c>
      <c r="M24" s="159" t="s">
        <v>133</v>
      </c>
      <c r="N24" s="159" t="s">
        <v>3823</v>
      </c>
      <c r="O24" s="159" t="s">
        <v>284</v>
      </c>
      <c r="P24" s="159"/>
      <c r="Q24" s="165"/>
      <c r="R24" s="166"/>
      <c r="S24" s="167"/>
      <c r="T24" s="168"/>
      <c r="U24" s="163"/>
      <c r="V24" s="169" t="s">
        <v>158</v>
      </c>
      <c r="W24" s="173"/>
    </row>
    <row r="25" spans="1:23" ht="14.45" customHeight="1" x14ac:dyDescent="0.25">
      <c r="A25" s="171" t="s">
        <v>4680</v>
      </c>
      <c r="B25" s="170">
        <f>17/365.25</f>
        <v>4.6543463381245723E-2</v>
      </c>
      <c r="C25" s="159" t="s">
        <v>178</v>
      </c>
      <c r="D25" s="159" t="s">
        <v>173</v>
      </c>
      <c r="E25" s="159" t="s">
        <v>185</v>
      </c>
      <c r="F25" s="159"/>
      <c r="G25" s="166" t="s">
        <v>1786</v>
      </c>
      <c r="H25" s="171" t="s">
        <v>91</v>
      </c>
      <c r="I25" s="159" t="s">
        <v>110</v>
      </c>
      <c r="J25" s="165">
        <v>45208</v>
      </c>
      <c r="K25" s="165">
        <v>45208</v>
      </c>
      <c r="L25" s="172" t="s">
        <v>4681</v>
      </c>
      <c r="M25" s="159" t="s">
        <v>133</v>
      </c>
      <c r="N25" s="159" t="s">
        <v>290</v>
      </c>
      <c r="O25" s="159" t="s">
        <v>284</v>
      </c>
      <c r="P25" s="159"/>
      <c r="Q25" s="165"/>
      <c r="R25" s="166"/>
      <c r="S25" s="167"/>
      <c r="T25" s="168">
        <v>45208</v>
      </c>
      <c r="U25" s="163" t="s">
        <v>4682</v>
      </c>
      <c r="V25" s="169" t="s">
        <v>160</v>
      </c>
      <c r="W25" s="173" t="s">
        <v>320</v>
      </c>
    </row>
    <row r="26" spans="1:23" ht="14.45" customHeight="1" x14ac:dyDescent="0.25">
      <c r="A26" s="171" t="s">
        <v>4683</v>
      </c>
      <c r="B26" s="170">
        <v>2</v>
      </c>
      <c r="C26" s="159" t="s">
        <v>168</v>
      </c>
      <c r="D26" s="159" t="s">
        <v>173</v>
      </c>
      <c r="E26" s="159" t="s">
        <v>185</v>
      </c>
      <c r="F26" s="159"/>
      <c r="G26" s="166" t="s">
        <v>4653</v>
      </c>
      <c r="H26" s="171" t="s">
        <v>91</v>
      </c>
      <c r="I26" s="159" t="s">
        <v>110</v>
      </c>
      <c r="J26" s="165">
        <v>45210</v>
      </c>
      <c r="K26" s="165">
        <v>45210</v>
      </c>
      <c r="L26" s="172" t="s">
        <v>4666</v>
      </c>
      <c r="M26" s="159" t="s">
        <v>133</v>
      </c>
      <c r="N26" s="159" t="s">
        <v>283</v>
      </c>
      <c r="O26" s="159" t="s">
        <v>284</v>
      </c>
      <c r="P26" s="159"/>
      <c r="Q26" s="165"/>
      <c r="R26" s="166"/>
      <c r="S26" s="167"/>
      <c r="T26" s="168">
        <v>45215</v>
      </c>
      <c r="U26" s="163" t="s">
        <v>365</v>
      </c>
      <c r="V26" s="169" t="s">
        <v>162</v>
      </c>
      <c r="W26" s="173" t="s">
        <v>328</v>
      </c>
    </row>
    <row r="27" spans="1:23" ht="14.45" customHeight="1" x14ac:dyDescent="0.25">
      <c r="A27" s="171" t="s">
        <v>4684</v>
      </c>
      <c r="B27" s="160">
        <f>2*30.4387/365.25</f>
        <v>0.16667323750855578</v>
      </c>
      <c r="C27" s="159" t="s">
        <v>178</v>
      </c>
      <c r="D27" s="159" t="s">
        <v>173</v>
      </c>
      <c r="E27" s="159" t="s">
        <v>185</v>
      </c>
      <c r="F27" s="159"/>
      <c r="G27" s="166" t="s">
        <v>720</v>
      </c>
      <c r="H27" s="171" t="s">
        <v>91</v>
      </c>
      <c r="I27" s="159" t="s">
        <v>110</v>
      </c>
      <c r="J27" s="165">
        <v>45210</v>
      </c>
      <c r="K27" s="165">
        <v>45210</v>
      </c>
      <c r="L27" s="172" t="s">
        <v>4639</v>
      </c>
      <c r="M27" s="159" t="s">
        <v>133</v>
      </c>
      <c r="N27" s="159" t="s">
        <v>283</v>
      </c>
      <c r="O27" s="159" t="s">
        <v>284</v>
      </c>
      <c r="P27" s="159"/>
      <c r="Q27" s="165"/>
      <c r="R27" s="166"/>
      <c r="S27" s="167"/>
      <c r="T27" s="168">
        <v>45210</v>
      </c>
      <c r="U27" s="163" t="s">
        <v>319</v>
      </c>
      <c r="V27" s="169" t="s">
        <v>160</v>
      </c>
      <c r="W27" s="173" t="s">
        <v>320</v>
      </c>
    </row>
    <row r="28" spans="1:23" ht="14.45" customHeight="1" x14ac:dyDescent="0.25">
      <c r="A28" s="171" t="s">
        <v>4685</v>
      </c>
      <c r="B28" s="170">
        <f>2.5*30.4387/365.25</f>
        <v>0.20834154688569473</v>
      </c>
      <c r="C28" s="159" t="s">
        <v>178</v>
      </c>
      <c r="D28" s="159" t="s">
        <v>173</v>
      </c>
      <c r="E28" s="159" t="s">
        <v>185</v>
      </c>
      <c r="F28" s="159"/>
      <c r="G28" s="166" t="s">
        <v>1786</v>
      </c>
      <c r="H28" s="171" t="s">
        <v>91</v>
      </c>
      <c r="I28" s="159" t="s">
        <v>110</v>
      </c>
      <c r="J28" s="165">
        <v>45210</v>
      </c>
      <c r="K28" s="165">
        <v>45210</v>
      </c>
      <c r="L28" s="172" t="s">
        <v>4639</v>
      </c>
      <c r="M28" s="159" t="s">
        <v>133</v>
      </c>
      <c r="N28" s="159" t="s">
        <v>283</v>
      </c>
      <c r="O28" s="159" t="s">
        <v>284</v>
      </c>
      <c r="P28" s="159"/>
      <c r="Q28" s="165"/>
      <c r="R28" s="166"/>
      <c r="S28" s="167"/>
      <c r="T28" s="168">
        <v>45215</v>
      </c>
      <c r="U28" s="163" t="s">
        <v>406</v>
      </c>
      <c r="V28" s="169" t="s">
        <v>162</v>
      </c>
      <c r="W28" s="173" t="s">
        <v>328</v>
      </c>
    </row>
    <row r="29" spans="1:23" ht="14.45" customHeight="1" x14ac:dyDescent="0.25">
      <c r="A29" s="171" t="s">
        <v>4686</v>
      </c>
      <c r="B29" s="170">
        <v>3.5</v>
      </c>
      <c r="C29" s="159" t="s">
        <v>168</v>
      </c>
      <c r="D29" s="159" t="s">
        <v>173</v>
      </c>
      <c r="E29" s="159" t="s">
        <v>279</v>
      </c>
      <c r="F29" s="159"/>
      <c r="G29" s="166" t="s">
        <v>238</v>
      </c>
      <c r="H29" s="171" t="s">
        <v>89</v>
      </c>
      <c r="I29" s="159" t="s">
        <v>100</v>
      </c>
      <c r="J29" s="165">
        <v>45212</v>
      </c>
      <c r="K29" s="165">
        <v>45212</v>
      </c>
      <c r="L29" s="172" t="s">
        <v>4687</v>
      </c>
      <c r="M29" s="159" t="s">
        <v>133</v>
      </c>
      <c r="N29" s="159" t="s">
        <v>3823</v>
      </c>
      <c r="O29" s="159" t="s">
        <v>284</v>
      </c>
      <c r="P29" s="159"/>
      <c r="Q29" s="165"/>
      <c r="R29" s="166"/>
      <c r="S29" s="167"/>
      <c r="T29" s="168">
        <v>45219</v>
      </c>
      <c r="U29" s="163" t="s">
        <v>4688</v>
      </c>
      <c r="V29" s="169" t="s">
        <v>162</v>
      </c>
      <c r="W29" s="173" t="s">
        <v>423</v>
      </c>
    </row>
    <row r="30" spans="1:23" ht="14.45" customHeight="1" x14ac:dyDescent="0.25">
      <c r="A30" s="171" t="s">
        <v>4689</v>
      </c>
      <c r="B30" s="170">
        <f>3*30.4387/365.25</f>
        <v>0.25000985626283367</v>
      </c>
      <c r="C30" s="159" t="s">
        <v>178</v>
      </c>
      <c r="D30" s="159" t="s">
        <v>173</v>
      </c>
      <c r="E30" s="159" t="s">
        <v>279</v>
      </c>
      <c r="F30" s="159"/>
      <c r="G30" s="166" t="s">
        <v>3328</v>
      </c>
      <c r="H30" s="171" t="s">
        <v>89</v>
      </c>
      <c r="I30" s="159" t="s">
        <v>100</v>
      </c>
      <c r="J30" s="165">
        <v>45212</v>
      </c>
      <c r="K30" s="165">
        <v>45212</v>
      </c>
      <c r="L30" s="172" t="s">
        <v>4690</v>
      </c>
      <c r="M30" s="159" t="s">
        <v>133</v>
      </c>
      <c r="N30" s="159" t="s">
        <v>290</v>
      </c>
      <c r="O30" s="159" t="s">
        <v>284</v>
      </c>
      <c r="P30" s="159"/>
      <c r="Q30" s="165"/>
      <c r="R30" s="166"/>
      <c r="S30" s="167"/>
      <c r="T30" s="168">
        <v>45220</v>
      </c>
      <c r="U30" s="163" t="s">
        <v>4691</v>
      </c>
      <c r="V30" s="169" t="s">
        <v>162</v>
      </c>
      <c r="W30" s="173" t="s">
        <v>387</v>
      </c>
    </row>
    <row r="31" spans="1:23" ht="14.45" customHeight="1" x14ac:dyDescent="0.25">
      <c r="A31" s="171" t="s">
        <v>4692</v>
      </c>
      <c r="B31" s="170">
        <v>1.5</v>
      </c>
      <c r="C31" s="159" t="s">
        <v>168</v>
      </c>
      <c r="D31" s="159" t="s">
        <v>173</v>
      </c>
      <c r="E31" s="159" t="s">
        <v>279</v>
      </c>
      <c r="F31" s="159"/>
      <c r="G31" s="166" t="s">
        <v>281</v>
      </c>
      <c r="H31" s="171" t="s">
        <v>89</v>
      </c>
      <c r="I31" s="159" t="s">
        <v>100</v>
      </c>
      <c r="J31" s="165">
        <v>45215</v>
      </c>
      <c r="K31" s="165">
        <v>45215</v>
      </c>
      <c r="L31" s="172" t="s">
        <v>3220</v>
      </c>
      <c r="M31" s="159" t="s">
        <v>133</v>
      </c>
      <c r="N31" s="159" t="s">
        <v>3221</v>
      </c>
      <c r="O31" s="159" t="s">
        <v>284</v>
      </c>
      <c r="P31" s="159"/>
      <c r="Q31" s="165"/>
      <c r="R31" s="166"/>
      <c r="S31" s="167"/>
      <c r="T31" s="168">
        <v>45221</v>
      </c>
      <c r="U31" s="209" t="s">
        <v>4691</v>
      </c>
      <c r="V31" s="169" t="s">
        <v>162</v>
      </c>
      <c r="W31" s="173" t="s">
        <v>347</v>
      </c>
    </row>
    <row r="32" spans="1:23" ht="14.45" customHeight="1" x14ac:dyDescent="0.25">
      <c r="A32" s="171" t="s">
        <v>4693</v>
      </c>
      <c r="B32" s="170">
        <v>1.9</v>
      </c>
      <c r="C32" s="159" t="s">
        <v>168</v>
      </c>
      <c r="D32" s="159" t="s">
        <v>169</v>
      </c>
      <c r="E32" s="159" t="s">
        <v>795</v>
      </c>
      <c r="F32" s="159"/>
      <c r="G32" s="166" t="s">
        <v>1033</v>
      </c>
      <c r="H32" s="171" t="s">
        <v>303</v>
      </c>
      <c r="I32" s="159" t="s">
        <v>120</v>
      </c>
      <c r="J32" s="165">
        <v>45215</v>
      </c>
      <c r="K32" s="165">
        <v>45215</v>
      </c>
      <c r="L32" s="172" t="s">
        <v>3220</v>
      </c>
      <c r="M32" s="159" t="s">
        <v>133</v>
      </c>
      <c r="N32" s="159" t="s">
        <v>274</v>
      </c>
      <c r="O32" s="159" t="s">
        <v>284</v>
      </c>
      <c r="P32" s="159"/>
      <c r="Q32" s="165"/>
      <c r="R32" s="166"/>
      <c r="S32" s="167"/>
      <c r="T32" s="168">
        <v>45221</v>
      </c>
      <c r="U32" s="210" t="s">
        <v>3220</v>
      </c>
      <c r="V32" s="169" t="s">
        <v>162</v>
      </c>
      <c r="W32" s="173" t="s">
        <v>347</v>
      </c>
    </row>
    <row r="33" spans="1:23" ht="14.45" customHeight="1" x14ac:dyDescent="0.25">
      <c r="A33" s="171" t="s">
        <v>4694</v>
      </c>
      <c r="B33" s="170">
        <v>2</v>
      </c>
      <c r="C33" s="159" t="s">
        <v>168</v>
      </c>
      <c r="D33" s="159" t="s">
        <v>173</v>
      </c>
      <c r="E33" s="159" t="s">
        <v>185</v>
      </c>
      <c r="F33" s="159"/>
      <c r="G33" s="166" t="s">
        <v>543</v>
      </c>
      <c r="H33" s="171" t="s">
        <v>91</v>
      </c>
      <c r="I33" s="159" t="s">
        <v>110</v>
      </c>
      <c r="J33" s="165">
        <v>45215</v>
      </c>
      <c r="K33" s="165">
        <v>45215</v>
      </c>
      <c r="L33" s="172" t="s">
        <v>4695</v>
      </c>
      <c r="M33" s="159" t="s">
        <v>133</v>
      </c>
      <c r="N33" s="159" t="s">
        <v>290</v>
      </c>
      <c r="O33" s="159" t="s">
        <v>284</v>
      </c>
      <c r="P33" s="159"/>
      <c r="Q33" s="165"/>
      <c r="R33" s="166"/>
      <c r="S33" s="167"/>
      <c r="T33" s="168">
        <v>45221</v>
      </c>
      <c r="U33" s="204" t="s">
        <v>4584</v>
      </c>
      <c r="V33" s="169" t="s">
        <v>162</v>
      </c>
      <c r="W33" s="173" t="s">
        <v>347</v>
      </c>
    </row>
    <row r="34" spans="1:23" ht="14.45" customHeight="1" x14ac:dyDescent="0.25">
      <c r="A34" s="171" t="s">
        <v>4696</v>
      </c>
      <c r="B34" s="170">
        <v>2</v>
      </c>
      <c r="C34" s="159" t="s">
        <v>168</v>
      </c>
      <c r="D34" s="159" t="s">
        <v>173</v>
      </c>
      <c r="E34" s="159" t="s">
        <v>185</v>
      </c>
      <c r="F34" s="159"/>
      <c r="G34" s="166" t="s">
        <v>4697</v>
      </c>
      <c r="H34" s="171" t="s">
        <v>91</v>
      </c>
      <c r="I34" s="159" t="s">
        <v>110</v>
      </c>
      <c r="J34" s="165">
        <v>45215</v>
      </c>
      <c r="K34" s="165"/>
      <c r="L34" s="172" t="s">
        <v>4698</v>
      </c>
      <c r="M34" s="159" t="s">
        <v>133</v>
      </c>
      <c r="N34" s="159" t="s">
        <v>283</v>
      </c>
      <c r="O34" s="159" t="s">
        <v>618</v>
      </c>
      <c r="P34" s="159"/>
      <c r="Q34" s="165"/>
      <c r="R34" s="166"/>
      <c r="S34" s="167"/>
      <c r="T34" s="168"/>
      <c r="U34" s="163"/>
      <c r="V34" s="169" t="s">
        <v>158</v>
      </c>
      <c r="W34" s="173"/>
    </row>
    <row r="35" spans="1:23" ht="14.45" customHeight="1" x14ac:dyDescent="0.25">
      <c r="A35" s="171" t="s">
        <v>4699</v>
      </c>
      <c r="B35" s="170">
        <f>1*30.4387/365.25</f>
        <v>8.3336618754277891E-2</v>
      </c>
      <c r="C35" s="159" t="s">
        <v>178</v>
      </c>
      <c r="D35" s="159" t="s">
        <v>173</v>
      </c>
      <c r="E35" s="159" t="s">
        <v>185</v>
      </c>
      <c r="F35" s="159"/>
      <c r="G35" s="166" t="s">
        <v>1786</v>
      </c>
      <c r="H35" s="171" t="s">
        <v>91</v>
      </c>
      <c r="I35" s="159" t="s">
        <v>110</v>
      </c>
      <c r="J35" s="165">
        <v>45215</v>
      </c>
      <c r="K35" s="165">
        <v>45220</v>
      </c>
      <c r="L35" s="172" t="s">
        <v>4700</v>
      </c>
      <c r="M35" s="159" t="s">
        <v>133</v>
      </c>
      <c r="N35" s="159" t="s">
        <v>283</v>
      </c>
      <c r="O35" s="159" t="s">
        <v>284</v>
      </c>
      <c r="P35" s="159"/>
      <c r="Q35" s="165"/>
      <c r="R35" s="166"/>
      <c r="S35" s="167"/>
      <c r="T35" s="168">
        <v>45226</v>
      </c>
      <c r="U35" s="163" t="s">
        <v>406</v>
      </c>
      <c r="V35" s="169" t="s">
        <v>162</v>
      </c>
      <c r="W35" s="173" t="s">
        <v>347</v>
      </c>
    </row>
    <row r="36" spans="1:23" ht="14.45" customHeight="1" x14ac:dyDescent="0.25">
      <c r="A36" s="171" t="s">
        <v>4701</v>
      </c>
      <c r="B36" s="170">
        <f>10*30.4387/365.25</f>
        <v>0.83336618754277891</v>
      </c>
      <c r="C36" s="159" t="s">
        <v>178</v>
      </c>
      <c r="D36" s="159" t="s">
        <v>173</v>
      </c>
      <c r="E36" s="159" t="s">
        <v>185</v>
      </c>
      <c r="F36" s="159"/>
      <c r="G36" s="166" t="s">
        <v>1786</v>
      </c>
      <c r="H36" s="171" t="s">
        <v>91</v>
      </c>
      <c r="I36" s="159" t="s">
        <v>110</v>
      </c>
      <c r="J36" s="165">
        <v>45215</v>
      </c>
      <c r="K36" s="165"/>
      <c r="L36" s="172" t="s">
        <v>4702</v>
      </c>
      <c r="M36" s="159" t="s">
        <v>133</v>
      </c>
      <c r="N36" s="159" t="s">
        <v>283</v>
      </c>
      <c r="O36" s="159" t="s">
        <v>284</v>
      </c>
      <c r="P36" s="159"/>
      <c r="Q36" s="165"/>
      <c r="R36" s="166"/>
      <c r="S36" s="167"/>
      <c r="T36" s="168"/>
      <c r="U36" s="163"/>
      <c r="V36" s="169" t="s">
        <v>158</v>
      </c>
      <c r="W36" s="173"/>
    </row>
    <row r="37" spans="1:23" ht="14.45" customHeight="1" x14ac:dyDescent="0.25">
      <c r="A37" s="171" t="s">
        <v>4703</v>
      </c>
      <c r="B37" s="170">
        <v>1.5</v>
      </c>
      <c r="C37" s="159" t="s">
        <v>178</v>
      </c>
      <c r="D37" s="159" t="s">
        <v>173</v>
      </c>
      <c r="E37" s="159" t="s">
        <v>185</v>
      </c>
      <c r="F37" s="159"/>
      <c r="G37" s="166" t="s">
        <v>1793</v>
      </c>
      <c r="H37" s="171" t="s">
        <v>89</v>
      </c>
      <c r="I37" s="159" t="s">
        <v>110</v>
      </c>
      <c r="J37" s="165">
        <v>45217</v>
      </c>
      <c r="K37" s="165">
        <v>45217</v>
      </c>
      <c r="L37" s="172" t="s">
        <v>4704</v>
      </c>
      <c r="M37" s="159" t="s">
        <v>201</v>
      </c>
      <c r="N37" s="159" t="s">
        <v>283</v>
      </c>
      <c r="O37" s="159" t="s">
        <v>421</v>
      </c>
      <c r="P37" s="159"/>
      <c r="Q37" s="165"/>
      <c r="R37" s="166"/>
      <c r="S37" s="167"/>
      <c r="T37" s="168">
        <v>45220</v>
      </c>
      <c r="U37" s="163" t="s">
        <v>4705</v>
      </c>
      <c r="V37" s="169" t="s">
        <v>162</v>
      </c>
      <c r="W37" s="173" t="s">
        <v>276</v>
      </c>
    </row>
    <row r="38" spans="1:23" ht="14.45" customHeight="1" x14ac:dyDescent="0.25">
      <c r="A38" s="171" t="s">
        <v>4706</v>
      </c>
      <c r="B38" s="170">
        <v>1.4</v>
      </c>
      <c r="C38" s="159" t="s">
        <v>168</v>
      </c>
      <c r="D38" s="159" t="s">
        <v>173</v>
      </c>
      <c r="E38" s="159" t="s">
        <v>185</v>
      </c>
      <c r="F38" s="159"/>
      <c r="G38" s="166" t="s">
        <v>1285</v>
      </c>
      <c r="H38" s="171" t="s">
        <v>91</v>
      </c>
      <c r="I38" s="159" t="s">
        <v>110</v>
      </c>
      <c r="J38" s="165">
        <v>45217</v>
      </c>
      <c r="K38" s="165">
        <v>45217</v>
      </c>
      <c r="L38" s="172" t="s">
        <v>4707</v>
      </c>
      <c r="M38" s="159" t="s">
        <v>133</v>
      </c>
      <c r="N38" s="159" t="s">
        <v>769</v>
      </c>
      <c r="O38" s="159" t="s">
        <v>618</v>
      </c>
      <c r="P38" s="159"/>
      <c r="Q38" s="165"/>
      <c r="R38" s="166"/>
      <c r="S38" s="167"/>
      <c r="T38" s="168">
        <v>45224</v>
      </c>
      <c r="U38" s="163" t="s">
        <v>4708</v>
      </c>
      <c r="V38" s="169" t="s">
        <v>162</v>
      </c>
      <c r="W38" s="173" t="s">
        <v>423</v>
      </c>
    </row>
    <row r="39" spans="1:23" ht="14.45" customHeight="1" x14ac:dyDescent="0.25">
      <c r="A39" s="171" t="s">
        <v>4709</v>
      </c>
      <c r="B39" s="170">
        <v>5</v>
      </c>
      <c r="C39" s="159" t="s">
        <v>168</v>
      </c>
      <c r="D39" s="159" t="s">
        <v>173</v>
      </c>
      <c r="E39" s="159" t="s">
        <v>185</v>
      </c>
      <c r="F39" s="159"/>
      <c r="G39" s="166" t="s">
        <v>4326</v>
      </c>
      <c r="H39" s="171" t="s">
        <v>91</v>
      </c>
      <c r="I39" s="159" t="s">
        <v>110</v>
      </c>
      <c r="J39" s="165">
        <v>45218</v>
      </c>
      <c r="K39" s="165">
        <v>45218</v>
      </c>
      <c r="L39" s="172" t="s">
        <v>4710</v>
      </c>
      <c r="M39" s="159" t="s">
        <v>133</v>
      </c>
      <c r="N39" s="159" t="s">
        <v>283</v>
      </c>
      <c r="O39" s="159" t="s">
        <v>291</v>
      </c>
      <c r="P39" s="159"/>
      <c r="Q39" s="165"/>
      <c r="R39" s="166"/>
      <c r="S39" s="167"/>
      <c r="T39" s="168">
        <v>45222</v>
      </c>
      <c r="U39" s="163" t="s">
        <v>3056</v>
      </c>
      <c r="V39" s="169" t="s">
        <v>162</v>
      </c>
      <c r="W39" s="173" t="s">
        <v>299</v>
      </c>
    </row>
    <row r="40" spans="1:23" ht="14.45" customHeight="1" x14ac:dyDescent="0.25">
      <c r="A40" s="171" t="s">
        <v>4711</v>
      </c>
      <c r="B40" s="170">
        <v>4</v>
      </c>
      <c r="C40" s="159" t="s">
        <v>178</v>
      </c>
      <c r="D40" s="159" t="s">
        <v>569</v>
      </c>
      <c r="E40" s="159" t="s">
        <v>185</v>
      </c>
      <c r="F40" s="159"/>
      <c r="G40" s="166" t="s">
        <v>1766</v>
      </c>
      <c r="H40" s="171" t="s">
        <v>91</v>
      </c>
      <c r="I40" s="159" t="s">
        <v>110</v>
      </c>
      <c r="J40" s="165">
        <v>45219</v>
      </c>
      <c r="K40" s="165">
        <v>45219</v>
      </c>
      <c r="L40" s="172" t="s">
        <v>4712</v>
      </c>
      <c r="M40" s="159" t="s">
        <v>133</v>
      </c>
      <c r="N40" s="159" t="s">
        <v>769</v>
      </c>
      <c r="O40" s="159" t="s">
        <v>284</v>
      </c>
      <c r="P40" s="159"/>
      <c r="Q40" s="165"/>
      <c r="R40" s="166"/>
      <c r="S40" s="167"/>
      <c r="T40" s="168">
        <v>45222</v>
      </c>
      <c r="U40" s="163" t="s">
        <v>4713</v>
      </c>
      <c r="V40" s="169" t="s">
        <v>162</v>
      </c>
      <c r="W40" s="173" t="s">
        <v>371</v>
      </c>
    </row>
    <row r="41" spans="1:23" ht="14.45" customHeight="1" x14ac:dyDescent="0.25">
      <c r="A41" s="171" t="s">
        <v>4714</v>
      </c>
      <c r="B41" s="170">
        <f>4*30.4387/365.25</f>
        <v>0.33334647501711157</v>
      </c>
      <c r="C41" s="159" t="s">
        <v>178</v>
      </c>
      <c r="D41" s="159" t="s">
        <v>173</v>
      </c>
      <c r="E41" s="159" t="s">
        <v>185</v>
      </c>
      <c r="F41" s="159"/>
      <c r="G41" s="166" t="s">
        <v>1793</v>
      </c>
      <c r="H41" s="171" t="s">
        <v>91</v>
      </c>
      <c r="I41" s="159" t="s">
        <v>110</v>
      </c>
      <c r="J41" s="165">
        <v>45222</v>
      </c>
      <c r="K41" s="165">
        <v>45222</v>
      </c>
      <c r="L41" s="172" t="s">
        <v>4712</v>
      </c>
      <c r="M41" s="159" t="s">
        <v>133</v>
      </c>
      <c r="N41" s="159" t="s">
        <v>769</v>
      </c>
      <c r="O41" s="159" t="s">
        <v>284</v>
      </c>
      <c r="P41" s="159"/>
      <c r="Q41" s="165"/>
      <c r="R41" s="166"/>
      <c r="S41" s="167"/>
      <c r="T41" s="168">
        <v>45230</v>
      </c>
      <c r="U41" s="163" t="s">
        <v>406</v>
      </c>
      <c r="V41" s="169" t="s">
        <v>162</v>
      </c>
      <c r="W41" s="173" t="s">
        <v>387</v>
      </c>
    </row>
    <row r="42" spans="1:23" ht="14.45" customHeight="1" x14ac:dyDescent="0.25">
      <c r="A42" s="171" t="s">
        <v>4715</v>
      </c>
      <c r="B42" s="170">
        <v>1.5</v>
      </c>
      <c r="C42" s="159" t="s">
        <v>178</v>
      </c>
      <c r="D42" s="159" t="s">
        <v>173</v>
      </c>
      <c r="E42" s="159" t="s">
        <v>185</v>
      </c>
      <c r="F42" s="159"/>
      <c r="G42" s="166" t="s">
        <v>1891</v>
      </c>
      <c r="H42" s="171" t="s">
        <v>91</v>
      </c>
      <c r="I42" s="159" t="s">
        <v>110</v>
      </c>
      <c r="J42" s="165">
        <v>45222</v>
      </c>
      <c r="K42" s="165">
        <v>45222</v>
      </c>
      <c r="L42" s="172" t="s">
        <v>843</v>
      </c>
      <c r="M42" s="159" t="s">
        <v>133</v>
      </c>
      <c r="N42" s="159" t="s">
        <v>283</v>
      </c>
      <c r="O42" s="159" t="s">
        <v>284</v>
      </c>
      <c r="P42" s="159"/>
      <c r="Q42" s="165"/>
      <c r="R42" s="166"/>
      <c r="S42" s="167"/>
      <c r="T42" s="168">
        <v>45227</v>
      </c>
      <c r="U42" s="163" t="s">
        <v>4716</v>
      </c>
      <c r="V42" s="169" t="s">
        <v>162</v>
      </c>
      <c r="W42" s="173" t="s">
        <v>328</v>
      </c>
    </row>
    <row r="43" spans="1:23" ht="14.45" customHeight="1" x14ac:dyDescent="0.25">
      <c r="A43" s="171" t="s">
        <v>4717</v>
      </c>
      <c r="B43" s="170">
        <v>1.5</v>
      </c>
      <c r="C43" s="159" t="s">
        <v>178</v>
      </c>
      <c r="D43" s="159" t="s">
        <v>173</v>
      </c>
      <c r="E43" s="159" t="s">
        <v>185</v>
      </c>
      <c r="F43" s="159"/>
      <c r="G43" s="166" t="s">
        <v>408</v>
      </c>
      <c r="H43" s="171" t="s">
        <v>91</v>
      </c>
      <c r="I43" s="159" t="s">
        <v>110</v>
      </c>
      <c r="J43" s="165">
        <v>45222</v>
      </c>
      <c r="K43" s="165">
        <v>45222</v>
      </c>
      <c r="L43" s="172" t="s">
        <v>4718</v>
      </c>
      <c r="M43" s="159" t="s">
        <v>133</v>
      </c>
      <c r="N43" s="159" t="s">
        <v>283</v>
      </c>
      <c r="O43" s="159" t="s">
        <v>284</v>
      </c>
      <c r="P43" s="159"/>
      <c r="Q43" s="165"/>
      <c r="R43" s="166"/>
      <c r="S43" s="167"/>
      <c r="T43" s="168">
        <v>45227</v>
      </c>
      <c r="U43" s="163" t="s">
        <v>4716</v>
      </c>
      <c r="V43" s="169" t="s">
        <v>162</v>
      </c>
      <c r="W43" s="173" t="s">
        <v>328</v>
      </c>
    </row>
    <row r="44" spans="1:23" ht="14.45" customHeight="1" x14ac:dyDescent="0.25">
      <c r="A44" s="171" t="s">
        <v>4719</v>
      </c>
      <c r="B44" s="170">
        <v>5.5</v>
      </c>
      <c r="C44" s="159" t="s">
        <v>178</v>
      </c>
      <c r="D44" s="159" t="s">
        <v>173</v>
      </c>
      <c r="E44" s="159" t="s">
        <v>185</v>
      </c>
      <c r="F44" s="159"/>
      <c r="G44" s="166" t="s">
        <v>436</v>
      </c>
      <c r="H44" s="171" t="s">
        <v>91</v>
      </c>
      <c r="I44" s="159" t="s">
        <v>110</v>
      </c>
      <c r="J44" s="165">
        <v>45223</v>
      </c>
      <c r="K44" s="165">
        <v>45223</v>
      </c>
      <c r="L44" s="172" t="s">
        <v>4720</v>
      </c>
      <c r="M44" s="159" t="s">
        <v>133</v>
      </c>
      <c r="N44" s="159" t="s">
        <v>283</v>
      </c>
      <c r="O44" s="159" t="s">
        <v>284</v>
      </c>
      <c r="P44" s="159"/>
      <c r="Q44" s="165"/>
      <c r="R44" s="166"/>
      <c r="S44" s="167"/>
      <c r="T44" s="168">
        <v>45228</v>
      </c>
      <c r="U44" s="163" t="s">
        <v>4721</v>
      </c>
      <c r="V44" s="169" t="s">
        <v>162</v>
      </c>
      <c r="W44" s="173" t="s">
        <v>328</v>
      </c>
    </row>
    <row r="45" spans="1:23" ht="14.45" customHeight="1" x14ac:dyDescent="0.25">
      <c r="A45" s="171" t="s">
        <v>4722</v>
      </c>
      <c r="B45" s="170">
        <v>3.5</v>
      </c>
      <c r="C45" s="159" t="s">
        <v>178</v>
      </c>
      <c r="D45" s="159" t="s">
        <v>173</v>
      </c>
      <c r="E45" s="159" t="s">
        <v>185</v>
      </c>
      <c r="F45" s="159"/>
      <c r="G45" s="166" t="s">
        <v>4723</v>
      </c>
      <c r="H45" s="171" t="s">
        <v>91</v>
      </c>
      <c r="I45" s="159" t="s">
        <v>110</v>
      </c>
      <c r="J45" s="165">
        <v>45223</v>
      </c>
      <c r="K45" s="165">
        <v>45223</v>
      </c>
      <c r="L45" s="172" t="s">
        <v>1957</v>
      </c>
      <c r="M45" s="159" t="s">
        <v>133</v>
      </c>
      <c r="N45" s="159" t="s">
        <v>283</v>
      </c>
      <c r="O45" s="159" t="s">
        <v>284</v>
      </c>
      <c r="P45" s="159"/>
      <c r="Q45" s="165"/>
      <c r="R45" s="166"/>
      <c r="S45" s="167"/>
      <c r="T45" s="168">
        <v>45227</v>
      </c>
      <c r="U45" s="163" t="s">
        <v>4724</v>
      </c>
      <c r="V45" s="169" t="s">
        <v>162</v>
      </c>
      <c r="W45" s="173" t="s">
        <v>299</v>
      </c>
    </row>
    <row r="46" spans="1:23" ht="14.45" customHeight="1" x14ac:dyDescent="0.25">
      <c r="A46" s="171" t="s">
        <v>4725</v>
      </c>
      <c r="B46" s="170">
        <v>4.5</v>
      </c>
      <c r="C46" s="159" t="s">
        <v>168</v>
      </c>
      <c r="D46" s="159" t="s">
        <v>173</v>
      </c>
      <c r="E46" s="159" t="s">
        <v>185</v>
      </c>
      <c r="F46" s="159"/>
      <c r="G46" s="166" t="s">
        <v>367</v>
      </c>
      <c r="H46" s="171" t="s">
        <v>91</v>
      </c>
      <c r="I46" s="159" t="s">
        <v>110</v>
      </c>
      <c r="J46" s="165">
        <v>45223</v>
      </c>
      <c r="K46" s="165">
        <v>45223</v>
      </c>
      <c r="L46" s="172" t="s">
        <v>4726</v>
      </c>
      <c r="M46" s="159" t="s">
        <v>133</v>
      </c>
      <c r="N46" s="159" t="s">
        <v>283</v>
      </c>
      <c r="O46" s="159" t="s">
        <v>284</v>
      </c>
      <c r="P46" s="159"/>
      <c r="Q46" s="165"/>
      <c r="R46" s="166"/>
      <c r="S46" s="167"/>
      <c r="T46" s="168">
        <v>45230</v>
      </c>
      <c r="U46" s="163" t="s">
        <v>843</v>
      </c>
      <c r="V46" s="169" t="s">
        <v>162</v>
      </c>
      <c r="W46" s="173" t="s">
        <v>423</v>
      </c>
    </row>
    <row r="47" spans="1:23" ht="14.45" customHeight="1" x14ac:dyDescent="0.25">
      <c r="A47" s="171" t="s">
        <v>4727</v>
      </c>
      <c r="B47" s="170">
        <v>2</v>
      </c>
      <c r="C47" s="159" t="s">
        <v>178</v>
      </c>
      <c r="D47" s="159" t="s">
        <v>173</v>
      </c>
      <c r="E47" s="159" t="s">
        <v>185</v>
      </c>
      <c r="F47" s="159"/>
      <c r="G47" s="166" t="s">
        <v>367</v>
      </c>
      <c r="H47" s="171" t="s">
        <v>91</v>
      </c>
      <c r="I47" s="159" t="s">
        <v>110</v>
      </c>
      <c r="J47" s="165">
        <v>45223</v>
      </c>
      <c r="K47" s="165">
        <v>45223</v>
      </c>
      <c r="L47" s="172" t="s">
        <v>4728</v>
      </c>
      <c r="M47" s="159" t="s">
        <v>133</v>
      </c>
      <c r="N47" s="159" t="s">
        <v>769</v>
      </c>
      <c r="O47" s="159" t="s">
        <v>284</v>
      </c>
      <c r="P47" s="159"/>
      <c r="Q47" s="165"/>
      <c r="R47" s="166"/>
      <c r="S47" s="167"/>
      <c r="T47" s="168">
        <v>45230</v>
      </c>
      <c r="U47" s="163" t="s">
        <v>4724</v>
      </c>
      <c r="V47" s="169" t="s">
        <v>162</v>
      </c>
      <c r="W47" s="173" t="s">
        <v>423</v>
      </c>
    </row>
    <row r="48" spans="1:23" ht="14.45" customHeight="1" x14ac:dyDescent="0.25">
      <c r="A48" s="171" t="s">
        <v>4729</v>
      </c>
      <c r="B48" s="170">
        <v>1.9</v>
      </c>
      <c r="C48" s="159" t="s">
        <v>178</v>
      </c>
      <c r="D48" s="159" t="s">
        <v>173</v>
      </c>
      <c r="E48" s="159" t="s">
        <v>185</v>
      </c>
      <c r="F48" s="159"/>
      <c r="G48" s="166" t="s">
        <v>436</v>
      </c>
      <c r="H48" s="171" t="s">
        <v>91</v>
      </c>
      <c r="I48" s="159" t="s">
        <v>110</v>
      </c>
      <c r="J48" s="165">
        <v>45223</v>
      </c>
      <c r="K48" s="165">
        <v>45223</v>
      </c>
      <c r="L48" s="172" t="s">
        <v>4730</v>
      </c>
      <c r="M48" s="159" t="s">
        <v>133</v>
      </c>
      <c r="N48" s="159" t="s">
        <v>769</v>
      </c>
      <c r="O48" s="159" t="s">
        <v>291</v>
      </c>
      <c r="P48" s="159"/>
      <c r="Q48" s="165"/>
      <c r="R48" s="166"/>
      <c r="S48" s="167"/>
      <c r="T48" s="168">
        <v>45226</v>
      </c>
      <c r="U48" s="163" t="s">
        <v>285</v>
      </c>
      <c r="V48" s="169" t="s">
        <v>156</v>
      </c>
      <c r="W48" s="173" t="s">
        <v>4731</v>
      </c>
    </row>
    <row r="49" spans="1:23" ht="14.45" customHeight="1" x14ac:dyDescent="0.25">
      <c r="A49" s="171" t="s">
        <v>4732</v>
      </c>
      <c r="B49" s="170">
        <v>2</v>
      </c>
      <c r="C49" s="159" t="s">
        <v>178</v>
      </c>
      <c r="D49" s="159" t="s">
        <v>173</v>
      </c>
      <c r="E49" s="159" t="s">
        <v>185</v>
      </c>
      <c r="F49" s="159"/>
      <c r="G49" s="166" t="s">
        <v>529</v>
      </c>
      <c r="H49" s="171" t="s">
        <v>91</v>
      </c>
      <c r="I49" s="159" t="s">
        <v>110</v>
      </c>
      <c r="J49" s="165">
        <v>45224</v>
      </c>
      <c r="K49" s="165">
        <v>45224</v>
      </c>
      <c r="L49" s="172" t="s">
        <v>4733</v>
      </c>
      <c r="M49" s="159" t="s">
        <v>133</v>
      </c>
      <c r="N49" s="159" t="s">
        <v>769</v>
      </c>
      <c r="O49" s="159" t="s">
        <v>284</v>
      </c>
      <c r="P49" s="159"/>
      <c r="Q49" s="165"/>
      <c r="R49" s="166"/>
      <c r="S49" s="167"/>
      <c r="T49" s="168">
        <v>45229</v>
      </c>
      <c r="U49" s="163" t="s">
        <v>2943</v>
      </c>
      <c r="V49" s="169" t="s">
        <v>162</v>
      </c>
      <c r="W49" s="173" t="s">
        <v>328</v>
      </c>
    </row>
    <row r="50" spans="1:23" ht="14.45" customHeight="1" x14ac:dyDescent="0.25">
      <c r="A50" s="171" t="s">
        <v>4734</v>
      </c>
      <c r="B50" s="170">
        <f>8*30.4387/365.25</f>
        <v>0.66669295003422313</v>
      </c>
      <c r="C50" s="159" t="s">
        <v>178</v>
      </c>
      <c r="D50" s="159" t="s">
        <v>173</v>
      </c>
      <c r="E50" s="159" t="s">
        <v>185</v>
      </c>
      <c r="F50" s="159"/>
      <c r="G50" s="166" t="s">
        <v>1786</v>
      </c>
      <c r="H50" s="171" t="s">
        <v>91</v>
      </c>
      <c r="I50" s="159" t="s">
        <v>110</v>
      </c>
      <c r="J50" s="165">
        <v>45224</v>
      </c>
      <c r="K50" s="165">
        <v>45224</v>
      </c>
      <c r="L50" s="172" t="s">
        <v>4735</v>
      </c>
      <c r="M50" s="159" t="s">
        <v>133</v>
      </c>
      <c r="N50" s="159" t="s">
        <v>283</v>
      </c>
      <c r="O50" s="159" t="s">
        <v>359</v>
      </c>
      <c r="P50" s="159"/>
      <c r="Q50" s="165"/>
      <c r="R50" s="166"/>
      <c r="S50" s="167"/>
      <c r="T50" s="168">
        <v>45227</v>
      </c>
      <c r="U50" s="163" t="s">
        <v>365</v>
      </c>
      <c r="V50" s="169" t="s">
        <v>162</v>
      </c>
      <c r="W50" s="173" t="s">
        <v>371</v>
      </c>
    </row>
    <row r="51" spans="1:23" ht="14.45" customHeight="1" x14ac:dyDescent="0.25">
      <c r="A51" s="171" t="s">
        <v>4736</v>
      </c>
      <c r="B51" s="170">
        <v>3</v>
      </c>
      <c r="C51" s="159" t="s">
        <v>178</v>
      </c>
      <c r="D51" s="159" t="s">
        <v>173</v>
      </c>
      <c r="E51" s="159" t="s">
        <v>185</v>
      </c>
      <c r="F51" s="159"/>
      <c r="G51" s="166" t="s">
        <v>1786</v>
      </c>
      <c r="H51" s="171" t="s">
        <v>91</v>
      </c>
      <c r="I51" s="159" t="s">
        <v>110</v>
      </c>
      <c r="J51" s="165">
        <v>45224</v>
      </c>
      <c r="K51" s="165"/>
      <c r="L51" s="172" t="s">
        <v>4733</v>
      </c>
      <c r="M51" s="159" t="s">
        <v>133</v>
      </c>
      <c r="N51" s="159" t="s">
        <v>283</v>
      </c>
      <c r="O51" s="159" t="s">
        <v>284</v>
      </c>
      <c r="P51" s="159"/>
      <c r="Q51" s="165"/>
      <c r="R51" s="166"/>
      <c r="S51" s="167"/>
      <c r="T51" s="168"/>
      <c r="U51" s="163"/>
      <c r="V51" s="169" t="s">
        <v>158</v>
      </c>
      <c r="W51" s="173"/>
    </row>
    <row r="52" spans="1:23" ht="14.45" customHeight="1" x14ac:dyDescent="0.25">
      <c r="A52" s="171" t="s">
        <v>4737</v>
      </c>
      <c r="B52" s="170">
        <v>2.2000000000000002</v>
      </c>
      <c r="C52" s="159" t="s">
        <v>178</v>
      </c>
      <c r="D52" s="159" t="s">
        <v>173</v>
      </c>
      <c r="E52" s="159" t="s">
        <v>185</v>
      </c>
      <c r="F52" s="159"/>
      <c r="G52" s="166" t="s">
        <v>4738</v>
      </c>
      <c r="H52" s="171" t="s">
        <v>91</v>
      </c>
      <c r="I52" s="159" t="s">
        <v>110</v>
      </c>
      <c r="J52" s="165">
        <v>45224</v>
      </c>
      <c r="K52" s="165">
        <v>45224</v>
      </c>
      <c r="L52" s="172" t="s">
        <v>4739</v>
      </c>
      <c r="M52" s="159" t="s">
        <v>133</v>
      </c>
      <c r="N52" s="159" t="s">
        <v>283</v>
      </c>
      <c r="O52" s="159" t="s">
        <v>284</v>
      </c>
      <c r="P52" s="159"/>
      <c r="Q52" s="165"/>
      <c r="R52" s="166"/>
      <c r="S52" s="167"/>
      <c r="T52" s="168">
        <v>45224</v>
      </c>
      <c r="U52" s="163" t="s">
        <v>319</v>
      </c>
      <c r="V52" s="169" t="s">
        <v>160</v>
      </c>
      <c r="W52" s="173" t="s">
        <v>320</v>
      </c>
    </row>
    <row r="53" spans="1:23" ht="14.45" customHeight="1" x14ac:dyDescent="0.25">
      <c r="A53" s="171" t="s">
        <v>4740</v>
      </c>
      <c r="B53" s="170">
        <f>4*30.4387/365.25</f>
        <v>0.33334647501711157</v>
      </c>
      <c r="C53" s="159" t="s">
        <v>178</v>
      </c>
      <c r="D53" s="159" t="s">
        <v>173</v>
      </c>
      <c r="E53" s="159" t="s">
        <v>185</v>
      </c>
      <c r="F53" s="159"/>
      <c r="G53" s="166" t="s">
        <v>521</v>
      </c>
      <c r="H53" s="171" t="s">
        <v>91</v>
      </c>
      <c r="I53" s="159" t="s">
        <v>110</v>
      </c>
      <c r="J53" s="165">
        <v>45224</v>
      </c>
      <c r="K53" s="165">
        <v>45224</v>
      </c>
      <c r="L53" s="172" t="s">
        <v>4733</v>
      </c>
      <c r="M53" s="159" t="s">
        <v>133</v>
      </c>
      <c r="N53" s="159" t="s">
        <v>283</v>
      </c>
      <c r="O53" s="159" t="s">
        <v>284</v>
      </c>
      <c r="P53" s="159"/>
      <c r="Q53" s="165"/>
      <c r="R53" s="166"/>
      <c r="S53" s="167"/>
      <c r="T53" s="168">
        <v>45230</v>
      </c>
      <c r="U53" s="163" t="s">
        <v>406</v>
      </c>
      <c r="V53" s="169" t="s">
        <v>162</v>
      </c>
      <c r="W53" s="173" t="s">
        <v>347</v>
      </c>
    </row>
    <row r="54" spans="1:23" ht="14.45" customHeight="1" x14ac:dyDescent="0.25">
      <c r="A54" s="171" t="s">
        <v>4741</v>
      </c>
      <c r="B54" s="170">
        <v>35</v>
      </c>
      <c r="C54" s="159" t="s">
        <v>168</v>
      </c>
      <c r="D54" s="159" t="s">
        <v>173</v>
      </c>
      <c r="E54" s="159" t="s">
        <v>279</v>
      </c>
      <c r="F54" s="159"/>
      <c r="G54" s="166" t="s">
        <v>4665</v>
      </c>
      <c r="H54" s="171" t="s">
        <v>89</v>
      </c>
      <c r="I54" s="159" t="s">
        <v>100</v>
      </c>
      <c r="J54" s="165">
        <v>45224</v>
      </c>
      <c r="K54" s="165">
        <v>45224</v>
      </c>
      <c r="L54" s="172" t="s">
        <v>4742</v>
      </c>
      <c r="M54" s="159" t="s">
        <v>133</v>
      </c>
      <c r="N54" s="159" t="s">
        <v>3823</v>
      </c>
      <c r="O54" s="159" t="s">
        <v>826</v>
      </c>
      <c r="P54" s="159"/>
      <c r="Q54" s="165"/>
      <c r="R54" s="166"/>
      <c r="S54" s="167"/>
      <c r="T54" s="168">
        <v>45225</v>
      </c>
      <c r="U54" s="163" t="s">
        <v>4743</v>
      </c>
      <c r="V54" s="169" t="s">
        <v>162</v>
      </c>
      <c r="W54" s="173" t="s">
        <v>1569</v>
      </c>
    </row>
    <row r="55" spans="1:23" ht="14.45" customHeight="1" x14ac:dyDescent="0.25">
      <c r="A55" s="171" t="s">
        <v>4744</v>
      </c>
      <c r="B55" s="170">
        <f>14/365.25</f>
        <v>3.8329911019849415E-2</v>
      </c>
      <c r="C55" s="159" t="s">
        <v>178</v>
      </c>
      <c r="D55" s="159" t="s">
        <v>173</v>
      </c>
      <c r="E55" s="159" t="s">
        <v>279</v>
      </c>
      <c r="F55" s="159"/>
      <c r="G55" s="166" t="s">
        <v>224</v>
      </c>
      <c r="H55" s="171" t="s">
        <v>89</v>
      </c>
      <c r="I55" s="159" t="s">
        <v>100</v>
      </c>
      <c r="J55" s="165">
        <v>45224</v>
      </c>
      <c r="K55" s="165">
        <v>45224</v>
      </c>
      <c r="L55" s="172" t="s">
        <v>406</v>
      </c>
      <c r="M55" s="159" t="s">
        <v>133</v>
      </c>
      <c r="N55" s="159" t="s">
        <v>3823</v>
      </c>
      <c r="O55" s="159" t="s">
        <v>284</v>
      </c>
      <c r="P55" s="159"/>
      <c r="Q55" s="165"/>
      <c r="R55" s="166"/>
      <c r="S55" s="167"/>
      <c r="T55" s="168">
        <v>45227</v>
      </c>
      <c r="U55" s="163" t="s">
        <v>1893</v>
      </c>
      <c r="V55" s="169" t="s">
        <v>162</v>
      </c>
      <c r="W55" s="173" t="s">
        <v>371</v>
      </c>
    </row>
    <row r="56" spans="1:23" ht="14.45" customHeight="1" x14ac:dyDescent="0.25">
      <c r="A56" s="171" t="s">
        <v>4745</v>
      </c>
      <c r="B56" s="170">
        <v>3</v>
      </c>
      <c r="C56" s="159" t="s">
        <v>168</v>
      </c>
      <c r="D56" s="159" t="s">
        <v>173</v>
      </c>
      <c r="E56" s="159" t="s">
        <v>185</v>
      </c>
      <c r="F56" s="159"/>
      <c r="G56" s="166" t="s">
        <v>3158</v>
      </c>
      <c r="H56" s="171" t="s">
        <v>91</v>
      </c>
      <c r="I56" s="159" t="s">
        <v>110</v>
      </c>
      <c r="J56" s="165">
        <v>45225</v>
      </c>
      <c r="K56" s="165"/>
      <c r="L56" s="172" t="s">
        <v>4746</v>
      </c>
      <c r="M56" s="159" t="s">
        <v>133</v>
      </c>
      <c r="N56" s="159" t="s">
        <v>283</v>
      </c>
      <c r="O56" s="159" t="s">
        <v>284</v>
      </c>
      <c r="P56" s="159"/>
      <c r="Q56" s="165"/>
      <c r="R56" s="166"/>
      <c r="S56" s="167"/>
      <c r="T56" s="168"/>
      <c r="U56" s="163"/>
      <c r="V56" s="169" t="s">
        <v>158</v>
      </c>
      <c r="W56" s="173"/>
    </row>
    <row r="57" spans="1:23" ht="14.45" customHeight="1" x14ac:dyDescent="0.25">
      <c r="A57" s="171" t="s">
        <v>4747</v>
      </c>
      <c r="B57" s="170">
        <v>55</v>
      </c>
      <c r="C57" s="159" t="s">
        <v>168</v>
      </c>
      <c r="D57" s="159" t="s">
        <v>173</v>
      </c>
      <c r="E57" s="159" t="s">
        <v>185</v>
      </c>
      <c r="F57" s="159"/>
      <c r="G57" s="166" t="s">
        <v>2591</v>
      </c>
      <c r="H57" s="171" t="s">
        <v>91</v>
      </c>
      <c r="I57" s="159" t="s">
        <v>110</v>
      </c>
      <c r="J57" s="165">
        <v>45225</v>
      </c>
      <c r="K57" s="165">
        <v>45225</v>
      </c>
      <c r="L57" s="172" t="s">
        <v>4748</v>
      </c>
      <c r="M57" s="159" t="s">
        <v>133</v>
      </c>
      <c r="N57" s="159" t="s">
        <v>283</v>
      </c>
      <c r="O57" s="159" t="s">
        <v>284</v>
      </c>
      <c r="P57" s="159"/>
      <c r="Q57" s="165"/>
      <c r="R57" s="166"/>
      <c r="S57" s="167"/>
      <c r="T57" s="168">
        <v>45235</v>
      </c>
      <c r="U57" s="163" t="s">
        <v>4749</v>
      </c>
      <c r="V57" s="169" t="s">
        <v>162</v>
      </c>
      <c r="W57" s="173" t="s">
        <v>900</v>
      </c>
    </row>
    <row r="58" spans="1:23" ht="14.45" customHeight="1" x14ac:dyDescent="0.25">
      <c r="A58" s="171" t="s">
        <v>4750</v>
      </c>
      <c r="B58" s="170">
        <f>2*30.4387/365.25</f>
        <v>0.16667323750855578</v>
      </c>
      <c r="C58" s="159" t="s">
        <v>178</v>
      </c>
      <c r="D58" s="159" t="s">
        <v>173</v>
      </c>
      <c r="E58" s="159" t="s">
        <v>185</v>
      </c>
      <c r="F58" s="159"/>
      <c r="G58" s="166" t="s">
        <v>720</v>
      </c>
      <c r="H58" s="171" t="s">
        <v>91</v>
      </c>
      <c r="I58" s="159" t="s">
        <v>110</v>
      </c>
      <c r="J58" s="165">
        <v>45225</v>
      </c>
      <c r="K58" s="165">
        <v>45225</v>
      </c>
      <c r="L58" s="172" t="s">
        <v>4751</v>
      </c>
      <c r="M58" s="159" t="s">
        <v>133</v>
      </c>
      <c r="N58" s="159" t="s">
        <v>769</v>
      </c>
      <c r="O58" s="159" t="s">
        <v>284</v>
      </c>
      <c r="P58" s="159"/>
      <c r="Q58" s="165"/>
      <c r="R58" s="166"/>
      <c r="S58" s="167"/>
      <c r="T58" s="168">
        <v>45230</v>
      </c>
      <c r="U58" s="163" t="s">
        <v>4752</v>
      </c>
      <c r="V58" s="169" t="s">
        <v>162</v>
      </c>
      <c r="W58" s="173" t="s">
        <v>328</v>
      </c>
    </row>
    <row r="59" spans="1:23" ht="14.45" customHeight="1" x14ac:dyDescent="0.25">
      <c r="A59" s="171" t="s">
        <v>4753</v>
      </c>
      <c r="B59" s="170">
        <v>20</v>
      </c>
      <c r="C59" s="159" t="s">
        <v>168</v>
      </c>
      <c r="D59" s="159" t="s">
        <v>569</v>
      </c>
      <c r="E59" s="159" t="s">
        <v>279</v>
      </c>
      <c r="F59" s="159"/>
      <c r="G59" s="166" t="s">
        <v>4146</v>
      </c>
      <c r="H59" s="171" t="s">
        <v>89</v>
      </c>
      <c r="I59" s="159" t="s">
        <v>100</v>
      </c>
      <c r="J59" s="165">
        <v>45226</v>
      </c>
      <c r="K59" s="165">
        <v>45226</v>
      </c>
      <c r="L59" s="172" t="s">
        <v>2008</v>
      </c>
      <c r="M59" s="159" t="s">
        <v>133</v>
      </c>
      <c r="N59" s="159" t="s">
        <v>3823</v>
      </c>
      <c r="O59" s="159" t="s">
        <v>291</v>
      </c>
      <c r="P59" s="159"/>
      <c r="Q59" s="165"/>
      <c r="R59" s="166" t="s">
        <v>147</v>
      </c>
      <c r="S59" s="167"/>
      <c r="T59" s="168">
        <v>45231</v>
      </c>
      <c r="U59" s="163" t="s">
        <v>4754</v>
      </c>
      <c r="V59" s="169" t="s">
        <v>162</v>
      </c>
      <c r="W59" s="173" t="s">
        <v>2649</v>
      </c>
    </row>
    <row r="60" spans="1:23" ht="14.45" customHeight="1" x14ac:dyDescent="0.25">
      <c r="A60" s="171" t="s">
        <v>4755</v>
      </c>
      <c r="B60" s="160">
        <v>19</v>
      </c>
      <c r="C60" s="159" t="s">
        <v>168</v>
      </c>
      <c r="D60" s="159" t="s">
        <v>173</v>
      </c>
      <c r="E60" s="159" t="s">
        <v>279</v>
      </c>
      <c r="F60" s="159"/>
      <c r="G60" s="166" t="s">
        <v>338</v>
      </c>
      <c r="H60" s="171" t="s">
        <v>89</v>
      </c>
      <c r="I60" s="159" t="s">
        <v>102</v>
      </c>
      <c r="J60" s="165">
        <v>45201</v>
      </c>
      <c r="K60" s="165">
        <v>45201</v>
      </c>
      <c r="L60" s="172" t="s">
        <v>4756</v>
      </c>
      <c r="M60" s="159" t="s">
        <v>137</v>
      </c>
      <c r="N60" s="159" t="s">
        <v>290</v>
      </c>
      <c r="O60" s="159" t="s">
        <v>171</v>
      </c>
      <c r="P60" s="159"/>
      <c r="Q60" s="165"/>
      <c r="R60" s="166"/>
      <c r="S60" s="167"/>
      <c r="T60" s="168">
        <v>45205</v>
      </c>
      <c r="U60" s="163" t="s">
        <v>4757</v>
      </c>
      <c r="V60" s="169" t="s">
        <v>162</v>
      </c>
      <c r="W60" s="173" t="s">
        <v>299</v>
      </c>
    </row>
    <row r="61" spans="1:23" ht="14.45" customHeight="1" x14ac:dyDescent="0.25">
      <c r="A61" s="171" t="s">
        <v>4758</v>
      </c>
      <c r="B61" s="160">
        <v>20</v>
      </c>
      <c r="C61" s="159" t="s">
        <v>168</v>
      </c>
      <c r="D61" s="159" t="s">
        <v>173</v>
      </c>
      <c r="E61" s="159" t="s">
        <v>185</v>
      </c>
      <c r="F61" s="159"/>
      <c r="G61" s="166" t="s">
        <v>436</v>
      </c>
      <c r="H61" s="171" t="s">
        <v>89</v>
      </c>
      <c r="I61" s="159" t="s">
        <v>114</v>
      </c>
      <c r="J61" s="165">
        <v>45201</v>
      </c>
      <c r="K61" s="165">
        <v>45201</v>
      </c>
      <c r="L61" s="172" t="s">
        <v>4759</v>
      </c>
      <c r="M61" s="159" t="s">
        <v>137</v>
      </c>
      <c r="N61" s="159" t="s">
        <v>290</v>
      </c>
      <c r="O61" s="159" t="s">
        <v>462</v>
      </c>
      <c r="P61" s="159"/>
      <c r="Q61" s="165"/>
      <c r="R61" s="166"/>
      <c r="S61" s="167"/>
      <c r="T61" s="168">
        <v>45203</v>
      </c>
      <c r="U61" s="163" t="s">
        <v>4760</v>
      </c>
      <c r="V61" s="169" t="s">
        <v>162</v>
      </c>
      <c r="W61" s="173" t="s">
        <v>276</v>
      </c>
    </row>
    <row r="62" spans="1:23" ht="14.45" customHeight="1" x14ac:dyDescent="0.25">
      <c r="A62" s="171" t="s">
        <v>4761</v>
      </c>
      <c r="B62" s="160">
        <v>11</v>
      </c>
      <c r="C62" s="159" t="s">
        <v>178</v>
      </c>
      <c r="D62" s="159" t="s">
        <v>587</v>
      </c>
      <c r="E62" s="159" t="s">
        <v>279</v>
      </c>
      <c r="F62" s="159"/>
      <c r="G62" s="166" t="s">
        <v>4504</v>
      </c>
      <c r="H62" s="171" t="s">
        <v>89</v>
      </c>
      <c r="I62" s="159" t="s">
        <v>106</v>
      </c>
      <c r="J62" s="165">
        <v>45201</v>
      </c>
      <c r="K62" s="165">
        <v>45201</v>
      </c>
      <c r="L62" s="172" t="s">
        <v>4762</v>
      </c>
      <c r="M62" s="159" t="s">
        <v>133</v>
      </c>
      <c r="N62" s="159" t="s">
        <v>644</v>
      </c>
      <c r="O62" s="159" t="s">
        <v>805</v>
      </c>
      <c r="P62" s="159"/>
      <c r="Q62" s="165"/>
      <c r="R62" s="166"/>
      <c r="S62" s="167"/>
      <c r="T62" s="168">
        <v>45207</v>
      </c>
      <c r="U62" s="163" t="s">
        <v>285</v>
      </c>
      <c r="V62" s="169" t="s">
        <v>164</v>
      </c>
      <c r="W62" s="173" t="s">
        <v>286</v>
      </c>
    </row>
    <row r="63" spans="1:23" ht="14.45" customHeight="1" x14ac:dyDescent="0.25">
      <c r="A63" s="171" t="s">
        <v>4763</v>
      </c>
      <c r="B63" s="160">
        <v>26</v>
      </c>
      <c r="C63" s="159" t="s">
        <v>168</v>
      </c>
      <c r="D63" s="159" t="s">
        <v>173</v>
      </c>
      <c r="E63" s="159" t="s">
        <v>279</v>
      </c>
      <c r="F63" s="159"/>
      <c r="G63" s="166" t="s">
        <v>373</v>
      </c>
      <c r="H63" s="171" t="s">
        <v>89</v>
      </c>
      <c r="I63" s="159" t="s">
        <v>106</v>
      </c>
      <c r="J63" s="165">
        <v>45201</v>
      </c>
      <c r="K63" s="165">
        <v>45201</v>
      </c>
      <c r="L63" s="172" t="s">
        <v>4764</v>
      </c>
      <c r="M63" s="159" t="s">
        <v>137</v>
      </c>
      <c r="N63" s="159" t="s">
        <v>644</v>
      </c>
      <c r="O63" s="159" t="s">
        <v>1861</v>
      </c>
      <c r="P63" s="159"/>
      <c r="Q63" s="165"/>
      <c r="R63" s="166" t="s">
        <v>147</v>
      </c>
      <c r="S63" s="167"/>
      <c r="T63" s="168">
        <v>45220</v>
      </c>
      <c r="U63" s="163" t="s">
        <v>4765</v>
      </c>
      <c r="V63" s="169" t="s">
        <v>162</v>
      </c>
      <c r="W63" s="173" t="s">
        <v>4766</v>
      </c>
    </row>
    <row r="64" spans="1:23" ht="14.45" customHeight="1" x14ac:dyDescent="0.25">
      <c r="A64" s="171" t="s">
        <v>4767</v>
      </c>
      <c r="B64" s="160">
        <f>9*30.4387/365.25</f>
        <v>0.75002956878850102</v>
      </c>
      <c r="C64" s="159" t="s">
        <v>178</v>
      </c>
      <c r="D64" s="159" t="s">
        <v>173</v>
      </c>
      <c r="E64" s="159" t="s">
        <v>185</v>
      </c>
      <c r="F64" s="159"/>
      <c r="G64" s="166" t="s">
        <v>436</v>
      </c>
      <c r="H64" s="171" t="s">
        <v>91</v>
      </c>
      <c r="I64" s="159" t="s">
        <v>114</v>
      </c>
      <c r="J64" s="165">
        <v>45201</v>
      </c>
      <c r="K64" s="165">
        <v>45201</v>
      </c>
      <c r="L64" s="172" t="s">
        <v>4690</v>
      </c>
      <c r="M64" s="159" t="s">
        <v>133</v>
      </c>
      <c r="N64" s="159" t="s">
        <v>290</v>
      </c>
      <c r="O64" s="159" t="s">
        <v>284</v>
      </c>
      <c r="P64" s="159"/>
      <c r="Q64" s="165"/>
      <c r="R64" s="166"/>
      <c r="S64" s="167"/>
      <c r="T64" s="168">
        <v>45207</v>
      </c>
      <c r="U64" s="163" t="s">
        <v>406</v>
      </c>
      <c r="V64" s="169" t="s">
        <v>162</v>
      </c>
      <c r="W64" s="173" t="s">
        <v>347</v>
      </c>
    </row>
    <row r="65" spans="1:23" ht="14.45" customHeight="1" x14ac:dyDescent="0.25">
      <c r="A65" s="171" t="s">
        <v>4768</v>
      </c>
      <c r="B65" s="160">
        <v>20</v>
      </c>
      <c r="C65" s="159" t="s">
        <v>168</v>
      </c>
      <c r="D65" s="159" t="s">
        <v>173</v>
      </c>
      <c r="E65" s="159" t="s">
        <v>279</v>
      </c>
      <c r="F65" s="159"/>
      <c r="G65" s="166" t="s">
        <v>217</v>
      </c>
      <c r="H65" s="171" t="s">
        <v>89</v>
      </c>
      <c r="I65" s="159" t="s">
        <v>104</v>
      </c>
      <c r="J65" s="165">
        <v>45202</v>
      </c>
      <c r="K65" s="165">
        <v>45202</v>
      </c>
      <c r="L65" s="172" t="s">
        <v>4756</v>
      </c>
      <c r="M65" s="159" t="s">
        <v>137</v>
      </c>
      <c r="N65" s="159" t="s">
        <v>290</v>
      </c>
      <c r="O65" s="159" t="s">
        <v>171</v>
      </c>
      <c r="P65" s="159" t="s">
        <v>353</v>
      </c>
      <c r="Q65" s="165">
        <v>45202</v>
      </c>
      <c r="R65" s="166" t="s">
        <v>354</v>
      </c>
      <c r="S65" s="167"/>
      <c r="T65" s="168">
        <v>45207</v>
      </c>
      <c r="U65" s="163" t="s">
        <v>4769</v>
      </c>
      <c r="V65" s="169" t="s">
        <v>162</v>
      </c>
      <c r="W65" s="173" t="s">
        <v>328</v>
      </c>
    </row>
    <row r="66" spans="1:23" ht="14.45" customHeight="1" x14ac:dyDescent="0.25">
      <c r="A66" s="171" t="s">
        <v>4770</v>
      </c>
      <c r="B66" s="160">
        <f>8*30.4387/365.25</f>
        <v>0.66669295003422313</v>
      </c>
      <c r="C66" s="159" t="s">
        <v>168</v>
      </c>
      <c r="D66" s="159" t="s">
        <v>173</v>
      </c>
      <c r="E66" s="159" t="s">
        <v>279</v>
      </c>
      <c r="F66" s="159"/>
      <c r="G66" s="166" t="s">
        <v>2152</v>
      </c>
      <c r="H66" s="171" t="s">
        <v>89</v>
      </c>
      <c r="I66" s="159" t="s">
        <v>106</v>
      </c>
      <c r="J66" s="165">
        <v>45202</v>
      </c>
      <c r="K66" s="165">
        <v>45202</v>
      </c>
      <c r="L66" s="172" t="s">
        <v>1957</v>
      </c>
      <c r="M66" s="159" t="s">
        <v>133</v>
      </c>
      <c r="N66" s="159" t="s">
        <v>644</v>
      </c>
      <c r="O66" s="159" t="s">
        <v>284</v>
      </c>
      <c r="P66" s="159"/>
      <c r="Q66" s="165"/>
      <c r="R66" s="166"/>
      <c r="S66" s="167"/>
      <c r="T66" s="168">
        <v>45216</v>
      </c>
      <c r="U66" s="163" t="s">
        <v>285</v>
      </c>
      <c r="V66" s="169" t="s">
        <v>166</v>
      </c>
      <c r="W66" s="173" t="s">
        <v>4771</v>
      </c>
    </row>
    <row r="67" spans="1:23" ht="14.45" customHeight="1" x14ac:dyDescent="0.25">
      <c r="A67" s="171" t="s">
        <v>4772</v>
      </c>
      <c r="B67" s="160">
        <v>32</v>
      </c>
      <c r="C67" s="159" t="s">
        <v>168</v>
      </c>
      <c r="D67" s="159" t="s">
        <v>169</v>
      </c>
      <c r="E67" s="159" t="s">
        <v>795</v>
      </c>
      <c r="F67" s="159"/>
      <c r="G67" s="166" t="s">
        <v>4773</v>
      </c>
      <c r="H67" s="171" t="s">
        <v>303</v>
      </c>
      <c r="I67" s="159" t="s">
        <v>128</v>
      </c>
      <c r="J67" s="165">
        <v>45202</v>
      </c>
      <c r="K67" s="165">
        <v>45202</v>
      </c>
      <c r="L67" s="172" t="s">
        <v>4774</v>
      </c>
      <c r="M67" s="159" t="s">
        <v>137</v>
      </c>
      <c r="N67" s="159" t="s">
        <v>290</v>
      </c>
      <c r="O67" s="159" t="s">
        <v>1733</v>
      </c>
      <c r="P67" s="159"/>
      <c r="Q67" s="165"/>
      <c r="R67" s="166"/>
      <c r="S67" s="167"/>
      <c r="T67" s="168">
        <v>45202</v>
      </c>
      <c r="U67" s="163" t="s">
        <v>285</v>
      </c>
      <c r="V67" s="169" t="s">
        <v>164</v>
      </c>
      <c r="W67" s="173" t="s">
        <v>2260</v>
      </c>
    </row>
    <row r="68" spans="1:23" ht="14.45" customHeight="1" x14ac:dyDescent="0.25">
      <c r="A68" s="171" t="s">
        <v>4775</v>
      </c>
      <c r="B68" s="160">
        <v>25</v>
      </c>
      <c r="C68" s="159" t="s">
        <v>168</v>
      </c>
      <c r="D68" s="159" t="s">
        <v>173</v>
      </c>
      <c r="E68" s="159" t="s">
        <v>279</v>
      </c>
      <c r="F68" s="159"/>
      <c r="G68" s="166" t="s">
        <v>179</v>
      </c>
      <c r="H68" s="171" t="s">
        <v>89</v>
      </c>
      <c r="I68" s="159" t="s">
        <v>106</v>
      </c>
      <c r="J68" s="165">
        <v>45203</v>
      </c>
      <c r="K68" s="165">
        <v>45203</v>
      </c>
      <c r="L68" s="172" t="s">
        <v>4776</v>
      </c>
      <c r="M68" s="159" t="s">
        <v>137</v>
      </c>
      <c r="N68" s="159" t="s">
        <v>3823</v>
      </c>
      <c r="O68" s="159" t="s">
        <v>334</v>
      </c>
      <c r="P68" s="159" t="s">
        <v>353</v>
      </c>
      <c r="Q68" s="165">
        <v>45204</v>
      </c>
      <c r="R68" s="166" t="s">
        <v>354</v>
      </c>
      <c r="S68" s="167"/>
      <c r="T68" s="168">
        <v>45210</v>
      </c>
      <c r="U68" s="163" t="s">
        <v>4777</v>
      </c>
      <c r="V68" s="169" t="s">
        <v>162</v>
      </c>
      <c r="W68" s="173" t="s">
        <v>423</v>
      </c>
    </row>
    <row r="69" spans="1:23" ht="14.45" customHeight="1" x14ac:dyDescent="0.25">
      <c r="A69" s="171" t="s">
        <v>4778</v>
      </c>
      <c r="B69" s="160">
        <v>1.5</v>
      </c>
      <c r="C69" s="159" t="s">
        <v>178</v>
      </c>
      <c r="D69" s="159" t="s">
        <v>173</v>
      </c>
      <c r="E69" s="159" t="s">
        <v>279</v>
      </c>
      <c r="F69" s="159"/>
      <c r="G69" s="166" t="s">
        <v>338</v>
      </c>
      <c r="H69" s="171" t="s">
        <v>89</v>
      </c>
      <c r="I69" s="159" t="s">
        <v>102</v>
      </c>
      <c r="J69" s="165">
        <v>45203</v>
      </c>
      <c r="K69" s="165">
        <v>45203</v>
      </c>
      <c r="L69" s="172" t="s">
        <v>4247</v>
      </c>
      <c r="M69" s="159" t="s">
        <v>133</v>
      </c>
      <c r="N69" s="159" t="s">
        <v>3823</v>
      </c>
      <c r="O69" s="159" t="s">
        <v>383</v>
      </c>
      <c r="P69" s="159"/>
      <c r="Q69" s="165"/>
      <c r="R69" s="166"/>
      <c r="S69" s="167"/>
      <c r="T69" s="168">
        <v>45209</v>
      </c>
      <c r="U69" s="163" t="s">
        <v>3666</v>
      </c>
      <c r="V69" s="169" t="s">
        <v>162</v>
      </c>
      <c r="W69" s="173" t="s">
        <v>347</v>
      </c>
    </row>
    <row r="70" spans="1:23" ht="14.45" customHeight="1" x14ac:dyDescent="0.25">
      <c r="A70" s="171" t="s">
        <v>4779</v>
      </c>
      <c r="B70" s="160">
        <v>35</v>
      </c>
      <c r="C70" s="159" t="s">
        <v>168</v>
      </c>
      <c r="D70" s="159" t="s">
        <v>173</v>
      </c>
      <c r="E70" s="159" t="s">
        <v>185</v>
      </c>
      <c r="F70" s="159"/>
      <c r="G70" s="166" t="s">
        <v>1891</v>
      </c>
      <c r="H70" s="171" t="s">
        <v>91</v>
      </c>
      <c r="I70" s="159" t="s">
        <v>114</v>
      </c>
      <c r="J70" s="165">
        <v>45203</v>
      </c>
      <c r="K70" s="165">
        <v>45203</v>
      </c>
      <c r="L70" s="172" t="s">
        <v>4780</v>
      </c>
      <c r="M70" s="159" t="s">
        <v>137</v>
      </c>
      <c r="N70" s="159" t="s">
        <v>3823</v>
      </c>
      <c r="O70" s="159" t="s">
        <v>352</v>
      </c>
      <c r="P70" s="159"/>
      <c r="Q70" s="165"/>
      <c r="R70" s="166"/>
      <c r="S70" s="167"/>
      <c r="T70" s="168">
        <v>45206</v>
      </c>
      <c r="U70" s="163" t="s">
        <v>4781</v>
      </c>
      <c r="V70" s="169" t="s">
        <v>162</v>
      </c>
      <c r="W70" s="173" t="s">
        <v>371</v>
      </c>
    </row>
    <row r="71" spans="1:23" ht="14.45" customHeight="1" x14ac:dyDescent="0.25">
      <c r="A71" s="171" t="s">
        <v>4782</v>
      </c>
      <c r="B71" s="160">
        <v>6</v>
      </c>
      <c r="C71" s="159" t="s">
        <v>178</v>
      </c>
      <c r="D71" s="159" t="s">
        <v>173</v>
      </c>
      <c r="E71" s="159" t="s">
        <v>185</v>
      </c>
      <c r="F71" s="159"/>
      <c r="G71" s="166" t="s">
        <v>1538</v>
      </c>
      <c r="H71" s="171" t="s">
        <v>91</v>
      </c>
      <c r="I71" s="159" t="s">
        <v>116</v>
      </c>
      <c r="J71" s="165">
        <v>45202</v>
      </c>
      <c r="K71" s="165">
        <v>45202</v>
      </c>
      <c r="L71" s="172" t="s">
        <v>4783</v>
      </c>
      <c r="M71" s="159" t="s">
        <v>133</v>
      </c>
      <c r="N71" s="159" t="s">
        <v>644</v>
      </c>
      <c r="O71" s="159" t="s">
        <v>383</v>
      </c>
      <c r="P71" s="159"/>
      <c r="Q71" s="165"/>
      <c r="R71" s="166"/>
      <c r="S71" s="167"/>
      <c r="T71" s="168">
        <v>45219</v>
      </c>
      <c r="U71" s="163" t="s">
        <v>313</v>
      </c>
      <c r="V71" s="169" t="s">
        <v>162</v>
      </c>
      <c r="W71" s="173" t="s">
        <v>1091</v>
      </c>
    </row>
    <row r="72" spans="1:23" ht="14.45" customHeight="1" x14ac:dyDescent="0.25">
      <c r="A72" s="171" t="s">
        <v>4784</v>
      </c>
      <c r="B72" s="160">
        <v>10</v>
      </c>
      <c r="C72" s="159" t="s">
        <v>178</v>
      </c>
      <c r="D72" s="159" t="s">
        <v>173</v>
      </c>
      <c r="E72" s="159" t="s">
        <v>279</v>
      </c>
      <c r="F72" s="159"/>
      <c r="G72" s="166" t="s">
        <v>1457</v>
      </c>
      <c r="H72" s="171" t="s">
        <v>89</v>
      </c>
      <c r="I72" s="159" t="s">
        <v>106</v>
      </c>
      <c r="J72" s="165">
        <v>45202</v>
      </c>
      <c r="K72" s="165">
        <v>45202</v>
      </c>
      <c r="L72" s="172" t="s">
        <v>4785</v>
      </c>
      <c r="M72" s="159" t="s">
        <v>201</v>
      </c>
      <c r="N72" s="159" t="s">
        <v>644</v>
      </c>
      <c r="O72" s="159" t="s">
        <v>359</v>
      </c>
      <c r="P72" s="159" t="s">
        <v>353</v>
      </c>
      <c r="Q72" s="165">
        <v>45202</v>
      </c>
      <c r="R72" s="166" t="s">
        <v>354</v>
      </c>
      <c r="S72" s="167"/>
      <c r="T72" s="168">
        <v>45208</v>
      </c>
      <c r="U72" s="163" t="s">
        <v>4786</v>
      </c>
      <c r="V72" s="169" t="s">
        <v>162</v>
      </c>
      <c r="W72" s="173" t="s">
        <v>347</v>
      </c>
    </row>
    <row r="73" spans="1:23" ht="14.45" customHeight="1" x14ac:dyDescent="0.25">
      <c r="A73" s="171" t="s">
        <v>4787</v>
      </c>
      <c r="B73" s="160">
        <v>30</v>
      </c>
      <c r="C73" s="159" t="s">
        <v>168</v>
      </c>
      <c r="D73" s="159" t="s">
        <v>173</v>
      </c>
      <c r="E73" s="159" t="s">
        <v>185</v>
      </c>
      <c r="F73" s="159"/>
      <c r="G73" s="166" t="s">
        <v>1786</v>
      </c>
      <c r="H73" s="171" t="s">
        <v>91</v>
      </c>
      <c r="I73" s="159" t="s">
        <v>114</v>
      </c>
      <c r="J73" s="165">
        <v>45204</v>
      </c>
      <c r="K73" s="165">
        <v>45204</v>
      </c>
      <c r="L73" s="172" t="s">
        <v>1059</v>
      </c>
      <c r="M73" s="159" t="s">
        <v>137</v>
      </c>
      <c r="N73" s="159" t="s">
        <v>290</v>
      </c>
      <c r="O73" s="159" t="s">
        <v>1059</v>
      </c>
      <c r="P73" s="159"/>
      <c r="Q73" s="165"/>
      <c r="R73" s="166"/>
      <c r="S73" s="167"/>
      <c r="T73" s="168">
        <v>45207</v>
      </c>
      <c r="U73" s="163"/>
      <c r="V73" s="169" t="s">
        <v>162</v>
      </c>
      <c r="W73" s="173" t="s">
        <v>371</v>
      </c>
    </row>
    <row r="74" spans="1:23" ht="14.45" customHeight="1" x14ac:dyDescent="0.25">
      <c r="A74" s="171" t="s">
        <v>4788</v>
      </c>
      <c r="B74" s="160">
        <v>18</v>
      </c>
      <c r="C74" s="159" t="s">
        <v>168</v>
      </c>
      <c r="D74" s="159" t="s">
        <v>169</v>
      </c>
      <c r="E74" s="159" t="s">
        <v>279</v>
      </c>
      <c r="F74" s="159"/>
      <c r="G74" s="166" t="s">
        <v>231</v>
      </c>
      <c r="H74" s="171" t="s">
        <v>89</v>
      </c>
      <c r="I74" s="159" t="s">
        <v>104</v>
      </c>
      <c r="J74" s="165">
        <v>45204</v>
      </c>
      <c r="K74" s="165">
        <v>45204</v>
      </c>
      <c r="L74" s="172" t="s">
        <v>4756</v>
      </c>
      <c r="M74" s="159" t="s">
        <v>137</v>
      </c>
      <c r="N74" s="159" t="s">
        <v>290</v>
      </c>
      <c r="O74" s="159" t="s">
        <v>171</v>
      </c>
      <c r="P74" s="159"/>
      <c r="Q74" s="165"/>
      <c r="R74" s="166"/>
      <c r="S74" s="167"/>
      <c r="T74" s="168">
        <v>45208</v>
      </c>
      <c r="U74" s="163" t="s">
        <v>4789</v>
      </c>
      <c r="V74" s="169" t="s">
        <v>162</v>
      </c>
      <c r="W74" s="173" t="s">
        <v>398</v>
      </c>
    </row>
    <row r="75" spans="1:23" ht="14.45" customHeight="1" x14ac:dyDescent="0.25">
      <c r="A75" s="171" t="s">
        <v>4790</v>
      </c>
      <c r="B75" s="160">
        <f>1*30.4387/365.25</f>
        <v>8.3336618754277891E-2</v>
      </c>
      <c r="C75" s="159" t="s">
        <v>178</v>
      </c>
      <c r="D75" s="159" t="s">
        <v>173</v>
      </c>
      <c r="E75" s="159" t="s">
        <v>185</v>
      </c>
      <c r="F75" s="159"/>
      <c r="G75" s="166" t="s">
        <v>1891</v>
      </c>
      <c r="H75" s="171" t="s">
        <v>91</v>
      </c>
      <c r="I75" s="159" t="s">
        <v>114</v>
      </c>
      <c r="J75" s="165">
        <v>45204</v>
      </c>
      <c r="K75" s="165">
        <v>45204</v>
      </c>
      <c r="L75" s="172" t="s">
        <v>4663</v>
      </c>
      <c r="M75" s="159" t="s">
        <v>133</v>
      </c>
      <c r="N75" s="159" t="s">
        <v>290</v>
      </c>
      <c r="O75" s="159" t="s">
        <v>284</v>
      </c>
      <c r="P75" s="159"/>
      <c r="Q75" s="165"/>
      <c r="R75" s="166"/>
      <c r="S75" s="167"/>
      <c r="T75" s="168">
        <v>45211</v>
      </c>
      <c r="U75" s="163" t="s">
        <v>406</v>
      </c>
      <c r="V75" s="169" t="s">
        <v>162</v>
      </c>
      <c r="W75" s="173" t="s">
        <v>423</v>
      </c>
    </row>
    <row r="76" spans="1:23" ht="14.45" customHeight="1" x14ac:dyDescent="0.25">
      <c r="A76" s="171" t="s">
        <v>4791</v>
      </c>
      <c r="B76" s="160">
        <f>5*30.4387/365.25</f>
        <v>0.41668309377138946</v>
      </c>
      <c r="C76" s="159" t="s">
        <v>178</v>
      </c>
      <c r="D76" s="159" t="s">
        <v>173</v>
      </c>
      <c r="E76" s="159" t="s">
        <v>185</v>
      </c>
      <c r="F76" s="159"/>
      <c r="G76" s="166" t="s">
        <v>521</v>
      </c>
      <c r="H76" s="171" t="s">
        <v>91</v>
      </c>
      <c r="I76" s="159" t="s">
        <v>114</v>
      </c>
      <c r="J76" s="165">
        <v>45204</v>
      </c>
      <c r="K76" s="165">
        <v>45204</v>
      </c>
      <c r="L76" s="172" t="s">
        <v>4663</v>
      </c>
      <c r="M76" s="159" t="s">
        <v>133</v>
      </c>
      <c r="N76" s="159" t="s">
        <v>290</v>
      </c>
      <c r="O76" s="159" t="s">
        <v>284</v>
      </c>
      <c r="P76" s="159"/>
      <c r="Q76" s="165"/>
      <c r="R76" s="166"/>
      <c r="S76" s="167"/>
      <c r="T76" s="168">
        <v>45209</v>
      </c>
      <c r="U76" s="163" t="s">
        <v>365</v>
      </c>
      <c r="V76" s="169" t="s">
        <v>162</v>
      </c>
      <c r="W76" s="173" t="s">
        <v>328</v>
      </c>
    </row>
    <row r="77" spans="1:23" ht="14.45" customHeight="1" x14ac:dyDescent="0.25">
      <c r="A77" s="171" t="s">
        <v>4792</v>
      </c>
      <c r="B77" s="160">
        <v>22</v>
      </c>
      <c r="C77" s="159" t="s">
        <v>168</v>
      </c>
      <c r="D77" s="159" t="s">
        <v>173</v>
      </c>
      <c r="E77" s="159" t="s">
        <v>279</v>
      </c>
      <c r="F77" s="159"/>
      <c r="G77" s="166" t="s">
        <v>179</v>
      </c>
      <c r="H77" s="171" t="s">
        <v>89</v>
      </c>
      <c r="I77" s="159" t="s">
        <v>106</v>
      </c>
      <c r="J77" s="165">
        <v>45204</v>
      </c>
      <c r="K77" s="165">
        <v>45204</v>
      </c>
      <c r="L77" s="172" t="s">
        <v>4793</v>
      </c>
      <c r="M77" s="159" t="s">
        <v>137</v>
      </c>
      <c r="N77" s="159" t="s">
        <v>290</v>
      </c>
      <c r="O77" s="159" t="s">
        <v>705</v>
      </c>
      <c r="P77" s="159"/>
      <c r="Q77" s="165"/>
      <c r="R77" s="166"/>
      <c r="S77" s="167"/>
      <c r="T77" s="168">
        <v>45208</v>
      </c>
      <c r="U77" s="163" t="s">
        <v>4794</v>
      </c>
      <c r="V77" s="169" t="s">
        <v>162</v>
      </c>
      <c r="W77" s="173" t="s">
        <v>299</v>
      </c>
    </row>
    <row r="78" spans="1:23" ht="14.45" customHeight="1" x14ac:dyDescent="0.25">
      <c r="A78" s="171" t="s">
        <v>4795</v>
      </c>
      <c r="B78" s="160">
        <v>38</v>
      </c>
      <c r="C78" s="159" t="s">
        <v>168</v>
      </c>
      <c r="D78" s="159" t="s">
        <v>4796</v>
      </c>
      <c r="E78" s="159" t="s">
        <v>279</v>
      </c>
      <c r="F78" s="159"/>
      <c r="G78" s="166" t="s">
        <v>4797</v>
      </c>
      <c r="H78" s="171" t="s">
        <v>89</v>
      </c>
      <c r="I78" s="159" t="s">
        <v>104</v>
      </c>
      <c r="J78" s="165">
        <v>45203</v>
      </c>
      <c r="K78" s="165">
        <v>45203</v>
      </c>
      <c r="L78" s="172" t="s">
        <v>4798</v>
      </c>
      <c r="M78" s="159" t="s">
        <v>137</v>
      </c>
      <c r="N78" s="159" t="s">
        <v>644</v>
      </c>
      <c r="O78" s="159" t="s">
        <v>352</v>
      </c>
      <c r="P78" s="159" t="s">
        <v>353</v>
      </c>
      <c r="Q78" s="165">
        <v>45203</v>
      </c>
      <c r="R78" s="166" t="s">
        <v>354</v>
      </c>
      <c r="S78" s="167"/>
      <c r="T78" s="168">
        <v>45225</v>
      </c>
      <c r="U78" s="163" t="s">
        <v>4799</v>
      </c>
      <c r="V78" s="169" t="s">
        <v>162</v>
      </c>
      <c r="W78" s="173" t="s">
        <v>4800</v>
      </c>
    </row>
    <row r="79" spans="1:23" ht="14.45" customHeight="1" x14ac:dyDescent="0.25">
      <c r="A79" s="171" t="s">
        <v>4801</v>
      </c>
      <c r="B79" s="160">
        <f>1*30.4387/365.25</f>
        <v>8.3336618754277891E-2</v>
      </c>
      <c r="C79" s="159" t="s">
        <v>168</v>
      </c>
      <c r="D79" s="159" t="s">
        <v>173</v>
      </c>
      <c r="E79" s="159" t="s">
        <v>279</v>
      </c>
      <c r="F79" s="159"/>
      <c r="G79" s="166" t="s">
        <v>179</v>
      </c>
      <c r="H79" s="171" t="s">
        <v>89</v>
      </c>
      <c r="I79" s="159" t="s">
        <v>106</v>
      </c>
      <c r="J79" s="165">
        <v>45203</v>
      </c>
      <c r="K79" s="165">
        <v>45203</v>
      </c>
      <c r="L79" s="172" t="s">
        <v>4802</v>
      </c>
      <c r="M79" s="159" t="s">
        <v>133</v>
      </c>
      <c r="N79" s="159" t="s">
        <v>644</v>
      </c>
      <c r="O79" s="159" t="s">
        <v>415</v>
      </c>
      <c r="P79" s="159"/>
      <c r="Q79" s="165"/>
      <c r="R79" s="166" t="s">
        <v>147</v>
      </c>
      <c r="S79" s="167"/>
      <c r="T79" s="168">
        <v>45213</v>
      </c>
      <c r="U79" s="163" t="s">
        <v>4803</v>
      </c>
      <c r="V79" s="169" t="s">
        <v>162</v>
      </c>
      <c r="W79" s="173" t="s">
        <v>4804</v>
      </c>
    </row>
    <row r="80" spans="1:23" ht="14.45" customHeight="1" x14ac:dyDescent="0.25">
      <c r="A80" s="171" t="s">
        <v>4805</v>
      </c>
      <c r="B80" s="160">
        <f>3*30.4387/365.25</f>
        <v>0.25000985626283367</v>
      </c>
      <c r="C80" s="159" t="s">
        <v>178</v>
      </c>
      <c r="D80" s="159" t="s">
        <v>173</v>
      </c>
      <c r="E80" s="159" t="s">
        <v>185</v>
      </c>
      <c r="F80" s="159"/>
      <c r="G80" s="166" t="s">
        <v>521</v>
      </c>
      <c r="H80" s="171" t="s">
        <v>91</v>
      </c>
      <c r="I80" s="159" t="s">
        <v>114</v>
      </c>
      <c r="J80" s="165">
        <v>45204</v>
      </c>
      <c r="K80" s="165">
        <v>45204</v>
      </c>
      <c r="L80" s="172" t="s">
        <v>4690</v>
      </c>
      <c r="M80" s="159" t="s">
        <v>133</v>
      </c>
      <c r="N80" s="159" t="s">
        <v>290</v>
      </c>
      <c r="O80" s="159" t="s">
        <v>284</v>
      </c>
      <c r="P80" s="159"/>
      <c r="Q80" s="165"/>
      <c r="R80" s="166"/>
      <c r="S80" s="167"/>
      <c r="T80" s="168">
        <v>45210</v>
      </c>
      <c r="U80" s="163" t="s">
        <v>365</v>
      </c>
      <c r="V80" s="169" t="s">
        <v>162</v>
      </c>
      <c r="W80" s="173" t="s">
        <v>347</v>
      </c>
    </row>
    <row r="81" spans="1:23" ht="14.45" customHeight="1" x14ac:dyDescent="0.25">
      <c r="A81" s="171" t="s">
        <v>4806</v>
      </c>
      <c r="B81" s="160">
        <f>1*30.4387/365.25</f>
        <v>8.3336618754277891E-2</v>
      </c>
      <c r="C81" s="159" t="s">
        <v>178</v>
      </c>
      <c r="D81" s="159" t="s">
        <v>173</v>
      </c>
      <c r="E81" s="159" t="s">
        <v>185</v>
      </c>
      <c r="F81" s="159"/>
      <c r="G81" s="166" t="s">
        <v>408</v>
      </c>
      <c r="H81" s="171" t="s">
        <v>91</v>
      </c>
      <c r="I81" s="159" t="s">
        <v>114</v>
      </c>
      <c r="J81" s="165">
        <v>45204</v>
      </c>
      <c r="K81" s="165">
        <v>45204</v>
      </c>
      <c r="L81" s="172" t="s">
        <v>4690</v>
      </c>
      <c r="M81" s="159" t="s">
        <v>133</v>
      </c>
      <c r="N81" s="159" t="s">
        <v>290</v>
      </c>
      <c r="O81" s="159" t="s">
        <v>284</v>
      </c>
      <c r="P81" s="159"/>
      <c r="Q81" s="165"/>
      <c r="R81" s="166"/>
      <c r="S81" s="167"/>
      <c r="T81" s="168">
        <v>45209</v>
      </c>
      <c r="U81" s="163" t="s">
        <v>406</v>
      </c>
      <c r="V81" s="169" t="s">
        <v>162</v>
      </c>
      <c r="W81" s="173" t="s">
        <v>328</v>
      </c>
    </row>
    <row r="82" spans="1:23" ht="14.45" customHeight="1" x14ac:dyDescent="0.25">
      <c r="A82" s="171" t="s">
        <v>4807</v>
      </c>
      <c r="B82" s="160">
        <v>7</v>
      </c>
      <c r="C82" s="159" t="s">
        <v>168</v>
      </c>
      <c r="D82" s="159" t="s">
        <v>173</v>
      </c>
      <c r="E82" s="159" t="s">
        <v>185</v>
      </c>
      <c r="F82" s="159"/>
      <c r="G82" s="166" t="s">
        <v>436</v>
      </c>
      <c r="H82" s="171" t="s">
        <v>91</v>
      </c>
      <c r="I82" s="159" t="s">
        <v>114</v>
      </c>
      <c r="J82" s="165">
        <v>45204</v>
      </c>
      <c r="K82" s="165">
        <v>45204</v>
      </c>
      <c r="L82" s="172" t="s">
        <v>4808</v>
      </c>
      <c r="M82" s="159" t="s">
        <v>133</v>
      </c>
      <c r="N82" s="159" t="s">
        <v>290</v>
      </c>
      <c r="O82" s="159" t="s">
        <v>284</v>
      </c>
      <c r="P82" s="159"/>
      <c r="Q82" s="165"/>
      <c r="R82" s="166"/>
      <c r="S82" s="167"/>
      <c r="T82" s="168">
        <v>45207</v>
      </c>
      <c r="U82" s="163" t="s">
        <v>4809</v>
      </c>
      <c r="V82" s="169" t="s">
        <v>162</v>
      </c>
      <c r="W82" s="173" t="s">
        <v>371</v>
      </c>
    </row>
    <row r="83" spans="1:23" ht="14.45" customHeight="1" x14ac:dyDescent="0.25">
      <c r="A83" s="171" t="s">
        <v>4810</v>
      </c>
      <c r="B83" s="160">
        <f>3.5*30.4387/365.25</f>
        <v>0.29167816563997262</v>
      </c>
      <c r="C83" s="159" t="s">
        <v>178</v>
      </c>
      <c r="D83" s="159" t="s">
        <v>173</v>
      </c>
      <c r="E83" s="159" t="s">
        <v>185</v>
      </c>
      <c r="F83" s="159"/>
      <c r="G83" s="166" t="s">
        <v>4653</v>
      </c>
      <c r="H83" s="171" t="s">
        <v>91</v>
      </c>
      <c r="I83" s="159" t="s">
        <v>116</v>
      </c>
      <c r="J83" s="165">
        <v>45205</v>
      </c>
      <c r="K83" s="165">
        <v>45205</v>
      </c>
      <c r="L83" s="172" t="s">
        <v>4690</v>
      </c>
      <c r="M83" s="159" t="s">
        <v>133</v>
      </c>
      <c r="N83" s="159" t="s">
        <v>290</v>
      </c>
      <c r="O83" s="159" t="s">
        <v>284</v>
      </c>
      <c r="P83" s="159"/>
      <c r="Q83" s="165"/>
      <c r="R83" s="166"/>
      <c r="S83" s="167"/>
      <c r="T83" s="168">
        <v>45209</v>
      </c>
      <c r="U83" s="163" t="s">
        <v>365</v>
      </c>
      <c r="V83" s="169" t="s">
        <v>162</v>
      </c>
      <c r="W83" s="173" t="s">
        <v>299</v>
      </c>
    </row>
    <row r="84" spans="1:23" ht="14.45" customHeight="1" x14ac:dyDescent="0.25">
      <c r="A84" s="171" t="s">
        <v>4811</v>
      </c>
      <c r="B84" s="160">
        <v>1.6</v>
      </c>
      <c r="C84" s="159" t="s">
        <v>178</v>
      </c>
      <c r="D84" s="159" t="s">
        <v>173</v>
      </c>
      <c r="E84" s="159" t="s">
        <v>185</v>
      </c>
      <c r="F84" s="159"/>
      <c r="G84" s="166" t="s">
        <v>436</v>
      </c>
      <c r="H84" s="171" t="s">
        <v>91</v>
      </c>
      <c r="I84" s="159" t="s">
        <v>114</v>
      </c>
      <c r="J84" s="165">
        <v>45205</v>
      </c>
      <c r="K84" s="165">
        <v>45205</v>
      </c>
      <c r="L84" s="172" t="s">
        <v>4690</v>
      </c>
      <c r="M84" s="159" t="s">
        <v>133</v>
      </c>
      <c r="N84" s="159" t="s">
        <v>290</v>
      </c>
      <c r="O84" s="159" t="s">
        <v>284</v>
      </c>
      <c r="P84" s="159"/>
      <c r="Q84" s="165"/>
      <c r="R84" s="166"/>
      <c r="S84" s="167"/>
      <c r="T84" s="168">
        <v>45213</v>
      </c>
      <c r="U84" s="163" t="s">
        <v>406</v>
      </c>
      <c r="V84" s="169" t="s">
        <v>162</v>
      </c>
      <c r="W84" s="173" t="s">
        <v>387</v>
      </c>
    </row>
    <row r="85" spans="1:23" ht="14.45" customHeight="1" x14ac:dyDescent="0.25">
      <c r="A85" s="171" t="s">
        <v>4812</v>
      </c>
      <c r="B85" s="160">
        <f>3*30.4387/365.25</f>
        <v>0.25000985626283367</v>
      </c>
      <c r="C85" s="159" t="s">
        <v>168</v>
      </c>
      <c r="D85" s="159" t="s">
        <v>173</v>
      </c>
      <c r="E85" s="159" t="s">
        <v>185</v>
      </c>
      <c r="F85" s="159"/>
      <c r="G85" s="166" t="s">
        <v>408</v>
      </c>
      <c r="H85" s="171" t="s">
        <v>91</v>
      </c>
      <c r="I85" s="159" t="s">
        <v>114</v>
      </c>
      <c r="J85" s="165">
        <v>45205</v>
      </c>
      <c r="K85" s="165">
        <v>45205</v>
      </c>
      <c r="L85" s="172" t="s">
        <v>4690</v>
      </c>
      <c r="M85" s="159" t="s">
        <v>133</v>
      </c>
      <c r="N85" s="159" t="s">
        <v>290</v>
      </c>
      <c r="O85" s="159" t="s">
        <v>284</v>
      </c>
      <c r="P85" s="159"/>
      <c r="Q85" s="165"/>
      <c r="R85" s="166"/>
      <c r="S85" s="167"/>
      <c r="T85" s="168">
        <v>45213</v>
      </c>
      <c r="U85" s="163" t="s">
        <v>406</v>
      </c>
      <c r="V85" s="169" t="s">
        <v>162</v>
      </c>
      <c r="W85" s="173" t="s">
        <v>387</v>
      </c>
    </row>
    <row r="86" spans="1:23" ht="14.45" customHeight="1" x14ac:dyDescent="0.25">
      <c r="A86" s="171" t="s">
        <v>4813</v>
      </c>
      <c r="B86" s="160">
        <v>0.5</v>
      </c>
      <c r="C86" s="159" t="s">
        <v>168</v>
      </c>
      <c r="D86" s="159" t="s">
        <v>173</v>
      </c>
      <c r="E86" s="159" t="s">
        <v>185</v>
      </c>
      <c r="F86" s="159"/>
      <c r="G86" s="166" t="s">
        <v>436</v>
      </c>
      <c r="H86" s="171" t="s">
        <v>91</v>
      </c>
      <c r="I86" s="159" t="s">
        <v>114</v>
      </c>
      <c r="J86" s="165">
        <v>45205</v>
      </c>
      <c r="K86" s="165">
        <v>45205</v>
      </c>
      <c r="L86" s="172" t="s">
        <v>4814</v>
      </c>
      <c r="M86" s="159" t="s">
        <v>133</v>
      </c>
      <c r="N86" s="159" t="s">
        <v>290</v>
      </c>
      <c r="O86" s="159" t="s">
        <v>736</v>
      </c>
      <c r="P86" s="159"/>
      <c r="Q86" s="165"/>
      <c r="R86" s="166"/>
      <c r="S86" s="167"/>
      <c r="T86" s="168">
        <v>45211</v>
      </c>
      <c r="U86" s="163" t="s">
        <v>285</v>
      </c>
      <c r="V86" s="169" t="s">
        <v>166</v>
      </c>
      <c r="W86" s="173" t="s">
        <v>472</v>
      </c>
    </row>
    <row r="87" spans="1:23" ht="14.45" customHeight="1" x14ac:dyDescent="0.25">
      <c r="A87" s="171" t="s">
        <v>4815</v>
      </c>
      <c r="B87" s="160">
        <v>1.3</v>
      </c>
      <c r="C87" s="159" t="s">
        <v>178</v>
      </c>
      <c r="D87" s="159" t="s">
        <v>173</v>
      </c>
      <c r="E87" s="159" t="s">
        <v>185</v>
      </c>
      <c r="F87" s="159"/>
      <c r="G87" s="166" t="s">
        <v>529</v>
      </c>
      <c r="H87" s="171" t="s">
        <v>91</v>
      </c>
      <c r="I87" s="159" t="s">
        <v>116</v>
      </c>
      <c r="J87" s="165">
        <v>45205</v>
      </c>
      <c r="K87" s="165">
        <v>45205</v>
      </c>
      <c r="L87" s="172" t="s">
        <v>4690</v>
      </c>
      <c r="M87" s="159" t="s">
        <v>133</v>
      </c>
      <c r="N87" s="159" t="s">
        <v>290</v>
      </c>
      <c r="O87" s="159" t="s">
        <v>284</v>
      </c>
      <c r="P87" s="159"/>
      <c r="Q87" s="165"/>
      <c r="R87" s="166"/>
      <c r="S87" s="167"/>
      <c r="T87" s="168">
        <v>45209</v>
      </c>
      <c r="U87" s="163" t="s">
        <v>285</v>
      </c>
      <c r="V87" s="169" t="s">
        <v>164</v>
      </c>
      <c r="W87" s="173" t="s">
        <v>1208</v>
      </c>
    </row>
    <row r="88" spans="1:23" ht="14.45" customHeight="1" x14ac:dyDescent="0.25">
      <c r="A88" s="171" t="s">
        <v>4816</v>
      </c>
      <c r="B88" s="160">
        <v>1.8</v>
      </c>
      <c r="C88" s="159" t="s">
        <v>178</v>
      </c>
      <c r="D88" s="159" t="s">
        <v>173</v>
      </c>
      <c r="E88" s="159" t="s">
        <v>185</v>
      </c>
      <c r="F88" s="159"/>
      <c r="G88" s="166" t="s">
        <v>4653</v>
      </c>
      <c r="H88" s="171" t="s">
        <v>91</v>
      </c>
      <c r="I88" s="159" t="s">
        <v>116</v>
      </c>
      <c r="J88" s="165">
        <v>45206</v>
      </c>
      <c r="K88" s="165">
        <v>45206</v>
      </c>
      <c r="L88" s="172" t="s">
        <v>4690</v>
      </c>
      <c r="M88" s="159" t="s">
        <v>133</v>
      </c>
      <c r="N88" s="159" t="s">
        <v>290</v>
      </c>
      <c r="O88" s="159" t="s">
        <v>284</v>
      </c>
      <c r="P88" s="159"/>
      <c r="Q88" s="165"/>
      <c r="R88" s="166"/>
      <c r="S88" s="167"/>
      <c r="T88" s="168">
        <v>45211</v>
      </c>
      <c r="U88" s="163" t="s">
        <v>365</v>
      </c>
      <c r="V88" s="169" t="s">
        <v>162</v>
      </c>
      <c r="W88" s="173" t="s">
        <v>328</v>
      </c>
    </row>
    <row r="89" spans="1:23" ht="14.45" customHeight="1" x14ac:dyDescent="0.25">
      <c r="A89" s="171" t="s">
        <v>4817</v>
      </c>
      <c r="B89" s="160">
        <v>1</v>
      </c>
      <c r="C89" s="159" t="s">
        <v>178</v>
      </c>
      <c r="D89" s="159" t="s">
        <v>173</v>
      </c>
      <c r="E89" s="159" t="s">
        <v>185</v>
      </c>
      <c r="F89" s="159"/>
      <c r="G89" s="166" t="s">
        <v>405</v>
      </c>
      <c r="H89" s="171" t="s">
        <v>91</v>
      </c>
      <c r="I89" s="159" t="s">
        <v>116</v>
      </c>
      <c r="J89" s="165">
        <v>45206</v>
      </c>
      <c r="K89" s="165">
        <v>45206</v>
      </c>
      <c r="L89" s="172" t="s">
        <v>4818</v>
      </c>
      <c r="M89" s="159" t="s">
        <v>133</v>
      </c>
      <c r="N89" s="159" t="s">
        <v>290</v>
      </c>
      <c r="O89" s="159" t="s">
        <v>284</v>
      </c>
      <c r="P89" s="159"/>
      <c r="Q89" s="165"/>
      <c r="R89" s="166"/>
      <c r="S89" s="167"/>
      <c r="T89" s="168">
        <v>45213</v>
      </c>
      <c r="U89" s="163" t="s">
        <v>843</v>
      </c>
      <c r="V89" s="169" t="s">
        <v>162</v>
      </c>
      <c r="W89" s="173" t="s">
        <v>423</v>
      </c>
    </row>
    <row r="90" spans="1:23" ht="14.45" customHeight="1" x14ac:dyDescent="0.25">
      <c r="A90" s="171" t="s">
        <v>4819</v>
      </c>
      <c r="B90" s="160">
        <v>38</v>
      </c>
      <c r="C90" s="159" t="s">
        <v>168</v>
      </c>
      <c r="D90" s="159" t="s">
        <v>173</v>
      </c>
      <c r="E90" s="159" t="s">
        <v>279</v>
      </c>
      <c r="F90" s="159"/>
      <c r="G90" s="166" t="s">
        <v>338</v>
      </c>
      <c r="H90" s="171" t="s">
        <v>89</v>
      </c>
      <c r="I90" s="159" t="s">
        <v>102</v>
      </c>
      <c r="J90" s="165">
        <v>45206</v>
      </c>
      <c r="K90" s="165">
        <v>45206</v>
      </c>
      <c r="L90" s="172" t="s">
        <v>4820</v>
      </c>
      <c r="M90" s="159" t="s">
        <v>137</v>
      </c>
      <c r="N90" s="159" t="s">
        <v>290</v>
      </c>
      <c r="O90" s="159" t="s">
        <v>171</v>
      </c>
      <c r="P90" s="159"/>
      <c r="Q90" s="165"/>
      <c r="R90" s="166"/>
      <c r="S90" s="167"/>
      <c r="T90" s="168">
        <v>45208</v>
      </c>
      <c r="U90" s="163" t="s">
        <v>285</v>
      </c>
      <c r="V90" s="169" t="s">
        <v>162</v>
      </c>
      <c r="W90" s="173" t="s">
        <v>4821</v>
      </c>
    </row>
    <row r="91" spans="1:23" ht="14.45" customHeight="1" x14ac:dyDescent="0.25">
      <c r="A91" s="171" t="s">
        <v>4822</v>
      </c>
      <c r="B91" s="160">
        <f>4*30.4387/365.25</f>
        <v>0.33334647501711157</v>
      </c>
      <c r="C91" s="159" t="s">
        <v>178</v>
      </c>
      <c r="D91" s="159" t="s">
        <v>173</v>
      </c>
      <c r="E91" s="159" t="s">
        <v>185</v>
      </c>
      <c r="F91" s="159"/>
      <c r="G91" s="166" t="s">
        <v>408</v>
      </c>
      <c r="H91" s="171" t="s">
        <v>91</v>
      </c>
      <c r="I91" s="159" t="s">
        <v>114</v>
      </c>
      <c r="J91" s="165">
        <v>45206</v>
      </c>
      <c r="K91" s="165">
        <v>45206</v>
      </c>
      <c r="L91" s="172" t="s">
        <v>4663</v>
      </c>
      <c r="M91" s="159" t="s">
        <v>133</v>
      </c>
      <c r="N91" s="159" t="s">
        <v>290</v>
      </c>
      <c r="O91" s="159" t="s">
        <v>284</v>
      </c>
      <c r="P91" s="159"/>
      <c r="Q91" s="165"/>
      <c r="R91" s="166"/>
      <c r="S91" s="167"/>
      <c r="T91" s="168">
        <v>45211</v>
      </c>
      <c r="U91" s="163" t="s">
        <v>365</v>
      </c>
      <c r="V91" s="169" t="s">
        <v>162</v>
      </c>
      <c r="W91" s="173" t="s">
        <v>328</v>
      </c>
    </row>
    <row r="92" spans="1:23" ht="14.45" customHeight="1" x14ac:dyDescent="0.25">
      <c r="A92" s="171" t="s">
        <v>4823</v>
      </c>
      <c r="B92" s="160">
        <v>56</v>
      </c>
      <c r="C92" s="159" t="s">
        <v>178</v>
      </c>
      <c r="D92" s="159" t="s">
        <v>173</v>
      </c>
      <c r="E92" s="159" t="s">
        <v>185</v>
      </c>
      <c r="F92" s="159"/>
      <c r="G92" s="166" t="s">
        <v>529</v>
      </c>
      <c r="H92" s="171" t="s">
        <v>91</v>
      </c>
      <c r="I92" s="159" t="s">
        <v>116</v>
      </c>
      <c r="J92" s="165">
        <v>45204</v>
      </c>
      <c r="K92" s="165">
        <v>45204</v>
      </c>
      <c r="L92" s="172" t="s">
        <v>4735</v>
      </c>
      <c r="M92" s="159" t="s">
        <v>201</v>
      </c>
      <c r="N92" s="159" t="s">
        <v>644</v>
      </c>
      <c r="O92" s="159" t="s">
        <v>359</v>
      </c>
      <c r="P92" s="159"/>
      <c r="Q92" s="165"/>
      <c r="R92" s="166"/>
      <c r="S92" s="167"/>
      <c r="T92" s="168">
        <v>45232</v>
      </c>
      <c r="U92" s="163" t="s">
        <v>365</v>
      </c>
      <c r="V92" s="169" t="s">
        <v>162</v>
      </c>
      <c r="W92" s="173" t="s">
        <v>3101</v>
      </c>
    </row>
    <row r="93" spans="1:23" ht="14.45" customHeight="1" x14ac:dyDescent="0.25">
      <c r="A93" s="171" t="s">
        <v>4824</v>
      </c>
      <c r="B93" s="160">
        <f>2*30.4387/365.25</f>
        <v>0.16667323750855578</v>
      </c>
      <c r="C93" s="159" t="s">
        <v>178</v>
      </c>
      <c r="D93" s="159" t="s">
        <v>173</v>
      </c>
      <c r="E93" s="159" t="s">
        <v>185</v>
      </c>
      <c r="F93" s="159"/>
      <c r="G93" s="166" t="s">
        <v>367</v>
      </c>
      <c r="H93" s="171" t="s">
        <v>91</v>
      </c>
      <c r="I93" s="159" t="s">
        <v>114</v>
      </c>
      <c r="J93" s="165">
        <v>45206</v>
      </c>
      <c r="K93" s="165">
        <v>45206</v>
      </c>
      <c r="L93" s="172" t="s">
        <v>4129</v>
      </c>
      <c r="M93" s="159" t="s">
        <v>133</v>
      </c>
      <c r="N93" s="159" t="s">
        <v>290</v>
      </c>
      <c r="O93" s="159" t="s">
        <v>284</v>
      </c>
      <c r="P93" s="159"/>
      <c r="Q93" s="165"/>
      <c r="R93" s="166"/>
      <c r="S93" s="167"/>
      <c r="T93" s="168">
        <v>45210</v>
      </c>
      <c r="U93" s="163" t="s">
        <v>365</v>
      </c>
      <c r="V93" s="169" t="s">
        <v>162</v>
      </c>
      <c r="W93" s="173" t="s">
        <v>299</v>
      </c>
    </row>
    <row r="94" spans="1:23" ht="14.45" customHeight="1" x14ac:dyDescent="0.25">
      <c r="A94" s="171" t="s">
        <v>4825</v>
      </c>
      <c r="B94" s="160">
        <f>7*30.4387/365.25</f>
        <v>0.58335633127994524</v>
      </c>
      <c r="C94" s="159" t="s">
        <v>178</v>
      </c>
      <c r="D94" s="159" t="s">
        <v>173</v>
      </c>
      <c r="E94" s="159" t="s">
        <v>185</v>
      </c>
      <c r="F94" s="159"/>
      <c r="G94" s="166" t="s">
        <v>367</v>
      </c>
      <c r="H94" s="171" t="s">
        <v>91</v>
      </c>
      <c r="I94" s="159" t="s">
        <v>114</v>
      </c>
      <c r="J94" s="165">
        <v>45206</v>
      </c>
      <c r="K94" s="165">
        <v>45206</v>
      </c>
      <c r="L94" s="172" t="s">
        <v>4129</v>
      </c>
      <c r="M94" s="159" t="s">
        <v>133</v>
      </c>
      <c r="N94" s="159" t="s">
        <v>290</v>
      </c>
      <c r="O94" s="159" t="s">
        <v>284</v>
      </c>
      <c r="P94" s="159"/>
      <c r="Q94" s="165"/>
      <c r="R94" s="166"/>
      <c r="S94" s="167"/>
      <c r="T94" s="168">
        <v>45209</v>
      </c>
      <c r="U94" s="163" t="s">
        <v>365</v>
      </c>
      <c r="V94" s="169" t="s">
        <v>162</v>
      </c>
      <c r="W94" s="173" t="s">
        <v>371</v>
      </c>
    </row>
    <row r="95" spans="1:23" ht="14.45" customHeight="1" x14ac:dyDescent="0.25">
      <c r="A95" s="171" t="s">
        <v>4826</v>
      </c>
      <c r="B95" s="160">
        <f>1*30.4387/365.25</f>
        <v>8.3336618754277891E-2</v>
      </c>
      <c r="C95" s="159" t="s">
        <v>168</v>
      </c>
      <c r="D95" s="159" t="s">
        <v>173</v>
      </c>
      <c r="E95" s="159" t="s">
        <v>279</v>
      </c>
      <c r="F95" s="159"/>
      <c r="G95" s="166" t="s">
        <v>477</v>
      </c>
      <c r="H95" s="171" t="s">
        <v>89</v>
      </c>
      <c r="I95" s="159" t="s">
        <v>106</v>
      </c>
      <c r="J95" s="165">
        <v>45206</v>
      </c>
      <c r="K95" s="165">
        <v>45206</v>
      </c>
      <c r="L95" s="172" t="s">
        <v>4827</v>
      </c>
      <c r="M95" s="159" t="s">
        <v>133</v>
      </c>
      <c r="N95" s="159" t="s">
        <v>290</v>
      </c>
      <c r="O95" s="159" t="s">
        <v>284</v>
      </c>
      <c r="P95" s="159"/>
      <c r="Q95" s="165"/>
      <c r="R95" s="166"/>
      <c r="S95" s="167"/>
      <c r="T95" s="168">
        <v>45213</v>
      </c>
      <c r="U95" s="163" t="s">
        <v>672</v>
      </c>
      <c r="V95" s="169" t="s">
        <v>162</v>
      </c>
      <c r="W95" s="173" t="s">
        <v>423</v>
      </c>
    </row>
    <row r="96" spans="1:23" ht="14.45" customHeight="1" x14ac:dyDescent="0.25">
      <c r="A96" s="171" t="s">
        <v>4828</v>
      </c>
      <c r="B96" s="160">
        <v>36</v>
      </c>
      <c r="C96" s="159" t="s">
        <v>168</v>
      </c>
      <c r="D96" s="159" t="s">
        <v>173</v>
      </c>
      <c r="E96" s="159" t="s">
        <v>185</v>
      </c>
      <c r="F96" s="159"/>
      <c r="G96" s="166" t="s">
        <v>521</v>
      </c>
      <c r="H96" s="171" t="s">
        <v>89</v>
      </c>
      <c r="I96" s="159" t="s">
        <v>114</v>
      </c>
      <c r="J96" s="165">
        <v>45206</v>
      </c>
      <c r="K96" s="165">
        <v>45206</v>
      </c>
      <c r="L96" s="172" t="s">
        <v>4829</v>
      </c>
      <c r="M96" s="159" t="s">
        <v>137</v>
      </c>
      <c r="N96" s="159" t="s">
        <v>290</v>
      </c>
      <c r="O96" s="159" t="s">
        <v>705</v>
      </c>
      <c r="P96" s="159"/>
      <c r="Q96" s="165"/>
      <c r="R96" s="166"/>
      <c r="S96" s="167"/>
      <c r="T96" s="168">
        <v>45212</v>
      </c>
      <c r="U96" s="163" t="s">
        <v>4830</v>
      </c>
      <c r="V96" s="169" t="s">
        <v>162</v>
      </c>
      <c r="W96" s="173" t="s">
        <v>347</v>
      </c>
    </row>
    <row r="97" spans="1:23" ht="14.45" customHeight="1" x14ac:dyDescent="0.25">
      <c r="A97" s="171" t="s">
        <v>4831</v>
      </c>
      <c r="B97" s="160">
        <v>2.2999999999999998</v>
      </c>
      <c r="C97" s="159" t="s">
        <v>168</v>
      </c>
      <c r="D97" s="159" t="s">
        <v>173</v>
      </c>
      <c r="E97" s="159" t="s">
        <v>185</v>
      </c>
      <c r="F97" s="159"/>
      <c r="G97" s="166" t="s">
        <v>1891</v>
      </c>
      <c r="H97" s="171" t="s">
        <v>91</v>
      </c>
      <c r="I97" s="159" t="s">
        <v>114</v>
      </c>
      <c r="J97" s="165">
        <v>45207</v>
      </c>
      <c r="K97" s="165">
        <v>45207</v>
      </c>
      <c r="L97" s="172" t="s">
        <v>1162</v>
      </c>
      <c r="M97" s="159" t="s">
        <v>133</v>
      </c>
      <c r="N97" s="159" t="s">
        <v>4239</v>
      </c>
      <c r="O97" s="159" t="s">
        <v>736</v>
      </c>
      <c r="P97" s="159"/>
      <c r="Q97" s="165"/>
      <c r="R97" s="166"/>
      <c r="S97" s="167"/>
      <c r="T97" s="168">
        <v>45210</v>
      </c>
      <c r="U97" s="163" t="s">
        <v>4832</v>
      </c>
      <c r="V97" s="169" t="s">
        <v>162</v>
      </c>
      <c r="W97" s="173" t="s">
        <v>371</v>
      </c>
    </row>
    <row r="98" spans="1:23" ht="14.45" customHeight="1" x14ac:dyDescent="0.25">
      <c r="A98" s="171" t="s">
        <v>4833</v>
      </c>
      <c r="B98" s="160">
        <v>1.5</v>
      </c>
      <c r="C98" s="159" t="s">
        <v>178</v>
      </c>
      <c r="D98" s="159" t="s">
        <v>173</v>
      </c>
      <c r="E98" s="159" t="s">
        <v>185</v>
      </c>
      <c r="F98" s="159"/>
      <c r="G98" s="166" t="s">
        <v>909</v>
      </c>
      <c r="H98" s="171" t="s">
        <v>91</v>
      </c>
      <c r="I98" s="159" t="s">
        <v>114</v>
      </c>
      <c r="J98" s="165">
        <v>45207</v>
      </c>
      <c r="K98" s="165">
        <v>45207</v>
      </c>
      <c r="L98" s="172" t="s">
        <v>4129</v>
      </c>
      <c r="M98" s="159" t="s">
        <v>133</v>
      </c>
      <c r="N98" s="159" t="s">
        <v>4239</v>
      </c>
      <c r="O98" s="159" t="s">
        <v>284</v>
      </c>
      <c r="P98" s="159"/>
      <c r="Q98" s="165"/>
      <c r="R98" s="166"/>
      <c r="S98" s="167"/>
      <c r="T98" s="168">
        <v>45213</v>
      </c>
      <c r="U98" s="163" t="s">
        <v>843</v>
      </c>
      <c r="V98" s="169" t="s">
        <v>162</v>
      </c>
      <c r="W98" s="173" t="s">
        <v>347</v>
      </c>
    </row>
    <row r="99" spans="1:23" ht="14.45" customHeight="1" x14ac:dyDescent="0.25">
      <c r="A99" s="171" t="s">
        <v>4834</v>
      </c>
      <c r="B99" s="160">
        <v>1.5</v>
      </c>
      <c r="C99" s="159" t="s">
        <v>178</v>
      </c>
      <c r="D99" s="159" t="s">
        <v>173</v>
      </c>
      <c r="E99" s="159" t="s">
        <v>185</v>
      </c>
      <c r="F99" s="159"/>
      <c r="G99" s="166" t="s">
        <v>1891</v>
      </c>
      <c r="H99" s="171" t="s">
        <v>91</v>
      </c>
      <c r="I99" s="159" t="s">
        <v>114</v>
      </c>
      <c r="J99" s="165">
        <v>45207</v>
      </c>
      <c r="K99" s="165">
        <v>45207</v>
      </c>
      <c r="L99" s="172" t="s">
        <v>4129</v>
      </c>
      <c r="M99" s="159" t="s">
        <v>133</v>
      </c>
      <c r="N99" s="159" t="s">
        <v>4239</v>
      </c>
      <c r="O99" s="159" t="s">
        <v>284</v>
      </c>
      <c r="P99" s="159"/>
      <c r="Q99" s="165"/>
      <c r="R99" s="166"/>
      <c r="S99" s="167"/>
      <c r="T99" s="168">
        <v>45215</v>
      </c>
      <c r="U99" s="163" t="s">
        <v>4835</v>
      </c>
      <c r="V99" s="169" t="s">
        <v>162</v>
      </c>
      <c r="W99" s="173" t="s">
        <v>387</v>
      </c>
    </row>
    <row r="100" spans="1:23" ht="14.45" customHeight="1" x14ac:dyDescent="0.25">
      <c r="A100" s="171" t="s">
        <v>4836</v>
      </c>
      <c r="B100" s="160">
        <f>9*30.4387/365.25</f>
        <v>0.75002956878850102</v>
      </c>
      <c r="C100" s="159" t="s">
        <v>178</v>
      </c>
      <c r="D100" s="159" t="s">
        <v>173</v>
      </c>
      <c r="E100" s="159" t="s">
        <v>279</v>
      </c>
      <c r="F100" s="159"/>
      <c r="G100" s="166" t="s">
        <v>477</v>
      </c>
      <c r="H100" s="171" t="s">
        <v>89</v>
      </c>
      <c r="I100" s="159" t="s">
        <v>106</v>
      </c>
      <c r="J100" s="165">
        <v>45207</v>
      </c>
      <c r="K100" s="165">
        <v>45207</v>
      </c>
      <c r="L100" s="172" t="s">
        <v>4129</v>
      </c>
      <c r="M100" s="159" t="s">
        <v>133</v>
      </c>
      <c r="N100" s="159" t="s">
        <v>4239</v>
      </c>
      <c r="O100" s="159" t="s">
        <v>284</v>
      </c>
      <c r="P100" s="159"/>
      <c r="Q100" s="165"/>
      <c r="R100" s="166"/>
      <c r="S100" s="167"/>
      <c r="T100" s="168">
        <v>45214</v>
      </c>
      <c r="U100" s="163" t="s">
        <v>672</v>
      </c>
      <c r="V100" s="169" t="s">
        <v>162</v>
      </c>
      <c r="W100" s="173" t="s">
        <v>423</v>
      </c>
    </row>
    <row r="101" spans="1:23" ht="14.45" customHeight="1" x14ac:dyDescent="0.25">
      <c r="A101" s="171" t="s">
        <v>4837</v>
      </c>
      <c r="B101" s="160">
        <v>1</v>
      </c>
      <c r="C101" s="159" t="s">
        <v>178</v>
      </c>
      <c r="D101" s="159" t="s">
        <v>173</v>
      </c>
      <c r="E101" s="159" t="s">
        <v>185</v>
      </c>
      <c r="F101" s="159"/>
      <c r="G101" s="166" t="s">
        <v>835</v>
      </c>
      <c r="H101" s="171" t="s">
        <v>91</v>
      </c>
      <c r="I101" s="159" t="s">
        <v>116</v>
      </c>
      <c r="J101" s="165">
        <v>45208</v>
      </c>
      <c r="K101" s="165">
        <v>45208</v>
      </c>
      <c r="L101" s="172" t="s">
        <v>1162</v>
      </c>
      <c r="M101" s="159" t="s">
        <v>133</v>
      </c>
      <c r="N101" s="159" t="s">
        <v>4239</v>
      </c>
      <c r="O101" s="159" t="s">
        <v>736</v>
      </c>
      <c r="P101" s="159"/>
      <c r="Q101" s="165"/>
      <c r="R101" s="166"/>
      <c r="S101" s="167"/>
      <c r="T101" s="168">
        <v>45213</v>
      </c>
      <c r="U101" s="163" t="s">
        <v>4838</v>
      </c>
      <c r="V101" s="169" t="s">
        <v>162</v>
      </c>
      <c r="W101" s="173" t="s">
        <v>328</v>
      </c>
    </row>
    <row r="102" spans="1:23" ht="14.45" customHeight="1" x14ac:dyDescent="0.25">
      <c r="A102" s="171" t="s">
        <v>4839</v>
      </c>
      <c r="B102" s="160">
        <f>7*30.4387/365.25</f>
        <v>0.58335633127994524</v>
      </c>
      <c r="C102" s="159" t="s">
        <v>178</v>
      </c>
      <c r="D102" s="159" t="s">
        <v>173</v>
      </c>
      <c r="E102" s="159" t="s">
        <v>185</v>
      </c>
      <c r="F102" s="159"/>
      <c r="G102" s="166" t="s">
        <v>405</v>
      </c>
      <c r="H102" s="171" t="s">
        <v>91</v>
      </c>
      <c r="I102" s="159" t="s">
        <v>116</v>
      </c>
      <c r="J102" s="165">
        <v>45208</v>
      </c>
      <c r="K102" s="165">
        <v>45208</v>
      </c>
      <c r="L102" s="172" t="s">
        <v>4639</v>
      </c>
      <c r="M102" s="159" t="s">
        <v>133</v>
      </c>
      <c r="N102" s="159" t="s">
        <v>4239</v>
      </c>
      <c r="O102" s="159" t="s">
        <v>284</v>
      </c>
      <c r="P102" s="159"/>
      <c r="Q102" s="165"/>
      <c r="R102" s="166"/>
      <c r="S102" s="167"/>
      <c r="T102" s="168">
        <v>45215</v>
      </c>
      <c r="U102" s="209" t="s">
        <v>843</v>
      </c>
      <c r="V102" s="169" t="s">
        <v>162</v>
      </c>
      <c r="W102" s="173" t="s">
        <v>423</v>
      </c>
    </row>
    <row r="103" spans="1:23" ht="14.45" customHeight="1" x14ac:dyDescent="0.25">
      <c r="A103" s="171" t="s">
        <v>4840</v>
      </c>
      <c r="B103" s="160">
        <f>9*30.4387/365.25</f>
        <v>0.75002956878850102</v>
      </c>
      <c r="C103" s="159" t="s">
        <v>178</v>
      </c>
      <c r="D103" s="159" t="s">
        <v>169</v>
      </c>
      <c r="E103" s="159" t="s">
        <v>795</v>
      </c>
      <c r="F103" s="159"/>
      <c r="G103" s="166" t="s">
        <v>4841</v>
      </c>
      <c r="H103" s="171" t="s">
        <v>303</v>
      </c>
      <c r="I103" s="159" t="s">
        <v>122</v>
      </c>
      <c r="J103" s="165">
        <v>45208</v>
      </c>
      <c r="K103" s="165">
        <v>45208</v>
      </c>
      <c r="L103" s="172" t="s">
        <v>4842</v>
      </c>
      <c r="M103" s="159" t="s">
        <v>133</v>
      </c>
      <c r="N103" s="159" t="s">
        <v>4239</v>
      </c>
      <c r="O103" s="159" t="s">
        <v>284</v>
      </c>
      <c r="P103" s="159"/>
      <c r="Q103" s="165"/>
      <c r="R103" s="166"/>
      <c r="S103" s="167"/>
      <c r="T103" s="168">
        <v>45212</v>
      </c>
      <c r="U103" s="210" t="s">
        <v>4842</v>
      </c>
      <c r="V103" s="169" t="s">
        <v>162</v>
      </c>
      <c r="W103" s="173" t="s">
        <v>299</v>
      </c>
    </row>
    <row r="104" spans="1:23" ht="14.45" customHeight="1" x14ac:dyDescent="0.25">
      <c r="A104" s="171" t="s">
        <v>4843</v>
      </c>
      <c r="B104" s="160">
        <v>14</v>
      </c>
      <c r="C104" s="159" t="s">
        <v>168</v>
      </c>
      <c r="D104" s="159" t="s">
        <v>508</v>
      </c>
      <c r="E104" s="159" t="s">
        <v>279</v>
      </c>
      <c r="F104" s="159"/>
      <c r="G104" s="166" t="s">
        <v>4844</v>
      </c>
      <c r="H104" s="171" t="s">
        <v>89</v>
      </c>
      <c r="I104" s="159" t="s">
        <v>106</v>
      </c>
      <c r="J104" s="165">
        <v>45208</v>
      </c>
      <c r="K104" s="165">
        <v>45208</v>
      </c>
      <c r="L104" s="172" t="s">
        <v>4845</v>
      </c>
      <c r="M104" s="159" t="s">
        <v>133</v>
      </c>
      <c r="N104" s="159" t="s">
        <v>644</v>
      </c>
      <c r="O104" s="159" t="s">
        <v>291</v>
      </c>
      <c r="P104" s="159"/>
      <c r="Q104" s="165"/>
      <c r="R104" s="166"/>
      <c r="S104" s="167"/>
      <c r="T104" s="168">
        <v>45212</v>
      </c>
      <c r="U104" s="204" t="s">
        <v>4845</v>
      </c>
      <c r="V104" s="169" t="s">
        <v>162</v>
      </c>
      <c r="W104" s="173" t="s">
        <v>299</v>
      </c>
    </row>
    <row r="105" spans="1:23" ht="14.45" customHeight="1" x14ac:dyDescent="0.25">
      <c r="A105" s="171" t="s">
        <v>4846</v>
      </c>
      <c r="B105" s="160">
        <v>19</v>
      </c>
      <c r="C105" s="159" t="s">
        <v>168</v>
      </c>
      <c r="D105" s="159" t="s">
        <v>173</v>
      </c>
      <c r="E105" s="159" t="s">
        <v>279</v>
      </c>
      <c r="F105" s="159"/>
      <c r="G105" s="166" t="s">
        <v>514</v>
      </c>
      <c r="H105" s="171" t="s">
        <v>89</v>
      </c>
      <c r="I105" s="159" t="s">
        <v>106</v>
      </c>
      <c r="J105" s="165">
        <v>45209</v>
      </c>
      <c r="K105" s="165">
        <v>45209</v>
      </c>
      <c r="L105" s="172" t="s">
        <v>4847</v>
      </c>
      <c r="M105" s="159" t="s">
        <v>137</v>
      </c>
      <c r="N105" s="159" t="s">
        <v>4239</v>
      </c>
      <c r="O105" s="159" t="s">
        <v>208</v>
      </c>
      <c r="P105" s="159"/>
      <c r="Q105" s="165"/>
      <c r="R105" s="166"/>
      <c r="S105" s="167"/>
      <c r="T105" s="168">
        <v>45210</v>
      </c>
      <c r="U105" s="163" t="s">
        <v>4848</v>
      </c>
      <c r="V105" s="169" t="s">
        <v>162</v>
      </c>
      <c r="W105" s="173" t="s">
        <v>665</v>
      </c>
    </row>
    <row r="106" spans="1:23" ht="14.45" customHeight="1" x14ac:dyDescent="0.25">
      <c r="A106" s="171" t="s">
        <v>4849</v>
      </c>
      <c r="B106" s="170">
        <f>3*30.4387/365.25</f>
        <v>0.25000985626283367</v>
      </c>
      <c r="C106" s="159" t="s">
        <v>168</v>
      </c>
      <c r="D106" s="159" t="s">
        <v>587</v>
      </c>
      <c r="E106" s="159" t="s">
        <v>185</v>
      </c>
      <c r="F106" s="159"/>
      <c r="G106" s="166" t="s">
        <v>4850</v>
      </c>
      <c r="H106" s="171" t="s">
        <v>91</v>
      </c>
      <c r="I106" s="159" t="s">
        <v>116</v>
      </c>
      <c r="J106" s="165">
        <v>45209</v>
      </c>
      <c r="K106" s="165">
        <v>45209</v>
      </c>
      <c r="L106" s="172" t="s">
        <v>4649</v>
      </c>
      <c r="M106" s="159" t="s">
        <v>133</v>
      </c>
      <c r="N106" s="159" t="s">
        <v>644</v>
      </c>
      <c r="O106" s="159" t="s">
        <v>284</v>
      </c>
      <c r="P106" s="159"/>
      <c r="Q106" s="165"/>
      <c r="R106" s="166"/>
      <c r="S106" s="167"/>
      <c r="T106" s="168">
        <v>45214</v>
      </c>
      <c r="U106" s="163" t="s">
        <v>495</v>
      </c>
      <c r="V106" s="169" t="s">
        <v>162</v>
      </c>
      <c r="W106" s="173" t="s">
        <v>328</v>
      </c>
    </row>
    <row r="107" spans="1:23" ht="14.45" customHeight="1" x14ac:dyDescent="0.25">
      <c r="A107" s="171" t="s">
        <v>4851</v>
      </c>
      <c r="B107" s="160">
        <v>0.5</v>
      </c>
      <c r="C107" s="159" t="s">
        <v>178</v>
      </c>
      <c r="D107" s="159" t="s">
        <v>173</v>
      </c>
      <c r="E107" s="159" t="s">
        <v>185</v>
      </c>
      <c r="F107" s="159"/>
      <c r="G107" s="166" t="s">
        <v>521</v>
      </c>
      <c r="H107" s="171" t="s">
        <v>91</v>
      </c>
      <c r="I107" s="159" t="s">
        <v>114</v>
      </c>
      <c r="J107" s="165">
        <v>45209</v>
      </c>
      <c r="K107" s="165">
        <v>45209</v>
      </c>
      <c r="L107" s="172" t="s">
        <v>4129</v>
      </c>
      <c r="M107" s="159" t="s">
        <v>133</v>
      </c>
      <c r="N107" s="159" t="s">
        <v>4239</v>
      </c>
      <c r="O107" s="159" t="s">
        <v>284</v>
      </c>
      <c r="P107" s="159"/>
      <c r="Q107" s="165"/>
      <c r="R107" s="166"/>
      <c r="S107" s="167"/>
      <c r="T107" s="168">
        <v>45212</v>
      </c>
      <c r="U107" s="163" t="s">
        <v>365</v>
      </c>
      <c r="V107" s="169" t="s">
        <v>162</v>
      </c>
      <c r="W107" s="173" t="s">
        <v>371</v>
      </c>
    </row>
    <row r="108" spans="1:23" ht="14.45" customHeight="1" x14ac:dyDescent="0.25">
      <c r="A108" s="171" t="s">
        <v>4852</v>
      </c>
      <c r="B108" s="160">
        <v>25</v>
      </c>
      <c r="C108" s="159" t="s">
        <v>168</v>
      </c>
      <c r="D108" s="159" t="s">
        <v>173</v>
      </c>
      <c r="E108" s="159" t="s">
        <v>279</v>
      </c>
      <c r="F108" s="159"/>
      <c r="G108" s="166" t="s">
        <v>350</v>
      </c>
      <c r="H108" s="171" t="s">
        <v>89</v>
      </c>
      <c r="I108" s="159" t="s">
        <v>106</v>
      </c>
      <c r="J108" s="165">
        <v>45209</v>
      </c>
      <c r="K108" s="165">
        <v>45209</v>
      </c>
      <c r="L108" s="172" t="s">
        <v>4853</v>
      </c>
      <c r="M108" s="159" t="s">
        <v>137</v>
      </c>
      <c r="N108" s="159" t="s">
        <v>4239</v>
      </c>
      <c r="O108" s="159" t="s">
        <v>208</v>
      </c>
      <c r="P108" s="159"/>
      <c r="Q108" s="165"/>
      <c r="R108" s="166"/>
      <c r="S108" s="167"/>
      <c r="T108" s="168">
        <v>45211</v>
      </c>
      <c r="U108" s="163" t="s">
        <v>498</v>
      </c>
      <c r="V108" s="169" t="s">
        <v>162</v>
      </c>
      <c r="W108" s="173" t="s">
        <v>1562</v>
      </c>
    </row>
    <row r="109" spans="1:23" ht="14.45" customHeight="1" x14ac:dyDescent="0.25">
      <c r="A109" s="171" t="s">
        <v>4854</v>
      </c>
      <c r="B109" s="160">
        <v>35</v>
      </c>
      <c r="C109" s="159" t="s">
        <v>168</v>
      </c>
      <c r="D109" s="159" t="s">
        <v>173</v>
      </c>
      <c r="E109" s="159" t="s">
        <v>279</v>
      </c>
      <c r="F109" s="159"/>
      <c r="G109" s="166" t="s">
        <v>477</v>
      </c>
      <c r="H109" s="171" t="s">
        <v>89</v>
      </c>
      <c r="I109" s="159" t="s">
        <v>106</v>
      </c>
      <c r="J109" s="165">
        <v>45210</v>
      </c>
      <c r="K109" s="165">
        <v>45210</v>
      </c>
      <c r="L109" s="172" t="s">
        <v>4855</v>
      </c>
      <c r="M109" s="159" t="s">
        <v>137</v>
      </c>
      <c r="N109" s="159" t="s">
        <v>4239</v>
      </c>
      <c r="O109" s="159" t="s">
        <v>462</v>
      </c>
      <c r="P109" s="159"/>
      <c r="Q109" s="165"/>
      <c r="R109" s="166"/>
      <c r="S109" s="167"/>
      <c r="T109" s="168">
        <v>45214</v>
      </c>
      <c r="U109" s="163" t="s">
        <v>4856</v>
      </c>
      <c r="V109" s="169" t="s">
        <v>162</v>
      </c>
      <c r="W109" s="173" t="s">
        <v>4857</v>
      </c>
    </row>
    <row r="110" spans="1:23" ht="14.45" customHeight="1" x14ac:dyDescent="0.25">
      <c r="A110" s="171" t="s">
        <v>4858</v>
      </c>
      <c r="B110" s="160">
        <v>45</v>
      </c>
      <c r="C110" s="159" t="s">
        <v>168</v>
      </c>
      <c r="D110" s="159" t="s">
        <v>173</v>
      </c>
      <c r="E110" s="159" t="s">
        <v>279</v>
      </c>
      <c r="F110" s="159"/>
      <c r="G110" s="166" t="s">
        <v>338</v>
      </c>
      <c r="H110" s="171" t="s">
        <v>89</v>
      </c>
      <c r="I110" s="159" t="s">
        <v>102</v>
      </c>
      <c r="J110" s="165">
        <v>45209</v>
      </c>
      <c r="K110" s="165">
        <v>45209</v>
      </c>
      <c r="L110" s="172" t="s">
        <v>4859</v>
      </c>
      <c r="M110" s="159" t="s">
        <v>137</v>
      </c>
      <c r="N110" s="159" t="s">
        <v>644</v>
      </c>
      <c r="O110" s="159" t="s">
        <v>826</v>
      </c>
      <c r="P110" s="159" t="s">
        <v>353</v>
      </c>
      <c r="Q110" s="165">
        <v>45209</v>
      </c>
      <c r="R110" s="166" t="s">
        <v>354</v>
      </c>
      <c r="S110" s="167"/>
      <c r="T110" s="168">
        <v>45219</v>
      </c>
      <c r="U110" s="163" t="s">
        <v>4860</v>
      </c>
      <c r="V110" s="169" t="s">
        <v>162</v>
      </c>
      <c r="W110" s="173" t="s">
        <v>900</v>
      </c>
    </row>
    <row r="111" spans="1:23" ht="14.45" customHeight="1" x14ac:dyDescent="0.25">
      <c r="A111" s="171" t="s">
        <v>4861</v>
      </c>
      <c r="B111" s="160">
        <v>20</v>
      </c>
      <c r="C111" s="159" t="s">
        <v>168</v>
      </c>
      <c r="D111" s="159" t="s">
        <v>173</v>
      </c>
      <c r="E111" s="159" t="s">
        <v>279</v>
      </c>
      <c r="F111" s="159"/>
      <c r="G111" s="166" t="s">
        <v>224</v>
      </c>
      <c r="H111" s="171" t="s">
        <v>89</v>
      </c>
      <c r="I111" s="159" t="s">
        <v>104</v>
      </c>
      <c r="J111" s="165">
        <v>45209</v>
      </c>
      <c r="K111" s="165">
        <v>45209</v>
      </c>
      <c r="L111" s="172" t="s">
        <v>4147</v>
      </c>
      <c r="M111" s="159" t="s">
        <v>137</v>
      </c>
      <c r="N111" s="159" t="s">
        <v>4239</v>
      </c>
      <c r="O111" s="159" t="s">
        <v>171</v>
      </c>
      <c r="P111" s="159" t="s">
        <v>353</v>
      </c>
      <c r="Q111" s="165">
        <v>45210</v>
      </c>
      <c r="R111" s="166" t="s">
        <v>354</v>
      </c>
      <c r="S111" s="167"/>
      <c r="T111" s="168">
        <v>45215</v>
      </c>
      <c r="U111" s="163" t="s">
        <v>4862</v>
      </c>
      <c r="V111" s="169" t="s">
        <v>162</v>
      </c>
      <c r="W111" s="173" t="s">
        <v>1942</v>
      </c>
    </row>
    <row r="112" spans="1:23" ht="14.45" customHeight="1" x14ac:dyDescent="0.25">
      <c r="A112" s="171" t="s">
        <v>4863</v>
      </c>
      <c r="B112" s="160">
        <v>22</v>
      </c>
      <c r="C112" s="159" t="s">
        <v>168</v>
      </c>
      <c r="D112" s="159" t="s">
        <v>173</v>
      </c>
      <c r="E112" s="159" t="s">
        <v>185</v>
      </c>
      <c r="F112" s="159"/>
      <c r="G112" s="166" t="s">
        <v>521</v>
      </c>
      <c r="H112" s="171" t="s">
        <v>89</v>
      </c>
      <c r="I112" s="159" t="s">
        <v>114</v>
      </c>
      <c r="J112" s="165">
        <v>45211</v>
      </c>
      <c r="K112" s="165">
        <v>45211</v>
      </c>
      <c r="L112" s="172" t="s">
        <v>4864</v>
      </c>
      <c r="M112" s="159" t="s">
        <v>137</v>
      </c>
      <c r="N112" s="159" t="s">
        <v>4239</v>
      </c>
      <c r="O112" s="159" t="s">
        <v>352</v>
      </c>
      <c r="P112" s="159" t="s">
        <v>353</v>
      </c>
      <c r="Q112" s="165">
        <v>45211</v>
      </c>
      <c r="R112" s="166" t="s">
        <v>354</v>
      </c>
      <c r="S112" s="167"/>
      <c r="T112" s="168">
        <v>45224</v>
      </c>
      <c r="U112" s="163" t="s">
        <v>4865</v>
      </c>
      <c r="V112" s="169" t="s">
        <v>162</v>
      </c>
      <c r="W112" s="173" t="s">
        <v>4866</v>
      </c>
    </row>
    <row r="113" spans="1:23" ht="14.45" customHeight="1" x14ac:dyDescent="0.25">
      <c r="A113" s="171" t="s">
        <v>4867</v>
      </c>
      <c r="B113" s="160">
        <v>15</v>
      </c>
      <c r="C113" s="159" t="s">
        <v>168</v>
      </c>
      <c r="D113" s="159" t="s">
        <v>839</v>
      </c>
      <c r="E113" s="159" t="s">
        <v>185</v>
      </c>
      <c r="F113" s="159"/>
      <c r="G113" s="166" t="s">
        <v>3549</v>
      </c>
      <c r="H113" s="171" t="s">
        <v>91</v>
      </c>
      <c r="I113" s="159" t="s">
        <v>116</v>
      </c>
      <c r="J113" s="165">
        <v>45211</v>
      </c>
      <c r="K113" s="165">
        <v>45211</v>
      </c>
      <c r="L113" s="172" t="s">
        <v>4868</v>
      </c>
      <c r="M113" s="159" t="s">
        <v>133</v>
      </c>
      <c r="N113" s="159" t="s">
        <v>644</v>
      </c>
      <c r="O113" s="159" t="s">
        <v>345</v>
      </c>
      <c r="P113" s="159"/>
      <c r="Q113" s="165"/>
      <c r="R113" s="166"/>
      <c r="S113" s="167"/>
      <c r="T113" s="168">
        <v>45214</v>
      </c>
      <c r="U113" s="163" t="s">
        <v>4869</v>
      </c>
      <c r="V113" s="169" t="s">
        <v>162</v>
      </c>
      <c r="W113" s="173" t="s">
        <v>371</v>
      </c>
    </row>
    <row r="114" spans="1:23" ht="14.45" customHeight="1" x14ac:dyDescent="0.25">
      <c r="A114" s="171" t="s">
        <v>4870</v>
      </c>
      <c r="B114" s="160">
        <v>23</v>
      </c>
      <c r="C114" s="159" t="s">
        <v>168</v>
      </c>
      <c r="D114" s="159" t="s">
        <v>173</v>
      </c>
      <c r="E114" s="159" t="s">
        <v>279</v>
      </c>
      <c r="F114" s="159"/>
      <c r="G114" s="166" t="s">
        <v>350</v>
      </c>
      <c r="H114" s="171" t="s">
        <v>89</v>
      </c>
      <c r="I114" s="159" t="s">
        <v>106</v>
      </c>
      <c r="J114" s="165">
        <v>45211</v>
      </c>
      <c r="K114" s="165">
        <v>45211</v>
      </c>
      <c r="L114" s="172" t="s">
        <v>4871</v>
      </c>
      <c r="M114" s="159" t="s">
        <v>137</v>
      </c>
      <c r="N114" s="159" t="s">
        <v>4239</v>
      </c>
      <c r="O114" s="159" t="s">
        <v>462</v>
      </c>
      <c r="P114" s="159"/>
      <c r="Q114" s="165"/>
      <c r="R114" s="166"/>
      <c r="S114" s="167"/>
      <c r="T114" s="168">
        <v>45213</v>
      </c>
      <c r="U114" s="163" t="s">
        <v>4871</v>
      </c>
      <c r="V114" s="169" t="s">
        <v>162</v>
      </c>
      <c r="W114" s="173" t="s">
        <v>276</v>
      </c>
    </row>
    <row r="115" spans="1:23" ht="14.45" customHeight="1" x14ac:dyDescent="0.25">
      <c r="A115" s="171" t="s">
        <v>4872</v>
      </c>
      <c r="B115" s="160">
        <v>25</v>
      </c>
      <c r="C115" s="159" t="s">
        <v>168</v>
      </c>
      <c r="D115" s="159" t="s">
        <v>173</v>
      </c>
      <c r="E115" s="159" t="s">
        <v>279</v>
      </c>
      <c r="F115" s="159"/>
      <c r="G115" s="166" t="s">
        <v>350</v>
      </c>
      <c r="H115" s="171" t="s">
        <v>89</v>
      </c>
      <c r="I115" s="159" t="s">
        <v>106</v>
      </c>
      <c r="J115" s="165">
        <v>45211</v>
      </c>
      <c r="K115" s="165">
        <v>45211</v>
      </c>
      <c r="L115" s="172" t="s">
        <v>4873</v>
      </c>
      <c r="M115" s="159" t="s">
        <v>137</v>
      </c>
      <c r="N115" s="159" t="s">
        <v>4239</v>
      </c>
      <c r="O115" s="159" t="s">
        <v>352</v>
      </c>
      <c r="P115" s="159"/>
      <c r="Q115" s="165"/>
      <c r="R115" s="166"/>
      <c r="S115" s="167"/>
      <c r="T115" s="168">
        <v>45213</v>
      </c>
      <c r="U115" s="163" t="s">
        <v>4874</v>
      </c>
      <c r="V115" s="169" t="s">
        <v>162</v>
      </c>
      <c r="W115" s="173" t="s">
        <v>578</v>
      </c>
    </row>
    <row r="116" spans="1:23" ht="14.45" customHeight="1" x14ac:dyDescent="0.25">
      <c r="A116" s="171" t="s">
        <v>4875</v>
      </c>
      <c r="B116" s="160">
        <v>2</v>
      </c>
      <c r="C116" s="159" t="s">
        <v>168</v>
      </c>
      <c r="D116" s="159" t="s">
        <v>173</v>
      </c>
      <c r="E116" s="159" t="s">
        <v>185</v>
      </c>
      <c r="F116" s="159"/>
      <c r="G116" s="166" t="s">
        <v>436</v>
      </c>
      <c r="H116" s="171" t="s">
        <v>91</v>
      </c>
      <c r="I116" s="159" t="s">
        <v>114</v>
      </c>
      <c r="J116" s="165">
        <v>45211</v>
      </c>
      <c r="K116" s="165">
        <v>45211</v>
      </c>
      <c r="L116" s="172" t="s">
        <v>4129</v>
      </c>
      <c r="M116" s="159" t="s">
        <v>133</v>
      </c>
      <c r="N116" s="159" t="s">
        <v>4239</v>
      </c>
      <c r="O116" s="159" t="s">
        <v>284</v>
      </c>
      <c r="P116" s="159"/>
      <c r="Q116" s="165"/>
      <c r="R116" s="166"/>
      <c r="S116" s="167"/>
      <c r="T116" s="168">
        <v>45214</v>
      </c>
      <c r="U116" s="163" t="s">
        <v>365</v>
      </c>
      <c r="V116" s="169" t="s">
        <v>162</v>
      </c>
      <c r="W116" s="173" t="s">
        <v>371</v>
      </c>
    </row>
    <row r="117" spans="1:23" ht="14.45" customHeight="1" x14ac:dyDescent="0.25">
      <c r="A117" s="171" t="s">
        <v>4876</v>
      </c>
      <c r="B117" s="160">
        <v>33</v>
      </c>
      <c r="C117" s="159" t="s">
        <v>168</v>
      </c>
      <c r="D117" s="159" t="s">
        <v>173</v>
      </c>
      <c r="E117" s="159" t="s">
        <v>185</v>
      </c>
      <c r="F117" s="159"/>
      <c r="G117" s="166" t="s">
        <v>1891</v>
      </c>
      <c r="H117" s="171" t="s">
        <v>91</v>
      </c>
      <c r="I117" s="159" t="s">
        <v>114</v>
      </c>
      <c r="J117" s="165">
        <v>45211</v>
      </c>
      <c r="K117" s="165">
        <v>45211</v>
      </c>
      <c r="L117" s="172" t="s">
        <v>3433</v>
      </c>
      <c r="M117" s="159" t="s">
        <v>133</v>
      </c>
      <c r="N117" s="159" t="s">
        <v>4239</v>
      </c>
      <c r="O117" s="159" t="s">
        <v>805</v>
      </c>
      <c r="P117" s="159"/>
      <c r="Q117" s="165"/>
      <c r="R117" s="166"/>
      <c r="S117" s="167"/>
      <c r="T117" s="168">
        <v>45214</v>
      </c>
      <c r="U117" s="163" t="s">
        <v>4877</v>
      </c>
      <c r="V117" s="169" t="s">
        <v>162</v>
      </c>
      <c r="W117" s="173" t="s">
        <v>371</v>
      </c>
    </row>
    <row r="118" spans="1:23" ht="14.45" customHeight="1" x14ac:dyDescent="0.25">
      <c r="A118" s="171" t="s">
        <v>4878</v>
      </c>
      <c r="B118" s="198">
        <f>1/365.25</f>
        <v>2.7378507871321013E-3</v>
      </c>
      <c r="C118" s="159" t="s">
        <v>178</v>
      </c>
      <c r="D118" s="159" t="s">
        <v>173</v>
      </c>
      <c r="E118" s="159" t="s">
        <v>185</v>
      </c>
      <c r="F118" s="159"/>
      <c r="G118" s="166" t="s">
        <v>436</v>
      </c>
      <c r="H118" s="171" t="s">
        <v>91</v>
      </c>
      <c r="I118" s="159" t="s">
        <v>114</v>
      </c>
      <c r="J118" s="165">
        <v>45212</v>
      </c>
      <c r="K118" s="165">
        <v>45212</v>
      </c>
      <c r="L118" s="172" t="s">
        <v>4879</v>
      </c>
      <c r="M118" s="159" t="s">
        <v>133</v>
      </c>
      <c r="N118" s="159" t="s">
        <v>4239</v>
      </c>
      <c r="O118" s="159" t="s">
        <v>284</v>
      </c>
      <c r="P118" s="159"/>
      <c r="Q118" s="165"/>
      <c r="R118" s="166"/>
      <c r="S118" s="167"/>
      <c r="T118" s="168">
        <v>45218</v>
      </c>
      <c r="U118" s="163" t="s">
        <v>4880</v>
      </c>
      <c r="V118" s="169" t="s">
        <v>162</v>
      </c>
      <c r="W118" s="173" t="s">
        <v>347</v>
      </c>
    </row>
    <row r="119" spans="1:23" ht="14.45" customHeight="1" x14ac:dyDescent="0.25">
      <c r="A119" s="171" t="s">
        <v>4881</v>
      </c>
      <c r="B119" s="160">
        <v>35</v>
      </c>
      <c r="C119" s="159" t="s">
        <v>168</v>
      </c>
      <c r="D119" s="159" t="s">
        <v>173</v>
      </c>
      <c r="E119" s="159" t="s">
        <v>185</v>
      </c>
      <c r="F119" s="159"/>
      <c r="G119" s="166" t="s">
        <v>408</v>
      </c>
      <c r="H119" s="171" t="s">
        <v>91</v>
      </c>
      <c r="I119" s="159" t="s">
        <v>114</v>
      </c>
      <c r="J119" s="165">
        <v>45212</v>
      </c>
      <c r="K119" s="165">
        <v>45212</v>
      </c>
      <c r="L119" s="172" t="s">
        <v>4882</v>
      </c>
      <c r="M119" s="159" t="s">
        <v>137</v>
      </c>
      <c r="N119" s="159" t="s">
        <v>4239</v>
      </c>
      <c r="O119" s="159" t="s">
        <v>334</v>
      </c>
      <c r="P119" s="159"/>
      <c r="Q119" s="165"/>
      <c r="R119" s="166"/>
      <c r="S119" s="167"/>
      <c r="T119" s="168">
        <v>45226</v>
      </c>
      <c r="U119" s="163" t="s">
        <v>4883</v>
      </c>
      <c r="V119" s="169" t="s">
        <v>162</v>
      </c>
      <c r="W119" s="173" t="s">
        <v>743</v>
      </c>
    </row>
    <row r="120" spans="1:23" ht="14.45" customHeight="1" x14ac:dyDescent="0.25">
      <c r="A120" s="171" t="s">
        <v>4884</v>
      </c>
      <c r="B120" s="160">
        <v>1.5</v>
      </c>
      <c r="C120" s="159" t="s">
        <v>178</v>
      </c>
      <c r="D120" s="159" t="s">
        <v>173</v>
      </c>
      <c r="E120" s="159" t="s">
        <v>185</v>
      </c>
      <c r="F120" s="159"/>
      <c r="G120" s="166" t="s">
        <v>521</v>
      </c>
      <c r="H120" s="171" t="s">
        <v>91</v>
      </c>
      <c r="I120" s="159" t="s">
        <v>114</v>
      </c>
      <c r="J120" s="165">
        <v>45212</v>
      </c>
      <c r="K120" s="165">
        <v>45212</v>
      </c>
      <c r="L120" s="172" t="s">
        <v>4885</v>
      </c>
      <c r="M120" s="159" t="s">
        <v>133</v>
      </c>
      <c r="N120" s="159" t="s">
        <v>4239</v>
      </c>
      <c r="O120" s="159" t="s">
        <v>805</v>
      </c>
      <c r="P120" s="159"/>
      <c r="Q120" s="165"/>
      <c r="R120" s="166"/>
      <c r="S120" s="167"/>
      <c r="T120" s="168">
        <v>45217</v>
      </c>
      <c r="U120" s="163" t="s">
        <v>4886</v>
      </c>
      <c r="V120" s="169" t="s">
        <v>162</v>
      </c>
      <c r="W120" s="173" t="s">
        <v>328</v>
      </c>
    </row>
    <row r="121" spans="1:23" ht="14.45" customHeight="1" x14ac:dyDescent="0.25">
      <c r="A121" s="171" t="s">
        <v>4887</v>
      </c>
      <c r="B121" s="160">
        <v>25</v>
      </c>
      <c r="C121" s="159" t="s">
        <v>168</v>
      </c>
      <c r="D121" s="159" t="s">
        <v>173</v>
      </c>
      <c r="E121" s="159" t="s">
        <v>279</v>
      </c>
      <c r="F121" s="159"/>
      <c r="G121" s="166" t="s">
        <v>477</v>
      </c>
      <c r="H121" s="171" t="s">
        <v>89</v>
      </c>
      <c r="I121" s="159" t="s">
        <v>106</v>
      </c>
      <c r="J121" s="165">
        <v>45212</v>
      </c>
      <c r="K121" s="165">
        <v>45212</v>
      </c>
      <c r="L121" s="172" t="s">
        <v>576</v>
      </c>
      <c r="M121" s="159" t="s">
        <v>137</v>
      </c>
      <c r="N121" s="159" t="s">
        <v>4239</v>
      </c>
      <c r="O121" s="159" t="s">
        <v>171</v>
      </c>
      <c r="P121" s="159"/>
      <c r="Q121" s="165"/>
      <c r="R121" s="166"/>
      <c r="S121" s="167"/>
      <c r="T121" s="168">
        <v>45216</v>
      </c>
      <c r="U121" s="163" t="s">
        <v>4888</v>
      </c>
      <c r="V121" s="169" t="s">
        <v>162</v>
      </c>
      <c r="W121" s="173" t="s">
        <v>336</v>
      </c>
    </row>
    <row r="122" spans="1:23" ht="14.45" customHeight="1" x14ac:dyDescent="0.25">
      <c r="A122" s="171" t="s">
        <v>4889</v>
      </c>
      <c r="B122" s="160">
        <v>26</v>
      </c>
      <c r="C122" s="159" t="s">
        <v>168</v>
      </c>
      <c r="D122" s="159" t="s">
        <v>173</v>
      </c>
      <c r="E122" s="159" t="s">
        <v>279</v>
      </c>
      <c r="F122" s="159"/>
      <c r="G122" s="166" t="s">
        <v>373</v>
      </c>
      <c r="H122" s="171" t="s">
        <v>89</v>
      </c>
      <c r="I122" s="159" t="s">
        <v>106</v>
      </c>
      <c r="J122" s="165">
        <v>45213</v>
      </c>
      <c r="K122" s="165">
        <v>45213</v>
      </c>
      <c r="L122" s="172" t="s">
        <v>4890</v>
      </c>
      <c r="M122" s="159" t="s">
        <v>137</v>
      </c>
      <c r="N122" s="159" t="s">
        <v>4239</v>
      </c>
      <c r="O122" s="159" t="s">
        <v>171</v>
      </c>
      <c r="P122" s="159" t="s">
        <v>353</v>
      </c>
      <c r="Q122" s="165">
        <v>45213</v>
      </c>
      <c r="R122" s="166" t="s">
        <v>354</v>
      </c>
      <c r="S122" s="167"/>
      <c r="T122" s="168">
        <v>45217</v>
      </c>
      <c r="U122" s="163" t="s">
        <v>2481</v>
      </c>
      <c r="V122" s="169" t="s">
        <v>162</v>
      </c>
      <c r="W122" s="173" t="s">
        <v>4891</v>
      </c>
    </row>
    <row r="123" spans="1:23" ht="14.45" customHeight="1" x14ac:dyDescent="0.25">
      <c r="A123" s="171" t="s">
        <v>4892</v>
      </c>
      <c r="B123" s="160">
        <f>4*30.4387/365.25</f>
        <v>0.33334647501711157</v>
      </c>
      <c r="C123" s="159" t="s">
        <v>178</v>
      </c>
      <c r="D123" s="159" t="s">
        <v>173</v>
      </c>
      <c r="E123" s="159" t="s">
        <v>185</v>
      </c>
      <c r="F123" s="159"/>
      <c r="G123" s="166" t="s">
        <v>521</v>
      </c>
      <c r="H123" s="171" t="s">
        <v>91</v>
      </c>
      <c r="I123" s="159" t="s">
        <v>114</v>
      </c>
      <c r="J123" s="165">
        <v>45213</v>
      </c>
      <c r="K123" s="165">
        <v>45213</v>
      </c>
      <c r="L123" s="172" t="s">
        <v>4893</v>
      </c>
      <c r="M123" s="159" t="s">
        <v>133</v>
      </c>
      <c r="N123" s="159" t="s">
        <v>4239</v>
      </c>
      <c r="O123" s="159" t="s">
        <v>284</v>
      </c>
      <c r="P123" s="159"/>
      <c r="Q123" s="165"/>
      <c r="R123" s="166"/>
      <c r="S123" s="167"/>
      <c r="T123" s="168">
        <v>45216</v>
      </c>
      <c r="U123" s="163" t="s">
        <v>4894</v>
      </c>
      <c r="V123" s="169" t="s">
        <v>166</v>
      </c>
      <c r="W123" s="173" t="s">
        <v>492</v>
      </c>
    </row>
    <row r="124" spans="1:23" ht="14.45" customHeight="1" x14ac:dyDescent="0.25">
      <c r="A124" s="171" t="s">
        <v>4895</v>
      </c>
      <c r="B124" s="160">
        <v>1.5</v>
      </c>
      <c r="C124" s="159" t="s">
        <v>178</v>
      </c>
      <c r="D124" s="159" t="s">
        <v>173</v>
      </c>
      <c r="E124" s="159" t="s">
        <v>279</v>
      </c>
      <c r="F124" s="159"/>
      <c r="G124" s="166" t="s">
        <v>338</v>
      </c>
      <c r="H124" s="171" t="s">
        <v>89</v>
      </c>
      <c r="I124" s="159" t="s">
        <v>102</v>
      </c>
      <c r="J124" s="165">
        <v>45214</v>
      </c>
      <c r="K124" s="165">
        <v>45214</v>
      </c>
      <c r="L124" s="172" t="s">
        <v>4896</v>
      </c>
      <c r="M124" s="159" t="s">
        <v>133</v>
      </c>
      <c r="N124" s="159" t="s">
        <v>3823</v>
      </c>
      <c r="O124" s="159" t="s">
        <v>383</v>
      </c>
      <c r="P124" s="159"/>
      <c r="Q124" s="165"/>
      <c r="R124" s="166"/>
      <c r="S124" s="167"/>
      <c r="T124" s="168">
        <v>45217</v>
      </c>
      <c r="U124" s="163" t="s">
        <v>906</v>
      </c>
      <c r="V124" s="169" t="s">
        <v>162</v>
      </c>
      <c r="W124" s="173" t="s">
        <v>371</v>
      </c>
    </row>
    <row r="125" spans="1:23" ht="14.45" customHeight="1" x14ac:dyDescent="0.25">
      <c r="A125" s="171" t="s">
        <v>4897</v>
      </c>
      <c r="B125" s="160">
        <f>2*30.4387/365.25</f>
        <v>0.16667323750855578</v>
      </c>
      <c r="C125" s="159" t="s">
        <v>178</v>
      </c>
      <c r="D125" s="159" t="s">
        <v>173</v>
      </c>
      <c r="E125" s="159" t="s">
        <v>185</v>
      </c>
      <c r="F125" s="159"/>
      <c r="G125" s="166" t="s">
        <v>521</v>
      </c>
      <c r="H125" s="171" t="s">
        <v>91</v>
      </c>
      <c r="I125" s="159" t="s">
        <v>114</v>
      </c>
      <c r="J125" s="165">
        <v>45214</v>
      </c>
      <c r="K125" s="165">
        <v>45214</v>
      </c>
      <c r="L125" s="172" t="s">
        <v>843</v>
      </c>
      <c r="M125" s="159" t="s">
        <v>133</v>
      </c>
      <c r="N125" s="159" t="s">
        <v>3823</v>
      </c>
      <c r="O125" s="159" t="s">
        <v>284</v>
      </c>
      <c r="P125" s="159"/>
      <c r="Q125" s="165"/>
      <c r="R125" s="166"/>
      <c r="S125" s="167"/>
      <c r="T125" s="168">
        <v>45224</v>
      </c>
      <c r="U125" s="163" t="s">
        <v>4898</v>
      </c>
      <c r="V125" s="169" t="s">
        <v>162</v>
      </c>
      <c r="W125" s="173" t="s">
        <v>900</v>
      </c>
    </row>
    <row r="126" spans="1:23" ht="14.45" customHeight="1" x14ac:dyDescent="0.25">
      <c r="A126" s="171" t="s">
        <v>4899</v>
      </c>
      <c r="B126" s="160">
        <v>2</v>
      </c>
      <c r="C126" s="159" t="s">
        <v>178</v>
      </c>
      <c r="D126" s="159" t="s">
        <v>169</v>
      </c>
      <c r="E126" s="159" t="s">
        <v>795</v>
      </c>
      <c r="F126" s="159"/>
      <c r="G126" s="166" t="s">
        <v>1033</v>
      </c>
      <c r="H126" s="171" t="s">
        <v>303</v>
      </c>
      <c r="I126" s="159" t="s">
        <v>122</v>
      </c>
      <c r="J126" s="165">
        <v>45214</v>
      </c>
      <c r="K126" s="165">
        <v>45214</v>
      </c>
      <c r="L126" s="172" t="s">
        <v>1957</v>
      </c>
      <c r="M126" s="159" t="s">
        <v>133</v>
      </c>
      <c r="N126" s="159" t="s">
        <v>3823</v>
      </c>
      <c r="O126" s="159" t="s">
        <v>284</v>
      </c>
      <c r="P126" s="159"/>
      <c r="Q126" s="165"/>
      <c r="R126" s="166"/>
      <c r="S126" s="167"/>
      <c r="T126" s="168">
        <v>45217</v>
      </c>
      <c r="U126" s="163" t="s">
        <v>1957</v>
      </c>
      <c r="V126" s="169" t="s">
        <v>162</v>
      </c>
      <c r="W126" s="173" t="s">
        <v>371</v>
      </c>
    </row>
    <row r="127" spans="1:23" ht="14.45" customHeight="1" x14ac:dyDescent="0.25">
      <c r="A127" s="171" t="s">
        <v>4900</v>
      </c>
      <c r="B127" s="160">
        <v>30</v>
      </c>
      <c r="C127" s="159" t="s">
        <v>168</v>
      </c>
      <c r="D127" s="159" t="s">
        <v>173</v>
      </c>
      <c r="E127" s="159" t="s">
        <v>185</v>
      </c>
      <c r="F127" s="159"/>
      <c r="G127" s="166" t="s">
        <v>436</v>
      </c>
      <c r="H127" s="171" t="s">
        <v>91</v>
      </c>
      <c r="I127" s="159" t="s">
        <v>114</v>
      </c>
      <c r="J127" s="165">
        <v>45214</v>
      </c>
      <c r="K127" s="165">
        <v>45214</v>
      </c>
      <c r="L127" s="172" t="s">
        <v>4901</v>
      </c>
      <c r="M127" s="159" t="s">
        <v>133</v>
      </c>
      <c r="N127" s="159" t="s">
        <v>3823</v>
      </c>
      <c r="O127" s="159" t="s">
        <v>383</v>
      </c>
      <c r="P127" s="159"/>
      <c r="Q127" s="165"/>
      <c r="R127" s="166"/>
      <c r="S127" s="167"/>
      <c r="T127" s="168">
        <v>45217</v>
      </c>
      <c r="U127" s="163" t="s">
        <v>228</v>
      </c>
      <c r="V127" s="169" t="s">
        <v>162</v>
      </c>
      <c r="W127" s="173" t="s">
        <v>371</v>
      </c>
    </row>
    <row r="128" spans="1:23" ht="14.45" customHeight="1" x14ac:dyDescent="0.25">
      <c r="A128" s="171" t="s">
        <v>4902</v>
      </c>
      <c r="B128" s="160">
        <f>8*30.4387/365.25</f>
        <v>0.66669295003422313</v>
      </c>
      <c r="C128" s="159" t="s">
        <v>168</v>
      </c>
      <c r="D128" s="159" t="s">
        <v>173</v>
      </c>
      <c r="E128" s="159" t="s">
        <v>185</v>
      </c>
      <c r="F128" s="159"/>
      <c r="G128" s="166" t="s">
        <v>521</v>
      </c>
      <c r="H128" s="171" t="s">
        <v>91</v>
      </c>
      <c r="I128" s="159" t="s">
        <v>114</v>
      </c>
      <c r="J128" s="165">
        <v>45214</v>
      </c>
      <c r="K128" s="165">
        <v>45214</v>
      </c>
      <c r="L128" s="172" t="s">
        <v>4903</v>
      </c>
      <c r="M128" s="159" t="s">
        <v>133</v>
      </c>
      <c r="N128" s="159" t="s">
        <v>3823</v>
      </c>
      <c r="O128" s="159" t="s">
        <v>284</v>
      </c>
      <c r="P128" s="159"/>
      <c r="Q128" s="165"/>
      <c r="R128" s="166"/>
      <c r="S128" s="167"/>
      <c r="T128" s="168">
        <v>45220</v>
      </c>
      <c r="U128" s="163" t="s">
        <v>843</v>
      </c>
      <c r="V128" s="169" t="s">
        <v>162</v>
      </c>
      <c r="W128" s="173" t="s">
        <v>347</v>
      </c>
    </row>
    <row r="129" spans="1:23" ht="14.45" customHeight="1" x14ac:dyDescent="0.25">
      <c r="A129" s="171" t="s">
        <v>4904</v>
      </c>
      <c r="B129" s="160">
        <v>4</v>
      </c>
      <c r="C129" s="159" t="s">
        <v>178</v>
      </c>
      <c r="D129" s="159" t="s">
        <v>173</v>
      </c>
      <c r="E129" s="159" t="s">
        <v>185</v>
      </c>
      <c r="F129" s="159"/>
      <c r="G129" s="166" t="s">
        <v>436</v>
      </c>
      <c r="H129" s="171" t="s">
        <v>91</v>
      </c>
      <c r="I129" s="159" t="s">
        <v>114</v>
      </c>
      <c r="J129" s="165">
        <v>45214</v>
      </c>
      <c r="K129" s="165">
        <v>45214</v>
      </c>
      <c r="L129" s="172" t="s">
        <v>4905</v>
      </c>
      <c r="M129" s="159" t="s">
        <v>133</v>
      </c>
      <c r="N129" s="159" t="s">
        <v>3823</v>
      </c>
      <c r="O129" s="159" t="s">
        <v>736</v>
      </c>
      <c r="P129" s="159"/>
      <c r="Q129" s="165"/>
      <c r="R129" s="166"/>
      <c r="S129" s="167"/>
      <c r="T129" s="168">
        <v>45217</v>
      </c>
      <c r="U129" s="163" t="s">
        <v>3630</v>
      </c>
      <c r="V129" s="169" t="s">
        <v>162</v>
      </c>
      <c r="W129" s="173" t="s">
        <v>371</v>
      </c>
    </row>
    <row r="130" spans="1:23" ht="14.45" customHeight="1" x14ac:dyDescent="0.25">
      <c r="A130" s="171" t="s">
        <v>4906</v>
      </c>
      <c r="B130" s="160">
        <v>38</v>
      </c>
      <c r="C130" s="159" t="s">
        <v>168</v>
      </c>
      <c r="D130" s="159" t="s">
        <v>173</v>
      </c>
      <c r="E130" s="159" t="s">
        <v>185</v>
      </c>
      <c r="F130" s="159"/>
      <c r="G130" s="166" t="s">
        <v>4907</v>
      </c>
      <c r="H130" s="171" t="s">
        <v>91</v>
      </c>
      <c r="I130" s="159" t="s">
        <v>114</v>
      </c>
      <c r="J130" s="165">
        <v>45215</v>
      </c>
      <c r="K130" s="165">
        <v>45215</v>
      </c>
      <c r="L130" s="172" t="s">
        <v>4908</v>
      </c>
      <c r="M130" s="159" t="s">
        <v>133</v>
      </c>
      <c r="N130" s="159" t="s">
        <v>644</v>
      </c>
      <c r="O130" s="159" t="s">
        <v>736</v>
      </c>
      <c r="P130" s="159"/>
      <c r="Q130" s="165"/>
      <c r="R130" s="166"/>
      <c r="S130" s="167"/>
      <c r="T130" s="168">
        <v>45232</v>
      </c>
      <c r="U130" s="163" t="s">
        <v>4909</v>
      </c>
      <c r="V130" s="169" t="s">
        <v>162</v>
      </c>
      <c r="W130" s="173" t="s">
        <v>1091</v>
      </c>
    </row>
    <row r="131" spans="1:23" ht="14.45" customHeight="1" x14ac:dyDescent="0.25">
      <c r="A131" s="171" t="s">
        <v>4910</v>
      </c>
      <c r="B131" s="160">
        <v>3.5</v>
      </c>
      <c r="C131" s="159" t="s">
        <v>178</v>
      </c>
      <c r="D131" s="159" t="s">
        <v>173</v>
      </c>
      <c r="E131" s="159" t="s">
        <v>185</v>
      </c>
      <c r="F131" s="159"/>
      <c r="G131" s="166" t="s">
        <v>342</v>
      </c>
      <c r="H131" s="171" t="s">
        <v>91</v>
      </c>
      <c r="I131" s="159" t="s">
        <v>114</v>
      </c>
      <c r="J131" s="165">
        <v>45216</v>
      </c>
      <c r="K131" s="165">
        <v>45216</v>
      </c>
      <c r="L131" s="172" t="s">
        <v>4911</v>
      </c>
      <c r="M131" s="159" t="s">
        <v>133</v>
      </c>
      <c r="N131" s="159" t="s">
        <v>3823</v>
      </c>
      <c r="O131" s="159" t="s">
        <v>383</v>
      </c>
      <c r="P131" s="159"/>
      <c r="Q131" s="165"/>
      <c r="R131" s="166"/>
      <c r="S131" s="167"/>
      <c r="T131" s="168">
        <v>45221</v>
      </c>
      <c r="U131" s="163" t="s">
        <v>4724</v>
      </c>
      <c r="V131" s="169" t="s">
        <v>162</v>
      </c>
      <c r="W131" s="173" t="s">
        <v>328</v>
      </c>
    </row>
    <row r="132" spans="1:23" ht="14.45" customHeight="1" x14ac:dyDescent="0.25">
      <c r="A132" s="171" t="s">
        <v>4912</v>
      </c>
      <c r="B132" s="160">
        <v>35</v>
      </c>
      <c r="C132" s="159" t="s">
        <v>168</v>
      </c>
      <c r="D132" s="159" t="s">
        <v>173</v>
      </c>
      <c r="E132" s="159" t="s">
        <v>279</v>
      </c>
      <c r="F132" s="159"/>
      <c r="G132" s="166" t="s">
        <v>179</v>
      </c>
      <c r="H132" s="171" t="s">
        <v>89</v>
      </c>
      <c r="I132" s="159" t="s">
        <v>106</v>
      </c>
      <c r="J132" s="165">
        <v>45216</v>
      </c>
      <c r="K132" s="165">
        <v>45216</v>
      </c>
      <c r="L132" s="172" t="s">
        <v>4913</v>
      </c>
      <c r="M132" s="159" t="s">
        <v>137</v>
      </c>
      <c r="N132" s="159" t="s">
        <v>3823</v>
      </c>
      <c r="O132" s="159" t="s">
        <v>352</v>
      </c>
      <c r="P132" s="159"/>
      <c r="Q132" s="165"/>
      <c r="R132" s="166"/>
      <c r="S132" s="167"/>
      <c r="T132" s="168">
        <v>45224</v>
      </c>
      <c r="U132" s="163" t="s">
        <v>4914</v>
      </c>
      <c r="V132" s="169" t="s">
        <v>162</v>
      </c>
      <c r="W132" s="173" t="s">
        <v>4342</v>
      </c>
    </row>
    <row r="133" spans="1:23" ht="14.45" customHeight="1" x14ac:dyDescent="0.25">
      <c r="A133" s="171" t="s">
        <v>4915</v>
      </c>
      <c r="B133" s="160">
        <v>36</v>
      </c>
      <c r="C133" s="159" t="s">
        <v>168</v>
      </c>
      <c r="D133" s="159" t="s">
        <v>173</v>
      </c>
      <c r="E133" s="159" t="s">
        <v>185</v>
      </c>
      <c r="F133" s="159"/>
      <c r="G133" s="166" t="s">
        <v>1786</v>
      </c>
      <c r="H133" s="171" t="s">
        <v>91</v>
      </c>
      <c r="I133" s="159" t="s">
        <v>114</v>
      </c>
      <c r="J133" s="165">
        <v>45216</v>
      </c>
      <c r="K133" s="165">
        <v>45216</v>
      </c>
      <c r="L133" s="172" t="s">
        <v>4916</v>
      </c>
      <c r="M133" s="159" t="s">
        <v>137</v>
      </c>
      <c r="N133" s="159" t="s">
        <v>3823</v>
      </c>
      <c r="O133" s="159" t="s">
        <v>171</v>
      </c>
      <c r="P133" s="159"/>
      <c r="Q133" s="165"/>
      <c r="R133" s="166"/>
      <c r="S133" s="167"/>
      <c r="T133" s="168">
        <v>45221</v>
      </c>
      <c r="U133" s="163" t="s">
        <v>688</v>
      </c>
      <c r="V133" s="169" t="s">
        <v>162</v>
      </c>
      <c r="W133" s="173" t="s">
        <v>328</v>
      </c>
    </row>
    <row r="134" spans="1:23" ht="14.45" customHeight="1" x14ac:dyDescent="0.25">
      <c r="A134" s="171" t="s">
        <v>4917</v>
      </c>
      <c r="B134" s="160">
        <v>41</v>
      </c>
      <c r="C134" s="159" t="s">
        <v>168</v>
      </c>
      <c r="D134" s="159" t="s">
        <v>169</v>
      </c>
      <c r="E134" s="159" t="s">
        <v>279</v>
      </c>
      <c r="F134" s="159"/>
      <c r="G134" s="166" t="s">
        <v>231</v>
      </c>
      <c r="H134" s="171" t="s">
        <v>89</v>
      </c>
      <c r="I134" s="159" t="s">
        <v>104</v>
      </c>
      <c r="J134" s="165">
        <v>45216</v>
      </c>
      <c r="K134" s="165">
        <v>45216</v>
      </c>
      <c r="L134" s="172" t="s">
        <v>4918</v>
      </c>
      <c r="M134" s="159" t="s">
        <v>137</v>
      </c>
      <c r="N134" s="159" t="s">
        <v>3823</v>
      </c>
      <c r="O134" s="159" t="s">
        <v>171</v>
      </c>
      <c r="P134" s="159" t="s">
        <v>353</v>
      </c>
      <c r="Q134" s="165">
        <v>45217</v>
      </c>
      <c r="R134" s="166" t="s">
        <v>354</v>
      </c>
      <c r="S134" s="167"/>
      <c r="T134" s="168">
        <v>45222</v>
      </c>
      <c r="U134" s="163" t="s">
        <v>4919</v>
      </c>
      <c r="V134" s="169" t="s">
        <v>162</v>
      </c>
      <c r="W134" s="173" t="s">
        <v>347</v>
      </c>
    </row>
    <row r="135" spans="1:23" ht="14.45" customHeight="1" x14ac:dyDescent="0.25">
      <c r="A135" s="171" t="s">
        <v>4920</v>
      </c>
      <c r="B135" s="160">
        <v>15</v>
      </c>
      <c r="C135" s="159" t="s">
        <v>168</v>
      </c>
      <c r="D135" s="159" t="s">
        <v>173</v>
      </c>
      <c r="E135" s="159" t="s">
        <v>185</v>
      </c>
      <c r="F135" s="159"/>
      <c r="G135" s="166" t="s">
        <v>1766</v>
      </c>
      <c r="H135" s="171" t="s">
        <v>89</v>
      </c>
      <c r="I135" s="159" t="s">
        <v>114</v>
      </c>
      <c r="J135" s="165">
        <v>45216</v>
      </c>
      <c r="K135" s="165">
        <v>45216</v>
      </c>
      <c r="L135" s="172" t="s">
        <v>4921</v>
      </c>
      <c r="M135" s="159" t="s">
        <v>201</v>
      </c>
      <c r="N135" s="159" t="s">
        <v>644</v>
      </c>
      <c r="O135" s="159" t="s">
        <v>284</v>
      </c>
      <c r="P135" s="159"/>
      <c r="Q135" s="165"/>
      <c r="R135" s="166" t="s">
        <v>147</v>
      </c>
      <c r="S135" s="167"/>
      <c r="T135" s="168">
        <v>45229</v>
      </c>
      <c r="U135" s="163" t="s">
        <v>4922</v>
      </c>
      <c r="V135" s="169" t="s">
        <v>162</v>
      </c>
      <c r="W135" s="173" t="s">
        <v>4923</v>
      </c>
    </row>
    <row r="136" spans="1:23" ht="14.45" customHeight="1" x14ac:dyDescent="0.25">
      <c r="A136" s="171" t="s">
        <v>4924</v>
      </c>
      <c r="B136" s="160">
        <v>3</v>
      </c>
      <c r="C136" s="159" t="s">
        <v>168</v>
      </c>
      <c r="D136" s="159" t="s">
        <v>173</v>
      </c>
      <c r="E136" s="159" t="s">
        <v>185</v>
      </c>
      <c r="F136" s="159"/>
      <c r="G136" s="166" t="s">
        <v>342</v>
      </c>
      <c r="H136" s="171" t="s">
        <v>91</v>
      </c>
      <c r="I136" s="159" t="s">
        <v>114</v>
      </c>
      <c r="J136" s="165">
        <v>45218</v>
      </c>
      <c r="K136" s="165">
        <v>45218</v>
      </c>
      <c r="L136" s="172" t="s">
        <v>220</v>
      </c>
      <c r="M136" s="159" t="s">
        <v>133</v>
      </c>
      <c r="N136" s="159" t="s">
        <v>344</v>
      </c>
      <c r="O136" s="159" t="s">
        <v>511</v>
      </c>
      <c r="P136" s="159"/>
      <c r="Q136" s="165"/>
      <c r="R136" s="166"/>
      <c r="S136" s="167"/>
      <c r="T136" s="168">
        <v>45226</v>
      </c>
      <c r="U136" s="163" t="s">
        <v>4925</v>
      </c>
      <c r="V136" s="169" t="s">
        <v>162</v>
      </c>
      <c r="W136" s="173" t="s">
        <v>387</v>
      </c>
    </row>
    <row r="137" spans="1:23" ht="14.45" customHeight="1" x14ac:dyDescent="0.25">
      <c r="A137" s="171" t="s">
        <v>4926</v>
      </c>
      <c r="B137" s="160">
        <v>25</v>
      </c>
      <c r="C137" s="159" t="s">
        <v>168</v>
      </c>
      <c r="D137" s="159" t="s">
        <v>173</v>
      </c>
      <c r="E137" s="159" t="s">
        <v>185</v>
      </c>
      <c r="F137" s="159"/>
      <c r="G137" s="166" t="s">
        <v>1891</v>
      </c>
      <c r="H137" s="171" t="s">
        <v>91</v>
      </c>
      <c r="I137" s="159" t="s">
        <v>114</v>
      </c>
      <c r="J137" s="165">
        <v>45218</v>
      </c>
      <c r="K137" s="165">
        <v>45218</v>
      </c>
      <c r="L137" s="172" t="s">
        <v>4927</v>
      </c>
      <c r="M137" s="159" t="s">
        <v>137</v>
      </c>
      <c r="N137" s="159" t="s">
        <v>344</v>
      </c>
      <c r="O137" s="159" t="s">
        <v>171</v>
      </c>
      <c r="P137" s="159"/>
      <c r="Q137" s="165"/>
      <c r="R137" s="166"/>
      <c r="S137" s="167"/>
      <c r="T137" s="168">
        <v>45221</v>
      </c>
      <c r="U137" s="163"/>
      <c r="V137" s="169" t="s">
        <v>162</v>
      </c>
      <c r="W137" s="173" t="s">
        <v>371</v>
      </c>
    </row>
    <row r="138" spans="1:23" ht="14.45" customHeight="1" x14ac:dyDescent="0.25">
      <c r="A138" s="171" t="s">
        <v>4928</v>
      </c>
      <c r="B138" s="160">
        <v>28</v>
      </c>
      <c r="C138" s="159" t="s">
        <v>168</v>
      </c>
      <c r="D138" s="159" t="s">
        <v>169</v>
      </c>
      <c r="E138" s="159" t="s">
        <v>795</v>
      </c>
      <c r="F138" s="159"/>
      <c r="G138" s="166" t="s">
        <v>776</v>
      </c>
      <c r="H138" s="171" t="s">
        <v>303</v>
      </c>
      <c r="I138" s="159" t="s">
        <v>122</v>
      </c>
      <c r="J138" s="165">
        <v>45218</v>
      </c>
      <c r="K138" s="165">
        <v>45218</v>
      </c>
      <c r="L138" s="172" t="s">
        <v>4929</v>
      </c>
      <c r="M138" s="159" t="s">
        <v>137</v>
      </c>
      <c r="N138" s="159" t="s">
        <v>344</v>
      </c>
      <c r="O138" s="159" t="s">
        <v>1733</v>
      </c>
      <c r="P138" s="159"/>
      <c r="Q138" s="165"/>
      <c r="R138" s="166"/>
      <c r="S138" s="167"/>
      <c r="T138" s="168">
        <v>45218</v>
      </c>
      <c r="U138" s="163" t="s">
        <v>285</v>
      </c>
      <c r="V138" s="169" t="s">
        <v>156</v>
      </c>
      <c r="W138" s="173" t="s">
        <v>547</v>
      </c>
    </row>
    <row r="139" spans="1:23" ht="14.45" customHeight="1" x14ac:dyDescent="0.25">
      <c r="A139" s="171" t="s">
        <v>4930</v>
      </c>
      <c r="B139" s="160">
        <v>7</v>
      </c>
      <c r="C139" s="159" t="s">
        <v>168</v>
      </c>
      <c r="D139" s="159" t="s">
        <v>173</v>
      </c>
      <c r="E139" s="159" t="s">
        <v>279</v>
      </c>
      <c r="F139" s="159"/>
      <c r="G139" s="166" t="s">
        <v>477</v>
      </c>
      <c r="H139" s="171" t="s">
        <v>89</v>
      </c>
      <c r="I139" s="159" t="s">
        <v>106</v>
      </c>
      <c r="J139" s="165">
        <v>45218</v>
      </c>
      <c r="K139" s="165">
        <v>45218</v>
      </c>
      <c r="L139" s="172" t="s">
        <v>4931</v>
      </c>
      <c r="M139" s="159" t="s">
        <v>133</v>
      </c>
      <c r="N139" s="159" t="s">
        <v>344</v>
      </c>
      <c r="O139" s="159" t="s">
        <v>284</v>
      </c>
      <c r="P139" s="159"/>
      <c r="Q139" s="165"/>
      <c r="R139" s="166"/>
      <c r="S139" s="167"/>
      <c r="T139" s="168">
        <v>45222</v>
      </c>
      <c r="U139" s="163" t="s">
        <v>4932</v>
      </c>
      <c r="V139" s="169" t="s">
        <v>162</v>
      </c>
      <c r="W139" s="173" t="s">
        <v>299</v>
      </c>
    </row>
    <row r="140" spans="1:23" ht="14.45" customHeight="1" x14ac:dyDescent="0.25">
      <c r="A140" s="171" t="s">
        <v>4933</v>
      </c>
      <c r="B140" s="160">
        <f>2.5*30.4387/365.25</f>
        <v>0.20834154688569473</v>
      </c>
      <c r="C140" s="159" t="s">
        <v>178</v>
      </c>
      <c r="D140" s="159" t="s">
        <v>173</v>
      </c>
      <c r="E140" s="159" t="s">
        <v>185</v>
      </c>
      <c r="F140" s="159"/>
      <c r="G140" s="166" t="s">
        <v>408</v>
      </c>
      <c r="H140" s="171" t="s">
        <v>91</v>
      </c>
      <c r="I140" s="159" t="s">
        <v>114</v>
      </c>
      <c r="J140" s="165">
        <v>45218</v>
      </c>
      <c r="K140" s="165">
        <v>45218</v>
      </c>
      <c r="L140" s="172" t="s">
        <v>406</v>
      </c>
      <c r="M140" s="159" t="s">
        <v>133</v>
      </c>
      <c r="N140" s="159" t="s">
        <v>344</v>
      </c>
      <c r="O140" s="159" t="s">
        <v>284</v>
      </c>
      <c r="P140" s="159"/>
      <c r="Q140" s="165"/>
      <c r="R140" s="166"/>
      <c r="S140" s="167"/>
      <c r="T140" s="168">
        <v>45224</v>
      </c>
      <c r="U140" s="163" t="s">
        <v>406</v>
      </c>
      <c r="V140" s="169" t="s">
        <v>162</v>
      </c>
      <c r="W140" s="173" t="s">
        <v>347</v>
      </c>
    </row>
    <row r="141" spans="1:23" ht="14.45" customHeight="1" x14ac:dyDescent="0.25">
      <c r="A141" s="171" t="s">
        <v>4934</v>
      </c>
      <c r="B141" s="160">
        <v>43</v>
      </c>
      <c r="C141" s="159" t="s">
        <v>168</v>
      </c>
      <c r="D141" s="159" t="s">
        <v>169</v>
      </c>
      <c r="E141" s="159" t="s">
        <v>185</v>
      </c>
      <c r="F141" s="159"/>
      <c r="G141" s="166" t="s">
        <v>1033</v>
      </c>
      <c r="H141" s="171" t="s">
        <v>91</v>
      </c>
      <c r="I141" s="159" t="s">
        <v>114</v>
      </c>
      <c r="J141" s="165">
        <v>45218</v>
      </c>
      <c r="K141" s="165">
        <v>45218</v>
      </c>
      <c r="L141" s="172" t="s">
        <v>4935</v>
      </c>
      <c r="M141" s="159" t="s">
        <v>137</v>
      </c>
      <c r="N141" s="159" t="s">
        <v>644</v>
      </c>
      <c r="O141" s="159" t="s">
        <v>705</v>
      </c>
      <c r="P141" s="159"/>
      <c r="Q141" s="165"/>
      <c r="R141" s="166"/>
      <c r="S141" s="167"/>
      <c r="T141" s="168">
        <v>45221</v>
      </c>
      <c r="U141" s="163"/>
      <c r="V141" s="169" t="s">
        <v>162</v>
      </c>
      <c r="W141" s="173" t="s">
        <v>371</v>
      </c>
    </row>
    <row r="142" spans="1:23" ht="14.45" customHeight="1" x14ac:dyDescent="0.25">
      <c r="A142" s="171" t="s">
        <v>4936</v>
      </c>
      <c r="B142" s="160">
        <v>18</v>
      </c>
      <c r="C142" s="159" t="s">
        <v>168</v>
      </c>
      <c r="D142" s="159" t="s">
        <v>173</v>
      </c>
      <c r="E142" s="159" t="s">
        <v>279</v>
      </c>
      <c r="F142" s="159"/>
      <c r="G142" s="166" t="s">
        <v>179</v>
      </c>
      <c r="H142" s="171" t="s">
        <v>89</v>
      </c>
      <c r="I142" s="159" t="s">
        <v>106</v>
      </c>
      <c r="J142" s="165">
        <v>45218</v>
      </c>
      <c r="K142" s="165">
        <v>45218</v>
      </c>
      <c r="L142" s="172" t="s">
        <v>4396</v>
      </c>
      <c r="M142" s="159" t="s">
        <v>137</v>
      </c>
      <c r="N142" s="159" t="s">
        <v>4239</v>
      </c>
      <c r="O142" s="159" t="s">
        <v>1733</v>
      </c>
      <c r="P142" s="159"/>
      <c r="Q142" s="165"/>
      <c r="R142" s="166"/>
      <c r="S142" s="167"/>
      <c r="T142" s="168">
        <v>45224</v>
      </c>
      <c r="U142" s="163" t="s">
        <v>4937</v>
      </c>
      <c r="V142" s="169" t="s">
        <v>162</v>
      </c>
      <c r="W142" s="173" t="s">
        <v>1031</v>
      </c>
    </row>
    <row r="143" spans="1:23" ht="14.45" customHeight="1" x14ac:dyDescent="0.25">
      <c r="A143" s="171" t="s">
        <v>4938</v>
      </c>
      <c r="B143" s="160">
        <f>5*30.4387/365.25</f>
        <v>0.41668309377138946</v>
      </c>
      <c r="C143" s="159" t="s">
        <v>178</v>
      </c>
      <c r="D143" s="159" t="s">
        <v>173</v>
      </c>
      <c r="E143" s="159" t="s">
        <v>185</v>
      </c>
      <c r="F143" s="159"/>
      <c r="G143" s="166" t="s">
        <v>909</v>
      </c>
      <c r="H143" s="171" t="s">
        <v>91</v>
      </c>
      <c r="I143" s="159" t="s">
        <v>114</v>
      </c>
      <c r="J143" s="165">
        <v>45219</v>
      </c>
      <c r="K143" s="165">
        <v>45219</v>
      </c>
      <c r="L143" s="172" t="s">
        <v>2779</v>
      </c>
      <c r="M143" s="159" t="s">
        <v>133</v>
      </c>
      <c r="N143" s="159" t="s">
        <v>4239</v>
      </c>
      <c r="O143" s="159" t="s">
        <v>284</v>
      </c>
      <c r="P143" s="159"/>
      <c r="Q143" s="165"/>
      <c r="R143" s="166"/>
      <c r="S143" s="167"/>
      <c r="T143" s="168">
        <v>45225</v>
      </c>
      <c r="U143" s="163" t="s">
        <v>963</v>
      </c>
      <c r="V143" s="169" t="s">
        <v>162</v>
      </c>
      <c r="W143" s="173" t="s">
        <v>347</v>
      </c>
    </row>
    <row r="144" spans="1:23" ht="14.45" customHeight="1" x14ac:dyDescent="0.25">
      <c r="A144" s="171" t="s">
        <v>4939</v>
      </c>
      <c r="B144" s="160">
        <f>7*30.4387/365.25</f>
        <v>0.58335633127994524</v>
      </c>
      <c r="C144" s="159" t="s">
        <v>178</v>
      </c>
      <c r="D144" s="159" t="s">
        <v>173</v>
      </c>
      <c r="E144" s="159" t="s">
        <v>185</v>
      </c>
      <c r="F144" s="159"/>
      <c r="G144" s="166" t="s">
        <v>408</v>
      </c>
      <c r="H144" s="171" t="s">
        <v>91</v>
      </c>
      <c r="I144" s="159" t="s">
        <v>114</v>
      </c>
      <c r="J144" s="165">
        <v>45219</v>
      </c>
      <c r="K144" s="165">
        <v>45219</v>
      </c>
      <c r="L144" s="172" t="s">
        <v>406</v>
      </c>
      <c r="M144" s="159" t="s">
        <v>133</v>
      </c>
      <c r="N144" s="159" t="s">
        <v>4239</v>
      </c>
      <c r="O144" s="159" t="s">
        <v>284</v>
      </c>
      <c r="P144" s="159"/>
      <c r="Q144" s="165"/>
      <c r="R144" s="166"/>
      <c r="S144" s="167"/>
      <c r="T144" s="168">
        <v>45225</v>
      </c>
      <c r="U144" s="163" t="s">
        <v>406</v>
      </c>
      <c r="V144" s="169" t="s">
        <v>162</v>
      </c>
      <c r="W144" s="173" t="s">
        <v>347</v>
      </c>
    </row>
    <row r="145" spans="1:23" ht="14.45" customHeight="1" x14ac:dyDescent="0.25">
      <c r="A145" s="171" t="s">
        <v>4940</v>
      </c>
      <c r="B145" s="160">
        <v>5</v>
      </c>
      <c r="C145" s="159" t="s">
        <v>178</v>
      </c>
      <c r="D145" s="159" t="s">
        <v>173</v>
      </c>
      <c r="E145" s="159" t="s">
        <v>279</v>
      </c>
      <c r="F145" s="159"/>
      <c r="G145" s="166" t="s">
        <v>809</v>
      </c>
      <c r="H145" s="171" t="s">
        <v>89</v>
      </c>
      <c r="I145" s="159" t="s">
        <v>106</v>
      </c>
      <c r="J145" s="165">
        <v>45219</v>
      </c>
      <c r="K145" s="165">
        <v>45219</v>
      </c>
      <c r="L145" s="172" t="s">
        <v>4941</v>
      </c>
      <c r="M145" s="159" t="s">
        <v>201</v>
      </c>
      <c r="N145" s="159" t="s">
        <v>644</v>
      </c>
      <c r="O145" s="159" t="s">
        <v>359</v>
      </c>
      <c r="P145" s="159" t="s">
        <v>353</v>
      </c>
      <c r="Q145" s="165">
        <v>45219</v>
      </c>
      <c r="R145" s="166" t="s">
        <v>354</v>
      </c>
      <c r="S145" s="167"/>
      <c r="T145" s="168">
        <v>45223</v>
      </c>
      <c r="U145" s="163" t="s">
        <v>4942</v>
      </c>
      <c r="V145" s="169" t="s">
        <v>162</v>
      </c>
      <c r="W145" s="173" t="s">
        <v>299</v>
      </c>
    </row>
    <row r="146" spans="1:23" ht="14.45" customHeight="1" x14ac:dyDescent="0.25">
      <c r="A146" s="171" t="s">
        <v>4943</v>
      </c>
      <c r="B146" s="160">
        <v>4.5</v>
      </c>
      <c r="C146" s="159" t="s">
        <v>178</v>
      </c>
      <c r="D146" s="159" t="s">
        <v>173</v>
      </c>
      <c r="E146" s="159" t="s">
        <v>185</v>
      </c>
      <c r="F146" s="159"/>
      <c r="G146" s="166" t="s">
        <v>521</v>
      </c>
      <c r="H146" s="171" t="s">
        <v>91</v>
      </c>
      <c r="I146" s="159" t="s">
        <v>114</v>
      </c>
      <c r="J146" s="165">
        <v>45219</v>
      </c>
      <c r="K146" s="165">
        <v>45219</v>
      </c>
      <c r="L146" s="172" t="s">
        <v>4649</v>
      </c>
      <c r="M146" s="159" t="s">
        <v>133</v>
      </c>
      <c r="N146" s="159" t="s">
        <v>4239</v>
      </c>
      <c r="O146" s="159" t="s">
        <v>284</v>
      </c>
      <c r="P146" s="159"/>
      <c r="Q146" s="165"/>
      <c r="R146" s="166"/>
      <c r="S146" s="167"/>
      <c r="T146" s="168">
        <v>45225</v>
      </c>
      <c r="U146" s="163" t="s">
        <v>4944</v>
      </c>
      <c r="V146" s="169" t="s">
        <v>162</v>
      </c>
      <c r="W146" s="173" t="s">
        <v>347</v>
      </c>
    </row>
    <row r="147" spans="1:23" ht="14.45" customHeight="1" x14ac:dyDescent="0.25">
      <c r="A147" s="171" t="s">
        <v>4945</v>
      </c>
      <c r="B147" s="160">
        <v>0.5</v>
      </c>
      <c r="C147" s="159" t="s">
        <v>178</v>
      </c>
      <c r="D147" s="159" t="s">
        <v>173</v>
      </c>
      <c r="E147" s="159" t="s">
        <v>279</v>
      </c>
      <c r="F147" s="159"/>
      <c r="G147" s="166" t="s">
        <v>338</v>
      </c>
      <c r="H147" s="171" t="s">
        <v>89</v>
      </c>
      <c r="I147" s="159" t="s">
        <v>102</v>
      </c>
      <c r="J147" s="165">
        <v>45219</v>
      </c>
      <c r="K147" s="165">
        <v>45219</v>
      </c>
      <c r="L147" s="172" t="s">
        <v>4639</v>
      </c>
      <c r="M147" s="159" t="s">
        <v>133</v>
      </c>
      <c r="N147" s="159" t="s">
        <v>4239</v>
      </c>
      <c r="O147" s="159" t="s">
        <v>284</v>
      </c>
      <c r="P147" s="159"/>
      <c r="Q147" s="165"/>
      <c r="R147" s="166"/>
      <c r="S147" s="167"/>
      <c r="T147" s="168">
        <v>45225</v>
      </c>
      <c r="U147" s="163" t="s">
        <v>2461</v>
      </c>
      <c r="V147" s="169" t="s">
        <v>162</v>
      </c>
      <c r="W147" s="173" t="s">
        <v>347</v>
      </c>
    </row>
    <row r="148" spans="1:23" ht="14.45" customHeight="1" x14ac:dyDescent="0.25">
      <c r="A148" s="171" t="s">
        <v>4946</v>
      </c>
      <c r="B148" s="160">
        <v>30</v>
      </c>
      <c r="C148" s="159" t="s">
        <v>168</v>
      </c>
      <c r="D148" s="159" t="s">
        <v>173</v>
      </c>
      <c r="E148" s="159" t="s">
        <v>185</v>
      </c>
      <c r="F148" s="159"/>
      <c r="G148" s="166" t="s">
        <v>342</v>
      </c>
      <c r="H148" s="171" t="s">
        <v>89</v>
      </c>
      <c r="I148" s="159" t="s">
        <v>114</v>
      </c>
      <c r="J148" s="165">
        <v>45220</v>
      </c>
      <c r="K148" s="165">
        <v>45220</v>
      </c>
      <c r="L148" s="172" t="s">
        <v>4947</v>
      </c>
      <c r="M148" s="159" t="s">
        <v>137</v>
      </c>
      <c r="N148" s="159" t="s">
        <v>4239</v>
      </c>
      <c r="O148" s="159" t="s">
        <v>352</v>
      </c>
      <c r="P148" s="159"/>
      <c r="Q148" s="165"/>
      <c r="R148" s="166"/>
      <c r="S148" s="167"/>
      <c r="T148" s="168">
        <v>45225</v>
      </c>
      <c r="U148" s="163" t="s">
        <v>4914</v>
      </c>
      <c r="V148" s="169" t="s">
        <v>162</v>
      </c>
      <c r="W148" s="173" t="s">
        <v>1942</v>
      </c>
    </row>
    <row r="149" spans="1:23" ht="14.45" customHeight="1" x14ac:dyDescent="0.25">
      <c r="A149" s="171" t="s">
        <v>4948</v>
      </c>
      <c r="B149" s="160">
        <f>2*30.4387/365.25</f>
        <v>0.16667323750855578</v>
      </c>
      <c r="C149" s="159" t="s">
        <v>168</v>
      </c>
      <c r="D149" s="159" t="s">
        <v>173</v>
      </c>
      <c r="E149" s="159" t="s">
        <v>279</v>
      </c>
      <c r="F149" s="159"/>
      <c r="G149" s="166" t="s">
        <v>400</v>
      </c>
      <c r="H149" s="171" t="s">
        <v>89</v>
      </c>
      <c r="I149" s="159" t="s">
        <v>106</v>
      </c>
      <c r="J149" s="165">
        <v>45220</v>
      </c>
      <c r="K149" s="165">
        <v>45220</v>
      </c>
      <c r="L149" s="172" t="s">
        <v>386</v>
      </c>
      <c r="M149" s="159" t="s">
        <v>133</v>
      </c>
      <c r="N149" s="159" t="s">
        <v>4239</v>
      </c>
      <c r="O149" s="159" t="s">
        <v>284</v>
      </c>
      <c r="P149" s="159"/>
      <c r="Q149" s="165"/>
      <c r="R149" s="166"/>
      <c r="S149" s="167"/>
      <c r="T149" s="168">
        <v>45226</v>
      </c>
      <c r="U149" s="163" t="s">
        <v>2461</v>
      </c>
      <c r="V149" s="169" t="s">
        <v>162</v>
      </c>
      <c r="W149" s="173" t="s">
        <v>347</v>
      </c>
    </row>
    <row r="150" spans="1:23" ht="14.45" customHeight="1" x14ac:dyDescent="0.25">
      <c r="A150" s="171" t="s">
        <v>4949</v>
      </c>
      <c r="B150" s="160">
        <v>35</v>
      </c>
      <c r="C150" s="159" t="s">
        <v>168</v>
      </c>
      <c r="D150" s="159" t="s">
        <v>173</v>
      </c>
      <c r="E150" s="159" t="s">
        <v>279</v>
      </c>
      <c r="F150" s="159"/>
      <c r="G150" s="166" t="s">
        <v>224</v>
      </c>
      <c r="H150" s="171" t="s">
        <v>89</v>
      </c>
      <c r="I150" s="159" t="s">
        <v>104</v>
      </c>
      <c r="J150" s="165">
        <v>45221</v>
      </c>
      <c r="K150" s="165">
        <v>45221</v>
      </c>
      <c r="L150" s="172" t="s">
        <v>2156</v>
      </c>
      <c r="M150" s="159" t="s">
        <v>137</v>
      </c>
      <c r="N150" s="159" t="s">
        <v>4239</v>
      </c>
      <c r="O150" s="159" t="s">
        <v>208</v>
      </c>
      <c r="P150" s="159"/>
      <c r="Q150" s="165"/>
      <c r="R150" s="166" t="s">
        <v>147</v>
      </c>
      <c r="S150" s="167"/>
      <c r="T150" s="168">
        <v>45222</v>
      </c>
      <c r="U150" s="163" t="s">
        <v>3693</v>
      </c>
      <c r="V150" s="169" t="s">
        <v>162</v>
      </c>
      <c r="W150" s="173" t="s">
        <v>4950</v>
      </c>
    </row>
    <row r="151" spans="1:23" ht="14.45" customHeight="1" x14ac:dyDescent="0.25">
      <c r="A151" s="171" t="s">
        <v>4951</v>
      </c>
      <c r="B151" s="160">
        <v>32</v>
      </c>
      <c r="C151" s="159" t="s">
        <v>168</v>
      </c>
      <c r="D151" s="159" t="s">
        <v>173</v>
      </c>
      <c r="E151" s="159" t="s">
        <v>185</v>
      </c>
      <c r="F151" s="159"/>
      <c r="G151" s="166" t="s">
        <v>1891</v>
      </c>
      <c r="H151" s="171" t="s">
        <v>89</v>
      </c>
      <c r="I151" s="159" t="s">
        <v>114</v>
      </c>
      <c r="J151" s="165">
        <v>45221</v>
      </c>
      <c r="K151" s="165">
        <v>45221</v>
      </c>
      <c r="L151" s="172" t="s">
        <v>4952</v>
      </c>
      <c r="M151" s="159" t="s">
        <v>137</v>
      </c>
      <c r="N151" s="159" t="s">
        <v>4239</v>
      </c>
      <c r="O151" s="159" t="s">
        <v>352</v>
      </c>
      <c r="P151" s="159"/>
      <c r="Q151" s="165"/>
      <c r="R151" s="166"/>
      <c r="S151" s="167"/>
      <c r="T151" s="168">
        <v>45222</v>
      </c>
      <c r="U151" s="163" t="s">
        <v>4953</v>
      </c>
      <c r="V151" s="169" t="s">
        <v>162</v>
      </c>
      <c r="W151" s="173" t="s">
        <v>4954</v>
      </c>
    </row>
    <row r="152" spans="1:23" ht="14.45" customHeight="1" x14ac:dyDescent="0.25">
      <c r="A152" s="171" t="s">
        <v>4955</v>
      </c>
      <c r="B152" s="160">
        <v>36</v>
      </c>
      <c r="C152" s="159" t="s">
        <v>168</v>
      </c>
      <c r="D152" s="159" t="s">
        <v>173</v>
      </c>
      <c r="E152" s="159" t="s">
        <v>279</v>
      </c>
      <c r="F152" s="159"/>
      <c r="G152" s="166" t="s">
        <v>179</v>
      </c>
      <c r="H152" s="171" t="s">
        <v>89</v>
      </c>
      <c r="I152" s="159" t="s">
        <v>106</v>
      </c>
      <c r="J152" s="165">
        <v>45221</v>
      </c>
      <c r="K152" s="165">
        <v>45221</v>
      </c>
      <c r="L152" s="172" t="s">
        <v>4956</v>
      </c>
      <c r="M152" s="159" t="s">
        <v>137</v>
      </c>
      <c r="N152" s="159" t="s">
        <v>4239</v>
      </c>
      <c r="O152" s="159" t="s">
        <v>208</v>
      </c>
      <c r="P152" s="159"/>
      <c r="Q152" s="165"/>
      <c r="R152" s="166"/>
      <c r="S152" s="167"/>
      <c r="T152" s="168">
        <v>45223</v>
      </c>
      <c r="U152" s="163" t="s">
        <v>4957</v>
      </c>
      <c r="V152" s="169" t="s">
        <v>162</v>
      </c>
      <c r="W152" s="173" t="s">
        <v>276</v>
      </c>
    </row>
    <row r="153" spans="1:23" ht="14.45" customHeight="1" x14ac:dyDescent="0.25">
      <c r="A153" s="171" t="s">
        <v>4958</v>
      </c>
      <c r="B153" s="160">
        <v>1.9</v>
      </c>
      <c r="C153" s="159" t="s">
        <v>168</v>
      </c>
      <c r="D153" s="159" t="s">
        <v>173</v>
      </c>
      <c r="E153" s="159" t="s">
        <v>185</v>
      </c>
      <c r="F153" s="159"/>
      <c r="G153" s="166" t="s">
        <v>1786</v>
      </c>
      <c r="H153" s="171" t="s">
        <v>91</v>
      </c>
      <c r="I153" s="159" t="s">
        <v>114</v>
      </c>
      <c r="J153" s="165">
        <v>45221</v>
      </c>
      <c r="K153" s="165">
        <v>45221</v>
      </c>
      <c r="L153" s="172" t="s">
        <v>386</v>
      </c>
      <c r="M153" s="159" t="s">
        <v>133</v>
      </c>
      <c r="N153" s="159" t="s">
        <v>4239</v>
      </c>
      <c r="O153" s="159" t="s">
        <v>284</v>
      </c>
      <c r="P153" s="159"/>
      <c r="Q153" s="165"/>
      <c r="R153" s="166"/>
      <c r="S153" s="167"/>
      <c r="T153" s="168">
        <v>45224</v>
      </c>
      <c r="U153" s="163" t="s">
        <v>963</v>
      </c>
      <c r="V153" s="169" t="s">
        <v>162</v>
      </c>
      <c r="W153" s="173" t="s">
        <v>371</v>
      </c>
    </row>
    <row r="154" spans="1:23" ht="14.45" customHeight="1" x14ac:dyDescent="0.25">
      <c r="A154" s="171" t="s">
        <v>4959</v>
      </c>
      <c r="B154" s="160">
        <v>30</v>
      </c>
      <c r="C154" s="159" t="s">
        <v>168</v>
      </c>
      <c r="D154" s="159" t="s">
        <v>173</v>
      </c>
      <c r="E154" s="159" t="s">
        <v>185</v>
      </c>
      <c r="F154" s="159"/>
      <c r="G154" s="166" t="s">
        <v>367</v>
      </c>
      <c r="H154" s="171" t="s">
        <v>89</v>
      </c>
      <c r="I154" s="159" t="s">
        <v>114</v>
      </c>
      <c r="J154" s="165">
        <v>45222</v>
      </c>
      <c r="K154" s="165">
        <v>45222</v>
      </c>
      <c r="L154" s="172" t="s">
        <v>4960</v>
      </c>
      <c r="M154" s="159" t="s">
        <v>137</v>
      </c>
      <c r="N154" s="159" t="s">
        <v>2615</v>
      </c>
      <c r="O154" s="159" t="s">
        <v>208</v>
      </c>
      <c r="P154" s="159"/>
      <c r="Q154" s="165"/>
      <c r="R154" s="166"/>
      <c r="S154" s="167"/>
      <c r="T154" s="168">
        <v>45223</v>
      </c>
      <c r="U154" s="163" t="s">
        <v>664</v>
      </c>
      <c r="V154" s="169" t="s">
        <v>162</v>
      </c>
      <c r="W154" s="173" t="s">
        <v>1569</v>
      </c>
    </row>
    <row r="155" spans="1:23" ht="14.45" customHeight="1" x14ac:dyDescent="0.25">
      <c r="A155" s="171" t="s">
        <v>4961</v>
      </c>
      <c r="B155" s="160">
        <v>2.5</v>
      </c>
      <c r="C155" s="159" t="s">
        <v>168</v>
      </c>
      <c r="D155" s="159" t="s">
        <v>173</v>
      </c>
      <c r="E155" s="159" t="s">
        <v>185</v>
      </c>
      <c r="F155" s="159"/>
      <c r="G155" s="166" t="s">
        <v>521</v>
      </c>
      <c r="H155" s="171" t="s">
        <v>91</v>
      </c>
      <c r="I155" s="159" t="s">
        <v>114</v>
      </c>
      <c r="J155" s="165">
        <v>45222</v>
      </c>
      <c r="K155" s="165">
        <v>45222</v>
      </c>
      <c r="L155" s="172" t="s">
        <v>4290</v>
      </c>
      <c r="M155" s="159" t="s">
        <v>133</v>
      </c>
      <c r="N155" s="159" t="s">
        <v>2615</v>
      </c>
      <c r="O155" s="159" t="s">
        <v>284</v>
      </c>
      <c r="P155" s="159"/>
      <c r="Q155" s="165"/>
      <c r="R155" s="166"/>
      <c r="S155" s="167"/>
      <c r="T155" s="168">
        <v>45227</v>
      </c>
      <c r="U155" s="163" t="s">
        <v>406</v>
      </c>
      <c r="V155" s="169" t="s">
        <v>162</v>
      </c>
      <c r="W155" s="173" t="s">
        <v>328</v>
      </c>
    </row>
    <row r="156" spans="1:23" ht="14.45" customHeight="1" x14ac:dyDescent="0.25">
      <c r="A156" s="171" t="s">
        <v>4962</v>
      </c>
      <c r="B156" s="170">
        <f>9/365.25</f>
        <v>2.4640657084188913E-2</v>
      </c>
      <c r="C156" s="159" t="s">
        <v>168</v>
      </c>
      <c r="D156" s="159" t="s">
        <v>173</v>
      </c>
      <c r="E156" s="159" t="s">
        <v>279</v>
      </c>
      <c r="F156" s="159"/>
      <c r="G156" s="166" t="s">
        <v>338</v>
      </c>
      <c r="H156" s="171" t="s">
        <v>89</v>
      </c>
      <c r="I156" s="159" t="s">
        <v>102</v>
      </c>
      <c r="J156" s="165">
        <v>45222</v>
      </c>
      <c r="K156" s="165">
        <v>45222</v>
      </c>
      <c r="L156" s="172" t="s">
        <v>4963</v>
      </c>
      <c r="M156" s="159" t="s">
        <v>133</v>
      </c>
      <c r="N156" s="159" t="s">
        <v>2615</v>
      </c>
      <c r="O156" s="159" t="s">
        <v>415</v>
      </c>
      <c r="P156" s="159"/>
      <c r="Q156" s="165"/>
      <c r="R156" s="166"/>
      <c r="S156" s="167"/>
      <c r="T156" s="168">
        <v>45223</v>
      </c>
      <c r="U156" s="163"/>
      <c r="V156" s="169" t="s">
        <v>162</v>
      </c>
      <c r="W156" s="173" t="s">
        <v>665</v>
      </c>
    </row>
    <row r="157" spans="1:23" ht="14.45" customHeight="1" x14ac:dyDescent="0.25">
      <c r="A157" s="171" t="s">
        <v>4964</v>
      </c>
      <c r="B157" s="198">
        <f>1/365.25</f>
        <v>2.7378507871321013E-3</v>
      </c>
      <c r="C157" s="159" t="s">
        <v>178</v>
      </c>
      <c r="D157" s="159" t="s">
        <v>173</v>
      </c>
      <c r="E157" s="159" t="s">
        <v>185</v>
      </c>
      <c r="F157" s="159"/>
      <c r="G157" s="166" t="s">
        <v>809</v>
      </c>
      <c r="H157" s="171" t="s">
        <v>91</v>
      </c>
      <c r="I157" s="159" t="s">
        <v>114</v>
      </c>
      <c r="J157" s="165">
        <v>45222</v>
      </c>
      <c r="K157" s="165">
        <v>45222</v>
      </c>
      <c r="L157" s="172" t="s">
        <v>4965</v>
      </c>
      <c r="M157" s="159" t="s">
        <v>133</v>
      </c>
      <c r="N157" s="159" t="s">
        <v>2615</v>
      </c>
      <c r="O157" s="159" t="s">
        <v>345</v>
      </c>
      <c r="P157" s="159"/>
      <c r="Q157" s="165"/>
      <c r="R157" s="166"/>
      <c r="S157" s="167"/>
      <c r="T157" s="168">
        <v>45223</v>
      </c>
      <c r="U157" s="163" t="s">
        <v>4965</v>
      </c>
      <c r="V157" s="169" t="s">
        <v>166</v>
      </c>
      <c r="W157" s="173" t="s">
        <v>475</v>
      </c>
    </row>
    <row r="158" spans="1:23" ht="14.45" customHeight="1" x14ac:dyDescent="0.25">
      <c r="A158" s="171" t="s">
        <v>4966</v>
      </c>
      <c r="B158" s="160">
        <v>20</v>
      </c>
      <c r="C158" s="159" t="s">
        <v>168</v>
      </c>
      <c r="D158" s="159" t="s">
        <v>569</v>
      </c>
      <c r="E158" s="159" t="s">
        <v>279</v>
      </c>
      <c r="F158" s="159"/>
      <c r="G158" s="166" t="s">
        <v>179</v>
      </c>
      <c r="H158" s="171" t="s">
        <v>89</v>
      </c>
      <c r="I158" s="159" t="s">
        <v>106</v>
      </c>
      <c r="J158" s="165">
        <v>45222</v>
      </c>
      <c r="K158" s="165">
        <v>45222</v>
      </c>
      <c r="L158" s="172" t="s">
        <v>4967</v>
      </c>
      <c r="M158" s="159" t="s">
        <v>137</v>
      </c>
      <c r="N158" s="159" t="s">
        <v>4239</v>
      </c>
      <c r="O158" s="159" t="s">
        <v>1861</v>
      </c>
      <c r="P158" s="159" t="s">
        <v>353</v>
      </c>
      <c r="Q158" s="165">
        <v>45222</v>
      </c>
      <c r="R158" s="166" t="s">
        <v>354</v>
      </c>
      <c r="S158" s="167"/>
      <c r="T158" s="168">
        <v>45228</v>
      </c>
      <c r="U158" s="163" t="s">
        <v>4968</v>
      </c>
      <c r="V158" s="169" t="s">
        <v>162</v>
      </c>
      <c r="W158" s="173" t="s">
        <v>615</v>
      </c>
    </row>
    <row r="159" spans="1:23" ht="14.45" customHeight="1" x14ac:dyDescent="0.25">
      <c r="A159" s="171" t="s">
        <v>4969</v>
      </c>
      <c r="B159" s="160">
        <v>42</v>
      </c>
      <c r="C159" s="159" t="s">
        <v>168</v>
      </c>
      <c r="D159" s="159" t="s">
        <v>173</v>
      </c>
      <c r="E159" s="159" t="s">
        <v>279</v>
      </c>
      <c r="F159" s="159"/>
      <c r="G159" s="166" t="s">
        <v>238</v>
      </c>
      <c r="H159" s="171" t="s">
        <v>89</v>
      </c>
      <c r="I159" s="159" t="s">
        <v>102</v>
      </c>
      <c r="J159" s="165">
        <v>45222</v>
      </c>
      <c r="K159" s="165">
        <v>45222</v>
      </c>
      <c r="L159" s="172" t="s">
        <v>482</v>
      </c>
      <c r="M159" s="159" t="s">
        <v>201</v>
      </c>
      <c r="N159" s="159" t="s">
        <v>644</v>
      </c>
      <c r="O159" s="159" t="s">
        <v>421</v>
      </c>
      <c r="P159" s="159" t="s">
        <v>353</v>
      </c>
      <c r="Q159" s="165">
        <v>45222</v>
      </c>
      <c r="R159" s="166" t="s">
        <v>354</v>
      </c>
      <c r="S159" s="167"/>
      <c r="T159" s="168">
        <v>45227</v>
      </c>
      <c r="U159" s="163" t="s">
        <v>482</v>
      </c>
      <c r="V159" s="169" t="s">
        <v>162</v>
      </c>
      <c r="W159" s="173" t="s">
        <v>328</v>
      </c>
    </row>
    <row r="160" spans="1:23" ht="14.45" customHeight="1" x14ac:dyDescent="0.25">
      <c r="A160" s="171" t="s">
        <v>4970</v>
      </c>
      <c r="B160" s="160">
        <v>35</v>
      </c>
      <c r="C160" s="159" t="s">
        <v>168</v>
      </c>
      <c r="D160" s="159" t="s">
        <v>169</v>
      </c>
      <c r="E160" s="159" t="s">
        <v>279</v>
      </c>
      <c r="F160" s="159"/>
      <c r="G160" s="166" t="s">
        <v>4971</v>
      </c>
      <c r="H160" s="171" t="s">
        <v>89</v>
      </c>
      <c r="I160" s="159" t="s">
        <v>106</v>
      </c>
      <c r="J160" s="165">
        <v>45223</v>
      </c>
      <c r="K160" s="165">
        <v>45223</v>
      </c>
      <c r="L160" s="172" t="s">
        <v>4972</v>
      </c>
      <c r="M160" s="159" t="s">
        <v>137</v>
      </c>
      <c r="N160" s="159" t="s">
        <v>644</v>
      </c>
      <c r="O160" s="159" t="s">
        <v>334</v>
      </c>
      <c r="P160" s="159" t="s">
        <v>353</v>
      </c>
      <c r="Q160" s="165">
        <v>45223</v>
      </c>
      <c r="R160" s="166" t="s">
        <v>354</v>
      </c>
      <c r="S160" s="167"/>
      <c r="T160" s="168">
        <v>45229</v>
      </c>
      <c r="U160" s="163" t="s">
        <v>4973</v>
      </c>
      <c r="V160" s="169" t="s">
        <v>162</v>
      </c>
      <c r="W160" s="173" t="s">
        <v>615</v>
      </c>
    </row>
    <row r="161" spans="1:23" ht="14.45" customHeight="1" x14ac:dyDescent="0.25">
      <c r="A161" s="171" t="s">
        <v>4974</v>
      </c>
      <c r="B161" s="160">
        <v>40</v>
      </c>
      <c r="C161" s="159" t="s">
        <v>168</v>
      </c>
      <c r="D161" s="159" t="s">
        <v>173</v>
      </c>
      <c r="E161" s="159" t="s">
        <v>279</v>
      </c>
      <c r="F161" s="159"/>
      <c r="G161" s="166" t="s">
        <v>224</v>
      </c>
      <c r="H161" s="171" t="s">
        <v>89</v>
      </c>
      <c r="I161" s="159" t="s">
        <v>104</v>
      </c>
      <c r="J161" s="165">
        <v>45223</v>
      </c>
      <c r="K161" s="165">
        <v>45223</v>
      </c>
      <c r="L161" s="172" t="s">
        <v>4975</v>
      </c>
      <c r="M161" s="159" t="s">
        <v>137</v>
      </c>
      <c r="N161" s="159" t="s">
        <v>4239</v>
      </c>
      <c r="O161" s="159" t="s">
        <v>208</v>
      </c>
      <c r="P161" s="159"/>
      <c r="Q161" s="165"/>
      <c r="R161" s="166"/>
      <c r="S161" s="167"/>
      <c r="T161" s="168">
        <v>45225</v>
      </c>
      <c r="U161" s="163" t="s">
        <v>4976</v>
      </c>
      <c r="V161" s="169" t="s">
        <v>162</v>
      </c>
      <c r="W161" s="173" t="s">
        <v>4977</v>
      </c>
    </row>
    <row r="162" spans="1:23" ht="14.45" customHeight="1" x14ac:dyDescent="0.25">
      <c r="A162" s="171" t="s">
        <v>4978</v>
      </c>
      <c r="B162" s="160">
        <f>4*30.4387/365.25</f>
        <v>0.33334647501711157</v>
      </c>
      <c r="C162" s="159" t="s">
        <v>178</v>
      </c>
      <c r="D162" s="159" t="s">
        <v>173</v>
      </c>
      <c r="E162" s="159" t="s">
        <v>185</v>
      </c>
      <c r="F162" s="159"/>
      <c r="G162" s="166" t="s">
        <v>4979</v>
      </c>
      <c r="H162" s="171" t="s">
        <v>91</v>
      </c>
      <c r="I162" s="159" t="s">
        <v>112</v>
      </c>
      <c r="J162" s="165">
        <v>45223</v>
      </c>
      <c r="K162" s="165">
        <v>45223</v>
      </c>
      <c r="L162" s="172" t="s">
        <v>4649</v>
      </c>
      <c r="M162" s="159" t="s">
        <v>133</v>
      </c>
      <c r="N162" s="159" t="s">
        <v>644</v>
      </c>
      <c r="O162" s="159" t="s">
        <v>284</v>
      </c>
      <c r="P162" s="159"/>
      <c r="Q162" s="165"/>
      <c r="R162" s="166"/>
      <c r="S162" s="167"/>
      <c r="T162" s="168">
        <v>45227</v>
      </c>
      <c r="U162" s="163" t="s">
        <v>963</v>
      </c>
      <c r="V162" s="169" t="s">
        <v>162</v>
      </c>
      <c r="W162" s="173" t="s">
        <v>299</v>
      </c>
    </row>
    <row r="163" spans="1:23" ht="14.45" customHeight="1" x14ac:dyDescent="0.25">
      <c r="A163" s="171" t="s">
        <v>4980</v>
      </c>
      <c r="B163" s="160">
        <f>17/365.25</f>
        <v>4.6543463381245723E-2</v>
      </c>
      <c r="C163" s="159" t="s">
        <v>178</v>
      </c>
      <c r="D163" s="159" t="s">
        <v>173</v>
      </c>
      <c r="E163" s="159" t="s">
        <v>185</v>
      </c>
      <c r="F163" s="159"/>
      <c r="G163" s="166" t="s">
        <v>521</v>
      </c>
      <c r="H163" s="171" t="s">
        <v>91</v>
      </c>
      <c r="I163" s="159" t="s">
        <v>114</v>
      </c>
      <c r="J163" s="165">
        <v>45223</v>
      </c>
      <c r="K163" s="165">
        <v>45223</v>
      </c>
      <c r="L163" s="172" t="s">
        <v>4639</v>
      </c>
      <c r="M163" s="159" t="s">
        <v>133</v>
      </c>
      <c r="N163" s="159" t="s">
        <v>4239</v>
      </c>
      <c r="O163" s="159" t="s">
        <v>284</v>
      </c>
      <c r="P163" s="159"/>
      <c r="Q163" s="165"/>
      <c r="R163" s="166"/>
      <c r="S163" s="167"/>
      <c r="T163" s="168">
        <v>45229</v>
      </c>
      <c r="U163" s="163" t="s">
        <v>4981</v>
      </c>
      <c r="V163" s="169" t="s">
        <v>162</v>
      </c>
      <c r="W163" s="173" t="s">
        <v>347</v>
      </c>
    </row>
    <row r="164" spans="1:23" ht="14.45" customHeight="1" x14ac:dyDescent="0.25">
      <c r="A164" s="171" t="s">
        <v>4982</v>
      </c>
      <c r="B164" s="160">
        <v>25</v>
      </c>
      <c r="C164" s="159" t="s">
        <v>168</v>
      </c>
      <c r="D164" s="159" t="s">
        <v>173</v>
      </c>
      <c r="E164" s="159" t="s">
        <v>185</v>
      </c>
      <c r="F164" s="159"/>
      <c r="G164" s="166" t="s">
        <v>521</v>
      </c>
      <c r="H164" s="171" t="s">
        <v>89</v>
      </c>
      <c r="I164" s="159" t="s">
        <v>114</v>
      </c>
      <c r="J164" s="165">
        <v>45224</v>
      </c>
      <c r="K164" s="165">
        <v>45224</v>
      </c>
      <c r="L164" s="172" t="s">
        <v>4983</v>
      </c>
      <c r="M164" s="159" t="s">
        <v>137</v>
      </c>
      <c r="N164" s="159" t="s">
        <v>4239</v>
      </c>
      <c r="O164" s="159" t="s">
        <v>171</v>
      </c>
      <c r="P164" s="159"/>
      <c r="Q164" s="165"/>
      <c r="R164" s="166"/>
      <c r="S164" s="167"/>
      <c r="T164" s="168">
        <v>45227</v>
      </c>
      <c r="U164" s="163" t="s">
        <v>4984</v>
      </c>
      <c r="V164" s="169" t="s">
        <v>162</v>
      </c>
      <c r="W164" s="173" t="s">
        <v>411</v>
      </c>
    </row>
    <row r="165" spans="1:23" ht="14.45" customHeight="1" x14ac:dyDescent="0.25">
      <c r="A165" s="171" t="s">
        <v>4985</v>
      </c>
      <c r="B165" s="160">
        <v>30</v>
      </c>
      <c r="C165" s="159" t="s">
        <v>168</v>
      </c>
      <c r="D165" s="159" t="s">
        <v>173</v>
      </c>
      <c r="E165" s="159" t="s">
        <v>185</v>
      </c>
      <c r="F165" s="159"/>
      <c r="G165" s="166" t="s">
        <v>408</v>
      </c>
      <c r="H165" s="171" t="s">
        <v>91</v>
      </c>
      <c r="I165" s="159" t="s">
        <v>114</v>
      </c>
      <c r="J165" s="165">
        <v>45224</v>
      </c>
      <c r="K165" s="165">
        <v>45224</v>
      </c>
      <c r="L165" s="172" t="s">
        <v>4986</v>
      </c>
      <c r="M165" s="159" t="s">
        <v>137</v>
      </c>
      <c r="N165" s="159" t="s">
        <v>4239</v>
      </c>
      <c r="O165" s="159" t="s">
        <v>171</v>
      </c>
      <c r="P165" s="159"/>
      <c r="Q165" s="165"/>
      <c r="R165" s="166"/>
      <c r="S165" s="167"/>
      <c r="T165" s="168">
        <v>45226</v>
      </c>
      <c r="U165" s="163" t="s">
        <v>4987</v>
      </c>
      <c r="V165" s="169" t="s">
        <v>162</v>
      </c>
      <c r="W165" s="173" t="s">
        <v>276</v>
      </c>
    </row>
    <row r="166" spans="1:23" ht="14.45" customHeight="1" x14ac:dyDescent="0.25">
      <c r="A166" s="171" t="s">
        <v>4988</v>
      </c>
      <c r="B166" s="160">
        <f>2*30.4387/365.25</f>
        <v>0.16667323750855578</v>
      </c>
      <c r="C166" s="159" t="s">
        <v>168</v>
      </c>
      <c r="D166" s="159" t="s">
        <v>173</v>
      </c>
      <c r="E166" s="159" t="s">
        <v>185</v>
      </c>
      <c r="F166" s="159"/>
      <c r="G166" s="166" t="s">
        <v>436</v>
      </c>
      <c r="H166" s="171" t="s">
        <v>91</v>
      </c>
      <c r="I166" s="159" t="s">
        <v>114</v>
      </c>
      <c r="J166" s="165">
        <v>45224</v>
      </c>
      <c r="K166" s="165">
        <v>45224</v>
      </c>
      <c r="L166" s="172" t="s">
        <v>4885</v>
      </c>
      <c r="M166" s="159" t="s">
        <v>133</v>
      </c>
      <c r="N166" s="159" t="s">
        <v>4239</v>
      </c>
      <c r="O166" s="159" t="s">
        <v>805</v>
      </c>
      <c r="P166" s="159"/>
      <c r="Q166" s="165"/>
      <c r="R166" s="166"/>
      <c r="S166" s="167"/>
      <c r="T166" s="168">
        <v>45235</v>
      </c>
      <c r="U166" s="163"/>
      <c r="V166" s="169" t="s">
        <v>162</v>
      </c>
      <c r="W166" s="173" t="s">
        <v>4989</v>
      </c>
    </row>
    <row r="167" spans="1:23" ht="14.45" customHeight="1" x14ac:dyDescent="0.25">
      <c r="A167" s="171" t="s">
        <v>4990</v>
      </c>
      <c r="B167" s="160">
        <v>43</v>
      </c>
      <c r="C167" s="159" t="s">
        <v>168</v>
      </c>
      <c r="D167" s="159" t="s">
        <v>173</v>
      </c>
      <c r="E167" s="159" t="s">
        <v>185</v>
      </c>
      <c r="F167" s="159"/>
      <c r="G167" s="166" t="s">
        <v>521</v>
      </c>
      <c r="H167" s="171" t="s">
        <v>89</v>
      </c>
      <c r="I167" s="159" t="s">
        <v>114</v>
      </c>
      <c r="J167" s="165">
        <v>45225</v>
      </c>
      <c r="K167" s="165">
        <v>45225</v>
      </c>
      <c r="L167" s="172" t="s">
        <v>4991</v>
      </c>
      <c r="M167" s="159" t="s">
        <v>137</v>
      </c>
      <c r="N167" s="159" t="s">
        <v>4239</v>
      </c>
      <c r="O167" s="159" t="s">
        <v>2312</v>
      </c>
      <c r="P167" s="159"/>
      <c r="Q167" s="165"/>
      <c r="R167" s="166" t="s">
        <v>147</v>
      </c>
      <c r="S167" s="167"/>
      <c r="T167" s="168">
        <v>45229</v>
      </c>
      <c r="U167" s="163" t="s">
        <v>4992</v>
      </c>
      <c r="V167" s="169" t="s">
        <v>162</v>
      </c>
      <c r="W167" s="173" t="s">
        <v>4993</v>
      </c>
    </row>
    <row r="168" spans="1:23" ht="14.45" customHeight="1" x14ac:dyDescent="0.25">
      <c r="A168" s="171" t="s">
        <v>4994</v>
      </c>
      <c r="B168" s="170">
        <f>3/365.25</f>
        <v>8.2135523613963042E-3</v>
      </c>
      <c r="C168" s="159" t="s">
        <v>178</v>
      </c>
      <c r="D168" s="159" t="s">
        <v>173</v>
      </c>
      <c r="E168" s="159" t="s">
        <v>185</v>
      </c>
      <c r="F168" s="159"/>
      <c r="G168" s="166" t="s">
        <v>835</v>
      </c>
      <c r="H168" s="171" t="s">
        <v>91</v>
      </c>
      <c r="I168" s="159" t="s">
        <v>116</v>
      </c>
      <c r="J168" s="165">
        <v>45224</v>
      </c>
      <c r="K168" s="165">
        <v>45224</v>
      </c>
      <c r="L168" s="172" t="s">
        <v>4995</v>
      </c>
      <c r="M168" s="159" t="s">
        <v>133</v>
      </c>
      <c r="N168" s="159" t="s">
        <v>4239</v>
      </c>
      <c r="O168" s="159" t="s">
        <v>415</v>
      </c>
      <c r="P168" s="159"/>
      <c r="Q168" s="165"/>
      <c r="R168" s="166"/>
      <c r="S168" s="167"/>
      <c r="T168" s="168">
        <v>45233</v>
      </c>
      <c r="U168" s="163" t="s">
        <v>4996</v>
      </c>
      <c r="V168" s="169" t="s">
        <v>162</v>
      </c>
      <c r="W168" s="173" t="s">
        <v>417</v>
      </c>
    </row>
    <row r="169" spans="1:23" ht="14.45" customHeight="1" x14ac:dyDescent="0.25">
      <c r="A169" s="171" t="s">
        <v>4997</v>
      </c>
      <c r="B169" s="160">
        <f>20/365.25</f>
        <v>5.4757015742642023E-2</v>
      </c>
      <c r="C169" s="159" t="s">
        <v>168</v>
      </c>
      <c r="D169" s="159" t="s">
        <v>173</v>
      </c>
      <c r="E169" s="159" t="s">
        <v>185</v>
      </c>
      <c r="F169" s="159"/>
      <c r="G169" s="166" t="s">
        <v>413</v>
      </c>
      <c r="H169" s="171" t="s">
        <v>91</v>
      </c>
      <c r="I169" s="159" t="s">
        <v>114</v>
      </c>
      <c r="J169" s="165">
        <v>45225</v>
      </c>
      <c r="K169" s="165">
        <v>45225</v>
      </c>
      <c r="L169" s="172" t="s">
        <v>4649</v>
      </c>
      <c r="M169" s="159" t="s">
        <v>133</v>
      </c>
      <c r="N169" s="159" t="s">
        <v>4239</v>
      </c>
      <c r="O169" s="159" t="s">
        <v>284</v>
      </c>
      <c r="P169" s="159"/>
      <c r="Q169" s="165"/>
      <c r="R169" s="166"/>
      <c r="S169" s="167"/>
      <c r="T169" s="168">
        <v>45234</v>
      </c>
      <c r="U169" s="163" t="s">
        <v>963</v>
      </c>
      <c r="V169" s="169" t="s">
        <v>162</v>
      </c>
      <c r="W169" s="173" t="s">
        <v>417</v>
      </c>
    </row>
    <row r="170" spans="1:23" ht="14.45" customHeight="1" x14ac:dyDescent="0.25">
      <c r="A170" s="171" t="s">
        <v>4998</v>
      </c>
      <c r="B170" s="160">
        <v>53</v>
      </c>
      <c r="C170" s="159" t="s">
        <v>178</v>
      </c>
      <c r="D170" s="159" t="s">
        <v>169</v>
      </c>
      <c r="E170" s="159" t="s">
        <v>279</v>
      </c>
      <c r="F170" s="159"/>
      <c r="G170" s="166" t="s">
        <v>4971</v>
      </c>
      <c r="H170" s="171" t="s">
        <v>89</v>
      </c>
      <c r="I170" s="159" t="s">
        <v>106</v>
      </c>
      <c r="J170" s="165">
        <v>45225</v>
      </c>
      <c r="K170" s="165">
        <v>45225</v>
      </c>
      <c r="L170" s="172" t="s">
        <v>741</v>
      </c>
      <c r="M170" s="159" t="s">
        <v>201</v>
      </c>
      <c r="N170" s="159" t="s">
        <v>644</v>
      </c>
      <c r="O170" s="159" t="s">
        <v>421</v>
      </c>
      <c r="P170" s="159" t="s">
        <v>353</v>
      </c>
      <c r="Q170" s="165">
        <v>45225</v>
      </c>
      <c r="R170" s="166" t="s">
        <v>354</v>
      </c>
      <c r="S170" s="167"/>
      <c r="T170" s="168">
        <v>45234</v>
      </c>
      <c r="U170" s="163" t="s">
        <v>742</v>
      </c>
      <c r="V170" s="169" t="s">
        <v>162</v>
      </c>
      <c r="W170" s="173" t="s">
        <v>417</v>
      </c>
    </row>
    <row r="171" spans="1:23" ht="14.45" customHeight="1" x14ac:dyDescent="0.25">
      <c r="A171" s="171" t="s">
        <v>4999</v>
      </c>
      <c r="B171" s="160">
        <v>1.5</v>
      </c>
      <c r="C171" s="159" t="s">
        <v>178</v>
      </c>
      <c r="D171" s="159" t="s">
        <v>173</v>
      </c>
      <c r="E171" s="159" t="s">
        <v>185</v>
      </c>
      <c r="F171" s="159"/>
      <c r="G171" s="166" t="s">
        <v>405</v>
      </c>
      <c r="H171" s="171" t="s">
        <v>91</v>
      </c>
      <c r="I171" s="159" t="s">
        <v>116</v>
      </c>
      <c r="J171" s="165">
        <v>45225</v>
      </c>
      <c r="K171" s="165">
        <v>45225</v>
      </c>
      <c r="L171" s="172" t="s">
        <v>4905</v>
      </c>
      <c r="M171" s="159" t="s">
        <v>133</v>
      </c>
      <c r="N171" s="159" t="s">
        <v>4239</v>
      </c>
      <c r="O171" s="159" t="s">
        <v>736</v>
      </c>
      <c r="P171" s="159"/>
      <c r="Q171" s="165"/>
      <c r="R171" s="166"/>
      <c r="S171" s="167"/>
      <c r="T171" s="168">
        <v>45230</v>
      </c>
      <c r="U171" s="163" t="s">
        <v>5000</v>
      </c>
      <c r="V171" s="169" t="s">
        <v>162</v>
      </c>
      <c r="W171" s="173" t="s">
        <v>328</v>
      </c>
    </row>
    <row r="172" spans="1:23" ht="14.45" customHeight="1" x14ac:dyDescent="0.25">
      <c r="A172" s="171" t="s">
        <v>5001</v>
      </c>
      <c r="B172" s="160">
        <v>25</v>
      </c>
      <c r="C172" s="159" t="s">
        <v>168</v>
      </c>
      <c r="D172" s="159" t="s">
        <v>173</v>
      </c>
      <c r="E172" s="159" t="s">
        <v>279</v>
      </c>
      <c r="F172" s="159"/>
      <c r="G172" s="166" t="s">
        <v>373</v>
      </c>
      <c r="H172" s="171" t="s">
        <v>89</v>
      </c>
      <c r="I172" s="159" t="s">
        <v>106</v>
      </c>
      <c r="J172" s="165">
        <v>45225</v>
      </c>
      <c r="K172" s="165">
        <v>45225</v>
      </c>
      <c r="L172" s="172" t="s">
        <v>5002</v>
      </c>
      <c r="M172" s="159" t="s">
        <v>137</v>
      </c>
      <c r="N172" s="159" t="s">
        <v>4239</v>
      </c>
      <c r="O172" s="159" t="s">
        <v>462</v>
      </c>
      <c r="P172" s="159" t="s">
        <v>353</v>
      </c>
      <c r="Q172" s="165">
        <v>45229</v>
      </c>
      <c r="R172" s="166" t="s">
        <v>354</v>
      </c>
      <c r="S172" s="167"/>
      <c r="T172" s="168">
        <v>45235</v>
      </c>
      <c r="U172" s="163" t="s">
        <v>5003</v>
      </c>
      <c r="V172" s="169" t="s">
        <v>162</v>
      </c>
      <c r="W172" s="173" t="s">
        <v>900</v>
      </c>
    </row>
    <row r="173" spans="1:23" ht="14.45" customHeight="1" x14ac:dyDescent="0.25">
      <c r="A173" s="171" t="s">
        <v>5004</v>
      </c>
      <c r="B173" s="160">
        <f>5*30.4387/365.25</f>
        <v>0.41668309377138946</v>
      </c>
      <c r="C173" s="159" t="s">
        <v>168</v>
      </c>
      <c r="D173" s="159" t="s">
        <v>173</v>
      </c>
      <c r="E173" s="159" t="s">
        <v>185</v>
      </c>
      <c r="F173" s="159"/>
      <c r="G173" s="166" t="s">
        <v>529</v>
      </c>
      <c r="H173" s="171" t="s">
        <v>91</v>
      </c>
      <c r="I173" s="159" t="s">
        <v>116</v>
      </c>
      <c r="J173" s="165">
        <v>45226</v>
      </c>
      <c r="K173" s="165">
        <v>45226</v>
      </c>
      <c r="L173" s="172" t="s">
        <v>4903</v>
      </c>
      <c r="M173" s="159" t="s">
        <v>133</v>
      </c>
      <c r="N173" s="159" t="s">
        <v>644</v>
      </c>
      <c r="O173" s="159" t="s">
        <v>284</v>
      </c>
      <c r="P173" s="159"/>
      <c r="Q173" s="165"/>
      <c r="R173" s="166"/>
      <c r="S173" s="167"/>
      <c r="T173" s="168">
        <v>45231</v>
      </c>
      <c r="U173" s="163" t="s">
        <v>406</v>
      </c>
      <c r="V173" s="169" t="s">
        <v>162</v>
      </c>
      <c r="W173" s="173" t="s">
        <v>328</v>
      </c>
    </row>
    <row r="174" spans="1:23" ht="14.45" customHeight="1" x14ac:dyDescent="0.25">
      <c r="A174" s="171" t="s">
        <v>5005</v>
      </c>
      <c r="B174" s="160">
        <v>26</v>
      </c>
      <c r="C174" s="159" t="s">
        <v>168</v>
      </c>
      <c r="D174" s="159" t="s">
        <v>173</v>
      </c>
      <c r="E174" s="159" t="s">
        <v>279</v>
      </c>
      <c r="F174" s="159"/>
      <c r="G174" s="166" t="s">
        <v>400</v>
      </c>
      <c r="H174" s="171" t="s">
        <v>89</v>
      </c>
      <c r="I174" s="159" t="s">
        <v>106</v>
      </c>
      <c r="J174" s="165">
        <v>45226</v>
      </c>
      <c r="K174" s="165">
        <v>45226</v>
      </c>
      <c r="L174" s="172" t="s">
        <v>5006</v>
      </c>
      <c r="M174" s="159" t="s">
        <v>137</v>
      </c>
      <c r="N174" s="159" t="s">
        <v>644</v>
      </c>
      <c r="O174" s="159" t="s">
        <v>1733</v>
      </c>
      <c r="P174" s="159" t="s">
        <v>353</v>
      </c>
      <c r="Q174" s="165">
        <v>45227</v>
      </c>
      <c r="R174" s="166" t="s">
        <v>354</v>
      </c>
      <c r="S174" s="167"/>
      <c r="T174" s="168">
        <v>45233</v>
      </c>
      <c r="U174" s="163" t="s">
        <v>5007</v>
      </c>
      <c r="V174" s="169" t="s">
        <v>162</v>
      </c>
      <c r="W174" s="173" t="s">
        <v>423</v>
      </c>
    </row>
    <row r="175" spans="1:23" ht="14.45" customHeight="1" x14ac:dyDescent="0.25">
      <c r="A175" s="171" t="s">
        <v>5008</v>
      </c>
      <c r="B175" s="160">
        <v>35</v>
      </c>
      <c r="C175" s="159" t="s">
        <v>168</v>
      </c>
      <c r="D175" s="159" t="s">
        <v>173</v>
      </c>
      <c r="E175" s="159" t="s">
        <v>279</v>
      </c>
      <c r="F175" s="159"/>
      <c r="G175" s="166" t="s">
        <v>373</v>
      </c>
      <c r="H175" s="171" t="s">
        <v>89</v>
      </c>
      <c r="I175" s="159" t="s">
        <v>106</v>
      </c>
      <c r="J175" s="165">
        <v>45226</v>
      </c>
      <c r="K175" s="165">
        <v>45226</v>
      </c>
      <c r="L175" s="172" t="s">
        <v>5009</v>
      </c>
      <c r="M175" s="159" t="s">
        <v>137</v>
      </c>
      <c r="N175" s="159" t="s">
        <v>644</v>
      </c>
      <c r="O175" s="159" t="s">
        <v>171</v>
      </c>
      <c r="P175" s="159" t="s">
        <v>353</v>
      </c>
      <c r="Q175" s="165">
        <v>45226</v>
      </c>
      <c r="R175" s="166" t="s">
        <v>147</v>
      </c>
      <c r="S175" s="167"/>
      <c r="T175" s="168">
        <v>45234</v>
      </c>
      <c r="U175" s="163" t="s">
        <v>5010</v>
      </c>
      <c r="V175" s="169" t="s">
        <v>162</v>
      </c>
      <c r="W175" s="173" t="s">
        <v>5011</v>
      </c>
    </row>
    <row r="176" spans="1:23" ht="14.45" customHeight="1" x14ac:dyDescent="0.25">
      <c r="A176" s="171" t="s">
        <v>5012</v>
      </c>
      <c r="B176" s="160">
        <v>26</v>
      </c>
      <c r="C176" s="159" t="s">
        <v>168</v>
      </c>
      <c r="D176" s="159" t="s">
        <v>173</v>
      </c>
      <c r="E176" s="159" t="s">
        <v>279</v>
      </c>
      <c r="F176" s="159"/>
      <c r="G176" s="166" t="s">
        <v>224</v>
      </c>
      <c r="H176" s="171" t="s">
        <v>89</v>
      </c>
      <c r="I176" s="159" t="s">
        <v>104</v>
      </c>
      <c r="J176" s="165">
        <v>45226</v>
      </c>
      <c r="K176" s="165">
        <v>45226</v>
      </c>
      <c r="L176" s="172" t="s">
        <v>5013</v>
      </c>
      <c r="M176" s="159" t="s">
        <v>137</v>
      </c>
      <c r="N176" s="159" t="s">
        <v>644</v>
      </c>
      <c r="O176" s="159" t="s">
        <v>171</v>
      </c>
      <c r="P176" s="159" t="s">
        <v>353</v>
      </c>
      <c r="Q176" s="165">
        <v>45226</v>
      </c>
      <c r="R176" s="166" t="s">
        <v>354</v>
      </c>
      <c r="S176" s="167"/>
      <c r="T176" s="168">
        <v>45232</v>
      </c>
      <c r="U176" s="163" t="s">
        <v>5014</v>
      </c>
      <c r="V176" s="169" t="s">
        <v>162</v>
      </c>
      <c r="W176" s="173" t="s">
        <v>615</v>
      </c>
    </row>
    <row r="177" spans="1:23" ht="14.45" customHeight="1" x14ac:dyDescent="0.25">
      <c r="A177" s="171" t="s">
        <v>5015</v>
      </c>
      <c r="B177" s="160">
        <f>2*30.4387/365.25</f>
        <v>0.16667323750855578</v>
      </c>
      <c r="C177" s="159" t="s">
        <v>178</v>
      </c>
      <c r="D177" s="159" t="s">
        <v>173</v>
      </c>
      <c r="E177" s="159" t="s">
        <v>185</v>
      </c>
      <c r="F177" s="159"/>
      <c r="G177" s="166" t="s">
        <v>408</v>
      </c>
      <c r="H177" s="171" t="s">
        <v>91</v>
      </c>
      <c r="I177" s="159" t="s">
        <v>114</v>
      </c>
      <c r="J177" s="165">
        <v>45226</v>
      </c>
      <c r="K177" s="165">
        <v>45226</v>
      </c>
      <c r="L177" s="172" t="s">
        <v>211</v>
      </c>
      <c r="M177" s="159" t="s">
        <v>133</v>
      </c>
      <c r="N177" s="159" t="s">
        <v>644</v>
      </c>
      <c r="O177" s="159" t="s">
        <v>284</v>
      </c>
      <c r="P177" s="159"/>
      <c r="Q177" s="165"/>
      <c r="R177" s="166"/>
      <c r="S177" s="167"/>
      <c r="T177" s="168">
        <v>45233</v>
      </c>
      <c r="U177" s="163" t="s">
        <v>365</v>
      </c>
      <c r="V177" s="169" t="s">
        <v>162</v>
      </c>
      <c r="W177" s="173" t="s">
        <v>423</v>
      </c>
    </row>
    <row r="178" spans="1:23" ht="14.45" customHeight="1" x14ac:dyDescent="0.25">
      <c r="A178" s="171" t="s">
        <v>5016</v>
      </c>
      <c r="B178" s="160">
        <v>19</v>
      </c>
      <c r="C178" s="159" t="s">
        <v>168</v>
      </c>
      <c r="D178" s="159" t="s">
        <v>173</v>
      </c>
      <c r="E178" s="159" t="s">
        <v>279</v>
      </c>
      <c r="F178" s="159"/>
      <c r="G178" s="166" t="s">
        <v>350</v>
      </c>
      <c r="H178" s="171" t="s">
        <v>89</v>
      </c>
      <c r="I178" s="159" t="s">
        <v>106</v>
      </c>
      <c r="J178" s="165">
        <v>45227</v>
      </c>
      <c r="K178" s="165">
        <v>45227</v>
      </c>
      <c r="L178" s="172" t="s">
        <v>5017</v>
      </c>
      <c r="M178" s="159" t="s">
        <v>137</v>
      </c>
      <c r="N178" s="159" t="s">
        <v>3823</v>
      </c>
      <c r="O178" s="159" t="s">
        <v>462</v>
      </c>
      <c r="P178" s="159"/>
      <c r="Q178" s="165"/>
      <c r="R178" s="166"/>
      <c r="S178" s="167"/>
      <c r="T178" s="168">
        <v>45230</v>
      </c>
      <c r="U178" s="163" t="s">
        <v>5018</v>
      </c>
      <c r="V178" s="169" t="s">
        <v>162</v>
      </c>
      <c r="W178" s="173" t="s">
        <v>654</v>
      </c>
    </row>
    <row r="179" spans="1:23" ht="14.45" customHeight="1" x14ac:dyDescent="0.25">
      <c r="A179" s="171" t="s">
        <v>5019</v>
      </c>
      <c r="B179" s="160">
        <f>1.5*30.4387/365.25</f>
        <v>0.12500492813141684</v>
      </c>
      <c r="C179" s="159" t="s">
        <v>168</v>
      </c>
      <c r="D179" s="159" t="s">
        <v>173</v>
      </c>
      <c r="E179" s="159" t="s">
        <v>185</v>
      </c>
      <c r="F179" s="159"/>
      <c r="G179" s="166" t="s">
        <v>909</v>
      </c>
      <c r="H179" s="171" t="s">
        <v>91</v>
      </c>
      <c r="I179" s="159" t="s">
        <v>114</v>
      </c>
      <c r="J179" s="165">
        <v>45228</v>
      </c>
      <c r="K179" s="165">
        <v>45228</v>
      </c>
      <c r="L179" s="172" t="s">
        <v>5020</v>
      </c>
      <c r="M179" s="159" t="s">
        <v>133</v>
      </c>
      <c r="N179" s="159" t="s">
        <v>3823</v>
      </c>
      <c r="O179" s="159" t="s">
        <v>284</v>
      </c>
      <c r="P179" s="159"/>
      <c r="Q179" s="165"/>
      <c r="R179" s="166"/>
      <c r="S179" s="167"/>
      <c r="T179" s="168">
        <v>45237</v>
      </c>
      <c r="U179" s="163" t="s">
        <v>5021</v>
      </c>
      <c r="V179" s="169" t="s">
        <v>162</v>
      </c>
      <c r="W179" s="173" t="s">
        <v>417</v>
      </c>
    </row>
    <row r="180" spans="1:23" ht="14.45" customHeight="1" x14ac:dyDescent="0.25">
      <c r="A180" s="171"/>
      <c r="B180" s="160"/>
      <c r="C180" s="159"/>
      <c r="D180" s="159"/>
      <c r="E180" s="159"/>
      <c r="F180" s="159"/>
      <c r="G180" s="166"/>
      <c r="H180" s="171"/>
      <c r="I180" s="159"/>
      <c r="J180" s="165"/>
      <c r="K180" s="178"/>
      <c r="L180" s="172"/>
      <c r="M180" s="159"/>
      <c r="N180" s="159"/>
      <c r="O180" s="159"/>
      <c r="P180" s="159"/>
      <c r="Q180" s="165"/>
      <c r="R180" s="166"/>
      <c r="S180" s="167"/>
      <c r="T180" s="168"/>
      <c r="U180" s="163"/>
      <c r="V180" s="169"/>
      <c r="W180" s="173"/>
    </row>
    <row r="181" spans="1:23" ht="14.45" customHeight="1" x14ac:dyDescent="0.25">
      <c r="A181" s="171"/>
      <c r="B181" s="160"/>
      <c r="C181" s="159"/>
      <c r="D181" s="159"/>
      <c r="E181" s="159"/>
      <c r="F181" s="159"/>
      <c r="G181" s="166"/>
      <c r="H181" s="171"/>
      <c r="I181" s="159"/>
      <c r="J181" s="165"/>
      <c r="K181" s="178"/>
      <c r="L181" s="172"/>
      <c r="M181" s="159"/>
      <c r="N181" s="159"/>
      <c r="O181" s="159"/>
      <c r="P181" s="159"/>
      <c r="Q181" s="165"/>
      <c r="R181" s="166"/>
      <c r="S181" s="167"/>
      <c r="T181" s="168"/>
      <c r="U181" s="163"/>
      <c r="V181" s="169"/>
      <c r="W181" s="173"/>
    </row>
    <row r="182" spans="1:23" ht="14.45" customHeight="1" x14ac:dyDescent="0.25">
      <c r="A182" s="171"/>
      <c r="B182" s="160"/>
      <c r="C182" s="159"/>
      <c r="D182" s="159"/>
      <c r="E182" s="159"/>
      <c r="F182" s="159"/>
      <c r="G182" s="166"/>
      <c r="H182" s="171"/>
      <c r="I182" s="159"/>
      <c r="J182" s="165"/>
      <c r="K182" s="178"/>
      <c r="L182" s="172"/>
      <c r="M182" s="159"/>
      <c r="N182" s="159"/>
      <c r="O182" s="159"/>
      <c r="P182" s="159"/>
      <c r="Q182" s="165"/>
      <c r="R182" s="166"/>
      <c r="S182" s="167"/>
      <c r="T182" s="168"/>
      <c r="U182" s="163"/>
      <c r="V182" s="169"/>
      <c r="W182" s="173"/>
    </row>
    <row r="183" spans="1:23" ht="14.45" customHeight="1" x14ac:dyDescent="0.25">
      <c r="A183" s="171"/>
      <c r="B183" s="160"/>
      <c r="C183" s="159"/>
      <c r="D183" s="159"/>
      <c r="E183" s="159"/>
      <c r="F183" s="159"/>
      <c r="G183" s="166"/>
      <c r="H183" s="171"/>
      <c r="I183" s="159"/>
      <c r="J183" s="165"/>
      <c r="K183" s="178"/>
      <c r="L183" s="172"/>
      <c r="M183" s="159"/>
      <c r="N183" s="159"/>
      <c r="O183" s="159"/>
      <c r="P183" s="159"/>
      <c r="Q183" s="165"/>
      <c r="R183" s="166"/>
      <c r="S183" s="167"/>
      <c r="T183" s="168"/>
      <c r="U183" s="163"/>
      <c r="V183" s="169"/>
      <c r="W183" s="173"/>
    </row>
    <row r="184" spans="1:23" ht="14.45" customHeight="1" x14ac:dyDescent="0.25">
      <c r="A184" s="171"/>
      <c r="B184" s="160"/>
      <c r="C184" s="159"/>
      <c r="D184" s="159"/>
      <c r="E184" s="159"/>
      <c r="F184" s="159"/>
      <c r="G184" s="166"/>
      <c r="H184" s="171"/>
      <c r="I184" s="159"/>
      <c r="J184" s="165"/>
      <c r="K184" s="178"/>
      <c r="L184" s="172"/>
      <c r="M184" s="159"/>
      <c r="N184" s="159"/>
      <c r="O184" s="159"/>
      <c r="P184" s="159"/>
      <c r="Q184" s="165"/>
      <c r="R184" s="166"/>
      <c r="S184" s="167"/>
      <c r="T184" s="168"/>
      <c r="U184" s="163"/>
      <c r="V184" s="169"/>
      <c r="W184" s="173"/>
    </row>
    <row r="185" spans="1:23" ht="14.45" customHeight="1" x14ac:dyDescent="0.25">
      <c r="A185" s="171"/>
      <c r="B185" s="160"/>
      <c r="C185" s="159"/>
      <c r="D185" s="159"/>
      <c r="E185" s="159"/>
      <c r="F185" s="159"/>
      <c r="G185" s="166"/>
      <c r="H185" s="171"/>
      <c r="I185" s="159"/>
      <c r="J185" s="165"/>
      <c r="K185" s="178"/>
      <c r="L185" s="172"/>
      <c r="M185" s="159"/>
      <c r="N185" s="159"/>
      <c r="O185" s="159"/>
      <c r="P185" s="159"/>
      <c r="Q185" s="165"/>
      <c r="R185" s="166"/>
      <c r="S185" s="167"/>
      <c r="T185" s="168"/>
      <c r="U185" s="163"/>
      <c r="V185" s="169"/>
      <c r="W185" s="173"/>
    </row>
    <row r="186" spans="1:23" ht="14.45" customHeight="1" x14ac:dyDescent="0.25">
      <c r="A186" s="171"/>
      <c r="B186" s="160"/>
      <c r="C186" s="159"/>
      <c r="D186" s="159"/>
      <c r="E186" s="159"/>
      <c r="F186" s="159"/>
      <c r="G186" s="166"/>
      <c r="H186" s="171"/>
      <c r="I186" s="159"/>
      <c r="J186" s="165"/>
      <c r="K186" s="178"/>
      <c r="L186" s="172"/>
      <c r="M186" s="159"/>
      <c r="N186" s="159"/>
      <c r="O186" s="159"/>
      <c r="P186" s="159"/>
      <c r="Q186" s="165"/>
      <c r="R186" s="166"/>
      <c r="S186" s="167"/>
      <c r="T186" s="168"/>
      <c r="U186" s="163"/>
      <c r="V186" s="169"/>
      <c r="W186" s="173"/>
    </row>
    <row r="187" spans="1:23" ht="14.45" customHeight="1" x14ac:dyDescent="0.25">
      <c r="A187" s="171"/>
      <c r="B187" s="160"/>
      <c r="C187" s="159"/>
      <c r="D187" s="159"/>
      <c r="E187" s="159"/>
      <c r="F187" s="159"/>
      <c r="G187" s="166"/>
      <c r="H187" s="171"/>
      <c r="I187" s="159"/>
      <c r="J187" s="165"/>
      <c r="K187" s="178"/>
      <c r="L187" s="172"/>
      <c r="M187" s="159"/>
      <c r="N187" s="159"/>
      <c r="O187" s="159"/>
      <c r="P187" s="159"/>
      <c r="Q187" s="165"/>
      <c r="R187" s="166"/>
      <c r="S187" s="167"/>
      <c r="T187" s="168"/>
      <c r="U187" s="163"/>
      <c r="V187" s="169"/>
      <c r="W187" s="173"/>
    </row>
    <row r="188" spans="1:23" ht="14.45" customHeight="1" x14ac:dyDescent="0.25">
      <c r="A188" s="171"/>
      <c r="B188" s="160"/>
      <c r="C188" s="159"/>
      <c r="D188" s="159"/>
      <c r="E188" s="159"/>
      <c r="F188" s="159"/>
      <c r="G188" s="166"/>
      <c r="H188" s="171"/>
      <c r="I188" s="159"/>
      <c r="J188" s="165"/>
      <c r="K188" s="178"/>
      <c r="L188" s="172"/>
      <c r="M188" s="159"/>
      <c r="N188" s="159"/>
      <c r="O188" s="159"/>
      <c r="P188" s="159"/>
      <c r="Q188" s="165"/>
      <c r="R188" s="166"/>
      <c r="S188" s="167"/>
      <c r="T188" s="168"/>
      <c r="U188" s="163"/>
      <c r="V188" s="169"/>
      <c r="W188" s="173"/>
    </row>
    <row r="189" spans="1:23" ht="14.45" customHeight="1" x14ac:dyDescent="0.25">
      <c r="A189" s="171"/>
      <c r="B189" s="160"/>
      <c r="C189" s="159"/>
      <c r="D189" s="159"/>
      <c r="E189" s="159"/>
      <c r="F189" s="159"/>
      <c r="G189" s="166"/>
      <c r="H189" s="171"/>
      <c r="I189" s="159"/>
      <c r="J189" s="165"/>
      <c r="K189" s="178"/>
      <c r="L189" s="172"/>
      <c r="M189" s="159"/>
      <c r="N189" s="159"/>
      <c r="O189" s="159"/>
      <c r="P189" s="159"/>
      <c r="Q189" s="165"/>
      <c r="R189" s="166"/>
      <c r="S189" s="167"/>
      <c r="T189" s="168"/>
      <c r="U189" s="163"/>
      <c r="V189" s="169"/>
      <c r="W189" s="173"/>
    </row>
    <row r="190" spans="1:23" ht="14.45" customHeight="1" x14ac:dyDescent="0.25">
      <c r="A190" s="171"/>
      <c r="B190" s="160"/>
      <c r="C190" s="159"/>
      <c r="D190" s="159"/>
      <c r="E190" s="159"/>
      <c r="F190" s="159"/>
      <c r="G190" s="166"/>
      <c r="H190" s="171"/>
      <c r="I190" s="159"/>
      <c r="J190" s="165"/>
      <c r="K190" s="178"/>
      <c r="L190" s="172"/>
      <c r="M190" s="159"/>
      <c r="N190" s="159"/>
      <c r="O190" s="159"/>
      <c r="P190" s="159"/>
      <c r="Q190" s="165"/>
      <c r="R190" s="166"/>
      <c r="S190" s="167"/>
      <c r="T190" s="168"/>
      <c r="U190" s="163"/>
      <c r="V190" s="169"/>
      <c r="W190" s="173"/>
    </row>
    <row r="191" spans="1:23" ht="14.45" customHeight="1" x14ac:dyDescent="0.25">
      <c r="A191" s="171"/>
      <c r="B191" s="160"/>
      <c r="C191" s="159"/>
      <c r="D191" s="159"/>
      <c r="E191" s="159"/>
      <c r="F191" s="159"/>
      <c r="G191" s="166"/>
      <c r="H191" s="171"/>
      <c r="I191" s="159"/>
      <c r="J191" s="165"/>
      <c r="K191" s="178"/>
      <c r="L191" s="172"/>
      <c r="M191" s="159"/>
      <c r="N191" s="159"/>
      <c r="O191" s="159"/>
      <c r="P191" s="159"/>
      <c r="Q191" s="165"/>
      <c r="R191" s="166"/>
      <c r="S191" s="167"/>
      <c r="T191" s="168"/>
      <c r="U191" s="163"/>
      <c r="V191" s="169"/>
      <c r="W191" s="173"/>
    </row>
    <row r="192" spans="1:23" ht="14.45" customHeight="1" x14ac:dyDescent="0.25">
      <c r="A192" s="171"/>
      <c r="B192" s="160"/>
      <c r="C192" s="159"/>
      <c r="D192" s="159"/>
      <c r="E192" s="159"/>
      <c r="F192" s="159"/>
      <c r="G192" s="166"/>
      <c r="H192" s="171"/>
      <c r="I192" s="159"/>
      <c r="J192" s="165"/>
      <c r="K192" s="178"/>
      <c r="L192" s="172"/>
      <c r="M192" s="159"/>
      <c r="N192" s="159"/>
      <c r="O192" s="159"/>
      <c r="P192" s="159"/>
      <c r="Q192" s="165"/>
      <c r="R192" s="166"/>
      <c r="S192" s="167"/>
      <c r="T192" s="168"/>
      <c r="U192" s="163"/>
      <c r="V192" s="169"/>
      <c r="W192" s="173"/>
    </row>
    <row r="193" spans="1:23" ht="14.45" customHeight="1" x14ac:dyDescent="0.25">
      <c r="A193" s="171"/>
      <c r="B193" s="160"/>
      <c r="C193" s="159"/>
      <c r="D193" s="159"/>
      <c r="E193" s="159"/>
      <c r="F193" s="159"/>
      <c r="G193" s="166"/>
      <c r="H193" s="171"/>
      <c r="I193" s="159"/>
      <c r="J193" s="165"/>
      <c r="K193" s="178"/>
      <c r="L193" s="172"/>
      <c r="M193" s="159"/>
      <c r="N193" s="159"/>
      <c r="O193" s="159"/>
      <c r="P193" s="159"/>
      <c r="Q193" s="165"/>
      <c r="R193" s="166"/>
      <c r="S193" s="167"/>
      <c r="T193" s="168"/>
      <c r="U193" s="163"/>
      <c r="V193" s="169"/>
      <c r="W193" s="173"/>
    </row>
    <row r="194" spans="1:23" ht="14.45" customHeight="1" x14ac:dyDescent="0.25">
      <c r="A194" s="171"/>
      <c r="B194" s="160"/>
      <c r="C194" s="159"/>
      <c r="D194" s="159"/>
      <c r="E194" s="159"/>
      <c r="F194" s="159"/>
      <c r="G194" s="166"/>
      <c r="H194" s="171"/>
      <c r="I194" s="159"/>
      <c r="J194" s="165"/>
      <c r="K194" s="178"/>
      <c r="L194" s="172"/>
      <c r="M194" s="159"/>
      <c r="N194" s="159"/>
      <c r="O194" s="159"/>
      <c r="P194" s="159"/>
      <c r="Q194" s="165"/>
      <c r="R194" s="166"/>
      <c r="S194" s="167"/>
      <c r="T194" s="168"/>
      <c r="U194" s="163"/>
      <c r="V194" s="169"/>
      <c r="W194" s="173"/>
    </row>
    <row r="195" spans="1:23" ht="14.45" customHeight="1" x14ac:dyDescent="0.25">
      <c r="A195" s="171"/>
      <c r="B195" s="160"/>
      <c r="C195" s="159"/>
      <c r="D195" s="159"/>
      <c r="E195" s="159"/>
      <c r="F195" s="159"/>
      <c r="G195" s="166"/>
      <c r="H195" s="171"/>
      <c r="I195" s="159"/>
      <c r="J195" s="165"/>
      <c r="K195" s="178"/>
      <c r="L195" s="172"/>
      <c r="M195" s="159"/>
      <c r="N195" s="159"/>
      <c r="O195" s="159"/>
      <c r="P195" s="159"/>
      <c r="Q195" s="165"/>
      <c r="R195" s="166"/>
      <c r="S195" s="167"/>
      <c r="T195" s="168"/>
      <c r="U195" s="163"/>
      <c r="V195" s="169"/>
      <c r="W195" s="173"/>
    </row>
    <row r="196" spans="1:23" ht="14.45" customHeight="1" x14ac:dyDescent="0.25">
      <c r="A196" s="171"/>
      <c r="B196" s="160"/>
      <c r="C196" s="159"/>
      <c r="D196" s="159"/>
      <c r="E196" s="159"/>
      <c r="F196" s="159"/>
      <c r="G196" s="166"/>
      <c r="H196" s="171"/>
      <c r="I196" s="159"/>
      <c r="J196" s="165"/>
      <c r="K196" s="178"/>
      <c r="L196" s="172"/>
      <c r="M196" s="159"/>
      <c r="N196" s="159"/>
      <c r="O196" s="159"/>
      <c r="P196" s="159"/>
      <c r="Q196" s="165"/>
      <c r="R196" s="166"/>
      <c r="S196" s="167"/>
      <c r="T196" s="168"/>
      <c r="U196" s="163"/>
      <c r="V196" s="169"/>
      <c r="W196" s="173"/>
    </row>
    <row r="197" spans="1:23" ht="14.45" customHeight="1" x14ac:dyDescent="0.25">
      <c r="A197" s="171"/>
      <c r="B197" s="160"/>
      <c r="C197" s="159"/>
      <c r="D197" s="159"/>
      <c r="E197" s="159"/>
      <c r="F197" s="159"/>
      <c r="G197" s="166"/>
      <c r="H197" s="171"/>
      <c r="I197" s="159"/>
      <c r="J197" s="165"/>
      <c r="K197" s="178"/>
      <c r="L197" s="172"/>
      <c r="M197" s="159"/>
      <c r="N197" s="159"/>
      <c r="O197" s="159"/>
      <c r="P197" s="159"/>
      <c r="Q197" s="165"/>
      <c r="R197" s="166"/>
      <c r="S197" s="167"/>
      <c r="T197" s="168"/>
      <c r="U197" s="163"/>
      <c r="V197" s="169"/>
      <c r="W197" s="173"/>
    </row>
    <row r="198" spans="1:23" ht="14.45" customHeight="1" x14ac:dyDescent="0.25">
      <c r="A198" s="171"/>
      <c r="B198" s="160"/>
      <c r="C198" s="159"/>
      <c r="D198" s="159"/>
      <c r="E198" s="159"/>
      <c r="F198" s="159"/>
      <c r="G198" s="166"/>
      <c r="H198" s="171"/>
      <c r="I198" s="159"/>
      <c r="J198" s="165"/>
      <c r="K198" s="178"/>
      <c r="L198" s="172"/>
      <c r="M198" s="159"/>
      <c r="N198" s="159"/>
      <c r="O198" s="159"/>
      <c r="P198" s="159"/>
      <c r="Q198" s="165"/>
      <c r="R198" s="166"/>
      <c r="S198" s="167"/>
      <c r="T198" s="168"/>
      <c r="U198" s="163"/>
      <c r="V198" s="169"/>
      <c r="W198" s="173"/>
    </row>
    <row r="199" spans="1:23" ht="14.45" customHeight="1" x14ac:dyDescent="0.25">
      <c r="A199" s="171"/>
      <c r="B199" s="160"/>
      <c r="C199" s="159"/>
      <c r="D199" s="159"/>
      <c r="E199" s="159"/>
      <c r="F199" s="159"/>
      <c r="G199" s="166"/>
      <c r="H199" s="171"/>
      <c r="I199" s="159"/>
      <c r="J199" s="165"/>
      <c r="K199" s="178"/>
      <c r="L199" s="172"/>
      <c r="M199" s="159"/>
      <c r="N199" s="159"/>
      <c r="O199" s="159"/>
      <c r="P199" s="159"/>
      <c r="Q199" s="165"/>
      <c r="R199" s="166"/>
      <c r="S199" s="167"/>
      <c r="T199" s="168"/>
      <c r="U199" s="163"/>
      <c r="V199" s="169"/>
      <c r="W199" s="173"/>
    </row>
    <row r="200" spans="1:23" ht="14.45" customHeight="1" x14ac:dyDescent="0.25">
      <c r="A200" s="171"/>
      <c r="B200" s="160"/>
      <c r="C200" s="159"/>
      <c r="D200" s="159"/>
      <c r="E200" s="159"/>
      <c r="F200" s="159"/>
      <c r="G200" s="166"/>
      <c r="H200" s="171"/>
      <c r="I200" s="159"/>
      <c r="J200" s="165"/>
      <c r="K200" s="178"/>
      <c r="L200" s="172"/>
      <c r="M200" s="159"/>
      <c r="N200" s="159"/>
      <c r="O200" s="159"/>
      <c r="P200" s="159"/>
      <c r="Q200" s="165"/>
      <c r="R200" s="166"/>
      <c r="S200" s="167"/>
      <c r="T200" s="168"/>
      <c r="U200" s="163"/>
      <c r="V200" s="169"/>
      <c r="W200" s="173"/>
    </row>
    <row r="201" spans="1:23" ht="14.45" customHeight="1" x14ac:dyDescent="0.25">
      <c r="A201" s="171"/>
      <c r="B201" s="160"/>
      <c r="C201" s="159"/>
      <c r="D201" s="159"/>
      <c r="E201" s="159"/>
      <c r="F201" s="159"/>
      <c r="G201" s="166"/>
      <c r="H201" s="171"/>
      <c r="I201" s="159"/>
      <c r="J201" s="165"/>
      <c r="K201" s="178"/>
      <c r="L201" s="172"/>
      <c r="M201" s="159"/>
      <c r="N201" s="159"/>
      <c r="O201" s="159"/>
      <c r="P201" s="159"/>
      <c r="Q201" s="165"/>
      <c r="R201" s="166"/>
      <c r="S201" s="167"/>
      <c r="T201" s="168"/>
      <c r="U201" s="163"/>
      <c r="V201" s="169"/>
      <c r="W201" s="173"/>
    </row>
    <row r="202" spans="1:23" ht="14.45" customHeight="1" x14ac:dyDescent="0.25">
      <c r="A202" s="171"/>
      <c r="B202" s="160"/>
      <c r="C202" s="159"/>
      <c r="D202" s="159"/>
      <c r="E202" s="159"/>
      <c r="F202" s="159"/>
      <c r="G202" s="166"/>
      <c r="H202" s="171"/>
      <c r="I202" s="159"/>
      <c r="J202" s="165"/>
      <c r="K202" s="178"/>
      <c r="L202" s="172"/>
      <c r="M202" s="159"/>
      <c r="N202" s="159"/>
      <c r="O202" s="159"/>
      <c r="P202" s="159"/>
      <c r="Q202" s="165"/>
      <c r="R202" s="166"/>
      <c r="S202" s="167"/>
      <c r="T202" s="168"/>
      <c r="U202" s="163"/>
      <c r="V202" s="169"/>
      <c r="W202" s="173"/>
    </row>
    <row r="203" spans="1:23" ht="14.45" customHeight="1" x14ac:dyDescent="0.25">
      <c r="A203" s="171"/>
      <c r="B203" s="160"/>
      <c r="C203" s="159"/>
      <c r="D203" s="159"/>
      <c r="E203" s="159"/>
      <c r="F203" s="159"/>
      <c r="G203" s="166"/>
      <c r="H203" s="171"/>
      <c r="I203" s="159"/>
      <c r="J203" s="165"/>
      <c r="K203" s="178"/>
      <c r="L203" s="172"/>
      <c r="M203" s="159"/>
      <c r="N203" s="159"/>
      <c r="O203" s="159"/>
      <c r="P203" s="159"/>
      <c r="Q203" s="165"/>
      <c r="R203" s="166"/>
      <c r="S203" s="167"/>
      <c r="T203" s="168"/>
      <c r="U203" s="163"/>
      <c r="V203" s="169"/>
      <c r="W203" s="173"/>
    </row>
    <row r="204" spans="1:23" ht="14.45" customHeight="1" x14ac:dyDescent="0.25">
      <c r="A204" s="171"/>
      <c r="B204" s="160"/>
      <c r="C204" s="159"/>
      <c r="D204" s="159"/>
      <c r="E204" s="159"/>
      <c r="F204" s="159"/>
      <c r="G204" s="166"/>
      <c r="H204" s="171"/>
      <c r="I204" s="159"/>
      <c r="J204" s="165"/>
      <c r="K204" s="178"/>
      <c r="L204" s="172"/>
      <c r="M204" s="159"/>
      <c r="N204" s="159"/>
      <c r="O204" s="159"/>
      <c r="P204" s="159"/>
      <c r="Q204" s="165"/>
      <c r="R204" s="166"/>
      <c r="S204" s="167"/>
      <c r="T204" s="168"/>
      <c r="U204" s="163"/>
      <c r="V204" s="169"/>
      <c r="W204" s="173"/>
    </row>
    <row r="205" spans="1:23" ht="14.45" customHeight="1" x14ac:dyDescent="0.25">
      <c r="A205" s="171"/>
      <c r="B205" s="160"/>
      <c r="C205" s="159"/>
      <c r="D205" s="159"/>
      <c r="E205" s="159"/>
      <c r="F205" s="159"/>
      <c r="G205" s="166"/>
      <c r="H205" s="171"/>
      <c r="I205" s="159"/>
      <c r="J205" s="165"/>
      <c r="K205" s="178"/>
      <c r="L205" s="172"/>
      <c r="M205" s="159"/>
      <c r="N205" s="159"/>
      <c r="O205" s="159"/>
      <c r="P205" s="159"/>
      <c r="Q205" s="165"/>
      <c r="R205" s="166"/>
      <c r="S205" s="167"/>
      <c r="T205" s="168"/>
      <c r="U205" s="163"/>
      <c r="V205" s="169"/>
      <c r="W205" s="173"/>
    </row>
    <row r="206" spans="1:23" ht="14.45" customHeight="1" x14ac:dyDescent="0.25">
      <c r="A206" s="171"/>
      <c r="B206" s="160"/>
      <c r="C206" s="159"/>
      <c r="D206" s="159"/>
      <c r="E206" s="159"/>
      <c r="F206" s="159"/>
      <c r="G206" s="166"/>
      <c r="H206" s="171"/>
      <c r="I206" s="159"/>
      <c r="J206" s="165"/>
      <c r="K206" s="178"/>
      <c r="L206" s="172"/>
      <c r="M206" s="159"/>
      <c r="N206" s="159"/>
      <c r="O206" s="159"/>
      <c r="P206" s="159"/>
      <c r="Q206" s="165"/>
      <c r="R206" s="166"/>
      <c r="S206" s="167"/>
      <c r="T206" s="168"/>
      <c r="U206" s="163"/>
      <c r="V206" s="169"/>
      <c r="W206" s="173"/>
    </row>
    <row r="207" spans="1:23" ht="14.45" customHeight="1" x14ac:dyDescent="0.25">
      <c r="A207" s="171"/>
      <c r="B207" s="160"/>
      <c r="C207" s="159"/>
      <c r="D207" s="159"/>
      <c r="E207" s="159"/>
      <c r="F207" s="159"/>
      <c r="G207" s="166"/>
      <c r="H207" s="171"/>
      <c r="I207" s="159"/>
      <c r="J207" s="165"/>
      <c r="K207" s="178"/>
      <c r="L207" s="172"/>
      <c r="M207" s="159"/>
      <c r="N207" s="159"/>
      <c r="O207" s="159"/>
      <c r="P207" s="159"/>
      <c r="Q207" s="165"/>
      <c r="R207" s="166"/>
      <c r="S207" s="167"/>
      <c r="T207" s="168"/>
      <c r="U207" s="163"/>
      <c r="V207" s="169"/>
      <c r="W207" s="173"/>
    </row>
    <row r="208" spans="1:23" ht="14.45" customHeight="1" x14ac:dyDescent="0.25">
      <c r="A208" s="171"/>
      <c r="B208" s="160"/>
      <c r="C208" s="159"/>
      <c r="D208" s="159"/>
      <c r="E208" s="159"/>
      <c r="F208" s="159"/>
      <c r="G208" s="166"/>
      <c r="H208" s="171"/>
      <c r="I208" s="159"/>
      <c r="J208" s="165"/>
      <c r="K208" s="178"/>
      <c r="L208" s="172"/>
      <c r="M208" s="159"/>
      <c r="N208" s="159"/>
      <c r="O208" s="159"/>
      <c r="P208" s="159"/>
      <c r="Q208" s="165"/>
      <c r="R208" s="166"/>
      <c r="S208" s="167"/>
      <c r="T208" s="168"/>
      <c r="U208" s="163"/>
      <c r="V208" s="169"/>
      <c r="W208" s="173"/>
    </row>
    <row r="209" spans="1:23" ht="14.45" customHeight="1" x14ac:dyDescent="0.25">
      <c r="A209" s="171"/>
      <c r="B209" s="160"/>
      <c r="C209" s="159"/>
      <c r="D209" s="159"/>
      <c r="E209" s="159"/>
      <c r="F209" s="159"/>
      <c r="G209" s="166"/>
      <c r="H209" s="171"/>
      <c r="I209" s="159"/>
      <c r="J209" s="165"/>
      <c r="K209" s="178"/>
      <c r="L209" s="172"/>
      <c r="M209" s="159"/>
      <c r="N209" s="159"/>
      <c r="O209" s="159"/>
      <c r="P209" s="159"/>
      <c r="Q209" s="165"/>
      <c r="R209" s="166"/>
      <c r="S209" s="167"/>
      <c r="T209" s="168"/>
      <c r="U209" s="163"/>
      <c r="V209" s="169"/>
      <c r="W209" s="173"/>
    </row>
    <row r="210" spans="1:23" ht="14.45" customHeight="1" x14ac:dyDescent="0.25">
      <c r="A210" s="171"/>
      <c r="B210" s="160"/>
      <c r="C210" s="159"/>
      <c r="D210" s="159"/>
      <c r="E210" s="159"/>
      <c r="F210" s="159"/>
      <c r="G210" s="166"/>
      <c r="H210" s="171"/>
      <c r="I210" s="159"/>
      <c r="J210" s="165"/>
      <c r="K210" s="178"/>
      <c r="L210" s="172"/>
      <c r="M210" s="159"/>
      <c r="N210" s="159"/>
      <c r="O210" s="159"/>
      <c r="P210" s="159"/>
      <c r="Q210" s="165"/>
      <c r="R210" s="166"/>
      <c r="S210" s="167"/>
      <c r="T210" s="168"/>
      <c r="U210" s="163"/>
      <c r="V210" s="169"/>
      <c r="W210" s="173"/>
    </row>
    <row r="211" spans="1:23" ht="14.45" customHeight="1" x14ac:dyDescent="0.25">
      <c r="A211" s="171"/>
      <c r="B211" s="160"/>
      <c r="C211" s="159"/>
      <c r="D211" s="159"/>
      <c r="E211" s="159"/>
      <c r="F211" s="159"/>
      <c r="G211" s="166"/>
      <c r="H211" s="171"/>
      <c r="I211" s="159"/>
      <c r="J211" s="165"/>
      <c r="K211" s="178"/>
      <c r="L211" s="172"/>
      <c r="M211" s="159"/>
      <c r="N211" s="159"/>
      <c r="O211" s="159"/>
      <c r="P211" s="159"/>
      <c r="Q211" s="165"/>
      <c r="R211" s="166"/>
      <c r="S211" s="167"/>
      <c r="T211" s="168"/>
      <c r="U211" s="163"/>
      <c r="V211" s="169"/>
      <c r="W211" s="173"/>
    </row>
    <row r="212" spans="1:23" ht="14.45" customHeight="1" x14ac:dyDescent="0.25">
      <c r="A212" s="171"/>
      <c r="B212" s="160"/>
      <c r="C212" s="159"/>
      <c r="D212" s="159"/>
      <c r="E212" s="159"/>
      <c r="F212" s="159"/>
      <c r="G212" s="166"/>
      <c r="H212" s="171"/>
      <c r="I212" s="159"/>
      <c r="J212" s="165"/>
      <c r="K212" s="178"/>
      <c r="L212" s="172"/>
      <c r="M212" s="159"/>
      <c r="N212" s="159"/>
      <c r="O212" s="159"/>
      <c r="P212" s="159"/>
      <c r="Q212" s="165"/>
      <c r="R212" s="166"/>
      <c r="S212" s="167"/>
      <c r="T212" s="168"/>
      <c r="U212" s="163"/>
      <c r="V212" s="169"/>
      <c r="W212" s="173"/>
    </row>
    <row r="213" spans="1:23" ht="14.45" customHeight="1" x14ac:dyDescent="0.25">
      <c r="A213" s="171"/>
      <c r="B213" s="160"/>
      <c r="C213" s="159"/>
      <c r="D213" s="159"/>
      <c r="E213" s="159"/>
      <c r="F213" s="159"/>
      <c r="G213" s="166"/>
      <c r="H213" s="171"/>
      <c r="I213" s="159"/>
      <c r="J213" s="165"/>
      <c r="K213" s="178"/>
      <c r="L213" s="172"/>
      <c r="M213" s="159"/>
      <c r="N213" s="159"/>
      <c r="O213" s="159"/>
      <c r="P213" s="159"/>
      <c r="Q213" s="165"/>
      <c r="R213" s="166"/>
      <c r="S213" s="167"/>
      <c r="T213" s="168"/>
      <c r="U213" s="163"/>
      <c r="V213" s="169"/>
      <c r="W213" s="173"/>
    </row>
    <row r="214" spans="1:23" ht="14.45" customHeight="1" x14ac:dyDescent="0.25">
      <c r="A214" s="171"/>
      <c r="B214" s="160"/>
      <c r="C214" s="159"/>
      <c r="D214" s="159"/>
      <c r="E214" s="159"/>
      <c r="F214" s="159"/>
      <c r="G214" s="166"/>
      <c r="H214" s="171"/>
      <c r="I214" s="159"/>
      <c r="J214" s="165"/>
      <c r="K214" s="178"/>
      <c r="L214" s="172"/>
      <c r="M214" s="159"/>
      <c r="N214" s="159"/>
      <c r="O214" s="159"/>
      <c r="P214" s="159"/>
      <c r="Q214" s="165"/>
      <c r="R214" s="166"/>
      <c r="S214" s="167"/>
      <c r="T214" s="168"/>
      <c r="U214" s="163"/>
      <c r="V214" s="169"/>
      <c r="W214" s="173"/>
    </row>
    <row r="215" spans="1:23" ht="14.45" customHeight="1" x14ac:dyDescent="0.25">
      <c r="A215" s="171"/>
      <c r="B215" s="160"/>
      <c r="C215" s="159"/>
      <c r="D215" s="159"/>
      <c r="E215" s="159"/>
      <c r="F215" s="159"/>
      <c r="G215" s="166"/>
      <c r="H215" s="171"/>
      <c r="I215" s="159"/>
      <c r="J215" s="165"/>
      <c r="K215" s="178"/>
      <c r="L215" s="172"/>
      <c r="M215" s="159"/>
      <c r="N215" s="159"/>
      <c r="O215" s="159"/>
      <c r="P215" s="159"/>
      <c r="Q215" s="165"/>
      <c r="R215" s="166"/>
      <c r="S215" s="167"/>
      <c r="T215" s="168"/>
      <c r="U215" s="163"/>
      <c r="V215" s="169"/>
      <c r="W215" s="173"/>
    </row>
    <row r="216" spans="1:23" ht="14.45" customHeight="1" x14ac:dyDescent="0.25">
      <c r="A216" s="171"/>
      <c r="B216" s="160"/>
      <c r="C216" s="159"/>
      <c r="D216" s="159"/>
      <c r="E216" s="159"/>
      <c r="F216" s="159"/>
      <c r="G216" s="166"/>
      <c r="H216" s="171"/>
      <c r="I216" s="159"/>
      <c r="J216" s="165"/>
      <c r="K216" s="178"/>
      <c r="L216" s="172"/>
      <c r="M216" s="159"/>
      <c r="N216" s="159"/>
      <c r="O216" s="159"/>
      <c r="P216" s="159"/>
      <c r="Q216" s="165"/>
      <c r="R216" s="166"/>
      <c r="S216" s="167"/>
      <c r="T216" s="168"/>
      <c r="U216" s="163"/>
      <c r="V216" s="169"/>
      <c r="W216" s="173"/>
    </row>
    <row r="217" spans="1:23" ht="14.45" customHeight="1" x14ac:dyDescent="0.25">
      <c r="A217" s="171"/>
      <c r="B217" s="160"/>
      <c r="C217" s="159"/>
      <c r="D217" s="159"/>
      <c r="E217" s="159"/>
      <c r="F217" s="159"/>
      <c r="G217" s="166"/>
      <c r="H217" s="171"/>
      <c r="I217" s="159"/>
      <c r="J217" s="165"/>
      <c r="K217" s="178"/>
      <c r="L217" s="172"/>
      <c r="M217" s="159"/>
      <c r="N217" s="159"/>
      <c r="O217" s="159"/>
      <c r="P217" s="159"/>
      <c r="Q217" s="165"/>
      <c r="R217" s="166"/>
      <c r="S217" s="167"/>
      <c r="T217" s="168"/>
      <c r="U217" s="163"/>
      <c r="V217" s="169"/>
      <c r="W217" s="173"/>
    </row>
    <row r="218" spans="1:23" ht="14.45" customHeight="1" x14ac:dyDescent="0.25">
      <c r="A218" s="171"/>
      <c r="B218" s="160"/>
      <c r="C218" s="159"/>
      <c r="D218" s="159"/>
      <c r="E218" s="159"/>
      <c r="F218" s="159"/>
      <c r="G218" s="166"/>
      <c r="H218" s="171"/>
      <c r="I218" s="159"/>
      <c r="J218" s="165"/>
      <c r="K218" s="178"/>
      <c r="L218" s="172"/>
      <c r="M218" s="159"/>
      <c r="N218" s="159"/>
      <c r="O218" s="159"/>
      <c r="P218" s="159"/>
      <c r="Q218" s="165"/>
      <c r="R218" s="166"/>
      <c r="S218" s="167"/>
      <c r="T218" s="168"/>
      <c r="U218" s="163"/>
      <c r="V218" s="169"/>
      <c r="W218" s="173"/>
    </row>
    <row r="219" spans="1:23" ht="14.45" customHeight="1" x14ac:dyDescent="0.25">
      <c r="A219" s="171"/>
      <c r="B219" s="160"/>
      <c r="C219" s="159"/>
      <c r="D219" s="159"/>
      <c r="E219" s="159"/>
      <c r="F219" s="159"/>
      <c r="G219" s="166"/>
      <c r="H219" s="171"/>
      <c r="I219" s="159"/>
      <c r="J219" s="165"/>
      <c r="K219" s="178"/>
      <c r="L219" s="172"/>
      <c r="M219" s="159"/>
      <c r="N219" s="159"/>
      <c r="O219" s="159"/>
      <c r="P219" s="159"/>
      <c r="Q219" s="165"/>
      <c r="R219" s="166"/>
      <c r="S219" s="167"/>
      <c r="T219" s="168"/>
      <c r="U219" s="163"/>
      <c r="V219" s="169"/>
      <c r="W219" s="173"/>
    </row>
    <row r="220" spans="1:23" ht="14.45" customHeight="1" x14ac:dyDescent="0.25">
      <c r="A220" s="171"/>
      <c r="B220" s="160"/>
      <c r="C220" s="159"/>
      <c r="D220" s="159"/>
      <c r="E220" s="159"/>
      <c r="F220" s="159"/>
      <c r="G220" s="166"/>
      <c r="H220" s="171"/>
      <c r="I220" s="159"/>
      <c r="J220" s="165"/>
      <c r="K220" s="178"/>
      <c r="L220" s="172"/>
      <c r="M220" s="159"/>
      <c r="N220" s="159"/>
      <c r="O220" s="159"/>
      <c r="P220" s="159"/>
      <c r="Q220" s="165"/>
      <c r="R220" s="166"/>
      <c r="S220" s="167"/>
      <c r="T220" s="168"/>
      <c r="U220" s="163"/>
      <c r="V220" s="169"/>
      <c r="W220" s="173"/>
    </row>
    <row r="221" spans="1:23" ht="14.45" customHeight="1" x14ac:dyDescent="0.25">
      <c r="A221" s="171"/>
      <c r="B221" s="160"/>
      <c r="C221" s="159"/>
      <c r="D221" s="159"/>
      <c r="E221" s="159"/>
      <c r="F221" s="159"/>
      <c r="G221" s="166"/>
      <c r="H221" s="171"/>
      <c r="I221" s="159"/>
      <c r="J221" s="165"/>
      <c r="K221" s="178"/>
      <c r="L221" s="172"/>
      <c r="M221" s="159"/>
      <c r="N221" s="159"/>
      <c r="O221" s="159"/>
      <c r="P221" s="159"/>
      <c r="Q221" s="165"/>
      <c r="R221" s="166"/>
      <c r="S221" s="167"/>
      <c r="T221" s="168"/>
      <c r="U221" s="163"/>
      <c r="V221" s="169"/>
      <c r="W221" s="173"/>
    </row>
    <row r="222" spans="1:23" ht="14.45" customHeight="1" x14ac:dyDescent="0.25">
      <c r="A222" s="171"/>
      <c r="B222" s="160"/>
      <c r="C222" s="159"/>
      <c r="D222" s="159"/>
      <c r="E222" s="159"/>
      <c r="F222" s="159"/>
      <c r="G222" s="166"/>
      <c r="H222" s="171"/>
      <c r="I222" s="159"/>
      <c r="J222" s="165"/>
      <c r="K222" s="178"/>
      <c r="L222" s="172"/>
      <c r="M222" s="159"/>
      <c r="N222" s="159"/>
      <c r="O222" s="159"/>
      <c r="P222" s="159"/>
      <c r="Q222" s="165"/>
      <c r="R222" s="166"/>
      <c r="S222" s="167"/>
      <c r="T222" s="168"/>
      <c r="U222" s="163"/>
      <c r="V222" s="169"/>
      <c r="W222" s="173"/>
    </row>
    <row r="223" spans="1:23" ht="14.45" customHeight="1" x14ac:dyDescent="0.25">
      <c r="A223" s="171"/>
      <c r="B223" s="160"/>
      <c r="C223" s="159"/>
      <c r="D223" s="159"/>
      <c r="E223" s="159"/>
      <c r="F223" s="159"/>
      <c r="G223" s="166"/>
      <c r="H223" s="171"/>
      <c r="I223" s="159"/>
      <c r="J223" s="165"/>
      <c r="K223" s="178"/>
      <c r="L223" s="172"/>
      <c r="M223" s="159"/>
      <c r="N223" s="159"/>
      <c r="O223" s="159"/>
      <c r="P223" s="159"/>
      <c r="Q223" s="165"/>
      <c r="R223" s="166"/>
      <c r="S223" s="167"/>
      <c r="T223" s="168"/>
      <c r="U223" s="163"/>
      <c r="V223" s="169"/>
      <c r="W223" s="173"/>
    </row>
    <row r="224" spans="1:23" ht="14.45" customHeight="1" x14ac:dyDescent="0.25">
      <c r="A224" s="171"/>
      <c r="B224" s="160"/>
      <c r="C224" s="159"/>
      <c r="D224" s="159"/>
      <c r="E224" s="159"/>
      <c r="F224" s="159"/>
      <c r="G224" s="166"/>
      <c r="H224" s="171"/>
      <c r="I224" s="159"/>
      <c r="J224" s="165"/>
      <c r="K224" s="178"/>
      <c r="L224" s="172"/>
      <c r="M224" s="159"/>
      <c r="N224" s="159"/>
      <c r="O224" s="159"/>
      <c r="P224" s="159"/>
      <c r="Q224" s="165"/>
      <c r="R224" s="166"/>
      <c r="S224" s="167"/>
      <c r="T224" s="168"/>
      <c r="U224" s="163"/>
      <c r="V224" s="169"/>
      <c r="W224" s="173"/>
    </row>
    <row r="225" spans="1:23" ht="14.45" customHeight="1" x14ac:dyDescent="0.25">
      <c r="A225" s="171"/>
      <c r="B225" s="160"/>
      <c r="C225" s="159"/>
      <c r="D225" s="159"/>
      <c r="E225" s="159"/>
      <c r="F225" s="159"/>
      <c r="G225" s="166"/>
      <c r="H225" s="171"/>
      <c r="I225" s="159"/>
      <c r="J225" s="165"/>
      <c r="K225" s="178"/>
      <c r="L225" s="172"/>
      <c r="M225" s="159"/>
      <c r="N225" s="159"/>
      <c r="O225" s="159"/>
      <c r="P225" s="159"/>
      <c r="Q225" s="165"/>
      <c r="R225" s="166"/>
      <c r="S225" s="167"/>
      <c r="T225" s="168"/>
      <c r="U225" s="163"/>
      <c r="V225" s="169"/>
      <c r="W225" s="173"/>
    </row>
    <row r="226" spans="1:23" ht="14.45" customHeight="1" x14ac:dyDescent="0.25">
      <c r="A226" s="171"/>
      <c r="B226" s="160"/>
      <c r="C226" s="159"/>
      <c r="D226" s="159"/>
      <c r="E226" s="159"/>
      <c r="F226" s="159"/>
      <c r="G226" s="166"/>
      <c r="H226" s="171"/>
      <c r="I226" s="159"/>
      <c r="J226" s="165"/>
      <c r="K226" s="178"/>
      <c r="L226" s="172"/>
      <c r="M226" s="159"/>
      <c r="N226" s="159"/>
      <c r="O226" s="159"/>
      <c r="P226" s="159"/>
      <c r="Q226" s="165"/>
      <c r="R226" s="166"/>
      <c r="S226" s="167"/>
      <c r="T226" s="168"/>
      <c r="U226" s="163"/>
      <c r="V226" s="169"/>
      <c r="W226" s="173"/>
    </row>
    <row r="227" spans="1:23" ht="14.45" customHeight="1" x14ac:dyDescent="0.25">
      <c r="A227" s="171"/>
      <c r="B227" s="160"/>
      <c r="C227" s="159"/>
      <c r="D227" s="159"/>
      <c r="E227" s="159"/>
      <c r="F227" s="159"/>
      <c r="G227" s="166"/>
      <c r="H227" s="171"/>
      <c r="I227" s="159"/>
      <c r="J227" s="165"/>
      <c r="K227" s="178"/>
      <c r="L227" s="172"/>
      <c r="M227" s="159"/>
      <c r="N227" s="159"/>
      <c r="O227" s="159"/>
      <c r="P227" s="159"/>
      <c r="Q227" s="165"/>
      <c r="R227" s="166"/>
      <c r="S227" s="167"/>
      <c r="T227" s="168"/>
      <c r="U227" s="163"/>
      <c r="V227" s="169"/>
      <c r="W227" s="173"/>
    </row>
    <row r="228" spans="1:23" ht="14.45" customHeight="1" x14ac:dyDescent="0.25">
      <c r="A228" s="171"/>
      <c r="B228" s="160"/>
      <c r="C228" s="159"/>
      <c r="D228" s="159"/>
      <c r="E228" s="159"/>
      <c r="F228" s="159"/>
      <c r="G228" s="166"/>
      <c r="H228" s="171"/>
      <c r="I228" s="159"/>
      <c r="J228" s="165"/>
      <c r="K228" s="178"/>
      <c r="L228" s="172"/>
      <c r="M228" s="159"/>
      <c r="N228" s="159"/>
      <c r="O228" s="159"/>
      <c r="P228" s="159"/>
      <c r="Q228" s="165"/>
      <c r="R228" s="166"/>
      <c r="S228" s="167"/>
      <c r="T228" s="168"/>
      <c r="U228" s="163"/>
      <c r="V228" s="169"/>
      <c r="W228" s="173"/>
    </row>
    <row r="229" spans="1:23" ht="14.45" customHeight="1" x14ac:dyDescent="0.25">
      <c r="A229" s="171"/>
      <c r="B229" s="160"/>
      <c r="C229" s="159"/>
      <c r="D229" s="159"/>
      <c r="E229" s="159"/>
      <c r="F229" s="159"/>
      <c r="G229" s="166"/>
      <c r="H229" s="171"/>
      <c r="I229" s="159"/>
      <c r="J229" s="165"/>
      <c r="K229" s="178"/>
      <c r="L229" s="172"/>
      <c r="M229" s="159"/>
      <c r="N229" s="159"/>
      <c r="O229" s="159"/>
      <c r="P229" s="159"/>
      <c r="Q229" s="165"/>
      <c r="R229" s="166"/>
      <c r="S229" s="167"/>
      <c r="T229" s="168"/>
      <c r="U229" s="163"/>
      <c r="V229" s="169"/>
      <c r="W229" s="173"/>
    </row>
    <row r="230" spans="1:23" ht="14.45" customHeight="1" x14ac:dyDescent="0.25">
      <c r="A230" s="171"/>
      <c r="B230" s="160"/>
      <c r="C230" s="159"/>
      <c r="D230" s="159"/>
      <c r="E230" s="159"/>
      <c r="F230" s="159"/>
      <c r="G230" s="166"/>
      <c r="H230" s="171"/>
      <c r="I230" s="159"/>
      <c r="J230" s="165"/>
      <c r="K230" s="178"/>
      <c r="L230" s="172"/>
      <c r="M230" s="159"/>
      <c r="N230" s="159"/>
      <c r="O230" s="159"/>
      <c r="P230" s="159"/>
      <c r="Q230" s="165"/>
      <c r="R230" s="166"/>
      <c r="S230" s="167"/>
      <c r="T230" s="168"/>
      <c r="U230" s="163"/>
      <c r="V230" s="169"/>
      <c r="W230" s="173"/>
    </row>
    <row r="231" spans="1:23" ht="14.45" customHeight="1" x14ac:dyDescent="0.25">
      <c r="A231" s="171"/>
      <c r="B231" s="160"/>
      <c r="C231" s="159"/>
      <c r="D231" s="159"/>
      <c r="E231" s="159"/>
      <c r="F231" s="159"/>
      <c r="G231" s="166"/>
      <c r="H231" s="171"/>
      <c r="I231" s="159"/>
      <c r="J231" s="165"/>
      <c r="K231" s="178"/>
      <c r="L231" s="172"/>
      <c r="M231" s="159"/>
      <c r="N231" s="159"/>
      <c r="O231" s="159"/>
      <c r="P231" s="159"/>
      <c r="Q231" s="165"/>
      <c r="R231" s="166"/>
      <c r="S231" s="167"/>
      <c r="T231" s="168"/>
      <c r="U231" s="163"/>
      <c r="V231" s="169"/>
      <c r="W231" s="173"/>
    </row>
    <row r="232" spans="1:23" ht="14.45" customHeight="1" x14ac:dyDescent="0.25">
      <c r="A232" s="171"/>
      <c r="B232" s="160"/>
      <c r="C232" s="159"/>
      <c r="D232" s="159"/>
      <c r="E232" s="159"/>
      <c r="F232" s="159"/>
      <c r="G232" s="166"/>
      <c r="H232" s="171"/>
      <c r="I232" s="159"/>
      <c r="J232" s="165"/>
      <c r="K232" s="178"/>
      <c r="L232" s="172"/>
      <c r="M232" s="159"/>
      <c r="N232" s="159"/>
      <c r="O232" s="159"/>
      <c r="P232" s="159"/>
      <c r="Q232" s="165"/>
      <c r="R232" s="166"/>
      <c r="S232" s="167"/>
      <c r="T232" s="168"/>
      <c r="U232" s="163"/>
      <c r="V232" s="169"/>
      <c r="W232" s="173"/>
    </row>
    <row r="233" spans="1:23" ht="14.45" customHeight="1" x14ac:dyDescent="0.25">
      <c r="A233" s="171"/>
      <c r="B233" s="160"/>
      <c r="C233" s="159"/>
      <c r="D233" s="159"/>
      <c r="E233" s="159"/>
      <c r="F233" s="159"/>
      <c r="G233" s="166"/>
      <c r="H233" s="171"/>
      <c r="I233" s="159"/>
      <c r="J233" s="165"/>
      <c r="K233" s="178"/>
      <c r="L233" s="172"/>
      <c r="M233" s="159"/>
      <c r="N233" s="159"/>
      <c r="O233" s="159"/>
      <c r="P233" s="159"/>
      <c r="Q233" s="165"/>
      <c r="R233" s="166"/>
      <c r="S233" s="167"/>
      <c r="T233" s="168"/>
      <c r="U233" s="163"/>
      <c r="V233" s="169"/>
      <c r="W233" s="173"/>
    </row>
    <row r="234" spans="1:23" ht="14.45" customHeight="1" x14ac:dyDescent="0.25">
      <c r="A234" s="171"/>
      <c r="B234" s="160"/>
      <c r="C234" s="159"/>
      <c r="D234" s="159"/>
      <c r="E234" s="159"/>
      <c r="F234" s="159"/>
      <c r="G234" s="166"/>
      <c r="H234" s="171"/>
      <c r="I234" s="159"/>
      <c r="J234" s="165"/>
      <c r="K234" s="178"/>
      <c r="L234" s="172"/>
      <c r="M234" s="159"/>
      <c r="N234" s="159"/>
      <c r="O234" s="159"/>
      <c r="P234" s="159"/>
      <c r="Q234" s="165"/>
      <c r="R234" s="166"/>
      <c r="S234" s="167"/>
      <c r="T234" s="168"/>
      <c r="U234" s="163"/>
      <c r="V234" s="169"/>
      <c r="W234" s="173"/>
    </row>
    <row r="235" spans="1:23" ht="14.45" customHeight="1" x14ac:dyDescent="0.25">
      <c r="A235" s="171"/>
      <c r="B235" s="160"/>
      <c r="C235" s="159"/>
      <c r="D235" s="159"/>
      <c r="E235" s="159"/>
      <c r="F235" s="159"/>
      <c r="G235" s="166"/>
      <c r="H235" s="171"/>
      <c r="I235" s="159"/>
      <c r="J235" s="165"/>
      <c r="K235" s="178"/>
      <c r="L235" s="172"/>
      <c r="M235" s="159"/>
      <c r="N235" s="159"/>
      <c r="O235" s="159"/>
      <c r="P235" s="159"/>
      <c r="Q235" s="165"/>
      <c r="R235" s="166"/>
      <c r="S235" s="167"/>
      <c r="T235" s="168"/>
      <c r="U235" s="163"/>
      <c r="V235" s="169"/>
      <c r="W235" s="173"/>
    </row>
    <row r="236" spans="1:23" ht="14.45" customHeight="1" x14ac:dyDescent="0.25">
      <c r="A236" s="171"/>
      <c r="B236" s="160"/>
      <c r="C236" s="159"/>
      <c r="D236" s="159"/>
      <c r="E236" s="159"/>
      <c r="F236" s="159"/>
      <c r="G236" s="166"/>
      <c r="H236" s="171"/>
      <c r="I236" s="159"/>
      <c r="J236" s="165"/>
      <c r="K236" s="178"/>
      <c r="L236" s="172"/>
      <c r="M236" s="159"/>
      <c r="N236" s="159"/>
      <c r="O236" s="159"/>
      <c r="P236" s="159"/>
      <c r="Q236" s="165"/>
      <c r="R236" s="166"/>
      <c r="S236" s="167"/>
      <c r="T236" s="168"/>
      <c r="U236" s="163"/>
      <c r="V236" s="169"/>
      <c r="W236" s="173"/>
    </row>
    <row r="237" spans="1:23" ht="14.45" customHeight="1" x14ac:dyDescent="0.25">
      <c r="A237" s="171"/>
      <c r="B237" s="160"/>
      <c r="C237" s="159"/>
      <c r="D237" s="159"/>
      <c r="E237" s="159"/>
      <c r="F237" s="159"/>
      <c r="G237" s="166"/>
      <c r="H237" s="171"/>
      <c r="I237" s="159"/>
      <c r="J237" s="165"/>
      <c r="K237" s="178"/>
      <c r="L237" s="172"/>
      <c r="M237" s="159"/>
      <c r="N237" s="159"/>
      <c r="O237" s="159"/>
      <c r="P237" s="159"/>
      <c r="Q237" s="165"/>
      <c r="R237" s="166"/>
      <c r="S237" s="167"/>
      <c r="T237" s="168"/>
      <c r="U237" s="163"/>
      <c r="V237" s="169"/>
      <c r="W237" s="173"/>
    </row>
    <row r="238" spans="1:23" ht="14.45" customHeight="1" x14ac:dyDescent="0.25">
      <c r="A238" s="171"/>
      <c r="B238" s="160"/>
      <c r="C238" s="159"/>
      <c r="D238" s="159"/>
      <c r="E238" s="159"/>
      <c r="F238" s="159"/>
      <c r="G238" s="166"/>
      <c r="H238" s="171"/>
      <c r="I238" s="159"/>
      <c r="J238" s="165"/>
      <c r="K238" s="178"/>
      <c r="L238" s="172"/>
      <c r="M238" s="159"/>
      <c r="N238" s="159"/>
      <c r="O238" s="159"/>
      <c r="P238" s="159"/>
      <c r="Q238" s="165"/>
      <c r="R238" s="166"/>
      <c r="S238" s="167"/>
      <c r="T238" s="168"/>
      <c r="U238" s="163"/>
      <c r="V238" s="169"/>
      <c r="W238" s="173"/>
    </row>
    <row r="239" spans="1:23" ht="14.45" customHeight="1" x14ac:dyDescent="0.25">
      <c r="A239" s="171"/>
      <c r="B239" s="160"/>
      <c r="C239" s="159"/>
      <c r="D239" s="159"/>
      <c r="E239" s="159"/>
      <c r="F239" s="159"/>
      <c r="G239" s="166"/>
      <c r="H239" s="171"/>
      <c r="I239" s="159"/>
      <c r="J239" s="165"/>
      <c r="K239" s="178"/>
      <c r="L239" s="172"/>
      <c r="M239" s="159"/>
      <c r="N239" s="159"/>
      <c r="O239" s="159"/>
      <c r="P239" s="159"/>
      <c r="Q239" s="165"/>
      <c r="R239" s="166"/>
      <c r="S239" s="167"/>
      <c r="T239" s="168"/>
      <c r="U239" s="163"/>
      <c r="V239" s="169"/>
      <c r="W239" s="173"/>
    </row>
    <row r="240" spans="1:23" ht="14.45" customHeight="1" x14ac:dyDescent="0.25">
      <c r="A240" s="171"/>
      <c r="B240" s="160"/>
      <c r="C240" s="159"/>
      <c r="D240" s="159"/>
      <c r="E240" s="159"/>
      <c r="F240" s="159"/>
      <c r="G240" s="166"/>
      <c r="H240" s="171"/>
      <c r="I240" s="159"/>
      <c r="J240" s="165"/>
      <c r="K240" s="178"/>
      <c r="L240" s="172"/>
      <c r="M240" s="159"/>
      <c r="N240" s="159"/>
      <c r="O240" s="159"/>
      <c r="P240" s="159"/>
      <c r="Q240" s="165"/>
      <c r="R240" s="166"/>
      <c r="S240" s="167"/>
      <c r="T240" s="168"/>
      <c r="U240" s="163"/>
      <c r="V240" s="169"/>
      <c r="W240" s="173"/>
    </row>
    <row r="241" spans="1:23" ht="14.45" customHeight="1" x14ac:dyDescent="0.25">
      <c r="A241" s="171"/>
      <c r="B241" s="160"/>
      <c r="C241" s="159"/>
      <c r="D241" s="159"/>
      <c r="E241" s="159"/>
      <c r="F241" s="159"/>
      <c r="G241" s="166"/>
      <c r="H241" s="171"/>
      <c r="I241" s="159"/>
      <c r="J241" s="165"/>
      <c r="K241" s="178"/>
      <c r="L241" s="172"/>
      <c r="M241" s="159"/>
      <c r="N241" s="159"/>
      <c r="O241" s="159"/>
      <c r="P241" s="159"/>
      <c r="Q241" s="165"/>
      <c r="R241" s="166"/>
      <c r="S241" s="167"/>
      <c r="T241" s="168"/>
      <c r="U241" s="163"/>
      <c r="V241" s="169"/>
      <c r="W241" s="173"/>
    </row>
    <row r="242" spans="1:23" ht="14.45" customHeight="1" x14ac:dyDescent="0.25">
      <c r="A242" s="171"/>
      <c r="B242" s="160"/>
      <c r="C242" s="159"/>
      <c r="D242" s="159"/>
      <c r="E242" s="159"/>
      <c r="F242" s="159"/>
      <c r="G242" s="166"/>
      <c r="H242" s="171"/>
      <c r="I242" s="159"/>
      <c r="J242" s="165"/>
      <c r="K242" s="178"/>
      <c r="L242" s="172"/>
      <c r="M242" s="159"/>
      <c r="N242" s="159"/>
      <c r="O242" s="159"/>
      <c r="P242" s="159"/>
      <c r="Q242" s="165"/>
      <c r="R242" s="166"/>
      <c r="S242" s="167"/>
      <c r="T242" s="168"/>
      <c r="U242" s="163"/>
      <c r="V242" s="169"/>
      <c r="W242" s="173"/>
    </row>
    <row r="243" spans="1:23" ht="14.45" customHeight="1" x14ac:dyDescent="0.25">
      <c r="A243" s="171"/>
      <c r="B243" s="160"/>
      <c r="C243" s="159"/>
      <c r="D243" s="159"/>
      <c r="E243" s="159"/>
      <c r="F243" s="159"/>
      <c r="G243" s="166"/>
      <c r="H243" s="171"/>
      <c r="I243" s="159"/>
      <c r="J243" s="165"/>
      <c r="K243" s="178"/>
      <c r="L243" s="172"/>
      <c r="M243" s="159"/>
      <c r="N243" s="159"/>
      <c r="O243" s="159"/>
      <c r="P243" s="159"/>
      <c r="Q243" s="165"/>
      <c r="R243" s="166"/>
      <c r="S243" s="167"/>
      <c r="T243" s="168"/>
      <c r="U243" s="163"/>
      <c r="V243" s="169"/>
      <c r="W243" s="173"/>
    </row>
    <row r="244" spans="1:23" ht="14.45" customHeight="1" x14ac:dyDescent="0.25">
      <c r="A244" s="171"/>
      <c r="B244" s="160"/>
      <c r="C244" s="159"/>
      <c r="D244" s="159"/>
      <c r="E244" s="159"/>
      <c r="F244" s="159"/>
      <c r="G244" s="166"/>
      <c r="H244" s="171"/>
      <c r="I244" s="159"/>
      <c r="J244" s="165"/>
      <c r="K244" s="178"/>
      <c r="L244" s="172"/>
      <c r="M244" s="159"/>
      <c r="N244" s="159"/>
      <c r="O244" s="159"/>
      <c r="P244" s="159"/>
      <c r="Q244" s="165"/>
      <c r="R244" s="166"/>
      <c r="S244" s="167"/>
      <c r="T244" s="168"/>
      <c r="U244" s="163"/>
      <c r="V244" s="169"/>
      <c r="W244" s="173"/>
    </row>
    <row r="245" spans="1:23" ht="14.45" customHeight="1" x14ac:dyDescent="0.25">
      <c r="A245" s="171"/>
      <c r="B245" s="160"/>
      <c r="C245" s="159"/>
      <c r="D245" s="159"/>
      <c r="E245" s="159"/>
      <c r="F245" s="159"/>
      <c r="G245" s="166"/>
      <c r="H245" s="171"/>
      <c r="I245" s="159"/>
      <c r="J245" s="165"/>
      <c r="K245" s="178"/>
      <c r="L245" s="172"/>
      <c r="M245" s="159"/>
      <c r="N245" s="159"/>
      <c r="O245" s="159"/>
      <c r="P245" s="159"/>
      <c r="Q245" s="165"/>
      <c r="R245" s="166"/>
      <c r="S245" s="167"/>
      <c r="T245" s="168"/>
      <c r="U245" s="163"/>
      <c r="V245" s="169"/>
      <c r="W245" s="173"/>
    </row>
    <row r="246" spans="1:23" ht="14.45" customHeight="1" x14ac:dyDescent="0.25">
      <c r="A246" s="171"/>
      <c r="B246" s="160"/>
      <c r="C246" s="159"/>
      <c r="D246" s="159"/>
      <c r="E246" s="159"/>
      <c r="F246" s="159"/>
      <c r="G246" s="166"/>
      <c r="H246" s="171"/>
      <c r="I246" s="159"/>
      <c r="J246" s="165"/>
      <c r="K246" s="178"/>
      <c r="L246" s="172"/>
      <c r="M246" s="159"/>
      <c r="N246" s="159"/>
      <c r="O246" s="159"/>
      <c r="P246" s="159"/>
      <c r="Q246" s="165"/>
      <c r="R246" s="166"/>
      <c r="S246" s="167"/>
      <c r="T246" s="168"/>
      <c r="U246" s="163"/>
      <c r="V246" s="169"/>
      <c r="W246" s="173"/>
    </row>
    <row r="247" spans="1:23" ht="14.45" customHeight="1" x14ac:dyDescent="0.25">
      <c r="A247" s="171"/>
      <c r="B247" s="160"/>
      <c r="C247" s="159"/>
      <c r="D247" s="159"/>
      <c r="E247" s="159"/>
      <c r="F247" s="159"/>
      <c r="G247" s="166"/>
      <c r="H247" s="171"/>
      <c r="I247" s="159"/>
      <c r="J247" s="165"/>
      <c r="K247" s="178"/>
      <c r="L247" s="172"/>
      <c r="M247" s="159"/>
      <c r="N247" s="159"/>
      <c r="O247" s="159"/>
      <c r="P247" s="159"/>
      <c r="Q247" s="165"/>
      <c r="R247" s="166"/>
      <c r="S247" s="167"/>
      <c r="T247" s="168"/>
      <c r="U247" s="163"/>
      <c r="V247" s="169"/>
      <c r="W247" s="173"/>
    </row>
    <row r="248" spans="1:23" ht="14.45" customHeight="1" x14ac:dyDescent="0.25">
      <c r="A248" s="171"/>
      <c r="B248" s="160"/>
      <c r="C248" s="159"/>
      <c r="D248" s="159"/>
      <c r="E248" s="159"/>
      <c r="F248" s="159"/>
      <c r="G248" s="166"/>
      <c r="H248" s="171"/>
      <c r="I248" s="159"/>
      <c r="J248" s="165"/>
      <c r="K248" s="178"/>
      <c r="L248" s="172"/>
      <c r="M248" s="159"/>
      <c r="N248" s="159"/>
      <c r="O248" s="159"/>
      <c r="P248" s="159"/>
      <c r="Q248" s="165"/>
      <c r="R248" s="166"/>
      <c r="S248" s="167"/>
      <c r="T248" s="168"/>
      <c r="U248" s="163"/>
      <c r="V248" s="169"/>
      <c r="W248" s="173"/>
    </row>
    <row r="249" spans="1:23" ht="14.45" customHeight="1" x14ac:dyDescent="0.25">
      <c r="A249" s="171"/>
      <c r="B249" s="160"/>
      <c r="C249" s="159"/>
      <c r="D249" s="159"/>
      <c r="E249" s="159"/>
      <c r="F249" s="159"/>
      <c r="G249" s="166"/>
      <c r="H249" s="171"/>
      <c r="I249" s="159"/>
      <c r="J249" s="165"/>
      <c r="K249" s="178"/>
      <c r="L249" s="172"/>
      <c r="M249" s="159"/>
      <c r="N249" s="159"/>
      <c r="O249" s="159"/>
      <c r="P249" s="159"/>
      <c r="Q249" s="165"/>
      <c r="R249" s="166"/>
      <c r="S249" s="167"/>
      <c r="T249" s="168"/>
      <c r="U249" s="163"/>
      <c r="V249" s="169"/>
      <c r="W249" s="173"/>
    </row>
    <row r="250" spans="1:23" ht="14.45" customHeight="1" x14ac:dyDescent="0.25">
      <c r="A250" s="171"/>
      <c r="B250" s="160"/>
      <c r="C250" s="159"/>
      <c r="D250" s="159"/>
      <c r="E250" s="159"/>
      <c r="F250" s="159"/>
      <c r="G250" s="166"/>
      <c r="H250" s="171"/>
      <c r="I250" s="159"/>
      <c r="J250" s="165"/>
      <c r="K250" s="178"/>
      <c r="L250" s="172"/>
      <c r="M250" s="159"/>
      <c r="N250" s="159"/>
      <c r="O250" s="159"/>
      <c r="P250" s="159"/>
      <c r="Q250" s="165"/>
      <c r="R250" s="166"/>
      <c r="S250" s="167"/>
      <c r="T250" s="168"/>
      <c r="U250" s="163"/>
      <c r="V250" s="169"/>
      <c r="W250" s="173"/>
    </row>
    <row r="251" spans="1:23" ht="14.45" customHeight="1" x14ac:dyDescent="0.25">
      <c r="A251" s="171"/>
      <c r="B251" s="160"/>
      <c r="C251" s="159"/>
      <c r="D251" s="159"/>
      <c r="E251" s="159"/>
      <c r="F251" s="159"/>
      <c r="G251" s="166"/>
      <c r="H251" s="171"/>
      <c r="I251" s="159"/>
      <c r="J251" s="165"/>
      <c r="K251" s="178"/>
      <c r="L251" s="172"/>
      <c r="M251" s="159"/>
      <c r="N251" s="159"/>
      <c r="O251" s="159"/>
      <c r="P251" s="159"/>
      <c r="Q251" s="165"/>
      <c r="R251" s="166"/>
      <c r="S251" s="167"/>
      <c r="T251" s="168"/>
      <c r="U251" s="163"/>
      <c r="V251" s="169"/>
      <c r="W251" s="173"/>
    </row>
    <row r="252" spans="1:23" ht="14.45" customHeight="1" x14ac:dyDescent="0.25">
      <c r="A252" s="171"/>
      <c r="B252" s="160"/>
      <c r="C252" s="159"/>
      <c r="D252" s="159"/>
      <c r="E252" s="159"/>
      <c r="F252" s="159"/>
      <c r="G252" s="166"/>
      <c r="H252" s="171"/>
      <c r="I252" s="159"/>
      <c r="J252" s="165"/>
      <c r="K252" s="178"/>
      <c r="L252" s="172"/>
      <c r="M252" s="159"/>
      <c r="N252" s="159"/>
      <c r="O252" s="159"/>
      <c r="P252" s="159"/>
      <c r="Q252" s="165"/>
      <c r="R252" s="166"/>
      <c r="S252" s="167"/>
      <c r="T252" s="168"/>
      <c r="U252" s="163"/>
      <c r="V252" s="169"/>
      <c r="W252" s="173"/>
    </row>
    <row r="253" spans="1:23" ht="14.45" customHeight="1" x14ac:dyDescent="0.25">
      <c r="A253" s="171"/>
      <c r="B253" s="160"/>
      <c r="C253" s="159"/>
      <c r="D253" s="159"/>
      <c r="E253" s="159"/>
      <c r="F253" s="159"/>
      <c r="G253" s="166"/>
      <c r="H253" s="171"/>
      <c r="I253" s="159"/>
      <c r="J253" s="165"/>
      <c r="K253" s="178"/>
      <c r="L253" s="172"/>
      <c r="M253" s="159"/>
      <c r="N253" s="159"/>
      <c r="O253" s="159"/>
      <c r="P253" s="159"/>
      <c r="Q253" s="165"/>
      <c r="R253" s="166"/>
      <c r="S253" s="167"/>
      <c r="T253" s="168"/>
      <c r="U253" s="163"/>
      <c r="V253" s="169"/>
      <c r="W253" s="173"/>
    </row>
    <row r="254" spans="1:23" ht="14.45" customHeight="1" x14ac:dyDescent="0.25">
      <c r="A254" s="171"/>
      <c r="B254" s="160"/>
      <c r="C254" s="159"/>
      <c r="D254" s="159"/>
      <c r="E254" s="159"/>
      <c r="F254" s="159"/>
      <c r="G254" s="166"/>
      <c r="H254" s="171"/>
      <c r="I254" s="159"/>
      <c r="J254" s="165"/>
      <c r="K254" s="178"/>
      <c r="L254" s="172"/>
      <c r="M254" s="159"/>
      <c r="N254" s="159"/>
      <c r="O254" s="159"/>
      <c r="P254" s="159"/>
      <c r="Q254" s="165"/>
      <c r="R254" s="166"/>
      <c r="S254" s="167"/>
      <c r="T254" s="168"/>
      <c r="U254" s="163"/>
      <c r="V254" s="169"/>
      <c r="W254" s="173"/>
    </row>
    <row r="255" spans="1:23" ht="14.45" customHeight="1" x14ac:dyDescent="0.25">
      <c r="A255" s="171"/>
      <c r="B255" s="160"/>
      <c r="C255" s="159"/>
      <c r="D255" s="159"/>
      <c r="E255" s="159"/>
      <c r="F255" s="159"/>
      <c r="G255" s="166"/>
      <c r="H255" s="171"/>
      <c r="I255" s="159"/>
      <c r="J255" s="165"/>
      <c r="K255" s="178"/>
      <c r="L255" s="172"/>
      <c r="M255" s="159"/>
      <c r="N255" s="159"/>
      <c r="O255" s="159"/>
      <c r="P255" s="159"/>
      <c r="Q255" s="165"/>
      <c r="R255" s="166"/>
      <c r="S255" s="167"/>
      <c r="T255" s="168"/>
      <c r="U255" s="163"/>
      <c r="V255" s="169"/>
      <c r="W255" s="173"/>
    </row>
    <row r="256" spans="1:23" ht="14.45" customHeight="1" x14ac:dyDescent="0.25">
      <c r="A256" s="171"/>
      <c r="B256" s="160"/>
      <c r="C256" s="159"/>
      <c r="D256" s="159"/>
      <c r="E256" s="159"/>
      <c r="F256" s="159"/>
      <c r="G256" s="166"/>
      <c r="H256" s="171"/>
      <c r="I256" s="159"/>
      <c r="J256" s="165"/>
      <c r="K256" s="178"/>
      <c r="L256" s="172"/>
      <c r="M256" s="159"/>
      <c r="N256" s="159"/>
      <c r="O256" s="159"/>
      <c r="P256" s="159"/>
      <c r="Q256" s="165"/>
      <c r="R256" s="166"/>
      <c r="S256" s="167"/>
      <c r="T256" s="168"/>
      <c r="U256" s="163"/>
      <c r="V256" s="169"/>
      <c r="W256" s="173"/>
    </row>
    <row r="257" spans="1:23" ht="14.45" customHeight="1" x14ac:dyDescent="0.25">
      <c r="A257" s="171"/>
      <c r="B257" s="160"/>
      <c r="C257" s="159"/>
      <c r="D257" s="159"/>
      <c r="E257" s="159"/>
      <c r="F257" s="159"/>
      <c r="G257" s="166"/>
      <c r="H257" s="171"/>
      <c r="I257" s="159"/>
      <c r="J257" s="165"/>
      <c r="K257" s="178"/>
      <c r="L257" s="172"/>
      <c r="M257" s="159"/>
      <c r="N257" s="159"/>
      <c r="O257" s="159"/>
      <c r="P257" s="159"/>
      <c r="Q257" s="165"/>
      <c r="R257" s="166"/>
      <c r="S257" s="167"/>
      <c r="T257" s="168"/>
      <c r="U257" s="163"/>
      <c r="V257" s="169"/>
      <c r="W257" s="173"/>
    </row>
    <row r="258" spans="1:23" ht="14.45" customHeight="1" x14ac:dyDescent="0.25">
      <c r="A258" s="171"/>
      <c r="B258" s="160"/>
      <c r="C258" s="159"/>
      <c r="D258" s="159"/>
      <c r="E258" s="159"/>
      <c r="F258" s="159"/>
      <c r="G258" s="166"/>
      <c r="H258" s="171"/>
      <c r="I258" s="159"/>
      <c r="J258" s="165"/>
      <c r="K258" s="178"/>
      <c r="L258" s="172"/>
      <c r="M258" s="159"/>
      <c r="N258" s="159"/>
      <c r="O258" s="159"/>
      <c r="P258" s="159"/>
      <c r="Q258" s="165"/>
      <c r="R258" s="166"/>
      <c r="S258" s="167"/>
      <c r="T258" s="168"/>
      <c r="U258" s="163"/>
      <c r="V258" s="169"/>
      <c r="W258" s="173"/>
    </row>
    <row r="259" spans="1:23" ht="14.45" customHeight="1" x14ac:dyDescent="0.25">
      <c r="A259" s="171"/>
      <c r="B259" s="160"/>
      <c r="C259" s="159"/>
      <c r="D259" s="159"/>
      <c r="E259" s="159"/>
      <c r="F259" s="159"/>
      <c r="G259" s="166"/>
      <c r="H259" s="171"/>
      <c r="I259" s="159"/>
      <c r="J259" s="165"/>
      <c r="K259" s="178"/>
      <c r="L259" s="172"/>
      <c r="M259" s="159"/>
      <c r="N259" s="159"/>
      <c r="O259" s="159"/>
      <c r="P259" s="159"/>
      <c r="Q259" s="165"/>
      <c r="R259" s="166"/>
      <c r="S259" s="167"/>
      <c r="T259" s="168"/>
      <c r="U259" s="163"/>
      <c r="V259" s="169"/>
      <c r="W259" s="173"/>
    </row>
    <row r="260" spans="1:23" ht="14.45" customHeight="1" x14ac:dyDescent="0.25">
      <c r="A260" s="171"/>
      <c r="B260" s="160"/>
      <c r="C260" s="159"/>
      <c r="D260" s="159"/>
      <c r="E260" s="159"/>
      <c r="F260" s="159"/>
      <c r="G260" s="166"/>
      <c r="H260" s="171"/>
      <c r="I260" s="159"/>
      <c r="J260" s="165"/>
      <c r="K260" s="178"/>
      <c r="L260" s="172"/>
      <c r="M260" s="159"/>
      <c r="N260" s="159"/>
      <c r="O260" s="159"/>
      <c r="P260" s="159"/>
      <c r="Q260" s="165"/>
      <c r="R260" s="166"/>
      <c r="S260" s="167"/>
      <c r="T260" s="168"/>
      <c r="U260" s="163"/>
      <c r="V260" s="169"/>
      <c r="W260" s="173"/>
    </row>
    <row r="261" spans="1:23" ht="14.45" customHeight="1" x14ac:dyDescent="0.25">
      <c r="A261" s="171"/>
      <c r="B261" s="160"/>
      <c r="C261" s="159"/>
      <c r="D261" s="159"/>
      <c r="E261" s="159"/>
      <c r="F261" s="159"/>
      <c r="G261" s="166"/>
      <c r="H261" s="171"/>
      <c r="I261" s="159"/>
      <c r="J261" s="165"/>
      <c r="K261" s="178"/>
      <c r="L261" s="172"/>
      <c r="M261" s="159"/>
      <c r="N261" s="159"/>
      <c r="O261" s="159"/>
      <c r="P261" s="159"/>
      <c r="Q261" s="165"/>
      <c r="R261" s="166"/>
      <c r="S261" s="167"/>
      <c r="T261" s="168"/>
      <c r="U261" s="163"/>
      <c r="V261" s="169"/>
      <c r="W261" s="173"/>
    </row>
    <row r="262" spans="1:23" ht="14.45" customHeight="1" x14ac:dyDescent="0.25">
      <c r="A262" s="171"/>
      <c r="B262" s="160"/>
      <c r="C262" s="159"/>
      <c r="D262" s="159"/>
      <c r="E262" s="159"/>
      <c r="F262" s="159"/>
      <c r="G262" s="166"/>
      <c r="H262" s="171"/>
      <c r="I262" s="159"/>
      <c r="J262" s="165"/>
      <c r="K262" s="178"/>
      <c r="L262" s="172"/>
      <c r="M262" s="159"/>
      <c r="N262" s="159"/>
      <c r="O262" s="159"/>
      <c r="P262" s="159"/>
      <c r="Q262" s="165"/>
      <c r="R262" s="166"/>
      <c r="S262" s="167"/>
      <c r="T262" s="168"/>
      <c r="U262" s="163"/>
      <c r="V262" s="169"/>
      <c r="W262" s="173"/>
    </row>
    <row r="263" spans="1:23" ht="14.45" customHeight="1" x14ac:dyDescent="0.25">
      <c r="A263" s="171"/>
      <c r="B263" s="160"/>
      <c r="C263" s="159"/>
      <c r="D263" s="159"/>
      <c r="E263" s="159"/>
      <c r="F263" s="159"/>
      <c r="G263" s="166"/>
      <c r="H263" s="171"/>
      <c r="I263" s="159"/>
      <c r="J263" s="165"/>
      <c r="K263" s="178"/>
      <c r="L263" s="172"/>
      <c r="M263" s="159"/>
      <c r="N263" s="159"/>
      <c r="O263" s="159"/>
      <c r="P263" s="159"/>
      <c r="Q263" s="165"/>
      <c r="R263" s="166"/>
      <c r="S263" s="167"/>
      <c r="T263" s="168"/>
      <c r="U263" s="163"/>
      <c r="V263" s="169"/>
      <c r="W263" s="173"/>
    </row>
    <row r="264" spans="1:23" ht="14.45" customHeight="1" x14ac:dyDescent="0.25">
      <c r="A264" s="171"/>
      <c r="B264" s="160"/>
      <c r="C264" s="159"/>
      <c r="D264" s="159"/>
      <c r="E264" s="159"/>
      <c r="F264" s="159"/>
      <c r="G264" s="166"/>
      <c r="H264" s="171"/>
      <c r="I264" s="159"/>
      <c r="J264" s="165"/>
      <c r="K264" s="178"/>
      <c r="L264" s="172"/>
      <c r="M264" s="159"/>
      <c r="N264" s="159"/>
      <c r="O264" s="159"/>
      <c r="P264" s="159"/>
      <c r="Q264" s="165"/>
      <c r="R264" s="166"/>
      <c r="S264" s="167"/>
      <c r="T264" s="168"/>
      <c r="U264" s="163"/>
      <c r="V264" s="169"/>
      <c r="W264" s="173"/>
    </row>
    <row r="265" spans="1:23" ht="14.45" customHeight="1" x14ac:dyDescent="0.25">
      <c r="A265" s="171"/>
      <c r="B265" s="160"/>
      <c r="C265" s="159"/>
      <c r="D265" s="159"/>
      <c r="E265" s="159"/>
      <c r="F265" s="159"/>
      <c r="G265" s="166"/>
      <c r="H265" s="171"/>
      <c r="I265" s="159"/>
      <c r="J265" s="165"/>
      <c r="K265" s="178"/>
      <c r="L265" s="172"/>
      <c r="M265" s="159"/>
      <c r="N265" s="159"/>
      <c r="O265" s="159"/>
      <c r="P265" s="159"/>
      <c r="Q265" s="165"/>
      <c r="R265" s="166"/>
      <c r="S265" s="167"/>
      <c r="T265" s="168"/>
      <c r="U265" s="163"/>
      <c r="V265" s="169"/>
      <c r="W265" s="173"/>
    </row>
    <row r="266" spans="1:23" ht="14.45" customHeight="1" x14ac:dyDescent="0.25">
      <c r="A266" s="171"/>
      <c r="B266" s="160"/>
      <c r="C266" s="159"/>
      <c r="D266" s="159"/>
      <c r="E266" s="159"/>
      <c r="F266" s="159"/>
      <c r="G266" s="166"/>
      <c r="H266" s="171"/>
      <c r="I266" s="159"/>
      <c r="J266" s="165"/>
      <c r="K266" s="178"/>
      <c r="L266" s="172"/>
      <c r="M266" s="159"/>
      <c r="N266" s="159"/>
      <c r="O266" s="159"/>
      <c r="P266" s="159"/>
      <c r="Q266" s="165"/>
      <c r="R266" s="166"/>
      <c r="S266" s="167"/>
      <c r="T266" s="168"/>
      <c r="U266" s="163"/>
      <c r="V266" s="169"/>
      <c r="W266" s="173"/>
    </row>
    <row r="267" spans="1:23" ht="14.45" customHeight="1" x14ac:dyDescent="0.25">
      <c r="A267" s="171"/>
      <c r="B267" s="160"/>
      <c r="C267" s="159"/>
      <c r="D267" s="159"/>
      <c r="E267" s="159"/>
      <c r="F267" s="159"/>
      <c r="G267" s="166"/>
      <c r="H267" s="171"/>
      <c r="I267" s="159"/>
      <c r="J267" s="165"/>
      <c r="K267" s="178"/>
      <c r="L267" s="172"/>
      <c r="M267" s="159"/>
      <c r="N267" s="159"/>
      <c r="O267" s="159"/>
      <c r="P267" s="159"/>
      <c r="Q267" s="165"/>
      <c r="R267" s="166"/>
      <c r="S267" s="167"/>
      <c r="T267" s="168"/>
      <c r="U267" s="163"/>
      <c r="V267" s="169"/>
      <c r="W267" s="173"/>
    </row>
    <row r="268" spans="1:23" ht="14.45" customHeight="1" x14ac:dyDescent="0.25">
      <c r="A268" s="171"/>
      <c r="B268" s="160"/>
      <c r="C268" s="159"/>
      <c r="D268" s="159"/>
      <c r="E268" s="159"/>
      <c r="F268" s="159"/>
      <c r="G268" s="166"/>
      <c r="H268" s="171"/>
      <c r="I268" s="159"/>
      <c r="J268" s="165"/>
      <c r="K268" s="178"/>
      <c r="L268" s="172"/>
      <c r="M268" s="159"/>
      <c r="N268" s="159"/>
      <c r="O268" s="159"/>
      <c r="P268" s="159"/>
      <c r="Q268" s="165"/>
      <c r="R268" s="166"/>
      <c r="S268" s="167"/>
      <c r="T268" s="168"/>
      <c r="U268" s="163"/>
      <c r="V268" s="169"/>
      <c r="W268" s="173"/>
    </row>
    <row r="269" spans="1:23" ht="14.45" customHeight="1" x14ac:dyDescent="0.25">
      <c r="A269" s="171"/>
      <c r="B269" s="160"/>
      <c r="C269" s="159"/>
      <c r="D269" s="159"/>
      <c r="E269" s="159"/>
      <c r="F269" s="159"/>
      <c r="G269" s="166"/>
      <c r="H269" s="171"/>
      <c r="I269" s="159"/>
      <c r="J269" s="165"/>
      <c r="K269" s="178"/>
      <c r="L269" s="172"/>
      <c r="M269" s="159"/>
      <c r="N269" s="159"/>
      <c r="O269" s="159"/>
      <c r="P269" s="159"/>
      <c r="Q269" s="165"/>
      <c r="R269" s="166"/>
      <c r="S269" s="167"/>
      <c r="T269" s="168"/>
      <c r="U269" s="163"/>
      <c r="V269" s="169"/>
      <c r="W269" s="173"/>
    </row>
    <row r="270" spans="1:23" ht="14.45" customHeight="1" x14ac:dyDescent="0.25">
      <c r="A270" s="171"/>
      <c r="B270" s="160"/>
      <c r="C270" s="159"/>
      <c r="D270" s="159"/>
      <c r="E270" s="159"/>
      <c r="F270" s="159"/>
      <c r="G270" s="166"/>
      <c r="H270" s="171"/>
      <c r="I270" s="159"/>
      <c r="J270" s="165"/>
      <c r="K270" s="178"/>
      <c r="L270" s="172"/>
      <c r="M270" s="159"/>
      <c r="N270" s="159"/>
      <c r="O270" s="159"/>
      <c r="P270" s="159"/>
      <c r="Q270" s="165"/>
      <c r="R270" s="166"/>
      <c r="S270" s="167"/>
      <c r="T270" s="168"/>
      <c r="U270" s="163"/>
      <c r="V270" s="169"/>
      <c r="W270" s="173"/>
    </row>
    <row r="271" spans="1:23" ht="14.45" customHeight="1" x14ac:dyDescent="0.25">
      <c r="A271" s="171"/>
      <c r="B271" s="160"/>
      <c r="C271" s="159"/>
      <c r="D271" s="159"/>
      <c r="E271" s="159"/>
      <c r="F271" s="159"/>
      <c r="G271" s="166"/>
      <c r="H271" s="171"/>
      <c r="I271" s="159"/>
      <c r="J271" s="165"/>
      <c r="K271" s="178"/>
      <c r="L271" s="172"/>
      <c r="M271" s="159"/>
      <c r="N271" s="159"/>
      <c r="O271" s="159"/>
      <c r="P271" s="159"/>
      <c r="Q271" s="165"/>
      <c r="R271" s="166"/>
      <c r="S271" s="167"/>
      <c r="T271" s="168"/>
      <c r="U271" s="163"/>
      <c r="V271" s="169"/>
      <c r="W271" s="173"/>
    </row>
    <row r="272" spans="1:23" ht="14.45" customHeight="1" x14ac:dyDescent="0.25">
      <c r="A272" s="171"/>
      <c r="B272" s="160"/>
      <c r="C272" s="159"/>
      <c r="D272" s="159"/>
      <c r="E272" s="159"/>
      <c r="F272" s="159"/>
      <c r="G272" s="166"/>
      <c r="H272" s="171"/>
      <c r="I272" s="159"/>
      <c r="J272" s="165"/>
      <c r="K272" s="178"/>
      <c r="L272" s="172"/>
      <c r="M272" s="159"/>
      <c r="N272" s="159"/>
      <c r="O272" s="159"/>
      <c r="P272" s="159"/>
      <c r="Q272" s="165"/>
      <c r="R272" s="166"/>
      <c r="S272" s="167"/>
      <c r="T272" s="168"/>
      <c r="U272" s="163"/>
      <c r="V272" s="169"/>
      <c r="W272" s="173"/>
    </row>
    <row r="273" spans="1:23" ht="14.45" customHeight="1" x14ac:dyDescent="0.25">
      <c r="A273" s="171"/>
      <c r="B273" s="160"/>
      <c r="C273" s="159"/>
      <c r="D273" s="159"/>
      <c r="E273" s="159"/>
      <c r="F273" s="159"/>
      <c r="G273" s="166"/>
      <c r="H273" s="171"/>
      <c r="I273" s="159"/>
      <c r="J273" s="165"/>
      <c r="K273" s="178"/>
      <c r="L273" s="172"/>
      <c r="M273" s="159"/>
      <c r="N273" s="159"/>
      <c r="O273" s="159"/>
      <c r="P273" s="159"/>
      <c r="Q273" s="165"/>
      <c r="R273" s="166"/>
      <c r="S273" s="167"/>
      <c r="T273" s="168"/>
      <c r="U273" s="163"/>
      <c r="V273" s="169"/>
      <c r="W273" s="173"/>
    </row>
    <row r="274" spans="1:23" ht="14.45" customHeight="1" x14ac:dyDescent="0.25">
      <c r="A274" s="171"/>
      <c r="B274" s="160"/>
      <c r="C274" s="159"/>
      <c r="D274" s="159"/>
      <c r="E274" s="159"/>
      <c r="F274" s="159"/>
      <c r="G274" s="166"/>
      <c r="H274" s="171"/>
      <c r="I274" s="159"/>
      <c r="J274" s="165"/>
      <c r="K274" s="178"/>
      <c r="L274" s="172"/>
      <c r="M274" s="159"/>
      <c r="N274" s="159"/>
      <c r="O274" s="159"/>
      <c r="P274" s="159"/>
      <c r="Q274" s="165"/>
      <c r="R274" s="166"/>
      <c r="S274" s="167"/>
      <c r="T274" s="168"/>
      <c r="U274" s="163"/>
      <c r="V274" s="169"/>
      <c r="W274" s="173"/>
    </row>
    <row r="275" spans="1:23" ht="14.45" customHeight="1" x14ac:dyDescent="0.25">
      <c r="A275" s="171"/>
      <c r="B275" s="160"/>
      <c r="C275" s="159"/>
      <c r="D275" s="159"/>
      <c r="E275" s="159"/>
      <c r="F275" s="159"/>
      <c r="G275" s="166"/>
      <c r="H275" s="171"/>
      <c r="I275" s="159"/>
      <c r="J275" s="165"/>
      <c r="K275" s="178"/>
      <c r="L275" s="172"/>
      <c r="M275" s="159"/>
      <c r="N275" s="159"/>
      <c r="O275" s="159"/>
      <c r="P275" s="159"/>
      <c r="Q275" s="165"/>
      <c r="R275" s="166"/>
      <c r="S275" s="167"/>
      <c r="T275" s="168"/>
      <c r="U275" s="163"/>
      <c r="V275" s="169"/>
      <c r="W275" s="173"/>
    </row>
    <row r="276" spans="1:23" ht="14.45" customHeight="1" x14ac:dyDescent="0.25">
      <c r="A276" s="171"/>
      <c r="B276" s="160"/>
      <c r="C276" s="159"/>
      <c r="D276" s="159"/>
      <c r="E276" s="159"/>
      <c r="F276" s="159"/>
      <c r="G276" s="166"/>
      <c r="H276" s="171"/>
      <c r="I276" s="159"/>
      <c r="J276" s="165"/>
      <c r="K276" s="178"/>
      <c r="L276" s="172"/>
      <c r="M276" s="159"/>
      <c r="N276" s="159"/>
      <c r="O276" s="159"/>
      <c r="P276" s="159"/>
      <c r="Q276" s="165"/>
      <c r="R276" s="166"/>
      <c r="S276" s="167"/>
      <c r="T276" s="168"/>
      <c r="U276" s="163"/>
      <c r="V276" s="169"/>
      <c r="W276" s="173"/>
    </row>
    <row r="277" spans="1:23" ht="14.45" customHeight="1" x14ac:dyDescent="0.25">
      <c r="A277" s="171"/>
      <c r="B277" s="160"/>
      <c r="C277" s="159"/>
      <c r="D277" s="159"/>
      <c r="E277" s="159"/>
      <c r="F277" s="159"/>
      <c r="G277" s="166"/>
      <c r="H277" s="171"/>
      <c r="I277" s="159"/>
      <c r="J277" s="165"/>
      <c r="K277" s="178"/>
      <c r="L277" s="172"/>
      <c r="M277" s="159"/>
      <c r="N277" s="159"/>
      <c r="O277" s="159"/>
      <c r="P277" s="159"/>
      <c r="Q277" s="165"/>
      <c r="R277" s="166"/>
      <c r="S277" s="167"/>
      <c r="T277" s="168"/>
      <c r="U277" s="163"/>
      <c r="V277" s="169"/>
      <c r="W277" s="173"/>
    </row>
    <row r="278" spans="1:23" ht="14.45" customHeight="1" x14ac:dyDescent="0.25">
      <c r="A278" s="171"/>
      <c r="B278" s="160"/>
      <c r="C278" s="159"/>
      <c r="D278" s="159"/>
      <c r="E278" s="159"/>
      <c r="F278" s="159"/>
      <c r="G278" s="166"/>
      <c r="H278" s="171"/>
      <c r="I278" s="159"/>
      <c r="J278" s="165"/>
      <c r="K278" s="178"/>
      <c r="L278" s="172"/>
      <c r="M278" s="159"/>
      <c r="N278" s="159"/>
      <c r="O278" s="159"/>
      <c r="P278" s="159"/>
      <c r="Q278" s="165"/>
      <c r="R278" s="166"/>
      <c r="S278" s="167"/>
      <c r="T278" s="168"/>
      <c r="U278" s="163"/>
      <c r="V278" s="169"/>
      <c r="W278" s="173"/>
    </row>
    <row r="279" spans="1:23" ht="14.45" customHeight="1" x14ac:dyDescent="0.25">
      <c r="A279" s="171"/>
      <c r="B279" s="160"/>
      <c r="C279" s="159"/>
      <c r="D279" s="159"/>
      <c r="E279" s="159"/>
      <c r="F279" s="159"/>
      <c r="G279" s="166"/>
      <c r="H279" s="171"/>
      <c r="I279" s="159"/>
      <c r="J279" s="165"/>
      <c r="K279" s="178"/>
      <c r="L279" s="172"/>
      <c r="M279" s="159"/>
      <c r="N279" s="159"/>
      <c r="O279" s="159"/>
      <c r="P279" s="159"/>
      <c r="Q279" s="165"/>
      <c r="R279" s="166"/>
      <c r="S279" s="167"/>
      <c r="T279" s="168"/>
      <c r="U279" s="163"/>
      <c r="V279" s="169"/>
      <c r="W279" s="173"/>
    </row>
    <row r="280" spans="1:23" ht="14.45" customHeight="1" x14ac:dyDescent="0.25">
      <c r="A280" s="171"/>
      <c r="B280" s="160"/>
      <c r="C280" s="159"/>
      <c r="D280" s="159"/>
      <c r="E280" s="159"/>
      <c r="F280" s="159"/>
      <c r="G280" s="166"/>
      <c r="H280" s="171"/>
      <c r="I280" s="159"/>
      <c r="J280" s="165"/>
      <c r="K280" s="178"/>
      <c r="L280" s="172"/>
      <c r="M280" s="159"/>
      <c r="N280" s="159"/>
      <c r="O280" s="159"/>
      <c r="P280" s="159"/>
      <c r="Q280" s="165"/>
      <c r="R280" s="166"/>
      <c r="S280" s="167"/>
      <c r="T280" s="168"/>
      <c r="U280" s="163"/>
      <c r="V280" s="169"/>
      <c r="W280" s="173"/>
    </row>
    <row r="281" spans="1:23" ht="14.45" customHeight="1" x14ac:dyDescent="0.25">
      <c r="A281" s="171"/>
      <c r="B281" s="160"/>
      <c r="C281" s="159"/>
      <c r="D281" s="159"/>
      <c r="E281" s="159"/>
      <c r="F281" s="159"/>
      <c r="G281" s="166"/>
      <c r="H281" s="171"/>
      <c r="I281" s="159"/>
      <c r="J281" s="165"/>
      <c r="K281" s="178"/>
      <c r="L281" s="172"/>
      <c r="M281" s="159"/>
      <c r="N281" s="159"/>
      <c r="O281" s="159"/>
      <c r="P281" s="159"/>
      <c r="Q281" s="165"/>
      <c r="R281" s="166"/>
      <c r="S281" s="167"/>
      <c r="T281" s="168"/>
      <c r="U281" s="163"/>
      <c r="V281" s="169"/>
      <c r="W281" s="173"/>
    </row>
    <row r="282" spans="1:23" ht="14.45" customHeight="1" x14ac:dyDescent="0.25">
      <c r="A282" s="171"/>
      <c r="B282" s="160"/>
      <c r="C282" s="159"/>
      <c r="D282" s="159"/>
      <c r="E282" s="159"/>
      <c r="F282" s="159"/>
      <c r="G282" s="166"/>
      <c r="H282" s="171"/>
      <c r="I282" s="159"/>
      <c r="J282" s="165"/>
      <c r="K282" s="178"/>
      <c r="L282" s="172"/>
      <c r="M282" s="159"/>
      <c r="N282" s="159"/>
      <c r="O282" s="159"/>
      <c r="P282" s="159"/>
      <c r="Q282" s="165"/>
      <c r="R282" s="166"/>
      <c r="S282" s="167"/>
      <c r="T282" s="168"/>
      <c r="U282" s="163"/>
      <c r="V282" s="169"/>
      <c r="W282" s="173"/>
    </row>
    <row r="283" spans="1:23" ht="14.45" customHeight="1" x14ac:dyDescent="0.25">
      <c r="A283" s="171"/>
      <c r="B283" s="160"/>
      <c r="C283" s="159"/>
      <c r="D283" s="159"/>
      <c r="E283" s="159"/>
      <c r="F283" s="159"/>
      <c r="G283" s="166"/>
      <c r="H283" s="171"/>
      <c r="I283" s="159"/>
      <c r="J283" s="165"/>
      <c r="K283" s="178"/>
      <c r="L283" s="172"/>
      <c r="M283" s="159"/>
      <c r="N283" s="159"/>
      <c r="O283" s="159"/>
      <c r="P283" s="159"/>
      <c r="Q283" s="165"/>
      <c r="R283" s="166"/>
      <c r="S283" s="167"/>
      <c r="T283" s="168"/>
      <c r="U283" s="163"/>
      <c r="V283" s="169"/>
      <c r="W283" s="173"/>
    </row>
    <row r="284" spans="1:23" ht="14.45" customHeight="1" x14ac:dyDescent="0.25">
      <c r="A284" s="171"/>
      <c r="B284" s="160"/>
      <c r="C284" s="159"/>
      <c r="D284" s="159"/>
      <c r="E284" s="159"/>
      <c r="F284" s="159"/>
      <c r="G284" s="166"/>
      <c r="H284" s="171"/>
      <c r="I284" s="159"/>
      <c r="J284" s="165"/>
      <c r="K284" s="178"/>
      <c r="L284" s="172"/>
      <c r="M284" s="159"/>
      <c r="N284" s="159"/>
      <c r="O284" s="159"/>
      <c r="P284" s="159"/>
      <c r="Q284" s="165"/>
      <c r="R284" s="166"/>
      <c r="S284" s="167"/>
      <c r="T284" s="168"/>
      <c r="U284" s="163"/>
      <c r="V284" s="169"/>
      <c r="W284" s="173"/>
    </row>
    <row r="285" spans="1:23" ht="14.45" customHeight="1" x14ac:dyDescent="0.25">
      <c r="A285" s="179"/>
      <c r="B285" s="180"/>
      <c r="C285" s="181"/>
      <c r="D285" s="181"/>
      <c r="E285" s="181"/>
      <c r="F285" s="181"/>
      <c r="G285" s="182"/>
      <c r="H285" s="179"/>
      <c r="I285" s="181"/>
      <c r="J285" s="183"/>
      <c r="K285" s="184"/>
      <c r="L285" s="185"/>
      <c r="M285" s="181"/>
      <c r="N285" s="181"/>
      <c r="O285" s="181"/>
      <c r="P285" s="181"/>
      <c r="Q285" s="183"/>
      <c r="R285" s="182"/>
      <c r="S285" s="186"/>
      <c r="T285" s="187"/>
      <c r="U285" s="188"/>
      <c r="V285" s="189"/>
      <c r="W285" s="190"/>
    </row>
  </sheetData>
  <sheetProtection formatCells="0" formatColumns="0" formatRows="0" sort="0" autoFilter="0" pivotTables="0"/>
  <autoFilter ref="A4:V225"/>
  <mergeCells count="5">
    <mergeCell ref="A1:G1"/>
    <mergeCell ref="H1:K1"/>
    <mergeCell ref="E2:G2"/>
    <mergeCell ref="L1:R1"/>
    <mergeCell ref="T1:W1"/>
  </mergeCells>
  <conditionalFormatting sqref="A285 A5:A234">
    <cfRule type="duplicateValues" dxfId="6" priority="2"/>
  </conditionalFormatting>
  <conditionalFormatting sqref="A235:A284">
    <cfRule type="duplicateValues" dxfId="5" priority="1"/>
  </conditionalFormatting>
  <dataValidations count="13">
    <dataValidation type="date" operator="greaterThan" allowBlank="1" showInputMessage="1" showErrorMessage="1" sqref="J1:K1 J3:K4 Q3 Q5:Q285">
      <formula1>42370</formula1>
    </dataValidation>
    <dataValidation operator="greaterThan" allowBlank="1" showInputMessage="1" showErrorMessage="1" sqref="J2:K2 U5:U31 U33:U102 U104:U285"/>
    <dataValidation type="list" allowBlank="1" showInputMessage="1" showErrorMessage="1" sqref="P5:P285">
      <formula1>"yes,no"</formula1>
    </dataValidation>
    <dataValidation type="list" allowBlank="1" showInputMessage="1" showErrorMessage="1" sqref="H5:H285">
      <formula1>hospital_refer_to</formula1>
    </dataValidation>
    <dataValidation type="list" allowBlank="1" showInputMessage="1" showErrorMessage="1" sqref="M5:M285">
      <formula1>case_category</formula1>
    </dataValidation>
    <dataValidation type="list" allowBlank="1" showInputMessage="1" showErrorMessage="1" sqref="R5:R285">
      <formula1>blood_transfusion_info</formula1>
    </dataValidation>
    <dataValidation type="date" operator="greaterThan" allowBlank="1" showInputMessage="1" showErrorMessage="1" sqref="T5:T285 J5:K285">
      <formula1>42369</formula1>
    </dataValidation>
    <dataValidation type="list" allowBlank="1" showInputMessage="1" showErrorMessage="1" sqref="S5:S285">
      <formula1>refused_care</formula1>
    </dataValidation>
    <dataValidation type="decimal" allowBlank="1" showInputMessage="1" showErrorMessage="1" sqref="B5:B285">
      <formula1>0</formula1>
      <formula2>100</formula2>
    </dataValidation>
    <dataValidation type="list" allowBlank="1" showInputMessage="1" showErrorMessage="1" sqref="C5:C285">
      <formula1>"male,female"</formula1>
    </dataValidation>
    <dataValidation type="list" allowBlank="1" showInputMessage="1" showErrorMessage="1" sqref="O5:O285">
      <formula1>disease_category</formula1>
    </dataValidation>
    <dataValidation type="list" allowBlank="1" showInputMessage="1" showErrorMessage="1" sqref="O1:O2">
      <formula1>#REF!</formula1>
    </dataValidation>
    <dataValidation type="list" allowBlank="1" showInputMessage="1" showErrorMessage="1" sqref="D5:D285">
      <formula1>"Rakhine,Burma,Muslim,Hindu,Mro,Dyna,Khami,Other"</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Instructions!$B$54:$B$69</xm:f>
          </x14:formula1>
          <xm:sqref>I5:I285</xm:sqref>
        </x14:dataValidation>
        <x14:dataValidation type="list" allowBlank="1" showInputMessage="1" showErrorMessage="1">
          <x14:formula1>
            <xm:f>Instructions!$B$80:$B$85</xm:f>
          </x14:formula1>
          <xm:sqref>V5:V285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W253"/>
  <sheetViews>
    <sheetView zoomScaleNormal="100" workbookViewId="0">
      <pane xSplit="1" ySplit="4" topLeftCell="B5" activePane="bottomRight" state="frozen"/>
      <selection pane="topRight" activeCell="I3" sqref="I3"/>
      <selection pane="bottomLeft" activeCell="I3" sqref="I3"/>
      <selection pane="bottomRight" activeCell="A5" sqref="A5"/>
    </sheetView>
  </sheetViews>
  <sheetFormatPr defaultColWidth="9.140625" defaultRowHeight="14.45" customHeight="1" x14ac:dyDescent="0.25"/>
  <cols>
    <col min="1" max="1" width="11.42578125" bestFit="1" customWidth="1"/>
    <col min="2" max="2" width="8" bestFit="1" customWidth="1"/>
    <col min="3" max="3" width="9" bestFit="1" customWidth="1"/>
    <col min="4" max="4" width="10.85546875" bestFit="1" customWidth="1"/>
    <col min="5" max="5" width="16.5703125" customWidth="1"/>
    <col min="6" max="6" width="18.5703125" hidden="1" customWidth="1"/>
    <col min="7" max="7" width="16.7109375" bestFit="1" customWidth="1"/>
    <col min="8" max="8" width="15.42578125" bestFit="1" customWidth="1"/>
    <col min="9" max="9" width="19.5703125" customWidth="1"/>
    <col min="10" max="10" width="11.85546875" style="105" bestFit="1" customWidth="1"/>
    <col min="11" max="11" width="14.140625" bestFit="1" customWidth="1"/>
    <col min="12" max="12" width="50" bestFit="1" customWidth="1"/>
    <col min="13" max="13" width="17.5703125" bestFit="1" customWidth="1"/>
    <col min="14" max="14" width="14" bestFit="1" customWidth="1"/>
    <col min="15" max="15" width="19" bestFit="1" customWidth="1"/>
    <col min="16" max="16" width="19.85546875" bestFit="1" customWidth="1"/>
    <col min="17" max="17" width="17.42578125" bestFit="1" customWidth="1"/>
    <col min="18" max="18" width="18.42578125" bestFit="1" customWidth="1"/>
    <col min="19" max="19" width="15.5703125" bestFit="1" customWidth="1"/>
    <col min="20" max="20" width="11.42578125" bestFit="1" customWidth="1"/>
    <col min="21" max="21" width="59.85546875" bestFit="1" customWidth="1"/>
    <col min="22" max="22" width="20.85546875" style="124" bestFit="1" customWidth="1"/>
    <col min="23" max="23" width="63.85546875" style="124" bestFit="1" customWidth="1"/>
    <col min="24" max="16384" width="9.140625" style="104"/>
  </cols>
  <sheetData>
    <row r="1" spans="1:23" ht="15" x14ac:dyDescent="0.25">
      <c r="A1" s="266" t="s">
        <v>242</v>
      </c>
      <c r="B1" s="267"/>
      <c r="C1" s="267"/>
      <c r="D1" s="267"/>
      <c r="E1" s="267"/>
      <c r="F1" s="267"/>
      <c r="G1" s="268"/>
      <c r="H1" s="266" t="s">
        <v>243</v>
      </c>
      <c r="I1" s="267"/>
      <c r="J1" s="267"/>
      <c r="K1" s="268"/>
      <c r="L1" s="266" t="s">
        <v>244</v>
      </c>
      <c r="M1" s="267"/>
      <c r="N1" s="267"/>
      <c r="O1" s="267"/>
      <c r="P1" s="267"/>
      <c r="Q1" s="267"/>
      <c r="R1" s="268"/>
      <c r="S1" s="140" t="s">
        <v>245</v>
      </c>
      <c r="T1" s="266" t="s">
        <v>246</v>
      </c>
      <c r="U1" s="267"/>
      <c r="V1" s="267"/>
      <c r="W1" s="268"/>
    </row>
    <row r="2" spans="1:23" ht="38.25" x14ac:dyDescent="0.25">
      <c r="A2" s="126" t="s">
        <v>14</v>
      </c>
      <c r="B2" s="14" t="s">
        <v>17</v>
      </c>
      <c r="C2" s="24" t="s">
        <v>22</v>
      </c>
      <c r="D2" s="24" t="s">
        <v>25</v>
      </c>
      <c r="E2" s="269" t="s">
        <v>28</v>
      </c>
      <c r="F2" s="270"/>
      <c r="G2" s="271"/>
      <c r="H2" s="131" t="s">
        <v>31</v>
      </c>
      <c r="I2" s="22" t="s">
        <v>247</v>
      </c>
      <c r="J2" s="22" t="s">
        <v>39</v>
      </c>
      <c r="K2" s="132" t="s">
        <v>42</v>
      </c>
      <c r="L2" s="135" t="s">
        <v>45</v>
      </c>
      <c r="M2" s="25" t="s">
        <v>51</v>
      </c>
      <c r="N2" s="25" t="s">
        <v>248</v>
      </c>
      <c r="O2" s="25" t="s">
        <v>141</v>
      </c>
      <c r="P2" s="23" t="s">
        <v>54</v>
      </c>
      <c r="Q2" s="15" t="s">
        <v>57</v>
      </c>
      <c r="R2" s="136" t="s">
        <v>60</v>
      </c>
      <c r="S2" s="141" t="s">
        <v>63</v>
      </c>
      <c r="T2" s="131" t="s">
        <v>66</v>
      </c>
      <c r="U2" s="15" t="s">
        <v>249</v>
      </c>
      <c r="V2" s="22" t="s">
        <v>73</v>
      </c>
      <c r="W2" s="132" t="s">
        <v>76</v>
      </c>
    </row>
    <row r="3" spans="1:23" ht="78.75" x14ac:dyDescent="0.25">
      <c r="A3" s="127" t="s">
        <v>250</v>
      </c>
      <c r="B3" s="17" t="s">
        <v>251</v>
      </c>
      <c r="C3" s="18" t="s">
        <v>252</v>
      </c>
      <c r="D3" s="19" t="s">
        <v>253</v>
      </c>
      <c r="E3" s="13" t="s">
        <v>254</v>
      </c>
      <c r="F3" s="13" t="s">
        <v>254</v>
      </c>
      <c r="G3" s="128" t="s">
        <v>254</v>
      </c>
      <c r="H3" s="133" t="s">
        <v>255</v>
      </c>
      <c r="I3" s="200" t="s">
        <v>256</v>
      </c>
      <c r="J3" s="21" t="s">
        <v>257</v>
      </c>
      <c r="K3" s="134" t="s">
        <v>257</v>
      </c>
      <c r="L3" s="137" t="s">
        <v>254</v>
      </c>
      <c r="M3" s="20" t="s">
        <v>258</v>
      </c>
      <c r="N3" s="20" t="s">
        <v>259</v>
      </c>
      <c r="O3" s="20" t="s">
        <v>260</v>
      </c>
      <c r="P3" s="21" t="s">
        <v>261</v>
      </c>
      <c r="Q3" s="21" t="s">
        <v>257</v>
      </c>
      <c r="R3" s="138" t="s">
        <v>262</v>
      </c>
      <c r="S3" s="142" t="s">
        <v>263</v>
      </c>
      <c r="T3" s="137" t="s">
        <v>257</v>
      </c>
      <c r="U3" s="78" t="s">
        <v>254</v>
      </c>
      <c r="V3" s="20" t="s">
        <v>754</v>
      </c>
      <c r="W3" s="78" t="s">
        <v>254</v>
      </c>
    </row>
    <row r="4" spans="1:23" ht="15" x14ac:dyDescent="0.25">
      <c r="A4" s="129" t="s">
        <v>15</v>
      </c>
      <c r="B4" s="4" t="s">
        <v>18</v>
      </c>
      <c r="C4" s="4" t="s">
        <v>23</v>
      </c>
      <c r="D4" s="4" t="s">
        <v>26</v>
      </c>
      <c r="E4" s="4" t="s">
        <v>265</v>
      </c>
      <c r="F4" s="4" t="s">
        <v>266</v>
      </c>
      <c r="G4" s="130" t="s">
        <v>267</v>
      </c>
      <c r="H4" s="129" t="s">
        <v>32</v>
      </c>
      <c r="I4" s="4" t="s">
        <v>268</v>
      </c>
      <c r="J4" s="4" t="s">
        <v>40</v>
      </c>
      <c r="K4" s="130" t="s">
        <v>43</v>
      </c>
      <c r="L4" s="129" t="s">
        <v>46</v>
      </c>
      <c r="M4" s="5" t="s">
        <v>52</v>
      </c>
      <c r="N4" s="6" t="s">
        <v>248</v>
      </c>
      <c r="O4" s="6" t="s">
        <v>269</v>
      </c>
      <c r="P4" s="6" t="s">
        <v>55</v>
      </c>
      <c r="Q4" s="6" t="s">
        <v>58</v>
      </c>
      <c r="R4" s="130" t="s">
        <v>61</v>
      </c>
      <c r="S4" s="143" t="s">
        <v>64</v>
      </c>
      <c r="T4" s="129" t="s">
        <v>67</v>
      </c>
      <c r="U4" s="6" t="s">
        <v>70</v>
      </c>
      <c r="V4" s="5" t="s">
        <v>74</v>
      </c>
      <c r="W4" s="139" t="s">
        <v>77</v>
      </c>
    </row>
    <row r="5" spans="1:23" ht="14.45" customHeight="1" x14ac:dyDescent="0.25">
      <c r="A5" s="171" t="s">
        <v>5022</v>
      </c>
      <c r="B5" s="160">
        <f>25/365.25</f>
        <v>6.8446269678302529E-2</v>
      </c>
      <c r="C5" s="159" t="s">
        <v>178</v>
      </c>
      <c r="D5" s="159" t="s">
        <v>173</v>
      </c>
      <c r="E5" s="159" t="s">
        <v>185</v>
      </c>
      <c r="F5" s="159"/>
      <c r="G5" s="166" t="s">
        <v>363</v>
      </c>
      <c r="H5" s="171" t="s">
        <v>91</v>
      </c>
      <c r="I5" s="159" t="s">
        <v>110</v>
      </c>
      <c r="J5" s="165">
        <v>45231</v>
      </c>
      <c r="K5" s="165">
        <v>45231</v>
      </c>
      <c r="L5" s="172" t="s">
        <v>5023</v>
      </c>
      <c r="M5" s="159" t="s">
        <v>133</v>
      </c>
      <c r="N5" s="159" t="s">
        <v>283</v>
      </c>
      <c r="O5" s="159" t="s">
        <v>284</v>
      </c>
      <c r="P5" s="159" t="s">
        <v>5024</v>
      </c>
      <c r="Q5" s="165"/>
      <c r="R5" s="166"/>
      <c r="S5" s="167"/>
      <c r="T5" s="168"/>
      <c r="U5" s="163"/>
      <c r="V5" s="169" t="s">
        <v>158</v>
      </c>
      <c r="W5" s="173"/>
    </row>
    <row r="6" spans="1:23" ht="14.45" customHeight="1" x14ac:dyDescent="0.25">
      <c r="A6" s="171" t="s">
        <v>5025</v>
      </c>
      <c r="B6" s="160">
        <v>35</v>
      </c>
      <c r="C6" s="159" t="s">
        <v>168</v>
      </c>
      <c r="D6" s="159" t="s">
        <v>173</v>
      </c>
      <c r="E6" s="159" t="s">
        <v>279</v>
      </c>
      <c r="F6" s="159"/>
      <c r="G6" s="166" t="s">
        <v>5026</v>
      </c>
      <c r="H6" s="171" t="s">
        <v>89</v>
      </c>
      <c r="I6" s="159" t="s">
        <v>100</v>
      </c>
      <c r="J6" s="165">
        <v>45233</v>
      </c>
      <c r="K6" s="165">
        <v>45234</v>
      </c>
      <c r="L6" s="172" t="s">
        <v>2352</v>
      </c>
      <c r="M6" s="159" t="s">
        <v>137</v>
      </c>
      <c r="N6" s="159" t="s">
        <v>4239</v>
      </c>
      <c r="O6" s="159" t="s">
        <v>208</v>
      </c>
      <c r="P6" s="159" t="s">
        <v>353</v>
      </c>
      <c r="Q6" s="165"/>
      <c r="R6" s="166"/>
      <c r="S6" s="167"/>
      <c r="T6" s="168">
        <v>45235</v>
      </c>
      <c r="U6" s="163" t="s">
        <v>3693</v>
      </c>
      <c r="V6" s="169" t="s">
        <v>162</v>
      </c>
      <c r="W6" s="173" t="s">
        <v>1569</v>
      </c>
    </row>
    <row r="7" spans="1:23" ht="14.45" customHeight="1" x14ac:dyDescent="0.25">
      <c r="A7" s="171" t="s">
        <v>5027</v>
      </c>
      <c r="B7" s="160">
        <v>24</v>
      </c>
      <c r="C7" s="159" t="s">
        <v>168</v>
      </c>
      <c r="D7" s="159" t="s">
        <v>173</v>
      </c>
      <c r="E7" s="159" t="s">
        <v>185</v>
      </c>
      <c r="F7" s="159"/>
      <c r="G7" s="166" t="s">
        <v>5028</v>
      </c>
      <c r="H7" s="171" t="s">
        <v>89</v>
      </c>
      <c r="I7" s="159" t="s">
        <v>110</v>
      </c>
      <c r="J7" s="165">
        <v>45238</v>
      </c>
      <c r="K7" s="165">
        <v>45239</v>
      </c>
      <c r="L7" s="172" t="s">
        <v>2691</v>
      </c>
      <c r="M7" s="159" t="s">
        <v>137</v>
      </c>
      <c r="N7" s="159" t="s">
        <v>283</v>
      </c>
      <c r="O7" s="159" t="s">
        <v>208</v>
      </c>
      <c r="P7" s="159" t="s">
        <v>353</v>
      </c>
      <c r="Q7" s="165"/>
      <c r="R7" s="166"/>
      <c r="S7" s="167"/>
      <c r="T7" s="168">
        <v>45240</v>
      </c>
      <c r="U7" s="163" t="s">
        <v>3975</v>
      </c>
      <c r="V7" s="169" t="s">
        <v>162</v>
      </c>
      <c r="W7" s="173" t="s">
        <v>665</v>
      </c>
    </row>
    <row r="8" spans="1:23" ht="14.45" customHeight="1" x14ac:dyDescent="0.25">
      <c r="A8" s="171" t="s">
        <v>5029</v>
      </c>
      <c r="B8" s="160">
        <v>22</v>
      </c>
      <c r="C8" s="159" t="s">
        <v>168</v>
      </c>
      <c r="D8" s="159" t="s">
        <v>173</v>
      </c>
      <c r="E8" s="159" t="s">
        <v>279</v>
      </c>
      <c r="F8" s="159"/>
      <c r="G8" s="166" t="s">
        <v>179</v>
      </c>
      <c r="H8" s="171" t="s">
        <v>89</v>
      </c>
      <c r="I8" s="159" t="s">
        <v>100</v>
      </c>
      <c r="J8" s="165">
        <v>45240</v>
      </c>
      <c r="K8" s="165">
        <v>45240</v>
      </c>
      <c r="L8" s="172" t="s">
        <v>4848</v>
      </c>
      <c r="M8" s="159" t="s">
        <v>137</v>
      </c>
      <c r="N8" s="159" t="s">
        <v>3823</v>
      </c>
      <c r="O8" s="159" t="s">
        <v>208</v>
      </c>
      <c r="P8" s="159" t="s">
        <v>353</v>
      </c>
      <c r="Q8" s="165"/>
      <c r="R8" s="166"/>
      <c r="S8" s="167"/>
      <c r="T8" s="168">
        <v>45241</v>
      </c>
      <c r="U8" s="163" t="s">
        <v>3975</v>
      </c>
      <c r="V8" s="169" t="s">
        <v>162</v>
      </c>
      <c r="W8" s="173" t="s">
        <v>665</v>
      </c>
    </row>
    <row r="9" spans="1:23" ht="14.45" customHeight="1" x14ac:dyDescent="0.25">
      <c r="A9" s="171" t="s">
        <v>5030</v>
      </c>
      <c r="B9" s="212">
        <v>3</v>
      </c>
      <c r="C9" s="206" t="s">
        <v>178</v>
      </c>
      <c r="D9" s="206" t="s">
        <v>173</v>
      </c>
      <c r="E9" s="206" t="s">
        <v>185</v>
      </c>
      <c r="F9" s="206"/>
      <c r="G9" s="166" t="s">
        <v>543</v>
      </c>
      <c r="H9" s="206" t="s">
        <v>91</v>
      </c>
      <c r="I9" s="159" t="s">
        <v>110</v>
      </c>
      <c r="J9" s="213">
        <v>45243</v>
      </c>
      <c r="K9" s="213">
        <v>45243</v>
      </c>
      <c r="L9" s="172" t="s">
        <v>3220</v>
      </c>
      <c r="M9" s="206" t="s">
        <v>133</v>
      </c>
      <c r="N9" s="206" t="s">
        <v>769</v>
      </c>
      <c r="O9" s="159" t="s">
        <v>284</v>
      </c>
      <c r="P9" s="159" t="s">
        <v>5024</v>
      </c>
      <c r="Q9" s="165"/>
      <c r="R9" s="166"/>
      <c r="S9" s="167"/>
      <c r="T9" s="168"/>
      <c r="U9" s="163"/>
      <c r="V9" s="169" t="s">
        <v>158</v>
      </c>
      <c r="W9" s="173"/>
    </row>
    <row r="10" spans="1:23" ht="14.45" customHeight="1" x14ac:dyDescent="0.25">
      <c r="A10" s="171" t="s">
        <v>5031</v>
      </c>
      <c r="B10" s="212">
        <v>40</v>
      </c>
      <c r="C10" s="206" t="s">
        <v>178</v>
      </c>
      <c r="D10" s="206" t="s">
        <v>173</v>
      </c>
      <c r="E10" s="206" t="s">
        <v>279</v>
      </c>
      <c r="F10" s="206"/>
      <c r="G10" s="166" t="s">
        <v>179</v>
      </c>
      <c r="H10" s="206" t="s">
        <v>89</v>
      </c>
      <c r="I10" s="159" t="s">
        <v>100</v>
      </c>
      <c r="J10" s="213">
        <v>45254</v>
      </c>
      <c r="K10" s="213">
        <v>45254</v>
      </c>
      <c r="L10" s="172" t="s">
        <v>3433</v>
      </c>
      <c r="M10" s="206" t="s">
        <v>133</v>
      </c>
      <c r="N10" s="206" t="s">
        <v>3221</v>
      </c>
      <c r="O10" s="159" t="s">
        <v>805</v>
      </c>
      <c r="P10" s="159" t="s">
        <v>5024</v>
      </c>
      <c r="Q10" s="165">
        <v>45254</v>
      </c>
      <c r="R10" s="166" t="s">
        <v>354</v>
      </c>
      <c r="S10" s="167"/>
      <c r="T10" s="168">
        <v>45262</v>
      </c>
      <c r="U10" s="163" t="s">
        <v>4006</v>
      </c>
      <c r="V10" s="169" t="s">
        <v>162</v>
      </c>
      <c r="W10" s="173" t="s">
        <v>387</v>
      </c>
    </row>
    <row r="11" spans="1:23" ht="14.45" customHeight="1" x14ac:dyDescent="0.25">
      <c r="A11" s="171" t="s">
        <v>5032</v>
      </c>
      <c r="B11" s="104">
        <v>24</v>
      </c>
      <c r="C11" s="104" t="s">
        <v>168</v>
      </c>
      <c r="D11" s="104" t="s">
        <v>173</v>
      </c>
      <c r="E11" s="104" t="s">
        <v>185</v>
      </c>
      <c r="F11" s="104"/>
      <c r="G11" s="166" t="s">
        <v>1891</v>
      </c>
      <c r="H11" s="104" t="s">
        <v>91</v>
      </c>
      <c r="I11" s="159" t="s">
        <v>114</v>
      </c>
      <c r="J11" s="211">
        <v>45229</v>
      </c>
      <c r="K11" s="211">
        <v>45229</v>
      </c>
      <c r="L11" s="172" t="s">
        <v>339</v>
      </c>
      <c r="M11" s="104" t="s">
        <v>137</v>
      </c>
      <c r="N11" s="104" t="s">
        <v>3823</v>
      </c>
      <c r="O11" s="159" t="s">
        <v>171</v>
      </c>
      <c r="P11" s="159"/>
      <c r="Q11" s="165"/>
      <c r="R11" s="166"/>
      <c r="S11" s="167"/>
      <c r="T11" s="168">
        <v>45235</v>
      </c>
      <c r="U11" s="163" t="s">
        <v>5033</v>
      </c>
      <c r="V11" s="169" t="s">
        <v>162</v>
      </c>
      <c r="W11" s="173" t="s">
        <v>347</v>
      </c>
    </row>
    <row r="12" spans="1:23" ht="14.45" customHeight="1" x14ac:dyDescent="0.25">
      <c r="A12" s="171" t="s">
        <v>5034</v>
      </c>
      <c r="B12" s="160">
        <v>33</v>
      </c>
      <c r="C12" s="159" t="s">
        <v>168</v>
      </c>
      <c r="D12" s="159" t="s">
        <v>169</v>
      </c>
      <c r="E12" s="159" t="s">
        <v>279</v>
      </c>
      <c r="F12" s="159"/>
      <c r="G12" s="166" t="s">
        <v>231</v>
      </c>
      <c r="H12" s="171" t="s">
        <v>89</v>
      </c>
      <c r="I12" s="159" t="s">
        <v>104</v>
      </c>
      <c r="J12" s="165">
        <v>45229</v>
      </c>
      <c r="K12" s="165">
        <v>45229</v>
      </c>
      <c r="L12" s="172" t="s">
        <v>5035</v>
      </c>
      <c r="M12" s="159" t="s">
        <v>137</v>
      </c>
      <c r="N12" s="159" t="s">
        <v>3823</v>
      </c>
      <c r="O12" s="159" t="s">
        <v>171</v>
      </c>
      <c r="P12" s="159"/>
      <c r="Q12" s="165"/>
      <c r="R12" s="166"/>
      <c r="S12" s="167"/>
      <c r="T12" s="168">
        <v>45235</v>
      </c>
      <c r="U12" s="163" t="s">
        <v>5036</v>
      </c>
      <c r="V12" s="169" t="s">
        <v>162</v>
      </c>
      <c r="W12" s="173" t="s">
        <v>347</v>
      </c>
    </row>
    <row r="13" spans="1:23" ht="14.45" customHeight="1" x14ac:dyDescent="0.25">
      <c r="A13" s="171" t="s">
        <v>5037</v>
      </c>
      <c r="B13" s="160">
        <v>27</v>
      </c>
      <c r="C13" s="159" t="s">
        <v>168</v>
      </c>
      <c r="D13" s="159" t="s">
        <v>173</v>
      </c>
      <c r="E13" s="159" t="s">
        <v>279</v>
      </c>
      <c r="F13" s="159"/>
      <c r="G13" s="166" t="s">
        <v>477</v>
      </c>
      <c r="H13" s="171" t="s">
        <v>89</v>
      </c>
      <c r="I13" s="159" t="s">
        <v>106</v>
      </c>
      <c r="J13" s="165">
        <v>45229</v>
      </c>
      <c r="K13" s="165">
        <v>45229</v>
      </c>
      <c r="L13" s="172" t="s">
        <v>339</v>
      </c>
      <c r="M13" s="159" t="s">
        <v>137</v>
      </c>
      <c r="N13" s="159" t="s">
        <v>3823</v>
      </c>
      <c r="O13" s="159" t="s">
        <v>171</v>
      </c>
      <c r="P13" s="159"/>
      <c r="Q13" s="165"/>
      <c r="R13" s="166"/>
      <c r="S13" s="167"/>
      <c r="T13" s="168">
        <v>45238</v>
      </c>
      <c r="U13" s="163" t="s">
        <v>5038</v>
      </c>
      <c r="V13" s="169" t="s">
        <v>162</v>
      </c>
      <c r="W13" s="173" t="s">
        <v>417</v>
      </c>
    </row>
    <row r="14" spans="1:23" ht="14.45" customHeight="1" x14ac:dyDescent="0.25">
      <c r="A14" s="171" t="s">
        <v>5039</v>
      </c>
      <c r="B14" s="160">
        <f>7*30.4387/365.25</f>
        <v>0.58335633127994524</v>
      </c>
      <c r="C14" s="159" t="s">
        <v>178</v>
      </c>
      <c r="D14" s="159" t="s">
        <v>173</v>
      </c>
      <c r="E14" s="159" t="s">
        <v>279</v>
      </c>
      <c r="F14" s="159"/>
      <c r="G14" s="166" t="s">
        <v>224</v>
      </c>
      <c r="H14" s="171" t="s">
        <v>89</v>
      </c>
      <c r="I14" s="159" t="s">
        <v>104</v>
      </c>
      <c r="J14" s="165">
        <v>45229</v>
      </c>
      <c r="K14" s="165">
        <v>45229</v>
      </c>
      <c r="L14" s="172" t="s">
        <v>5040</v>
      </c>
      <c r="M14" s="159" t="s">
        <v>133</v>
      </c>
      <c r="N14" s="159" t="s">
        <v>3823</v>
      </c>
      <c r="O14" s="159" t="s">
        <v>284</v>
      </c>
      <c r="P14" s="159"/>
      <c r="Q14" s="165"/>
      <c r="R14" s="166"/>
      <c r="S14" s="167"/>
      <c r="T14" s="168">
        <v>45236</v>
      </c>
      <c r="U14" s="163" t="s">
        <v>1086</v>
      </c>
      <c r="V14" s="169" t="s">
        <v>162</v>
      </c>
      <c r="W14" s="173" t="s">
        <v>423</v>
      </c>
    </row>
    <row r="15" spans="1:23" ht="14.45" customHeight="1" x14ac:dyDescent="0.25">
      <c r="A15" s="171" t="s">
        <v>5041</v>
      </c>
      <c r="B15" s="160">
        <v>32</v>
      </c>
      <c r="C15" s="159" t="s">
        <v>168</v>
      </c>
      <c r="D15" s="159" t="s">
        <v>173</v>
      </c>
      <c r="E15" s="159" t="s">
        <v>279</v>
      </c>
      <c r="F15" s="159"/>
      <c r="G15" s="166" t="s">
        <v>338</v>
      </c>
      <c r="H15" s="171" t="s">
        <v>89</v>
      </c>
      <c r="I15" s="159" t="s">
        <v>102</v>
      </c>
      <c r="J15" s="165">
        <v>45229</v>
      </c>
      <c r="K15" s="165">
        <v>45229</v>
      </c>
      <c r="L15" s="172" t="s">
        <v>4780</v>
      </c>
      <c r="M15" s="159" t="s">
        <v>137</v>
      </c>
      <c r="N15" s="159" t="s">
        <v>3823</v>
      </c>
      <c r="O15" s="159" t="s">
        <v>208</v>
      </c>
      <c r="P15" s="159"/>
      <c r="Q15" s="165"/>
      <c r="R15" s="166"/>
      <c r="S15" s="167"/>
      <c r="T15" s="168">
        <v>45230</v>
      </c>
      <c r="U15" s="163" t="s">
        <v>5042</v>
      </c>
      <c r="V15" s="169" t="s">
        <v>162</v>
      </c>
      <c r="W15" s="173" t="s">
        <v>1569</v>
      </c>
    </row>
    <row r="16" spans="1:23" ht="14.45" customHeight="1" x14ac:dyDescent="0.25">
      <c r="A16" s="171" t="s">
        <v>5043</v>
      </c>
      <c r="B16" s="160">
        <v>65</v>
      </c>
      <c r="C16" s="159" t="s">
        <v>168</v>
      </c>
      <c r="D16" s="159" t="s">
        <v>173</v>
      </c>
      <c r="E16" s="159" t="s">
        <v>185</v>
      </c>
      <c r="F16" s="159"/>
      <c r="G16" s="166" t="s">
        <v>408</v>
      </c>
      <c r="H16" s="171" t="s">
        <v>91</v>
      </c>
      <c r="I16" s="159" t="s">
        <v>114</v>
      </c>
      <c r="J16" s="165">
        <v>45229</v>
      </c>
      <c r="K16" s="165">
        <v>45229</v>
      </c>
      <c r="L16" s="172" t="s">
        <v>5044</v>
      </c>
      <c r="M16" s="159" t="s">
        <v>133</v>
      </c>
      <c r="N16" s="159" t="s">
        <v>3823</v>
      </c>
      <c r="O16" s="159" t="s">
        <v>284</v>
      </c>
      <c r="P16" s="159"/>
      <c r="Q16" s="165"/>
      <c r="R16" s="166"/>
      <c r="S16" s="167"/>
      <c r="T16" s="168">
        <v>45239</v>
      </c>
      <c r="U16" s="163" t="s">
        <v>5045</v>
      </c>
      <c r="V16" s="169" t="s">
        <v>162</v>
      </c>
      <c r="W16" s="173" t="s">
        <v>900</v>
      </c>
    </row>
    <row r="17" spans="1:23" ht="14.45" customHeight="1" x14ac:dyDescent="0.25">
      <c r="A17" s="171" t="s">
        <v>5046</v>
      </c>
      <c r="B17" s="160">
        <v>28</v>
      </c>
      <c r="C17" s="159" t="s">
        <v>168</v>
      </c>
      <c r="D17" s="159" t="s">
        <v>173</v>
      </c>
      <c r="E17" s="159" t="s">
        <v>279</v>
      </c>
      <c r="F17" s="159"/>
      <c r="G17" s="166" t="s">
        <v>373</v>
      </c>
      <c r="H17" s="171" t="s">
        <v>89</v>
      </c>
      <c r="I17" s="159" t="s">
        <v>106</v>
      </c>
      <c r="J17" s="165">
        <v>45229</v>
      </c>
      <c r="K17" s="165">
        <v>45229</v>
      </c>
      <c r="L17" s="172" t="s">
        <v>5047</v>
      </c>
      <c r="M17" s="159" t="s">
        <v>137</v>
      </c>
      <c r="N17" s="159" t="s">
        <v>3823</v>
      </c>
      <c r="O17" s="159" t="s">
        <v>334</v>
      </c>
      <c r="P17" s="159" t="s">
        <v>353</v>
      </c>
      <c r="Q17" s="165">
        <v>45230</v>
      </c>
      <c r="R17" s="166" t="s">
        <v>354</v>
      </c>
      <c r="S17" s="167"/>
      <c r="T17" s="168">
        <v>45235</v>
      </c>
      <c r="U17" s="163" t="s">
        <v>5048</v>
      </c>
      <c r="V17" s="169" t="s">
        <v>162</v>
      </c>
      <c r="W17" s="173" t="s">
        <v>615</v>
      </c>
    </row>
    <row r="18" spans="1:23" ht="14.45" customHeight="1" x14ac:dyDescent="0.25">
      <c r="A18" s="171" t="s">
        <v>5049</v>
      </c>
      <c r="B18" s="160">
        <v>1.1000000000000001</v>
      </c>
      <c r="C18" s="159" t="s">
        <v>168</v>
      </c>
      <c r="D18" s="159" t="s">
        <v>173</v>
      </c>
      <c r="E18" s="159" t="s">
        <v>185</v>
      </c>
      <c r="F18" s="159"/>
      <c r="G18" s="166" t="s">
        <v>1891</v>
      </c>
      <c r="H18" s="171" t="s">
        <v>91</v>
      </c>
      <c r="I18" s="159" t="s">
        <v>114</v>
      </c>
      <c r="J18" s="165">
        <v>45230</v>
      </c>
      <c r="K18" s="165">
        <v>45230</v>
      </c>
      <c r="L18" s="172" t="s">
        <v>1162</v>
      </c>
      <c r="M18" s="159" t="s">
        <v>133</v>
      </c>
      <c r="N18" s="159" t="s">
        <v>3823</v>
      </c>
      <c r="O18" s="159" t="s">
        <v>736</v>
      </c>
      <c r="P18" s="159"/>
      <c r="Q18" s="165"/>
      <c r="R18" s="166"/>
      <c r="S18" s="167"/>
      <c r="T18" s="168">
        <v>45234</v>
      </c>
      <c r="U18" s="163" t="s">
        <v>1162</v>
      </c>
      <c r="V18" s="169" t="s">
        <v>162</v>
      </c>
      <c r="W18" s="173" t="s">
        <v>299</v>
      </c>
    </row>
    <row r="19" spans="1:23" ht="14.45" customHeight="1" x14ac:dyDescent="0.25">
      <c r="A19" s="171" t="s">
        <v>5050</v>
      </c>
      <c r="B19" s="160">
        <v>23</v>
      </c>
      <c r="C19" s="159" t="s">
        <v>168</v>
      </c>
      <c r="D19" s="159" t="s">
        <v>173</v>
      </c>
      <c r="E19" s="159" t="s">
        <v>279</v>
      </c>
      <c r="F19" s="159"/>
      <c r="G19" s="166" t="s">
        <v>477</v>
      </c>
      <c r="H19" s="171" t="s">
        <v>89</v>
      </c>
      <c r="I19" s="159" t="s">
        <v>106</v>
      </c>
      <c r="J19" s="165">
        <v>45230</v>
      </c>
      <c r="K19" s="165">
        <v>45230</v>
      </c>
      <c r="L19" s="172" t="s">
        <v>5051</v>
      </c>
      <c r="M19" s="159" t="s">
        <v>137</v>
      </c>
      <c r="N19" s="159" t="s">
        <v>3823</v>
      </c>
      <c r="O19" s="159" t="s">
        <v>854</v>
      </c>
      <c r="P19" s="159"/>
      <c r="Q19" s="165"/>
      <c r="R19" s="166"/>
      <c r="S19" s="167"/>
      <c r="T19" s="168">
        <v>45237</v>
      </c>
      <c r="U19" s="163" t="s">
        <v>5052</v>
      </c>
      <c r="V19" s="169" t="s">
        <v>162</v>
      </c>
      <c r="W19" s="173" t="s">
        <v>423</v>
      </c>
    </row>
    <row r="20" spans="1:23" ht="14.45" customHeight="1" x14ac:dyDescent="0.25">
      <c r="A20" s="171" t="s">
        <v>5053</v>
      </c>
      <c r="B20" s="160">
        <v>1.5</v>
      </c>
      <c r="C20" s="159" t="s">
        <v>178</v>
      </c>
      <c r="D20" s="159" t="s">
        <v>173</v>
      </c>
      <c r="E20" s="159" t="s">
        <v>185</v>
      </c>
      <c r="F20" s="159"/>
      <c r="G20" s="166" t="s">
        <v>909</v>
      </c>
      <c r="H20" s="171" t="s">
        <v>91</v>
      </c>
      <c r="I20" s="159" t="s">
        <v>114</v>
      </c>
      <c r="J20" s="165">
        <v>45231</v>
      </c>
      <c r="K20" s="165">
        <v>45231</v>
      </c>
      <c r="L20" s="172" t="s">
        <v>5054</v>
      </c>
      <c r="M20" s="159" t="s">
        <v>133</v>
      </c>
      <c r="N20" s="159" t="s">
        <v>2615</v>
      </c>
      <c r="O20" s="159" t="s">
        <v>284</v>
      </c>
      <c r="P20" s="159"/>
      <c r="Q20" s="165"/>
      <c r="R20" s="166"/>
      <c r="S20" s="167"/>
      <c r="T20" s="168">
        <v>45231</v>
      </c>
      <c r="U20" s="163" t="s">
        <v>319</v>
      </c>
      <c r="V20" s="169" t="s">
        <v>160</v>
      </c>
      <c r="W20" s="173" t="s">
        <v>319</v>
      </c>
    </row>
    <row r="21" spans="1:23" ht="14.45" customHeight="1" x14ac:dyDescent="0.25">
      <c r="A21" s="171" t="s">
        <v>5055</v>
      </c>
      <c r="B21" s="160">
        <f>7*30.4387/365.25</f>
        <v>0.58335633127994524</v>
      </c>
      <c r="C21" s="159" t="s">
        <v>178</v>
      </c>
      <c r="D21" s="159" t="s">
        <v>173</v>
      </c>
      <c r="E21" s="159" t="s">
        <v>185</v>
      </c>
      <c r="F21" s="159"/>
      <c r="G21" s="166" t="s">
        <v>5056</v>
      </c>
      <c r="H21" s="171" t="s">
        <v>91</v>
      </c>
      <c r="I21" s="159" t="s">
        <v>114</v>
      </c>
      <c r="J21" s="165">
        <v>45232</v>
      </c>
      <c r="K21" s="165">
        <v>45232</v>
      </c>
      <c r="L21" s="172" t="s">
        <v>406</v>
      </c>
      <c r="M21" s="159" t="s">
        <v>133</v>
      </c>
      <c r="N21" s="159" t="s">
        <v>3823</v>
      </c>
      <c r="O21" s="159" t="s">
        <v>284</v>
      </c>
      <c r="P21" s="159"/>
      <c r="Q21" s="165"/>
      <c r="R21" s="166"/>
      <c r="S21" s="167"/>
      <c r="T21" s="168">
        <v>45240</v>
      </c>
      <c r="U21" s="163" t="s">
        <v>406</v>
      </c>
      <c r="V21" s="169" t="s">
        <v>162</v>
      </c>
      <c r="W21" s="173" t="s">
        <v>387</v>
      </c>
    </row>
    <row r="22" spans="1:23" ht="14.45" customHeight="1" x14ac:dyDescent="0.25">
      <c r="A22" s="171" t="s">
        <v>5057</v>
      </c>
      <c r="B22" s="160">
        <v>32</v>
      </c>
      <c r="C22" s="159" t="s">
        <v>168</v>
      </c>
      <c r="D22" s="159" t="s">
        <v>173</v>
      </c>
      <c r="E22" s="159" t="s">
        <v>279</v>
      </c>
      <c r="F22" s="159"/>
      <c r="G22" s="166" t="s">
        <v>224</v>
      </c>
      <c r="H22" s="171" t="s">
        <v>89</v>
      </c>
      <c r="I22" s="159" t="s">
        <v>104</v>
      </c>
      <c r="J22" s="165">
        <v>45232</v>
      </c>
      <c r="K22" s="165">
        <v>45232</v>
      </c>
      <c r="L22" s="172" t="s">
        <v>5058</v>
      </c>
      <c r="M22" s="159" t="s">
        <v>137</v>
      </c>
      <c r="N22" s="159" t="s">
        <v>3823</v>
      </c>
      <c r="O22" s="159" t="s">
        <v>171</v>
      </c>
      <c r="P22" s="159"/>
      <c r="Q22" s="165"/>
      <c r="R22" s="166"/>
      <c r="S22" s="167"/>
      <c r="T22" s="168">
        <v>45237</v>
      </c>
      <c r="U22" s="163" t="s">
        <v>5059</v>
      </c>
      <c r="V22" s="169" t="s">
        <v>162</v>
      </c>
      <c r="W22" s="173" t="s">
        <v>1942</v>
      </c>
    </row>
    <row r="23" spans="1:23" ht="14.45" customHeight="1" x14ac:dyDescent="0.25">
      <c r="A23" s="171" t="s">
        <v>5060</v>
      </c>
      <c r="B23" s="160">
        <v>1.3</v>
      </c>
      <c r="C23" s="159" t="s">
        <v>178</v>
      </c>
      <c r="D23" s="159" t="s">
        <v>173</v>
      </c>
      <c r="E23" s="159" t="s">
        <v>185</v>
      </c>
      <c r="F23" s="159"/>
      <c r="G23" s="166" t="s">
        <v>436</v>
      </c>
      <c r="H23" s="171" t="s">
        <v>91</v>
      </c>
      <c r="I23" s="159" t="s">
        <v>114</v>
      </c>
      <c r="J23" s="165">
        <v>45231</v>
      </c>
      <c r="K23" s="165">
        <v>45231</v>
      </c>
      <c r="L23" s="172" t="s">
        <v>5061</v>
      </c>
      <c r="M23" s="159" t="s">
        <v>133</v>
      </c>
      <c r="N23" s="159" t="s">
        <v>2615</v>
      </c>
      <c r="O23" s="159" t="s">
        <v>345</v>
      </c>
      <c r="P23" s="159"/>
      <c r="Q23" s="165"/>
      <c r="R23" s="166"/>
      <c r="S23" s="167"/>
      <c r="T23" s="168">
        <v>45234</v>
      </c>
      <c r="U23" s="163" t="s">
        <v>5062</v>
      </c>
      <c r="V23" s="169" t="s">
        <v>162</v>
      </c>
      <c r="W23" s="173" t="s">
        <v>371</v>
      </c>
    </row>
    <row r="24" spans="1:23" ht="14.45" customHeight="1" x14ac:dyDescent="0.25">
      <c r="A24" s="171" t="s">
        <v>5063</v>
      </c>
      <c r="B24" s="160">
        <v>4</v>
      </c>
      <c r="C24" s="159" t="s">
        <v>178</v>
      </c>
      <c r="D24" s="159" t="s">
        <v>173</v>
      </c>
      <c r="E24" s="159" t="s">
        <v>185</v>
      </c>
      <c r="F24" s="159"/>
      <c r="G24" s="166" t="s">
        <v>5056</v>
      </c>
      <c r="H24" s="171" t="s">
        <v>91</v>
      </c>
      <c r="I24" s="159" t="s">
        <v>114</v>
      </c>
      <c r="J24" s="165">
        <v>45231</v>
      </c>
      <c r="K24" s="165">
        <v>45231</v>
      </c>
      <c r="L24" s="172" t="s">
        <v>4290</v>
      </c>
      <c r="M24" s="159" t="s">
        <v>133</v>
      </c>
      <c r="N24" s="159" t="s">
        <v>2615</v>
      </c>
      <c r="O24" s="159" t="s">
        <v>284</v>
      </c>
      <c r="P24" s="159"/>
      <c r="Q24" s="165"/>
      <c r="R24" s="166"/>
      <c r="S24" s="167"/>
      <c r="T24" s="168">
        <v>45238</v>
      </c>
      <c r="U24" s="163" t="s">
        <v>5064</v>
      </c>
      <c r="V24" s="169" t="s">
        <v>162</v>
      </c>
      <c r="W24" s="173" t="s">
        <v>423</v>
      </c>
    </row>
    <row r="25" spans="1:23" ht="14.45" customHeight="1" x14ac:dyDescent="0.25">
      <c r="A25" s="171" t="s">
        <v>5065</v>
      </c>
      <c r="B25" s="160">
        <f>5*30.4387/365.25</f>
        <v>0.41668309377138946</v>
      </c>
      <c r="C25" s="159" t="s">
        <v>168</v>
      </c>
      <c r="D25" s="159" t="s">
        <v>173</v>
      </c>
      <c r="E25" s="159" t="s">
        <v>185</v>
      </c>
      <c r="F25" s="159"/>
      <c r="G25" s="166" t="s">
        <v>5056</v>
      </c>
      <c r="H25" s="171" t="s">
        <v>91</v>
      </c>
      <c r="I25" s="159" t="s">
        <v>114</v>
      </c>
      <c r="J25" s="165">
        <v>45232</v>
      </c>
      <c r="K25" s="165">
        <v>45232</v>
      </c>
      <c r="L25" s="172" t="s">
        <v>5040</v>
      </c>
      <c r="M25" s="159" t="s">
        <v>133</v>
      </c>
      <c r="N25" s="159" t="s">
        <v>3823</v>
      </c>
      <c r="O25" s="159" t="s">
        <v>284</v>
      </c>
      <c r="P25" s="159"/>
      <c r="Q25" s="165"/>
      <c r="R25" s="166"/>
      <c r="S25" s="167"/>
      <c r="T25" s="168">
        <v>45235</v>
      </c>
      <c r="U25" s="163" t="s">
        <v>285</v>
      </c>
      <c r="V25" s="169" t="s">
        <v>166</v>
      </c>
      <c r="W25" s="173" t="s">
        <v>492</v>
      </c>
    </row>
    <row r="26" spans="1:23" ht="14.45" customHeight="1" x14ac:dyDescent="0.25">
      <c r="A26" s="171" t="s">
        <v>5066</v>
      </c>
      <c r="B26" s="160">
        <v>1.5</v>
      </c>
      <c r="C26" s="159" t="s">
        <v>178</v>
      </c>
      <c r="D26" s="159" t="s">
        <v>173</v>
      </c>
      <c r="E26" s="159" t="s">
        <v>185</v>
      </c>
      <c r="F26" s="159"/>
      <c r="G26" s="166" t="s">
        <v>342</v>
      </c>
      <c r="H26" s="171" t="s">
        <v>91</v>
      </c>
      <c r="I26" s="159" t="s">
        <v>114</v>
      </c>
      <c r="J26" s="165">
        <v>45232</v>
      </c>
      <c r="K26" s="165">
        <v>45232</v>
      </c>
      <c r="L26" s="172" t="s">
        <v>5067</v>
      </c>
      <c r="M26" s="159" t="s">
        <v>133</v>
      </c>
      <c r="N26" s="159" t="s">
        <v>3823</v>
      </c>
      <c r="O26" s="159" t="s">
        <v>805</v>
      </c>
      <c r="P26" s="159"/>
      <c r="Q26" s="165"/>
      <c r="R26" s="166"/>
      <c r="S26" s="167"/>
      <c r="T26" s="168">
        <v>45237</v>
      </c>
      <c r="U26" s="163" t="s">
        <v>3011</v>
      </c>
      <c r="V26" s="169" t="s">
        <v>162</v>
      </c>
      <c r="W26" s="173" t="s">
        <v>328</v>
      </c>
    </row>
    <row r="27" spans="1:23" ht="14.45" customHeight="1" x14ac:dyDescent="0.25">
      <c r="A27" s="171" t="s">
        <v>5068</v>
      </c>
      <c r="B27" s="160">
        <v>9</v>
      </c>
      <c r="C27" s="159" t="s">
        <v>178</v>
      </c>
      <c r="D27" s="159" t="s">
        <v>173</v>
      </c>
      <c r="E27" s="159" t="s">
        <v>185</v>
      </c>
      <c r="F27" s="159"/>
      <c r="G27" s="166" t="s">
        <v>342</v>
      </c>
      <c r="H27" s="171" t="s">
        <v>91</v>
      </c>
      <c r="I27" s="159" t="s">
        <v>114</v>
      </c>
      <c r="J27" s="165">
        <v>45232</v>
      </c>
      <c r="K27" s="165">
        <v>45232</v>
      </c>
      <c r="L27" s="172" t="s">
        <v>5069</v>
      </c>
      <c r="M27" s="159" t="s">
        <v>133</v>
      </c>
      <c r="N27" s="159" t="s">
        <v>3823</v>
      </c>
      <c r="O27" s="159" t="s">
        <v>284</v>
      </c>
      <c r="P27" s="159"/>
      <c r="Q27" s="165"/>
      <c r="R27" s="166"/>
      <c r="S27" s="167"/>
      <c r="T27" s="168">
        <v>45237</v>
      </c>
      <c r="U27" s="163" t="s">
        <v>5070</v>
      </c>
      <c r="V27" s="169" t="s">
        <v>162</v>
      </c>
      <c r="W27" s="173" t="s">
        <v>328</v>
      </c>
    </row>
    <row r="28" spans="1:23" ht="14.45" customHeight="1" x14ac:dyDescent="0.25">
      <c r="A28" s="171" t="s">
        <v>5071</v>
      </c>
      <c r="B28" s="160">
        <v>0.5</v>
      </c>
      <c r="C28" s="159" t="s">
        <v>178</v>
      </c>
      <c r="D28" s="159" t="s">
        <v>508</v>
      </c>
      <c r="E28" s="159" t="s">
        <v>279</v>
      </c>
      <c r="F28" s="159"/>
      <c r="G28" s="166" t="s">
        <v>5072</v>
      </c>
      <c r="H28" s="171" t="s">
        <v>89</v>
      </c>
      <c r="I28" s="159" t="s">
        <v>106</v>
      </c>
      <c r="J28" s="165">
        <v>45231</v>
      </c>
      <c r="K28" s="165">
        <v>45231</v>
      </c>
      <c r="L28" s="172" t="s">
        <v>1957</v>
      </c>
      <c r="M28" s="159" t="s">
        <v>133</v>
      </c>
      <c r="N28" s="159" t="s">
        <v>644</v>
      </c>
      <c r="O28" s="159" t="s">
        <v>284</v>
      </c>
      <c r="P28" s="159"/>
      <c r="Q28" s="165"/>
      <c r="R28" s="166"/>
      <c r="S28" s="167"/>
      <c r="T28" s="168">
        <v>45236</v>
      </c>
      <c r="U28" s="163" t="s">
        <v>672</v>
      </c>
      <c r="V28" s="169" t="s">
        <v>162</v>
      </c>
      <c r="W28" s="173" t="s">
        <v>328</v>
      </c>
    </row>
    <row r="29" spans="1:23" ht="14.45" customHeight="1" x14ac:dyDescent="0.25">
      <c r="A29" s="171" t="s">
        <v>5073</v>
      </c>
      <c r="B29" s="170">
        <f>2/365.25</f>
        <v>5.4757015742642025E-3</v>
      </c>
      <c r="C29" s="159" t="s">
        <v>178</v>
      </c>
      <c r="D29" s="159" t="s">
        <v>173</v>
      </c>
      <c r="E29" s="159" t="s">
        <v>185</v>
      </c>
      <c r="F29" s="159"/>
      <c r="G29" s="166" t="s">
        <v>436</v>
      </c>
      <c r="H29" s="171" t="s">
        <v>91</v>
      </c>
      <c r="I29" s="159" t="s">
        <v>114</v>
      </c>
      <c r="J29" s="165">
        <v>45233</v>
      </c>
      <c r="K29" s="165">
        <v>45233</v>
      </c>
      <c r="L29" s="172" t="s">
        <v>2522</v>
      </c>
      <c r="M29" s="159" t="s">
        <v>133</v>
      </c>
      <c r="N29" s="159" t="s">
        <v>3823</v>
      </c>
      <c r="O29" s="159" t="s">
        <v>415</v>
      </c>
      <c r="P29" s="159"/>
      <c r="Q29" s="165"/>
      <c r="R29" s="166"/>
      <c r="S29" s="167"/>
      <c r="T29" s="168">
        <v>45234</v>
      </c>
      <c r="U29" s="163" t="s">
        <v>285</v>
      </c>
      <c r="V29" s="169" t="s">
        <v>166</v>
      </c>
      <c r="W29" s="173" t="s">
        <v>5074</v>
      </c>
    </row>
    <row r="30" spans="1:23" ht="14.45" customHeight="1" x14ac:dyDescent="0.25">
      <c r="A30" s="171" t="s">
        <v>5075</v>
      </c>
      <c r="B30" s="160">
        <v>27</v>
      </c>
      <c r="C30" s="159" t="s">
        <v>168</v>
      </c>
      <c r="D30" s="159" t="s">
        <v>173</v>
      </c>
      <c r="E30" s="159" t="s">
        <v>279</v>
      </c>
      <c r="F30" s="159"/>
      <c r="G30" s="166" t="s">
        <v>3948</v>
      </c>
      <c r="H30" s="171" t="s">
        <v>89</v>
      </c>
      <c r="I30" s="159" t="s">
        <v>104</v>
      </c>
      <c r="J30" s="165">
        <v>45233</v>
      </c>
      <c r="K30" s="165">
        <v>45233</v>
      </c>
      <c r="L30" s="172" t="s">
        <v>5076</v>
      </c>
      <c r="M30" s="159" t="s">
        <v>137</v>
      </c>
      <c r="N30" s="159" t="s">
        <v>3823</v>
      </c>
      <c r="O30" s="159" t="s">
        <v>352</v>
      </c>
      <c r="P30" s="159"/>
      <c r="Q30" s="165"/>
      <c r="R30" s="166"/>
      <c r="S30" s="167"/>
      <c r="T30" s="168">
        <v>45237</v>
      </c>
      <c r="U30" s="163" t="s">
        <v>5077</v>
      </c>
      <c r="V30" s="169" t="s">
        <v>162</v>
      </c>
      <c r="W30" s="173" t="s">
        <v>398</v>
      </c>
    </row>
    <row r="31" spans="1:23" ht="14.45" customHeight="1" x14ac:dyDescent="0.25">
      <c r="A31" s="171" t="s">
        <v>5078</v>
      </c>
      <c r="B31" s="160">
        <v>36</v>
      </c>
      <c r="C31" s="159" t="s">
        <v>168</v>
      </c>
      <c r="D31" s="159" t="s">
        <v>508</v>
      </c>
      <c r="E31" s="159" t="s">
        <v>279</v>
      </c>
      <c r="F31" s="159"/>
      <c r="G31" s="166" t="s">
        <v>5072</v>
      </c>
      <c r="H31" s="171" t="s">
        <v>89</v>
      </c>
      <c r="I31" s="159" t="s">
        <v>106</v>
      </c>
      <c r="J31" s="165">
        <v>45232</v>
      </c>
      <c r="K31" s="165">
        <v>45232</v>
      </c>
      <c r="L31" s="172" t="s">
        <v>5079</v>
      </c>
      <c r="M31" s="159" t="s">
        <v>137</v>
      </c>
      <c r="N31" s="159" t="s">
        <v>644</v>
      </c>
      <c r="O31" s="159" t="s">
        <v>352</v>
      </c>
      <c r="P31" s="159" t="s">
        <v>353</v>
      </c>
      <c r="Q31" s="165">
        <v>45232</v>
      </c>
      <c r="R31" s="166" t="s">
        <v>147</v>
      </c>
      <c r="S31" s="167"/>
      <c r="T31" s="168">
        <v>45248</v>
      </c>
      <c r="U31" s="163" t="s">
        <v>5080</v>
      </c>
      <c r="V31" s="169" t="s">
        <v>162</v>
      </c>
      <c r="W31" s="173" t="s">
        <v>5081</v>
      </c>
    </row>
    <row r="32" spans="1:23" ht="14.45" customHeight="1" x14ac:dyDescent="0.25">
      <c r="A32" s="171" t="s">
        <v>5082</v>
      </c>
      <c r="B32" s="160">
        <v>45</v>
      </c>
      <c r="C32" s="159" t="s">
        <v>168</v>
      </c>
      <c r="D32" s="159" t="s">
        <v>173</v>
      </c>
      <c r="E32" s="159" t="s">
        <v>185</v>
      </c>
      <c r="F32" s="159"/>
      <c r="G32" s="166" t="s">
        <v>413</v>
      </c>
      <c r="H32" s="171" t="s">
        <v>91</v>
      </c>
      <c r="I32" s="159" t="s">
        <v>114</v>
      </c>
      <c r="J32" s="165">
        <v>45233</v>
      </c>
      <c r="K32" s="165">
        <v>45233</v>
      </c>
      <c r="L32" s="172" t="s">
        <v>5083</v>
      </c>
      <c r="M32" s="159" t="s">
        <v>133</v>
      </c>
      <c r="N32" s="159" t="s">
        <v>644</v>
      </c>
      <c r="O32" s="159" t="s">
        <v>359</v>
      </c>
      <c r="P32" s="159"/>
      <c r="Q32" s="165"/>
      <c r="R32" s="166"/>
      <c r="S32" s="167"/>
      <c r="T32" s="168">
        <v>45259</v>
      </c>
      <c r="U32" s="163" t="s">
        <v>5084</v>
      </c>
      <c r="V32" s="169" t="s">
        <v>162</v>
      </c>
      <c r="W32" s="173" t="s">
        <v>2071</v>
      </c>
    </row>
    <row r="33" spans="1:23" ht="14.45" customHeight="1" x14ac:dyDescent="0.25">
      <c r="A33" s="171" t="s">
        <v>5085</v>
      </c>
      <c r="B33" s="160">
        <v>22</v>
      </c>
      <c r="C33" s="159" t="s">
        <v>168</v>
      </c>
      <c r="D33" s="159" t="s">
        <v>173</v>
      </c>
      <c r="E33" s="159" t="s">
        <v>185</v>
      </c>
      <c r="F33" s="159"/>
      <c r="G33" s="166" t="s">
        <v>436</v>
      </c>
      <c r="H33" s="171" t="s">
        <v>89</v>
      </c>
      <c r="I33" s="159" t="s">
        <v>114</v>
      </c>
      <c r="J33" s="165">
        <v>45233</v>
      </c>
      <c r="K33" s="165">
        <v>45233</v>
      </c>
      <c r="L33" s="172" t="s">
        <v>1509</v>
      </c>
      <c r="M33" s="159" t="s">
        <v>137</v>
      </c>
      <c r="N33" s="159" t="s">
        <v>3823</v>
      </c>
      <c r="O33" s="159" t="s">
        <v>334</v>
      </c>
      <c r="P33" s="159"/>
      <c r="Q33" s="165"/>
      <c r="R33" s="166"/>
      <c r="S33" s="167"/>
      <c r="T33" s="168">
        <v>45236</v>
      </c>
      <c r="U33" s="163" t="s">
        <v>5086</v>
      </c>
      <c r="V33" s="169" t="s">
        <v>162</v>
      </c>
      <c r="W33" s="173" t="s">
        <v>654</v>
      </c>
    </row>
    <row r="34" spans="1:23" ht="14.45" customHeight="1" x14ac:dyDescent="0.25">
      <c r="A34" s="171" t="s">
        <v>5087</v>
      </c>
      <c r="B34" s="160">
        <v>38</v>
      </c>
      <c r="C34" s="159" t="s">
        <v>168</v>
      </c>
      <c r="D34" s="159" t="s">
        <v>173</v>
      </c>
      <c r="E34" s="159" t="s">
        <v>185</v>
      </c>
      <c r="F34" s="159"/>
      <c r="G34" s="166" t="s">
        <v>1891</v>
      </c>
      <c r="H34" s="171" t="s">
        <v>89</v>
      </c>
      <c r="I34" s="159" t="s">
        <v>114</v>
      </c>
      <c r="J34" s="165">
        <v>45234</v>
      </c>
      <c r="K34" s="165">
        <v>45234</v>
      </c>
      <c r="L34" s="172" t="s">
        <v>5088</v>
      </c>
      <c r="M34" s="159" t="s">
        <v>137</v>
      </c>
      <c r="N34" s="159" t="s">
        <v>4239</v>
      </c>
      <c r="O34" s="159" t="s">
        <v>1861</v>
      </c>
      <c r="P34" s="159"/>
      <c r="Q34" s="165"/>
      <c r="R34" s="166"/>
      <c r="S34" s="167"/>
      <c r="T34" s="168">
        <v>45239</v>
      </c>
      <c r="U34" s="163" t="s">
        <v>5089</v>
      </c>
      <c r="V34" s="169" t="s">
        <v>162</v>
      </c>
      <c r="W34" s="173" t="s">
        <v>1942</v>
      </c>
    </row>
    <row r="35" spans="1:23" ht="14.45" customHeight="1" x14ac:dyDescent="0.25">
      <c r="A35" s="171" t="s">
        <v>5090</v>
      </c>
      <c r="B35" s="160">
        <f>2*30.4387/365.25</f>
        <v>0.16667323750855578</v>
      </c>
      <c r="C35" s="159" t="s">
        <v>178</v>
      </c>
      <c r="D35" s="159" t="s">
        <v>173</v>
      </c>
      <c r="E35" s="159" t="s">
        <v>185</v>
      </c>
      <c r="F35" s="159"/>
      <c r="G35" s="166" t="s">
        <v>408</v>
      </c>
      <c r="H35" s="171" t="s">
        <v>91</v>
      </c>
      <c r="I35" s="159" t="s">
        <v>114</v>
      </c>
      <c r="J35" s="165">
        <v>45234</v>
      </c>
      <c r="K35" s="165">
        <v>45234</v>
      </c>
      <c r="L35" s="172" t="s">
        <v>4639</v>
      </c>
      <c r="M35" s="159" t="s">
        <v>133</v>
      </c>
      <c r="N35" s="159" t="s">
        <v>4239</v>
      </c>
      <c r="O35" s="159" t="s">
        <v>284</v>
      </c>
      <c r="P35" s="159"/>
      <c r="Q35" s="165"/>
      <c r="R35" s="166"/>
      <c r="S35" s="167"/>
      <c r="T35" s="168">
        <v>45239</v>
      </c>
      <c r="U35" s="163" t="s">
        <v>406</v>
      </c>
      <c r="V35" s="169" t="s">
        <v>162</v>
      </c>
      <c r="W35" s="173" t="s">
        <v>328</v>
      </c>
    </row>
    <row r="36" spans="1:23" ht="14.45" customHeight="1" x14ac:dyDescent="0.25">
      <c r="A36" s="171" t="s">
        <v>5091</v>
      </c>
      <c r="B36" s="160">
        <v>9</v>
      </c>
      <c r="C36" s="159" t="s">
        <v>178</v>
      </c>
      <c r="D36" s="159" t="s">
        <v>173</v>
      </c>
      <c r="E36" s="159" t="s">
        <v>279</v>
      </c>
      <c r="F36" s="159"/>
      <c r="G36" s="166" t="s">
        <v>373</v>
      </c>
      <c r="H36" s="171" t="s">
        <v>89</v>
      </c>
      <c r="I36" s="159" t="s">
        <v>106</v>
      </c>
      <c r="J36" s="165">
        <v>45234</v>
      </c>
      <c r="K36" s="165">
        <v>45234</v>
      </c>
      <c r="L36" s="172" t="s">
        <v>2407</v>
      </c>
      <c r="M36" s="159" t="s">
        <v>201</v>
      </c>
      <c r="N36" s="159" t="s">
        <v>4239</v>
      </c>
      <c r="O36" s="159" t="s">
        <v>421</v>
      </c>
      <c r="P36" s="159" t="s">
        <v>353</v>
      </c>
      <c r="Q36" s="165">
        <v>45234</v>
      </c>
      <c r="R36" s="166" t="s">
        <v>354</v>
      </c>
      <c r="S36" s="167"/>
      <c r="T36" s="168">
        <v>45242</v>
      </c>
      <c r="U36" s="163" t="s">
        <v>2407</v>
      </c>
      <c r="V36" s="169" t="s">
        <v>162</v>
      </c>
      <c r="W36" s="173" t="s">
        <v>387</v>
      </c>
    </row>
    <row r="37" spans="1:23" ht="14.45" customHeight="1" x14ac:dyDescent="0.25">
      <c r="A37" s="171" t="s">
        <v>5092</v>
      </c>
      <c r="B37" s="160">
        <v>1.5</v>
      </c>
      <c r="C37" s="159" t="s">
        <v>178</v>
      </c>
      <c r="D37" s="159" t="s">
        <v>173</v>
      </c>
      <c r="E37" s="159" t="s">
        <v>185</v>
      </c>
      <c r="F37" s="159"/>
      <c r="G37" s="166" t="s">
        <v>835</v>
      </c>
      <c r="H37" s="171" t="s">
        <v>91</v>
      </c>
      <c r="I37" s="159" t="s">
        <v>116</v>
      </c>
      <c r="J37" s="165">
        <v>45234</v>
      </c>
      <c r="K37" s="165">
        <v>45234</v>
      </c>
      <c r="L37" s="172" t="s">
        <v>4649</v>
      </c>
      <c r="M37" s="159" t="s">
        <v>133</v>
      </c>
      <c r="N37" s="159" t="s">
        <v>4239</v>
      </c>
      <c r="O37" s="159" t="s">
        <v>284</v>
      </c>
      <c r="P37" s="159"/>
      <c r="Q37" s="165"/>
      <c r="R37" s="166"/>
      <c r="S37" s="167"/>
      <c r="T37" s="168">
        <v>45239</v>
      </c>
      <c r="U37" s="163" t="s">
        <v>2943</v>
      </c>
      <c r="V37" s="169" t="s">
        <v>162</v>
      </c>
      <c r="W37" s="173" t="s">
        <v>328</v>
      </c>
    </row>
    <row r="38" spans="1:23" ht="14.45" customHeight="1" x14ac:dyDescent="0.25">
      <c r="A38" s="171" t="s">
        <v>5093</v>
      </c>
      <c r="B38" s="160">
        <v>5</v>
      </c>
      <c r="C38" s="159" t="s">
        <v>168</v>
      </c>
      <c r="D38" s="159" t="s">
        <v>173</v>
      </c>
      <c r="E38" s="159" t="s">
        <v>185</v>
      </c>
      <c r="F38" s="159"/>
      <c r="G38" s="166" t="s">
        <v>529</v>
      </c>
      <c r="H38" s="171" t="s">
        <v>91</v>
      </c>
      <c r="I38" s="159" t="s">
        <v>116</v>
      </c>
      <c r="J38" s="165">
        <v>45235</v>
      </c>
      <c r="K38" s="165">
        <v>45235</v>
      </c>
      <c r="L38" s="172" t="s">
        <v>5094</v>
      </c>
      <c r="M38" s="159" t="s">
        <v>133</v>
      </c>
      <c r="N38" s="159" t="s">
        <v>4239</v>
      </c>
      <c r="O38" s="159" t="s">
        <v>291</v>
      </c>
      <c r="P38" s="159"/>
      <c r="Q38" s="165"/>
      <c r="R38" s="166"/>
      <c r="S38" s="167"/>
      <c r="T38" s="168">
        <v>45237</v>
      </c>
      <c r="U38" s="163" t="s">
        <v>5095</v>
      </c>
      <c r="V38" s="169" t="s">
        <v>162</v>
      </c>
      <c r="W38" s="173" t="s">
        <v>276</v>
      </c>
    </row>
    <row r="39" spans="1:23" ht="14.45" customHeight="1" x14ac:dyDescent="0.25">
      <c r="A39" s="171" t="s">
        <v>5096</v>
      </c>
      <c r="B39" s="160">
        <v>4</v>
      </c>
      <c r="C39" s="159" t="s">
        <v>178</v>
      </c>
      <c r="D39" s="159" t="s">
        <v>173</v>
      </c>
      <c r="E39" s="159" t="s">
        <v>185</v>
      </c>
      <c r="F39" s="159"/>
      <c r="G39" s="166" t="s">
        <v>529</v>
      </c>
      <c r="H39" s="171" t="s">
        <v>91</v>
      </c>
      <c r="I39" s="159" t="s">
        <v>116</v>
      </c>
      <c r="J39" s="165">
        <v>45235</v>
      </c>
      <c r="K39" s="165">
        <v>45235</v>
      </c>
      <c r="L39" s="172" t="s">
        <v>5097</v>
      </c>
      <c r="M39" s="159" t="s">
        <v>133</v>
      </c>
      <c r="N39" s="159" t="s">
        <v>4239</v>
      </c>
      <c r="O39" s="159" t="s">
        <v>291</v>
      </c>
      <c r="P39" s="159"/>
      <c r="Q39" s="165"/>
      <c r="R39" s="166"/>
      <c r="S39" s="167"/>
      <c r="T39" s="168">
        <v>45237</v>
      </c>
      <c r="U39" s="163" t="s">
        <v>5098</v>
      </c>
      <c r="V39" s="169" t="s">
        <v>162</v>
      </c>
      <c r="W39" s="173" t="s">
        <v>276</v>
      </c>
    </row>
    <row r="40" spans="1:23" ht="14.45" customHeight="1" x14ac:dyDescent="0.25">
      <c r="A40" s="171" t="s">
        <v>5099</v>
      </c>
      <c r="B40" s="160">
        <v>9</v>
      </c>
      <c r="C40" s="159" t="s">
        <v>168</v>
      </c>
      <c r="D40" s="159" t="s">
        <v>173</v>
      </c>
      <c r="E40" s="159" t="s">
        <v>185</v>
      </c>
      <c r="F40" s="159"/>
      <c r="G40" s="166" t="s">
        <v>436</v>
      </c>
      <c r="H40" s="171" t="s">
        <v>91</v>
      </c>
      <c r="I40" s="159" t="s">
        <v>114</v>
      </c>
      <c r="J40" s="165">
        <v>45235</v>
      </c>
      <c r="K40" s="165">
        <v>45235</v>
      </c>
      <c r="L40" s="172" t="s">
        <v>4649</v>
      </c>
      <c r="M40" s="159" t="s">
        <v>133</v>
      </c>
      <c r="N40" s="159" t="s">
        <v>4239</v>
      </c>
      <c r="O40" s="159" t="s">
        <v>284</v>
      </c>
      <c r="P40" s="159"/>
      <c r="Q40" s="165"/>
      <c r="R40" s="166"/>
      <c r="S40" s="167"/>
      <c r="T40" s="168">
        <v>45241</v>
      </c>
      <c r="U40" s="163" t="s">
        <v>5100</v>
      </c>
      <c r="V40" s="169" t="s">
        <v>162</v>
      </c>
      <c r="W40" s="173" t="s">
        <v>347</v>
      </c>
    </row>
    <row r="41" spans="1:23" ht="14.45" customHeight="1" x14ac:dyDescent="0.25">
      <c r="A41" s="171" t="s">
        <v>5101</v>
      </c>
      <c r="B41" s="160">
        <v>42</v>
      </c>
      <c r="C41" s="159" t="s">
        <v>178</v>
      </c>
      <c r="D41" s="159" t="s">
        <v>173</v>
      </c>
      <c r="E41" s="159" t="s">
        <v>185</v>
      </c>
      <c r="F41" s="159"/>
      <c r="G41" s="166" t="s">
        <v>436</v>
      </c>
      <c r="H41" s="171" t="s">
        <v>91</v>
      </c>
      <c r="I41" s="159" t="s">
        <v>114</v>
      </c>
      <c r="J41" s="165">
        <v>45236</v>
      </c>
      <c r="K41" s="165">
        <v>45236</v>
      </c>
      <c r="L41" s="172" t="s">
        <v>5102</v>
      </c>
      <c r="M41" s="159" t="s">
        <v>133</v>
      </c>
      <c r="N41" s="159" t="s">
        <v>4239</v>
      </c>
      <c r="O41" s="159" t="s">
        <v>306</v>
      </c>
      <c r="P41" s="159"/>
      <c r="Q41" s="165"/>
      <c r="R41" s="166"/>
      <c r="S41" s="167"/>
      <c r="T41" s="168">
        <v>45240</v>
      </c>
      <c r="U41" s="163" t="s">
        <v>5103</v>
      </c>
      <c r="V41" s="169" t="s">
        <v>162</v>
      </c>
      <c r="W41" s="173" t="s">
        <v>299</v>
      </c>
    </row>
    <row r="42" spans="1:23" ht="14.45" customHeight="1" x14ac:dyDescent="0.25">
      <c r="A42" s="171" t="s">
        <v>5104</v>
      </c>
      <c r="B42" s="160">
        <v>32</v>
      </c>
      <c r="C42" s="159" t="s">
        <v>168</v>
      </c>
      <c r="D42" s="159" t="s">
        <v>173</v>
      </c>
      <c r="E42" s="159" t="s">
        <v>279</v>
      </c>
      <c r="F42" s="159"/>
      <c r="G42" s="166" t="s">
        <v>514</v>
      </c>
      <c r="H42" s="171" t="s">
        <v>89</v>
      </c>
      <c r="I42" s="159" t="s">
        <v>106</v>
      </c>
      <c r="J42" s="165">
        <v>45237</v>
      </c>
      <c r="K42" s="165">
        <v>45237</v>
      </c>
      <c r="L42" s="172" t="s">
        <v>5105</v>
      </c>
      <c r="M42" s="159" t="s">
        <v>137</v>
      </c>
      <c r="N42" s="159" t="s">
        <v>4239</v>
      </c>
      <c r="O42" s="159" t="s">
        <v>383</v>
      </c>
      <c r="P42" s="159"/>
      <c r="Q42" s="165"/>
      <c r="R42" s="166"/>
      <c r="S42" s="167"/>
      <c r="T42" s="168">
        <v>45239</v>
      </c>
      <c r="U42" s="163" t="s">
        <v>5106</v>
      </c>
      <c r="V42" s="169" t="s">
        <v>162</v>
      </c>
      <c r="W42" s="173" t="s">
        <v>578</v>
      </c>
    </row>
    <row r="43" spans="1:23" ht="14.45" customHeight="1" x14ac:dyDescent="0.25">
      <c r="A43" s="171" t="s">
        <v>5107</v>
      </c>
      <c r="B43" s="160">
        <f>7*30.4387/365.25</f>
        <v>0.58335633127994524</v>
      </c>
      <c r="C43" s="159" t="s">
        <v>168</v>
      </c>
      <c r="D43" s="159" t="s">
        <v>173</v>
      </c>
      <c r="E43" s="159" t="s">
        <v>185</v>
      </c>
      <c r="F43" s="159"/>
      <c r="G43" s="166" t="s">
        <v>1891</v>
      </c>
      <c r="H43" s="171" t="s">
        <v>91</v>
      </c>
      <c r="I43" s="159" t="s">
        <v>114</v>
      </c>
      <c r="J43" s="165">
        <v>45237</v>
      </c>
      <c r="K43" s="165">
        <v>45237</v>
      </c>
      <c r="L43" s="172" t="s">
        <v>4639</v>
      </c>
      <c r="M43" s="159" t="s">
        <v>133</v>
      </c>
      <c r="N43" s="159" t="s">
        <v>4239</v>
      </c>
      <c r="O43" s="159" t="s">
        <v>284</v>
      </c>
      <c r="P43" s="159"/>
      <c r="Q43" s="165"/>
      <c r="R43" s="166"/>
      <c r="S43" s="167"/>
      <c r="T43" s="168">
        <v>45246</v>
      </c>
      <c r="U43" s="163" t="s">
        <v>617</v>
      </c>
      <c r="V43" s="169" t="s">
        <v>162</v>
      </c>
      <c r="W43" s="173" t="s">
        <v>417</v>
      </c>
    </row>
    <row r="44" spans="1:23" ht="14.45" customHeight="1" x14ac:dyDescent="0.25">
      <c r="A44" s="171" t="s">
        <v>5108</v>
      </c>
      <c r="B44" s="160">
        <v>25</v>
      </c>
      <c r="C44" s="159" t="s">
        <v>168</v>
      </c>
      <c r="D44" s="159" t="s">
        <v>173</v>
      </c>
      <c r="E44" s="159" t="s">
        <v>279</v>
      </c>
      <c r="F44" s="159"/>
      <c r="G44" s="166" t="s">
        <v>224</v>
      </c>
      <c r="H44" s="171" t="s">
        <v>89</v>
      </c>
      <c r="I44" s="159" t="s">
        <v>104</v>
      </c>
      <c r="J44" s="165">
        <v>45237</v>
      </c>
      <c r="K44" s="165">
        <v>45237</v>
      </c>
      <c r="L44" s="172" t="s">
        <v>5109</v>
      </c>
      <c r="M44" s="159" t="s">
        <v>137</v>
      </c>
      <c r="N44" s="159" t="s">
        <v>4239</v>
      </c>
      <c r="O44" s="159" t="s">
        <v>352</v>
      </c>
      <c r="P44" s="159"/>
      <c r="Q44" s="165"/>
      <c r="R44" s="166"/>
      <c r="S44" s="167"/>
      <c r="T44" s="168">
        <v>45239</v>
      </c>
      <c r="U44" s="163" t="s">
        <v>5110</v>
      </c>
      <c r="V44" s="169" t="s">
        <v>162</v>
      </c>
      <c r="W44" s="173" t="s">
        <v>5111</v>
      </c>
    </row>
    <row r="45" spans="1:23" ht="14.45" customHeight="1" x14ac:dyDescent="0.25">
      <c r="A45" s="171" t="s">
        <v>5112</v>
      </c>
      <c r="B45" s="160">
        <v>17</v>
      </c>
      <c r="C45" s="159" t="s">
        <v>168</v>
      </c>
      <c r="D45" s="159" t="s">
        <v>173</v>
      </c>
      <c r="E45" s="159" t="s">
        <v>185</v>
      </c>
      <c r="F45" s="159"/>
      <c r="G45" s="166" t="s">
        <v>4653</v>
      </c>
      <c r="H45" s="171" t="s">
        <v>91</v>
      </c>
      <c r="I45" s="159" t="s">
        <v>116</v>
      </c>
      <c r="J45" s="165">
        <v>45237</v>
      </c>
      <c r="K45" s="165">
        <v>45237</v>
      </c>
      <c r="L45" s="172" t="s">
        <v>339</v>
      </c>
      <c r="M45" s="159" t="s">
        <v>137</v>
      </c>
      <c r="N45" s="159" t="s">
        <v>4239</v>
      </c>
      <c r="O45" s="159" t="s">
        <v>171</v>
      </c>
      <c r="P45" s="159"/>
      <c r="Q45" s="165"/>
      <c r="R45" s="166"/>
      <c r="S45" s="167"/>
      <c r="T45" s="168">
        <v>45239</v>
      </c>
      <c r="U45" s="163" t="s">
        <v>5113</v>
      </c>
      <c r="V45" s="169" t="s">
        <v>162</v>
      </c>
      <c r="W45" s="173" t="s">
        <v>276</v>
      </c>
    </row>
    <row r="46" spans="1:23" ht="14.45" customHeight="1" x14ac:dyDescent="0.25">
      <c r="A46" s="171" t="s">
        <v>5114</v>
      </c>
      <c r="B46" s="160">
        <v>2.5</v>
      </c>
      <c r="C46" s="159" t="s">
        <v>178</v>
      </c>
      <c r="D46" s="159" t="s">
        <v>173</v>
      </c>
      <c r="E46" s="159" t="s">
        <v>185</v>
      </c>
      <c r="F46" s="159"/>
      <c r="G46" s="166" t="s">
        <v>342</v>
      </c>
      <c r="H46" s="171" t="s">
        <v>91</v>
      </c>
      <c r="I46" s="159" t="s">
        <v>114</v>
      </c>
      <c r="J46" s="165">
        <v>45237</v>
      </c>
      <c r="K46" s="165">
        <v>45237</v>
      </c>
      <c r="L46" s="172" t="s">
        <v>5115</v>
      </c>
      <c r="M46" s="159" t="s">
        <v>133</v>
      </c>
      <c r="N46" s="159" t="s">
        <v>4239</v>
      </c>
      <c r="O46" s="159" t="s">
        <v>383</v>
      </c>
      <c r="P46" s="159"/>
      <c r="Q46" s="165"/>
      <c r="R46" s="166"/>
      <c r="S46" s="167"/>
      <c r="T46" s="168">
        <v>45240</v>
      </c>
      <c r="U46" s="163" t="s">
        <v>2943</v>
      </c>
      <c r="V46" s="169" t="s">
        <v>162</v>
      </c>
      <c r="W46" s="173" t="s">
        <v>371</v>
      </c>
    </row>
    <row r="47" spans="1:23" ht="14.45" customHeight="1" x14ac:dyDescent="0.25">
      <c r="A47" s="171" t="s">
        <v>5116</v>
      </c>
      <c r="B47" s="160">
        <v>3.3</v>
      </c>
      <c r="C47" s="159" t="s">
        <v>178</v>
      </c>
      <c r="D47" s="159" t="s">
        <v>173</v>
      </c>
      <c r="E47" s="159" t="s">
        <v>185</v>
      </c>
      <c r="F47" s="159"/>
      <c r="G47" s="166" t="s">
        <v>1891</v>
      </c>
      <c r="H47" s="171" t="s">
        <v>91</v>
      </c>
      <c r="I47" s="159" t="s">
        <v>114</v>
      </c>
      <c r="J47" s="165">
        <v>45237</v>
      </c>
      <c r="K47" s="165">
        <v>45237</v>
      </c>
      <c r="L47" s="172" t="s">
        <v>4649</v>
      </c>
      <c r="M47" s="159" t="s">
        <v>133</v>
      </c>
      <c r="N47" s="159" t="s">
        <v>4239</v>
      </c>
      <c r="O47" s="159" t="s">
        <v>284</v>
      </c>
      <c r="P47" s="159"/>
      <c r="Q47" s="165"/>
      <c r="R47" s="166"/>
      <c r="S47" s="167"/>
      <c r="T47" s="168">
        <v>45246</v>
      </c>
      <c r="U47" s="163" t="s">
        <v>2943</v>
      </c>
      <c r="V47" s="169" t="s">
        <v>162</v>
      </c>
      <c r="W47" s="173" t="s">
        <v>417</v>
      </c>
    </row>
    <row r="48" spans="1:23" ht="14.45" customHeight="1" x14ac:dyDescent="0.25">
      <c r="A48" s="171" t="s">
        <v>5117</v>
      </c>
      <c r="B48" s="160">
        <v>27</v>
      </c>
      <c r="C48" s="159" t="s">
        <v>168</v>
      </c>
      <c r="D48" s="159" t="s">
        <v>173</v>
      </c>
      <c r="E48" s="159" t="s">
        <v>279</v>
      </c>
      <c r="F48" s="159"/>
      <c r="G48" s="166" t="s">
        <v>338</v>
      </c>
      <c r="H48" s="171" t="s">
        <v>89</v>
      </c>
      <c r="I48" s="159" t="s">
        <v>102</v>
      </c>
      <c r="J48" s="165">
        <v>45238</v>
      </c>
      <c r="K48" s="165">
        <v>45238</v>
      </c>
      <c r="L48" s="172" t="s">
        <v>5118</v>
      </c>
      <c r="M48" s="159" t="s">
        <v>137</v>
      </c>
      <c r="N48" s="159" t="s">
        <v>4239</v>
      </c>
      <c r="O48" s="159" t="s">
        <v>1059</v>
      </c>
      <c r="P48" s="159"/>
      <c r="Q48" s="165"/>
      <c r="R48" s="166"/>
      <c r="S48" s="167"/>
      <c r="T48" s="168">
        <v>45241</v>
      </c>
      <c r="U48" s="163" t="s">
        <v>5119</v>
      </c>
      <c r="V48" s="169" t="s">
        <v>162</v>
      </c>
      <c r="W48" s="173" t="s">
        <v>371</v>
      </c>
    </row>
    <row r="49" spans="1:23" ht="14.45" customHeight="1" x14ac:dyDescent="0.25">
      <c r="A49" s="171" t="s">
        <v>5120</v>
      </c>
      <c r="B49" s="170">
        <f>3/365.25</f>
        <v>8.2135523613963042E-3</v>
      </c>
      <c r="C49" s="159" t="s">
        <v>178</v>
      </c>
      <c r="D49" s="159" t="s">
        <v>173</v>
      </c>
      <c r="E49" s="159" t="s">
        <v>279</v>
      </c>
      <c r="F49" s="159"/>
      <c r="G49" s="166" t="s">
        <v>373</v>
      </c>
      <c r="H49" s="171" t="s">
        <v>89</v>
      </c>
      <c r="I49" s="159" t="s">
        <v>106</v>
      </c>
      <c r="J49" s="165">
        <v>45238</v>
      </c>
      <c r="K49" s="165">
        <v>45238</v>
      </c>
      <c r="L49" s="172" t="s">
        <v>2522</v>
      </c>
      <c r="M49" s="159" t="s">
        <v>133</v>
      </c>
      <c r="N49" s="159" t="s">
        <v>4239</v>
      </c>
      <c r="O49" s="159" t="s">
        <v>415</v>
      </c>
      <c r="P49" s="159"/>
      <c r="Q49" s="165"/>
      <c r="R49" s="166"/>
      <c r="S49" s="167"/>
      <c r="T49" s="168">
        <v>45243</v>
      </c>
      <c r="U49" s="163" t="s">
        <v>5121</v>
      </c>
      <c r="V49" s="169" t="s">
        <v>162</v>
      </c>
      <c r="W49" s="173" t="s">
        <v>328</v>
      </c>
    </row>
    <row r="50" spans="1:23" ht="14.45" customHeight="1" x14ac:dyDescent="0.25">
      <c r="A50" s="171" t="s">
        <v>5122</v>
      </c>
      <c r="B50" s="160">
        <v>3</v>
      </c>
      <c r="C50" s="159" t="s">
        <v>168</v>
      </c>
      <c r="D50" s="159" t="s">
        <v>173</v>
      </c>
      <c r="E50" s="159" t="s">
        <v>185</v>
      </c>
      <c r="F50" s="159"/>
      <c r="G50" s="166" t="s">
        <v>529</v>
      </c>
      <c r="H50" s="171" t="s">
        <v>91</v>
      </c>
      <c r="I50" s="159" t="s">
        <v>116</v>
      </c>
      <c r="J50" s="165">
        <v>45238</v>
      </c>
      <c r="K50" s="165">
        <v>45238</v>
      </c>
      <c r="L50" s="172" t="s">
        <v>5123</v>
      </c>
      <c r="M50" s="159" t="s">
        <v>133</v>
      </c>
      <c r="N50" s="159" t="s">
        <v>4239</v>
      </c>
      <c r="O50" s="159" t="s">
        <v>345</v>
      </c>
      <c r="P50" s="159"/>
      <c r="Q50" s="165"/>
      <c r="R50" s="166"/>
      <c r="S50" s="167"/>
      <c r="T50" s="168">
        <v>45248</v>
      </c>
      <c r="U50" s="163" t="s">
        <v>2943</v>
      </c>
      <c r="V50" s="169" t="s">
        <v>162</v>
      </c>
      <c r="W50" s="173" t="s">
        <v>900</v>
      </c>
    </row>
    <row r="51" spans="1:23" ht="14.45" customHeight="1" x14ac:dyDescent="0.25">
      <c r="A51" s="171" t="s">
        <v>5124</v>
      </c>
      <c r="B51" s="160">
        <f>5*30.4387/365.25</f>
        <v>0.41668309377138946</v>
      </c>
      <c r="C51" s="159" t="s">
        <v>178</v>
      </c>
      <c r="D51" s="159" t="s">
        <v>173</v>
      </c>
      <c r="E51" s="159" t="s">
        <v>185</v>
      </c>
      <c r="F51" s="159"/>
      <c r="G51" s="166" t="s">
        <v>436</v>
      </c>
      <c r="H51" s="171" t="s">
        <v>91</v>
      </c>
      <c r="I51" s="159" t="s">
        <v>114</v>
      </c>
      <c r="J51" s="165">
        <v>45238</v>
      </c>
      <c r="K51" s="165">
        <v>45238</v>
      </c>
      <c r="L51" s="172" t="s">
        <v>735</v>
      </c>
      <c r="M51" s="159" t="s">
        <v>133</v>
      </c>
      <c r="N51" s="159" t="s">
        <v>4239</v>
      </c>
      <c r="O51" s="159" t="s">
        <v>736</v>
      </c>
      <c r="P51" s="159"/>
      <c r="Q51" s="165"/>
      <c r="R51" s="166"/>
      <c r="S51" s="167"/>
      <c r="T51" s="168">
        <v>45251</v>
      </c>
      <c r="U51" s="163" t="s">
        <v>5125</v>
      </c>
      <c r="V51" s="169" t="s">
        <v>162</v>
      </c>
      <c r="W51" s="173" t="s">
        <v>641</v>
      </c>
    </row>
    <row r="52" spans="1:23" ht="14.45" customHeight="1" x14ac:dyDescent="0.25">
      <c r="A52" s="171" t="s">
        <v>5126</v>
      </c>
      <c r="B52" s="160">
        <f>9*30.4387/365.25</f>
        <v>0.75002956878850102</v>
      </c>
      <c r="C52" s="159" t="s">
        <v>178</v>
      </c>
      <c r="D52" s="159" t="s">
        <v>173</v>
      </c>
      <c r="E52" s="159" t="s">
        <v>185</v>
      </c>
      <c r="F52" s="159"/>
      <c r="G52" s="166" t="s">
        <v>835</v>
      </c>
      <c r="H52" s="171" t="s">
        <v>91</v>
      </c>
      <c r="I52" s="159" t="s">
        <v>116</v>
      </c>
      <c r="J52" s="165">
        <v>45239</v>
      </c>
      <c r="K52" s="165">
        <v>45239</v>
      </c>
      <c r="L52" s="172" t="s">
        <v>735</v>
      </c>
      <c r="M52" s="159" t="s">
        <v>133</v>
      </c>
      <c r="N52" s="159" t="s">
        <v>4239</v>
      </c>
      <c r="O52" s="159" t="s">
        <v>736</v>
      </c>
      <c r="P52" s="159"/>
      <c r="Q52" s="165"/>
      <c r="R52" s="166"/>
      <c r="S52" s="167"/>
      <c r="T52" s="168">
        <v>45248</v>
      </c>
      <c r="U52" s="163" t="s">
        <v>5125</v>
      </c>
      <c r="V52" s="169" t="s">
        <v>162</v>
      </c>
      <c r="W52" s="173" t="s">
        <v>417</v>
      </c>
    </row>
    <row r="53" spans="1:23" ht="14.45" customHeight="1" x14ac:dyDescent="0.25">
      <c r="A53" s="171" t="s">
        <v>5127</v>
      </c>
      <c r="B53" s="160">
        <v>1.6</v>
      </c>
      <c r="C53" s="159" t="s">
        <v>178</v>
      </c>
      <c r="D53" s="159" t="s">
        <v>173</v>
      </c>
      <c r="E53" s="159" t="s">
        <v>279</v>
      </c>
      <c r="F53" s="159"/>
      <c r="G53" s="166" t="s">
        <v>1002</v>
      </c>
      <c r="H53" s="171" t="s">
        <v>89</v>
      </c>
      <c r="I53" s="159" t="s">
        <v>102</v>
      </c>
      <c r="J53" s="165">
        <v>45240</v>
      </c>
      <c r="K53" s="165">
        <v>45240</v>
      </c>
      <c r="L53" s="172" t="s">
        <v>406</v>
      </c>
      <c r="M53" s="159" t="s">
        <v>133</v>
      </c>
      <c r="N53" s="159" t="s">
        <v>4239</v>
      </c>
      <c r="O53" s="159" t="s">
        <v>284</v>
      </c>
      <c r="P53" s="159"/>
      <c r="Q53" s="165"/>
      <c r="R53" s="166"/>
      <c r="S53" s="167"/>
      <c r="T53" s="168">
        <v>45244</v>
      </c>
      <c r="U53" s="163" t="s">
        <v>2863</v>
      </c>
      <c r="V53" s="169" t="s">
        <v>162</v>
      </c>
      <c r="W53" s="173" t="s">
        <v>299</v>
      </c>
    </row>
    <row r="54" spans="1:23" ht="14.45" customHeight="1" x14ac:dyDescent="0.25">
      <c r="A54" s="171" t="s">
        <v>5128</v>
      </c>
      <c r="B54" s="160">
        <v>40</v>
      </c>
      <c r="C54" s="159" t="s">
        <v>178</v>
      </c>
      <c r="D54" s="159" t="s">
        <v>173</v>
      </c>
      <c r="E54" s="159" t="s">
        <v>185</v>
      </c>
      <c r="F54" s="159"/>
      <c r="G54" s="166" t="s">
        <v>909</v>
      </c>
      <c r="H54" s="171" t="s">
        <v>91</v>
      </c>
      <c r="I54" s="159" t="s">
        <v>114</v>
      </c>
      <c r="J54" s="165">
        <v>45240</v>
      </c>
      <c r="K54" s="165">
        <v>45240</v>
      </c>
      <c r="L54" s="172" t="s">
        <v>741</v>
      </c>
      <c r="M54" s="159" t="s">
        <v>133</v>
      </c>
      <c r="N54" s="159" t="s">
        <v>4239</v>
      </c>
      <c r="O54" s="159" t="s">
        <v>421</v>
      </c>
      <c r="P54" s="159"/>
      <c r="Q54" s="165"/>
      <c r="R54" s="166"/>
      <c r="S54" s="167"/>
      <c r="T54" s="168"/>
      <c r="U54" s="163"/>
      <c r="V54" s="169" t="s">
        <v>158</v>
      </c>
      <c r="W54" s="173"/>
    </row>
    <row r="55" spans="1:23" ht="14.45" customHeight="1" x14ac:dyDescent="0.25">
      <c r="A55" s="171" t="s">
        <v>5129</v>
      </c>
      <c r="B55" s="160">
        <v>28</v>
      </c>
      <c r="C55" s="159" t="s">
        <v>168</v>
      </c>
      <c r="D55" s="159" t="s">
        <v>169</v>
      </c>
      <c r="E55" s="159" t="s">
        <v>185</v>
      </c>
      <c r="F55" s="159"/>
      <c r="G55" s="166" t="s">
        <v>525</v>
      </c>
      <c r="H55" s="171" t="s">
        <v>89</v>
      </c>
      <c r="I55" s="159" t="s">
        <v>112</v>
      </c>
      <c r="J55" s="165">
        <v>45240</v>
      </c>
      <c r="K55" s="165">
        <v>45240</v>
      </c>
      <c r="L55" s="172" t="s">
        <v>5130</v>
      </c>
      <c r="M55" s="159" t="s">
        <v>137</v>
      </c>
      <c r="N55" s="159" t="s">
        <v>644</v>
      </c>
      <c r="O55" s="159" t="s">
        <v>171</v>
      </c>
      <c r="P55" s="159"/>
      <c r="Q55" s="165"/>
      <c r="R55" s="166"/>
      <c r="S55" s="167"/>
      <c r="T55" s="168">
        <v>45244</v>
      </c>
      <c r="U55" s="163" t="s">
        <v>5131</v>
      </c>
      <c r="V55" s="169" t="s">
        <v>162</v>
      </c>
      <c r="W55" s="173" t="s">
        <v>299</v>
      </c>
    </row>
    <row r="56" spans="1:23" ht="14.45" customHeight="1" x14ac:dyDescent="0.25">
      <c r="A56" s="171" t="s">
        <v>5132</v>
      </c>
      <c r="B56" s="160">
        <v>7</v>
      </c>
      <c r="C56" s="159" t="s">
        <v>178</v>
      </c>
      <c r="D56" s="159" t="s">
        <v>173</v>
      </c>
      <c r="E56" s="159" t="s">
        <v>185</v>
      </c>
      <c r="F56" s="159"/>
      <c r="G56" s="166" t="s">
        <v>529</v>
      </c>
      <c r="H56" s="171" t="s">
        <v>89</v>
      </c>
      <c r="I56" s="159" t="s">
        <v>114</v>
      </c>
      <c r="J56" s="165">
        <v>45240</v>
      </c>
      <c r="K56" s="165">
        <v>45240</v>
      </c>
      <c r="L56" s="172" t="s">
        <v>2902</v>
      </c>
      <c r="M56" s="159" t="s">
        <v>201</v>
      </c>
      <c r="N56" s="159" t="s">
        <v>644</v>
      </c>
      <c r="O56" s="159" t="s">
        <v>421</v>
      </c>
      <c r="P56" s="159"/>
      <c r="Q56" s="165"/>
      <c r="R56" s="166"/>
      <c r="S56" s="167"/>
      <c r="T56" s="168">
        <v>45249</v>
      </c>
      <c r="U56" s="163" t="s">
        <v>5133</v>
      </c>
      <c r="V56" s="169" t="s">
        <v>162</v>
      </c>
      <c r="W56" s="173" t="s">
        <v>417</v>
      </c>
    </row>
    <row r="57" spans="1:23" ht="14.45" customHeight="1" x14ac:dyDescent="0.25">
      <c r="A57" s="171" t="s">
        <v>5134</v>
      </c>
      <c r="B57" s="160">
        <v>27</v>
      </c>
      <c r="C57" s="159" t="s">
        <v>168</v>
      </c>
      <c r="D57" s="159" t="s">
        <v>173</v>
      </c>
      <c r="E57" s="159" t="s">
        <v>279</v>
      </c>
      <c r="F57" s="159"/>
      <c r="G57" s="166" t="s">
        <v>477</v>
      </c>
      <c r="H57" s="171" t="s">
        <v>89</v>
      </c>
      <c r="I57" s="159" t="s">
        <v>106</v>
      </c>
      <c r="J57" s="165">
        <v>45240</v>
      </c>
      <c r="K57" s="165">
        <v>45240</v>
      </c>
      <c r="L57" s="172" t="s">
        <v>5135</v>
      </c>
      <c r="M57" s="159" t="s">
        <v>137</v>
      </c>
      <c r="N57" s="159" t="s">
        <v>4239</v>
      </c>
      <c r="O57" s="159" t="s">
        <v>171</v>
      </c>
      <c r="P57" s="159"/>
      <c r="Q57" s="165"/>
      <c r="R57" s="166"/>
      <c r="S57" s="167"/>
      <c r="T57" s="168">
        <v>45246</v>
      </c>
      <c r="U57" s="163" t="s">
        <v>5136</v>
      </c>
      <c r="V57" s="169" t="s">
        <v>162</v>
      </c>
      <c r="W57" s="173" t="s">
        <v>5137</v>
      </c>
    </row>
    <row r="58" spans="1:23" ht="14.45" customHeight="1" x14ac:dyDescent="0.25">
      <c r="A58" s="171" t="s">
        <v>5138</v>
      </c>
      <c r="B58" s="198">
        <f>1/365.25</f>
        <v>2.7378507871321013E-3</v>
      </c>
      <c r="C58" s="159" t="s">
        <v>178</v>
      </c>
      <c r="D58" s="159" t="s">
        <v>173</v>
      </c>
      <c r="E58" s="159" t="s">
        <v>185</v>
      </c>
      <c r="F58" s="159"/>
      <c r="G58" s="166" t="s">
        <v>1891</v>
      </c>
      <c r="H58" s="171" t="s">
        <v>91</v>
      </c>
      <c r="I58" s="159" t="s">
        <v>114</v>
      </c>
      <c r="J58" s="165">
        <v>45240</v>
      </c>
      <c r="K58" s="165">
        <v>45240</v>
      </c>
      <c r="L58" s="172" t="s">
        <v>4965</v>
      </c>
      <c r="M58" s="159" t="s">
        <v>133</v>
      </c>
      <c r="N58" s="159" t="s">
        <v>3221</v>
      </c>
      <c r="O58" s="159" t="s">
        <v>345</v>
      </c>
      <c r="P58" s="159"/>
      <c r="Q58" s="165"/>
      <c r="R58" s="166"/>
      <c r="S58" s="167"/>
      <c r="T58" s="168">
        <v>45247</v>
      </c>
      <c r="U58" s="163" t="s">
        <v>5139</v>
      </c>
      <c r="V58" s="169" t="s">
        <v>162</v>
      </c>
      <c r="W58" s="173" t="s">
        <v>423</v>
      </c>
    </row>
    <row r="59" spans="1:23" ht="14.45" customHeight="1" x14ac:dyDescent="0.25">
      <c r="A59" s="171" t="s">
        <v>5140</v>
      </c>
      <c r="B59" s="160">
        <v>4</v>
      </c>
      <c r="C59" s="159" t="s">
        <v>178</v>
      </c>
      <c r="D59" s="159" t="s">
        <v>173</v>
      </c>
      <c r="E59" s="159" t="s">
        <v>279</v>
      </c>
      <c r="F59" s="159"/>
      <c r="G59" s="166" t="s">
        <v>5026</v>
      </c>
      <c r="H59" s="171" t="s">
        <v>89</v>
      </c>
      <c r="I59" s="159" t="s">
        <v>106</v>
      </c>
      <c r="J59" s="165">
        <v>45241</v>
      </c>
      <c r="K59" s="165">
        <v>45241</v>
      </c>
      <c r="L59" s="172" t="s">
        <v>5141</v>
      </c>
      <c r="M59" s="159" t="s">
        <v>201</v>
      </c>
      <c r="N59" s="159" t="s">
        <v>3221</v>
      </c>
      <c r="O59" s="159" t="s">
        <v>359</v>
      </c>
      <c r="P59" s="159"/>
      <c r="Q59" s="165"/>
      <c r="R59" s="166"/>
      <c r="S59" s="167"/>
      <c r="T59" s="168">
        <v>45244</v>
      </c>
      <c r="U59" s="163" t="s">
        <v>5142</v>
      </c>
      <c r="V59" s="169" t="s">
        <v>162</v>
      </c>
      <c r="W59" s="173" t="s">
        <v>371</v>
      </c>
    </row>
    <row r="60" spans="1:23" ht="14.45" customHeight="1" x14ac:dyDescent="0.25">
      <c r="A60" s="171" t="s">
        <v>5143</v>
      </c>
      <c r="B60" s="160">
        <v>5.5</v>
      </c>
      <c r="C60" s="159" t="s">
        <v>168</v>
      </c>
      <c r="D60" s="159" t="s">
        <v>173</v>
      </c>
      <c r="E60" s="159" t="s">
        <v>279</v>
      </c>
      <c r="F60" s="159"/>
      <c r="G60" s="166" t="s">
        <v>179</v>
      </c>
      <c r="H60" s="171" t="s">
        <v>89</v>
      </c>
      <c r="I60" s="159" t="s">
        <v>106</v>
      </c>
      <c r="J60" s="165">
        <v>45242</v>
      </c>
      <c r="K60" s="165">
        <v>45242</v>
      </c>
      <c r="L60" s="172" t="s">
        <v>5144</v>
      </c>
      <c r="M60" s="159" t="s">
        <v>133</v>
      </c>
      <c r="N60" s="159" t="s">
        <v>3221</v>
      </c>
      <c r="O60" s="159" t="s">
        <v>805</v>
      </c>
      <c r="P60" s="159"/>
      <c r="Q60" s="165"/>
      <c r="R60" s="166"/>
      <c r="S60" s="167"/>
      <c r="T60" s="168">
        <v>45244</v>
      </c>
      <c r="U60" s="163" t="s">
        <v>5145</v>
      </c>
      <c r="V60" s="169" t="s">
        <v>162</v>
      </c>
      <c r="W60" s="173" t="s">
        <v>276</v>
      </c>
    </row>
    <row r="61" spans="1:23" ht="14.45" customHeight="1" x14ac:dyDescent="0.25">
      <c r="A61" s="171" t="s">
        <v>5146</v>
      </c>
      <c r="B61" s="160">
        <v>8</v>
      </c>
      <c r="C61" s="159" t="s">
        <v>178</v>
      </c>
      <c r="D61" s="159" t="s">
        <v>173</v>
      </c>
      <c r="E61" s="159" t="s">
        <v>185</v>
      </c>
      <c r="F61" s="159"/>
      <c r="G61" s="166" t="s">
        <v>5147</v>
      </c>
      <c r="H61" s="171" t="s">
        <v>89</v>
      </c>
      <c r="I61" s="159" t="s">
        <v>114</v>
      </c>
      <c r="J61" s="165">
        <v>45241</v>
      </c>
      <c r="K61" s="165">
        <v>45241</v>
      </c>
      <c r="L61" s="172" t="s">
        <v>5148</v>
      </c>
      <c r="M61" s="159" t="s">
        <v>201</v>
      </c>
      <c r="N61" s="159" t="s">
        <v>3221</v>
      </c>
      <c r="O61" s="159" t="s">
        <v>359</v>
      </c>
      <c r="P61" s="159" t="s">
        <v>353</v>
      </c>
      <c r="Q61" s="165">
        <v>45241</v>
      </c>
      <c r="R61" s="166" t="s">
        <v>354</v>
      </c>
      <c r="S61" s="167"/>
      <c r="T61" s="168">
        <v>45249</v>
      </c>
      <c r="U61" s="163" t="s">
        <v>5149</v>
      </c>
      <c r="V61" s="169" t="s">
        <v>162</v>
      </c>
      <c r="W61" s="173" t="s">
        <v>387</v>
      </c>
    </row>
    <row r="62" spans="1:23" ht="14.45" customHeight="1" x14ac:dyDescent="0.25">
      <c r="A62" s="171" t="s">
        <v>5150</v>
      </c>
      <c r="B62" s="160">
        <v>13</v>
      </c>
      <c r="C62" s="159" t="s">
        <v>168</v>
      </c>
      <c r="D62" s="159" t="s">
        <v>173</v>
      </c>
      <c r="E62" s="159" t="s">
        <v>185</v>
      </c>
      <c r="F62" s="159"/>
      <c r="G62" s="166" t="s">
        <v>436</v>
      </c>
      <c r="H62" s="171" t="s">
        <v>91</v>
      </c>
      <c r="I62" s="159" t="s">
        <v>114</v>
      </c>
      <c r="J62" s="165">
        <v>45242</v>
      </c>
      <c r="K62" s="165">
        <v>45242</v>
      </c>
      <c r="L62" s="172" t="s">
        <v>5151</v>
      </c>
      <c r="M62" s="159" t="s">
        <v>133</v>
      </c>
      <c r="N62" s="159" t="s">
        <v>3221</v>
      </c>
      <c r="O62" s="159" t="s">
        <v>805</v>
      </c>
      <c r="P62" s="159"/>
      <c r="Q62" s="165"/>
      <c r="R62" s="166"/>
      <c r="S62" s="167"/>
      <c r="T62" s="168">
        <v>45254</v>
      </c>
      <c r="U62" s="163" t="s">
        <v>5125</v>
      </c>
      <c r="V62" s="169" t="s">
        <v>162</v>
      </c>
      <c r="W62" s="173" t="s">
        <v>324</v>
      </c>
    </row>
    <row r="63" spans="1:23" ht="14.45" customHeight="1" x14ac:dyDescent="0.25">
      <c r="A63" s="171" t="s">
        <v>5152</v>
      </c>
      <c r="B63" s="160">
        <v>5</v>
      </c>
      <c r="C63" s="159" t="s">
        <v>178</v>
      </c>
      <c r="D63" s="159" t="s">
        <v>173</v>
      </c>
      <c r="E63" s="159" t="s">
        <v>185</v>
      </c>
      <c r="F63" s="159"/>
      <c r="G63" s="166" t="s">
        <v>436</v>
      </c>
      <c r="H63" s="171" t="s">
        <v>91</v>
      </c>
      <c r="I63" s="159" t="s">
        <v>114</v>
      </c>
      <c r="J63" s="165">
        <v>45242</v>
      </c>
      <c r="K63" s="165">
        <v>45242</v>
      </c>
      <c r="L63" s="172" t="s">
        <v>1595</v>
      </c>
      <c r="M63" s="159" t="s">
        <v>133</v>
      </c>
      <c r="N63" s="159" t="s">
        <v>3221</v>
      </c>
      <c r="O63" s="159" t="s">
        <v>284</v>
      </c>
      <c r="P63" s="159"/>
      <c r="Q63" s="165"/>
      <c r="R63" s="166"/>
      <c r="S63" s="167"/>
      <c r="T63" s="168">
        <v>45248</v>
      </c>
      <c r="U63" s="163" t="s">
        <v>2943</v>
      </c>
      <c r="V63" s="169" t="s">
        <v>162</v>
      </c>
      <c r="W63" s="173" t="s">
        <v>347</v>
      </c>
    </row>
    <row r="64" spans="1:23" ht="14.45" customHeight="1" x14ac:dyDescent="0.25">
      <c r="A64" s="171" t="s">
        <v>5153</v>
      </c>
      <c r="B64" s="160">
        <v>4</v>
      </c>
      <c r="C64" s="159" t="s">
        <v>168</v>
      </c>
      <c r="D64" s="159" t="s">
        <v>173</v>
      </c>
      <c r="E64" s="159" t="s">
        <v>279</v>
      </c>
      <c r="F64" s="159"/>
      <c r="G64" s="166" t="s">
        <v>224</v>
      </c>
      <c r="H64" s="171" t="s">
        <v>89</v>
      </c>
      <c r="I64" s="159" t="s">
        <v>104</v>
      </c>
      <c r="J64" s="165">
        <v>45242</v>
      </c>
      <c r="K64" s="165">
        <v>45242</v>
      </c>
      <c r="L64" s="172" t="s">
        <v>3220</v>
      </c>
      <c r="M64" s="159" t="s">
        <v>133</v>
      </c>
      <c r="N64" s="159" t="s">
        <v>3221</v>
      </c>
      <c r="O64" s="159" t="s">
        <v>284</v>
      </c>
      <c r="P64" s="159"/>
      <c r="Q64" s="165"/>
      <c r="R64" s="166"/>
      <c r="S64" s="167"/>
      <c r="T64" s="168">
        <v>45245</v>
      </c>
      <c r="U64" s="163" t="s">
        <v>672</v>
      </c>
      <c r="V64" s="169" t="s">
        <v>162</v>
      </c>
      <c r="W64" s="173" t="s">
        <v>371</v>
      </c>
    </row>
    <row r="65" spans="1:23" ht="14.45" customHeight="1" x14ac:dyDescent="0.25">
      <c r="A65" s="171" t="s">
        <v>5154</v>
      </c>
      <c r="B65" s="160">
        <v>25</v>
      </c>
      <c r="C65" s="159" t="s">
        <v>168</v>
      </c>
      <c r="D65" s="159" t="s">
        <v>173</v>
      </c>
      <c r="E65" s="159" t="s">
        <v>279</v>
      </c>
      <c r="F65" s="159"/>
      <c r="G65" s="166" t="s">
        <v>3686</v>
      </c>
      <c r="H65" s="171" t="s">
        <v>89</v>
      </c>
      <c r="I65" s="159" t="s">
        <v>104</v>
      </c>
      <c r="J65" s="165">
        <v>45242</v>
      </c>
      <c r="K65" s="165">
        <v>45242</v>
      </c>
      <c r="L65" s="172" t="s">
        <v>5155</v>
      </c>
      <c r="M65" s="159" t="s">
        <v>137</v>
      </c>
      <c r="N65" s="159" t="s">
        <v>3221</v>
      </c>
      <c r="O65" s="159" t="s">
        <v>334</v>
      </c>
      <c r="P65" s="159"/>
      <c r="Q65" s="165"/>
      <c r="R65" s="166"/>
      <c r="S65" s="167"/>
      <c r="T65" s="168">
        <v>45244</v>
      </c>
      <c r="U65" s="163" t="s">
        <v>5156</v>
      </c>
      <c r="V65" s="169" t="s">
        <v>162</v>
      </c>
      <c r="W65" s="173" t="s">
        <v>276</v>
      </c>
    </row>
    <row r="66" spans="1:23" ht="14.45" customHeight="1" x14ac:dyDescent="0.25">
      <c r="A66" s="171" t="s">
        <v>5157</v>
      </c>
      <c r="B66" s="160">
        <v>52</v>
      </c>
      <c r="C66" s="159" t="s">
        <v>168</v>
      </c>
      <c r="D66" s="159" t="s">
        <v>4796</v>
      </c>
      <c r="E66" s="159" t="s">
        <v>279</v>
      </c>
      <c r="F66" s="159"/>
      <c r="G66" s="166" t="s">
        <v>4504</v>
      </c>
      <c r="H66" s="171" t="s">
        <v>89</v>
      </c>
      <c r="I66" s="159" t="s">
        <v>106</v>
      </c>
      <c r="J66" s="165">
        <v>45242</v>
      </c>
      <c r="K66" s="165">
        <v>45242</v>
      </c>
      <c r="L66" s="172" t="s">
        <v>482</v>
      </c>
      <c r="M66" s="159" t="s">
        <v>201</v>
      </c>
      <c r="N66" s="159" t="s">
        <v>3221</v>
      </c>
      <c r="O66" s="159" t="s">
        <v>421</v>
      </c>
      <c r="P66" s="159" t="s">
        <v>353</v>
      </c>
      <c r="Q66" s="165">
        <v>45242</v>
      </c>
      <c r="R66" s="166" t="s">
        <v>354</v>
      </c>
      <c r="S66" s="167"/>
      <c r="T66" s="168">
        <v>45249</v>
      </c>
      <c r="U66" s="163" t="s">
        <v>5158</v>
      </c>
      <c r="V66" s="169" t="s">
        <v>162</v>
      </c>
      <c r="W66" s="173" t="s">
        <v>423</v>
      </c>
    </row>
    <row r="67" spans="1:23" ht="14.45" customHeight="1" x14ac:dyDescent="0.25">
      <c r="A67" s="171" t="s">
        <v>5159</v>
      </c>
      <c r="B67" s="160">
        <v>53</v>
      </c>
      <c r="C67" s="159" t="s">
        <v>178</v>
      </c>
      <c r="D67" s="159" t="s">
        <v>173</v>
      </c>
      <c r="E67" s="159" t="s">
        <v>185</v>
      </c>
      <c r="F67" s="159"/>
      <c r="G67" s="166" t="s">
        <v>436</v>
      </c>
      <c r="H67" s="171" t="s">
        <v>91</v>
      </c>
      <c r="I67" s="159" t="s">
        <v>114</v>
      </c>
      <c r="J67" s="165">
        <v>45243</v>
      </c>
      <c r="K67" s="165">
        <v>45243</v>
      </c>
      <c r="L67" s="172" t="s">
        <v>5160</v>
      </c>
      <c r="M67" s="159" t="s">
        <v>133</v>
      </c>
      <c r="N67" s="159" t="s">
        <v>3221</v>
      </c>
      <c r="O67" s="159" t="s">
        <v>359</v>
      </c>
      <c r="P67" s="159"/>
      <c r="Q67" s="165"/>
      <c r="R67" s="166"/>
      <c r="S67" s="167"/>
      <c r="T67" s="168">
        <v>45260</v>
      </c>
      <c r="U67" s="163" t="s">
        <v>5161</v>
      </c>
      <c r="V67" s="169" t="s">
        <v>162</v>
      </c>
      <c r="W67" s="173" t="s">
        <v>1091</v>
      </c>
    </row>
    <row r="68" spans="1:23" ht="14.45" customHeight="1" x14ac:dyDescent="0.25">
      <c r="A68" s="171" t="s">
        <v>5162</v>
      </c>
      <c r="B68" s="198">
        <f>1/365.25</f>
        <v>2.7378507871321013E-3</v>
      </c>
      <c r="C68" s="159" t="s">
        <v>178</v>
      </c>
      <c r="D68" s="159" t="s">
        <v>173</v>
      </c>
      <c r="E68" s="159" t="s">
        <v>185</v>
      </c>
      <c r="F68" s="159"/>
      <c r="G68" s="166" t="s">
        <v>342</v>
      </c>
      <c r="H68" s="171" t="s">
        <v>91</v>
      </c>
      <c r="I68" s="159" t="s">
        <v>114</v>
      </c>
      <c r="J68" s="165">
        <v>45243</v>
      </c>
      <c r="K68" s="165">
        <v>45243</v>
      </c>
      <c r="L68" s="172" t="s">
        <v>415</v>
      </c>
      <c r="M68" s="159" t="s">
        <v>133</v>
      </c>
      <c r="N68" s="159" t="s">
        <v>3221</v>
      </c>
      <c r="O68" s="159" t="s">
        <v>415</v>
      </c>
      <c r="P68" s="159"/>
      <c r="Q68" s="165"/>
      <c r="R68" s="166"/>
      <c r="S68" s="167"/>
      <c r="T68" s="168">
        <v>45244</v>
      </c>
      <c r="U68" s="163" t="s">
        <v>285</v>
      </c>
      <c r="V68" s="169" t="s">
        <v>166</v>
      </c>
      <c r="W68" s="173" t="s">
        <v>5074</v>
      </c>
    </row>
    <row r="69" spans="1:23" ht="14.45" customHeight="1" x14ac:dyDescent="0.25">
      <c r="A69" s="171" t="s">
        <v>5163</v>
      </c>
      <c r="B69" s="160">
        <v>21</v>
      </c>
      <c r="C69" s="159" t="s">
        <v>168</v>
      </c>
      <c r="D69" s="159" t="s">
        <v>173</v>
      </c>
      <c r="E69" s="159" t="s">
        <v>279</v>
      </c>
      <c r="F69" s="159"/>
      <c r="G69" s="166" t="s">
        <v>5164</v>
      </c>
      <c r="H69" s="171" t="s">
        <v>89</v>
      </c>
      <c r="I69" s="159" t="s">
        <v>106</v>
      </c>
      <c r="J69" s="165">
        <v>45243</v>
      </c>
      <c r="K69" s="165">
        <v>45243</v>
      </c>
      <c r="L69" s="172" t="s">
        <v>5165</v>
      </c>
      <c r="M69" s="159" t="s">
        <v>137</v>
      </c>
      <c r="N69" s="159" t="s">
        <v>3221</v>
      </c>
      <c r="O69" s="159" t="s">
        <v>208</v>
      </c>
      <c r="P69" s="159"/>
      <c r="Q69" s="165"/>
      <c r="R69" s="166"/>
      <c r="S69" s="167"/>
      <c r="T69" s="168">
        <v>45244</v>
      </c>
      <c r="U69" s="163" t="s">
        <v>3975</v>
      </c>
      <c r="V69" s="169" t="s">
        <v>162</v>
      </c>
      <c r="W69" s="173" t="s">
        <v>1569</v>
      </c>
    </row>
    <row r="70" spans="1:23" ht="14.45" customHeight="1" x14ac:dyDescent="0.25">
      <c r="A70" s="171" t="s">
        <v>5166</v>
      </c>
      <c r="B70" s="160">
        <v>32</v>
      </c>
      <c r="C70" s="159" t="s">
        <v>168</v>
      </c>
      <c r="D70" s="159" t="s">
        <v>173</v>
      </c>
      <c r="E70" s="159" t="s">
        <v>279</v>
      </c>
      <c r="F70" s="159"/>
      <c r="G70" s="166" t="s">
        <v>598</v>
      </c>
      <c r="H70" s="171" t="s">
        <v>89</v>
      </c>
      <c r="I70" s="159" t="s">
        <v>106</v>
      </c>
      <c r="J70" s="165">
        <v>45243</v>
      </c>
      <c r="K70" s="165">
        <v>45243</v>
      </c>
      <c r="L70" s="172" t="s">
        <v>5167</v>
      </c>
      <c r="M70" s="159" t="s">
        <v>137</v>
      </c>
      <c r="N70" s="159" t="s">
        <v>3221</v>
      </c>
      <c r="O70" s="159" t="s">
        <v>854</v>
      </c>
      <c r="P70" s="159"/>
      <c r="Q70" s="165"/>
      <c r="R70" s="166" t="s">
        <v>147</v>
      </c>
      <c r="S70" s="167"/>
      <c r="T70" s="168">
        <v>45246</v>
      </c>
      <c r="U70" s="163" t="s">
        <v>5168</v>
      </c>
      <c r="V70" s="169" t="s">
        <v>162</v>
      </c>
      <c r="W70" s="173" t="s">
        <v>5169</v>
      </c>
    </row>
    <row r="71" spans="1:23" ht="14.45" customHeight="1" x14ac:dyDescent="0.25">
      <c r="A71" s="171" t="s">
        <v>5170</v>
      </c>
      <c r="B71" s="160">
        <v>19</v>
      </c>
      <c r="C71" s="159" t="s">
        <v>168</v>
      </c>
      <c r="D71" s="159" t="s">
        <v>173</v>
      </c>
      <c r="E71" s="159" t="s">
        <v>279</v>
      </c>
      <c r="F71" s="159"/>
      <c r="G71" s="166" t="s">
        <v>179</v>
      </c>
      <c r="H71" s="171" t="s">
        <v>89</v>
      </c>
      <c r="I71" s="159" t="s">
        <v>106</v>
      </c>
      <c r="J71" s="165">
        <v>45243</v>
      </c>
      <c r="K71" s="165">
        <v>45243</v>
      </c>
      <c r="L71" s="172" t="s">
        <v>5171</v>
      </c>
      <c r="M71" s="159" t="s">
        <v>137</v>
      </c>
      <c r="N71" s="159" t="s">
        <v>3221</v>
      </c>
      <c r="O71" s="159" t="s">
        <v>705</v>
      </c>
      <c r="P71" s="159"/>
      <c r="Q71" s="165"/>
      <c r="R71" s="166"/>
      <c r="S71" s="167"/>
      <c r="T71" s="168">
        <v>45245</v>
      </c>
      <c r="U71" s="163" t="s">
        <v>5172</v>
      </c>
      <c r="V71" s="169" t="s">
        <v>162</v>
      </c>
      <c r="W71" s="173" t="s">
        <v>276</v>
      </c>
    </row>
    <row r="72" spans="1:23" ht="14.45" customHeight="1" x14ac:dyDescent="0.25">
      <c r="A72" s="171" t="s">
        <v>5173</v>
      </c>
      <c r="B72" s="160">
        <v>1.5</v>
      </c>
      <c r="C72" s="159" t="s">
        <v>168</v>
      </c>
      <c r="D72" s="159" t="s">
        <v>173</v>
      </c>
      <c r="E72" s="159" t="s">
        <v>279</v>
      </c>
      <c r="F72" s="159"/>
      <c r="G72" s="166" t="s">
        <v>238</v>
      </c>
      <c r="H72" s="171" t="s">
        <v>89</v>
      </c>
      <c r="I72" s="159" t="s">
        <v>102</v>
      </c>
      <c r="J72" s="165">
        <v>45244</v>
      </c>
      <c r="K72" s="165">
        <v>45244</v>
      </c>
      <c r="L72" s="172" t="s">
        <v>5174</v>
      </c>
      <c r="M72" s="159" t="s">
        <v>133</v>
      </c>
      <c r="N72" s="159" t="s">
        <v>3221</v>
      </c>
      <c r="O72" s="159" t="s">
        <v>805</v>
      </c>
      <c r="P72" s="159"/>
      <c r="Q72" s="165"/>
      <c r="R72" s="166"/>
      <c r="S72" s="167"/>
      <c r="T72" s="168">
        <v>45246</v>
      </c>
      <c r="U72" s="163" t="s">
        <v>945</v>
      </c>
      <c r="V72" s="169" t="s">
        <v>162</v>
      </c>
      <c r="W72" s="173" t="s">
        <v>276</v>
      </c>
    </row>
    <row r="73" spans="1:23" ht="14.45" customHeight="1" x14ac:dyDescent="0.25">
      <c r="A73" s="171" t="s">
        <v>5175</v>
      </c>
      <c r="B73" s="160">
        <v>3</v>
      </c>
      <c r="C73" s="159" t="s">
        <v>168</v>
      </c>
      <c r="D73" s="159" t="s">
        <v>173</v>
      </c>
      <c r="E73" s="159" t="s">
        <v>279</v>
      </c>
      <c r="F73" s="159"/>
      <c r="G73" s="166" t="s">
        <v>238</v>
      </c>
      <c r="H73" s="171" t="s">
        <v>89</v>
      </c>
      <c r="I73" s="159" t="s">
        <v>102</v>
      </c>
      <c r="J73" s="165">
        <v>45244</v>
      </c>
      <c r="K73" s="165">
        <v>45244</v>
      </c>
      <c r="L73" s="172" t="s">
        <v>945</v>
      </c>
      <c r="M73" s="159" t="s">
        <v>133</v>
      </c>
      <c r="N73" s="159" t="s">
        <v>3221</v>
      </c>
      <c r="O73" s="159" t="s">
        <v>805</v>
      </c>
      <c r="P73" s="159"/>
      <c r="Q73" s="165"/>
      <c r="R73" s="166"/>
      <c r="S73" s="167"/>
      <c r="T73" s="168">
        <v>45247</v>
      </c>
      <c r="U73" s="163" t="s">
        <v>945</v>
      </c>
      <c r="V73" s="169" t="s">
        <v>162</v>
      </c>
      <c r="W73" s="173" t="s">
        <v>371</v>
      </c>
    </row>
    <row r="74" spans="1:23" ht="14.45" customHeight="1" x14ac:dyDescent="0.25">
      <c r="A74" s="171" t="s">
        <v>5176</v>
      </c>
      <c r="B74" s="160">
        <v>7</v>
      </c>
      <c r="C74" s="159" t="s">
        <v>168</v>
      </c>
      <c r="D74" s="159" t="s">
        <v>173</v>
      </c>
      <c r="E74" s="159" t="s">
        <v>279</v>
      </c>
      <c r="F74" s="159"/>
      <c r="G74" s="166" t="s">
        <v>238</v>
      </c>
      <c r="H74" s="171" t="s">
        <v>89</v>
      </c>
      <c r="I74" s="159" t="s">
        <v>102</v>
      </c>
      <c r="J74" s="165">
        <v>45244</v>
      </c>
      <c r="K74" s="165">
        <v>45244</v>
      </c>
      <c r="L74" s="172" t="s">
        <v>5174</v>
      </c>
      <c r="M74" s="159" t="s">
        <v>133</v>
      </c>
      <c r="N74" s="159" t="s">
        <v>3221</v>
      </c>
      <c r="O74" s="159" t="s">
        <v>805</v>
      </c>
      <c r="P74" s="159"/>
      <c r="Q74" s="165"/>
      <c r="R74" s="166"/>
      <c r="S74" s="167"/>
      <c r="T74" s="168">
        <v>45245</v>
      </c>
      <c r="U74" s="163" t="s">
        <v>650</v>
      </c>
      <c r="V74" s="169" t="s">
        <v>162</v>
      </c>
      <c r="W74" s="173" t="s">
        <v>665</v>
      </c>
    </row>
    <row r="75" spans="1:23" ht="14.45" customHeight="1" x14ac:dyDescent="0.25">
      <c r="A75" s="171" t="s">
        <v>5177</v>
      </c>
      <c r="B75" s="160">
        <v>1.3</v>
      </c>
      <c r="C75" s="159" t="s">
        <v>168</v>
      </c>
      <c r="D75" s="159" t="s">
        <v>173</v>
      </c>
      <c r="E75" s="159" t="s">
        <v>279</v>
      </c>
      <c r="F75" s="159"/>
      <c r="G75" s="166" t="s">
        <v>5178</v>
      </c>
      <c r="H75" s="171" t="s">
        <v>89</v>
      </c>
      <c r="I75" s="159" t="s">
        <v>102</v>
      </c>
      <c r="J75" s="165">
        <v>45244</v>
      </c>
      <c r="K75" s="165">
        <v>45244</v>
      </c>
      <c r="L75" s="172" t="s">
        <v>5179</v>
      </c>
      <c r="M75" s="159" t="s">
        <v>133</v>
      </c>
      <c r="N75" s="159" t="s">
        <v>3221</v>
      </c>
      <c r="O75" s="159" t="s">
        <v>805</v>
      </c>
      <c r="P75" s="159"/>
      <c r="Q75" s="165"/>
      <c r="R75" s="166"/>
      <c r="S75" s="167"/>
      <c r="T75" s="168">
        <v>45245</v>
      </c>
      <c r="U75" s="163" t="s">
        <v>5180</v>
      </c>
      <c r="V75" s="169" t="s">
        <v>162</v>
      </c>
      <c r="W75" s="173" t="s">
        <v>665</v>
      </c>
    </row>
    <row r="76" spans="1:23" ht="14.45" customHeight="1" x14ac:dyDescent="0.25">
      <c r="A76" s="171" t="s">
        <v>5181</v>
      </c>
      <c r="B76" s="160">
        <v>2</v>
      </c>
      <c r="C76" s="159" t="s">
        <v>168</v>
      </c>
      <c r="D76" s="159" t="s">
        <v>173</v>
      </c>
      <c r="E76" s="159" t="s">
        <v>279</v>
      </c>
      <c r="F76" s="159"/>
      <c r="G76" s="166" t="s">
        <v>5178</v>
      </c>
      <c r="H76" s="171" t="s">
        <v>89</v>
      </c>
      <c r="I76" s="159" t="s">
        <v>102</v>
      </c>
      <c r="J76" s="165">
        <v>45244</v>
      </c>
      <c r="K76" s="165">
        <v>45244</v>
      </c>
      <c r="L76" s="172" t="s">
        <v>945</v>
      </c>
      <c r="M76" s="159" t="s">
        <v>133</v>
      </c>
      <c r="N76" s="159" t="s">
        <v>3221</v>
      </c>
      <c r="O76" s="159" t="s">
        <v>805</v>
      </c>
      <c r="P76" s="159"/>
      <c r="Q76" s="165"/>
      <c r="R76" s="166"/>
      <c r="S76" s="167"/>
      <c r="T76" s="168">
        <v>45246</v>
      </c>
      <c r="U76" s="163" t="s">
        <v>3433</v>
      </c>
      <c r="V76" s="169" t="s">
        <v>162</v>
      </c>
      <c r="W76" s="173" t="s">
        <v>276</v>
      </c>
    </row>
    <row r="77" spans="1:23" ht="14.45" customHeight="1" x14ac:dyDescent="0.25">
      <c r="A77" s="171" t="s">
        <v>5182</v>
      </c>
      <c r="B77" s="160">
        <v>5</v>
      </c>
      <c r="C77" s="159" t="s">
        <v>168</v>
      </c>
      <c r="D77" s="159" t="s">
        <v>173</v>
      </c>
      <c r="E77" s="159" t="s">
        <v>279</v>
      </c>
      <c r="F77" s="159"/>
      <c r="G77" s="166" t="s">
        <v>238</v>
      </c>
      <c r="H77" s="171" t="s">
        <v>89</v>
      </c>
      <c r="I77" s="159" t="s">
        <v>102</v>
      </c>
      <c r="J77" s="165">
        <v>45244</v>
      </c>
      <c r="K77" s="165">
        <v>45244</v>
      </c>
      <c r="L77" s="172" t="s">
        <v>649</v>
      </c>
      <c r="M77" s="159" t="s">
        <v>133</v>
      </c>
      <c r="N77" s="159" t="s">
        <v>3221</v>
      </c>
      <c r="O77" s="159" t="s">
        <v>805</v>
      </c>
      <c r="P77" s="159"/>
      <c r="Q77" s="165"/>
      <c r="R77" s="166"/>
      <c r="S77" s="167"/>
      <c r="T77" s="168">
        <v>45245</v>
      </c>
      <c r="U77" s="163" t="s">
        <v>650</v>
      </c>
      <c r="V77" s="169" t="s">
        <v>162</v>
      </c>
      <c r="W77" s="173" t="s">
        <v>665</v>
      </c>
    </row>
    <row r="78" spans="1:23" ht="14.45" customHeight="1" x14ac:dyDescent="0.25">
      <c r="A78" s="171" t="s">
        <v>5183</v>
      </c>
      <c r="B78" s="160">
        <v>8</v>
      </c>
      <c r="C78" s="159" t="s">
        <v>168</v>
      </c>
      <c r="D78" s="159" t="s">
        <v>173</v>
      </c>
      <c r="E78" s="159" t="s">
        <v>279</v>
      </c>
      <c r="F78" s="159"/>
      <c r="G78" s="166" t="s">
        <v>238</v>
      </c>
      <c r="H78" s="171" t="s">
        <v>89</v>
      </c>
      <c r="I78" s="159" t="s">
        <v>102</v>
      </c>
      <c r="J78" s="165">
        <v>45244</v>
      </c>
      <c r="K78" s="165">
        <v>45244</v>
      </c>
      <c r="L78" s="172" t="s">
        <v>649</v>
      </c>
      <c r="M78" s="159" t="s">
        <v>133</v>
      </c>
      <c r="N78" s="159" t="s">
        <v>3221</v>
      </c>
      <c r="O78" s="159" t="s">
        <v>805</v>
      </c>
      <c r="P78" s="159"/>
      <c r="Q78" s="165"/>
      <c r="R78" s="166"/>
      <c r="S78" s="167"/>
      <c r="T78" s="168">
        <v>45247</v>
      </c>
      <c r="U78" s="163" t="s">
        <v>5184</v>
      </c>
      <c r="V78" s="169" t="s">
        <v>162</v>
      </c>
      <c r="W78" s="173" t="s">
        <v>371</v>
      </c>
    </row>
    <row r="79" spans="1:23" ht="14.45" customHeight="1" x14ac:dyDescent="0.25">
      <c r="A79" s="171" t="s">
        <v>5185</v>
      </c>
      <c r="B79" s="160">
        <v>2.5</v>
      </c>
      <c r="C79" s="159" t="s">
        <v>168</v>
      </c>
      <c r="D79" s="159" t="s">
        <v>173</v>
      </c>
      <c r="E79" s="159" t="s">
        <v>279</v>
      </c>
      <c r="F79" s="159"/>
      <c r="G79" s="166" t="s">
        <v>238</v>
      </c>
      <c r="H79" s="171" t="s">
        <v>89</v>
      </c>
      <c r="I79" s="159" t="s">
        <v>102</v>
      </c>
      <c r="J79" s="165">
        <v>45244</v>
      </c>
      <c r="K79" s="165">
        <v>45244</v>
      </c>
      <c r="L79" s="172" t="s">
        <v>945</v>
      </c>
      <c r="M79" s="159" t="s">
        <v>133</v>
      </c>
      <c r="N79" s="159" t="s">
        <v>3221</v>
      </c>
      <c r="O79" s="159" t="s">
        <v>805</v>
      </c>
      <c r="P79" s="159"/>
      <c r="Q79" s="165"/>
      <c r="R79" s="166"/>
      <c r="S79" s="167"/>
      <c r="T79" s="168">
        <v>45246</v>
      </c>
      <c r="U79" s="163" t="s">
        <v>945</v>
      </c>
      <c r="V79" s="169" t="s">
        <v>162</v>
      </c>
      <c r="W79" s="173" t="s">
        <v>276</v>
      </c>
    </row>
    <row r="80" spans="1:23" ht="14.45" customHeight="1" x14ac:dyDescent="0.25">
      <c r="A80" s="171" t="s">
        <v>5186</v>
      </c>
      <c r="B80" s="160">
        <v>1.3</v>
      </c>
      <c r="C80" s="159" t="s">
        <v>168</v>
      </c>
      <c r="D80" s="159" t="s">
        <v>173</v>
      </c>
      <c r="E80" s="159" t="s">
        <v>279</v>
      </c>
      <c r="F80" s="159"/>
      <c r="G80" s="166" t="s">
        <v>238</v>
      </c>
      <c r="H80" s="171" t="s">
        <v>89</v>
      </c>
      <c r="I80" s="159" t="s">
        <v>102</v>
      </c>
      <c r="J80" s="165">
        <v>45244</v>
      </c>
      <c r="K80" s="165">
        <v>45244</v>
      </c>
      <c r="L80" s="172" t="s">
        <v>5174</v>
      </c>
      <c r="M80" s="159" t="s">
        <v>133</v>
      </c>
      <c r="N80" s="159" t="s">
        <v>3221</v>
      </c>
      <c r="O80" s="159" t="s">
        <v>805</v>
      </c>
      <c r="P80" s="159"/>
      <c r="Q80" s="165"/>
      <c r="R80" s="166"/>
      <c r="S80" s="167"/>
      <c r="T80" s="168">
        <v>45245</v>
      </c>
      <c r="U80" s="163" t="s">
        <v>650</v>
      </c>
      <c r="V80" s="169" t="s">
        <v>162</v>
      </c>
      <c r="W80" s="173" t="s">
        <v>665</v>
      </c>
    </row>
    <row r="81" spans="1:23" ht="14.45" customHeight="1" x14ac:dyDescent="0.25">
      <c r="A81" s="171" t="s">
        <v>5187</v>
      </c>
      <c r="B81" s="160">
        <v>2</v>
      </c>
      <c r="C81" s="159" t="s">
        <v>168</v>
      </c>
      <c r="D81" s="159" t="s">
        <v>173</v>
      </c>
      <c r="E81" s="159" t="s">
        <v>279</v>
      </c>
      <c r="F81" s="159"/>
      <c r="G81" s="166" t="s">
        <v>238</v>
      </c>
      <c r="H81" s="171" t="s">
        <v>89</v>
      </c>
      <c r="I81" s="159" t="s">
        <v>102</v>
      </c>
      <c r="J81" s="165">
        <v>45244</v>
      </c>
      <c r="K81" s="165">
        <v>45244</v>
      </c>
      <c r="L81" s="172" t="s">
        <v>3433</v>
      </c>
      <c r="M81" s="159" t="s">
        <v>133</v>
      </c>
      <c r="N81" s="159" t="s">
        <v>3221</v>
      </c>
      <c r="O81" s="159" t="s">
        <v>805</v>
      </c>
      <c r="P81" s="159"/>
      <c r="Q81" s="165"/>
      <c r="R81" s="166"/>
      <c r="S81" s="167"/>
      <c r="T81" s="168">
        <v>45246</v>
      </c>
      <c r="U81" s="163" t="s">
        <v>3433</v>
      </c>
      <c r="V81" s="169" t="s">
        <v>162</v>
      </c>
      <c r="W81" s="173" t="s">
        <v>276</v>
      </c>
    </row>
    <row r="82" spans="1:23" ht="14.45" customHeight="1" x14ac:dyDescent="0.25">
      <c r="A82" s="171" t="s">
        <v>5188</v>
      </c>
      <c r="B82" s="160">
        <v>1.5</v>
      </c>
      <c r="C82" s="159" t="s">
        <v>168</v>
      </c>
      <c r="D82" s="159" t="s">
        <v>173</v>
      </c>
      <c r="E82" s="159" t="s">
        <v>279</v>
      </c>
      <c r="F82" s="159"/>
      <c r="G82" s="166" t="s">
        <v>5178</v>
      </c>
      <c r="H82" s="171" t="s">
        <v>89</v>
      </c>
      <c r="I82" s="159" t="s">
        <v>102</v>
      </c>
      <c r="J82" s="165">
        <v>45244</v>
      </c>
      <c r="K82" s="165">
        <v>45244</v>
      </c>
      <c r="L82" s="172" t="s">
        <v>5189</v>
      </c>
      <c r="M82" s="159" t="s">
        <v>133</v>
      </c>
      <c r="N82" s="159" t="s">
        <v>3221</v>
      </c>
      <c r="O82" s="159" t="s">
        <v>805</v>
      </c>
      <c r="P82" s="159"/>
      <c r="Q82" s="165"/>
      <c r="R82" s="166"/>
      <c r="S82" s="167"/>
      <c r="T82" s="168">
        <v>45245</v>
      </c>
      <c r="U82" s="163" t="s">
        <v>945</v>
      </c>
      <c r="V82" s="169" t="s">
        <v>162</v>
      </c>
      <c r="W82" s="173" t="s">
        <v>665</v>
      </c>
    </row>
    <row r="83" spans="1:23" ht="14.45" customHeight="1" x14ac:dyDescent="0.25">
      <c r="A83" s="171" t="s">
        <v>5190</v>
      </c>
      <c r="B83" s="160">
        <v>22</v>
      </c>
      <c r="C83" s="159" t="s">
        <v>168</v>
      </c>
      <c r="D83" s="159" t="s">
        <v>173</v>
      </c>
      <c r="E83" s="159" t="s">
        <v>279</v>
      </c>
      <c r="F83" s="159"/>
      <c r="G83" s="166" t="s">
        <v>238</v>
      </c>
      <c r="H83" s="171" t="s">
        <v>89</v>
      </c>
      <c r="I83" s="159" t="s">
        <v>102</v>
      </c>
      <c r="J83" s="165">
        <v>45244</v>
      </c>
      <c r="K83" s="165">
        <v>45244</v>
      </c>
      <c r="L83" s="172" t="s">
        <v>5191</v>
      </c>
      <c r="M83" s="159" t="s">
        <v>133</v>
      </c>
      <c r="N83" s="159" t="s">
        <v>3221</v>
      </c>
      <c r="O83" s="159" t="s">
        <v>805</v>
      </c>
      <c r="P83" s="159"/>
      <c r="Q83" s="165"/>
      <c r="R83" s="166"/>
      <c r="S83" s="167"/>
      <c r="T83" s="168">
        <v>45247</v>
      </c>
      <c r="U83" s="163" t="s">
        <v>5192</v>
      </c>
      <c r="V83" s="169" t="s">
        <v>162</v>
      </c>
      <c r="W83" s="173" t="s">
        <v>1376</v>
      </c>
    </row>
    <row r="84" spans="1:23" ht="14.45" customHeight="1" x14ac:dyDescent="0.25">
      <c r="A84" s="171" t="s">
        <v>5193</v>
      </c>
      <c r="B84" s="160">
        <v>22</v>
      </c>
      <c r="C84" s="159" t="s">
        <v>168</v>
      </c>
      <c r="D84" s="159" t="s">
        <v>173</v>
      </c>
      <c r="E84" s="159" t="s">
        <v>279</v>
      </c>
      <c r="F84" s="159"/>
      <c r="G84" s="166" t="s">
        <v>238</v>
      </c>
      <c r="H84" s="171" t="s">
        <v>89</v>
      </c>
      <c r="I84" s="159" t="s">
        <v>102</v>
      </c>
      <c r="J84" s="165">
        <v>45244</v>
      </c>
      <c r="K84" s="165">
        <v>45244</v>
      </c>
      <c r="L84" s="172" t="s">
        <v>3433</v>
      </c>
      <c r="M84" s="159" t="s">
        <v>133</v>
      </c>
      <c r="N84" s="159" t="s">
        <v>3221</v>
      </c>
      <c r="O84" s="159" t="s">
        <v>805</v>
      </c>
      <c r="P84" s="159"/>
      <c r="Q84" s="165"/>
      <c r="R84" s="166"/>
      <c r="S84" s="167"/>
      <c r="T84" s="168">
        <v>45247</v>
      </c>
      <c r="U84" s="163" t="s">
        <v>5194</v>
      </c>
      <c r="V84" s="169" t="s">
        <v>162</v>
      </c>
      <c r="W84" s="173" t="s">
        <v>371</v>
      </c>
    </row>
    <row r="85" spans="1:23" ht="14.45" customHeight="1" x14ac:dyDescent="0.25">
      <c r="A85" s="171" t="s">
        <v>5195</v>
      </c>
      <c r="B85" s="160">
        <v>28</v>
      </c>
      <c r="C85" s="159" t="s">
        <v>168</v>
      </c>
      <c r="D85" s="159" t="s">
        <v>173</v>
      </c>
      <c r="E85" s="159" t="s">
        <v>279</v>
      </c>
      <c r="F85" s="159"/>
      <c r="G85" s="166" t="s">
        <v>598</v>
      </c>
      <c r="H85" s="171" t="s">
        <v>89</v>
      </c>
      <c r="I85" s="159" t="s">
        <v>106</v>
      </c>
      <c r="J85" s="165">
        <v>45244</v>
      </c>
      <c r="K85" s="165">
        <v>45244</v>
      </c>
      <c r="L85" s="172" t="s">
        <v>5196</v>
      </c>
      <c r="M85" s="159" t="s">
        <v>137</v>
      </c>
      <c r="N85" s="159" t="s">
        <v>3221</v>
      </c>
      <c r="O85" s="159" t="s">
        <v>208</v>
      </c>
      <c r="P85" s="159"/>
      <c r="Q85" s="165"/>
      <c r="R85" s="166"/>
      <c r="S85" s="167"/>
      <c r="T85" s="168">
        <v>45245</v>
      </c>
      <c r="U85" s="163" t="s">
        <v>2088</v>
      </c>
      <c r="V85" s="169" t="s">
        <v>162</v>
      </c>
      <c r="W85" s="173" t="s">
        <v>1569</v>
      </c>
    </row>
    <row r="86" spans="1:23" ht="14.45" customHeight="1" x14ac:dyDescent="0.25">
      <c r="A86" s="171" t="s">
        <v>5197</v>
      </c>
      <c r="B86" s="160">
        <v>25</v>
      </c>
      <c r="C86" s="159" t="s">
        <v>168</v>
      </c>
      <c r="D86" s="159" t="s">
        <v>173</v>
      </c>
      <c r="E86" s="159" t="s">
        <v>185</v>
      </c>
      <c r="F86" s="159"/>
      <c r="G86" s="166" t="s">
        <v>4653</v>
      </c>
      <c r="H86" s="171" t="s">
        <v>91</v>
      </c>
      <c r="I86" s="159" t="s">
        <v>116</v>
      </c>
      <c r="J86" s="165">
        <v>45245</v>
      </c>
      <c r="K86" s="165">
        <v>45245</v>
      </c>
      <c r="L86" s="172" t="s">
        <v>5198</v>
      </c>
      <c r="M86" s="159" t="s">
        <v>137</v>
      </c>
      <c r="N86" s="159" t="s">
        <v>3221</v>
      </c>
      <c r="O86" s="159" t="s">
        <v>352</v>
      </c>
      <c r="P86" s="159"/>
      <c r="Q86" s="165"/>
      <c r="R86" s="166"/>
      <c r="S86" s="167"/>
      <c r="T86" s="168">
        <v>45253</v>
      </c>
      <c r="U86" s="163" t="s">
        <v>5199</v>
      </c>
      <c r="V86" s="169" t="s">
        <v>162</v>
      </c>
      <c r="W86" s="173" t="s">
        <v>387</v>
      </c>
    </row>
    <row r="87" spans="1:23" ht="14.45" customHeight="1" x14ac:dyDescent="0.25">
      <c r="A87" s="171" t="s">
        <v>5200</v>
      </c>
      <c r="B87" s="160">
        <v>7</v>
      </c>
      <c r="C87" s="159" t="s">
        <v>178</v>
      </c>
      <c r="D87" s="159" t="s">
        <v>173</v>
      </c>
      <c r="E87" s="159" t="s">
        <v>279</v>
      </c>
      <c r="F87" s="159"/>
      <c r="G87" s="166" t="s">
        <v>238</v>
      </c>
      <c r="H87" s="171" t="s">
        <v>89</v>
      </c>
      <c r="I87" s="159" t="s">
        <v>102</v>
      </c>
      <c r="J87" s="165">
        <v>45244</v>
      </c>
      <c r="K87" s="165">
        <v>45244</v>
      </c>
      <c r="L87" s="172" t="s">
        <v>945</v>
      </c>
      <c r="M87" s="159" t="s">
        <v>133</v>
      </c>
      <c r="N87" s="159" t="s">
        <v>3221</v>
      </c>
      <c r="O87" s="159" t="s">
        <v>805</v>
      </c>
      <c r="P87" s="159"/>
      <c r="Q87" s="165"/>
      <c r="R87" s="166"/>
      <c r="S87" s="167"/>
      <c r="T87" s="168">
        <v>45246</v>
      </c>
      <c r="U87" s="163" t="s">
        <v>945</v>
      </c>
      <c r="V87" s="169" t="s">
        <v>162</v>
      </c>
      <c r="W87" s="173" t="s">
        <v>276</v>
      </c>
    </row>
    <row r="88" spans="1:23" ht="14.45" customHeight="1" x14ac:dyDescent="0.25">
      <c r="A88" s="171" t="s">
        <v>5201</v>
      </c>
      <c r="B88" s="160">
        <v>20</v>
      </c>
      <c r="C88" s="159" t="s">
        <v>168</v>
      </c>
      <c r="D88" s="159" t="s">
        <v>173</v>
      </c>
      <c r="E88" s="159" t="s">
        <v>279</v>
      </c>
      <c r="F88" s="159"/>
      <c r="G88" s="166" t="s">
        <v>238</v>
      </c>
      <c r="H88" s="171" t="s">
        <v>89</v>
      </c>
      <c r="I88" s="159" t="s">
        <v>102</v>
      </c>
      <c r="J88" s="165">
        <v>45244</v>
      </c>
      <c r="K88" s="165">
        <v>45244</v>
      </c>
      <c r="L88" s="172" t="s">
        <v>5202</v>
      </c>
      <c r="M88" s="159" t="s">
        <v>137</v>
      </c>
      <c r="N88" s="159" t="s">
        <v>3221</v>
      </c>
      <c r="O88" s="159" t="s">
        <v>805</v>
      </c>
      <c r="P88" s="159"/>
      <c r="Q88" s="165"/>
      <c r="R88" s="166"/>
      <c r="S88" s="167"/>
      <c r="T88" s="168">
        <v>45247</v>
      </c>
      <c r="U88" s="163" t="s">
        <v>5203</v>
      </c>
      <c r="V88" s="169" t="s">
        <v>162</v>
      </c>
      <c r="W88" s="173" t="s">
        <v>371</v>
      </c>
    </row>
    <row r="89" spans="1:23" ht="14.45" customHeight="1" x14ac:dyDescent="0.25">
      <c r="A89" s="171" t="s">
        <v>5204</v>
      </c>
      <c r="B89" s="160">
        <v>33</v>
      </c>
      <c r="C89" s="159" t="s">
        <v>168</v>
      </c>
      <c r="D89" s="159" t="s">
        <v>173</v>
      </c>
      <c r="E89" s="159" t="s">
        <v>279</v>
      </c>
      <c r="F89" s="159"/>
      <c r="G89" s="166" t="s">
        <v>238</v>
      </c>
      <c r="H89" s="171" t="s">
        <v>89</v>
      </c>
      <c r="I89" s="159" t="s">
        <v>102</v>
      </c>
      <c r="J89" s="165">
        <v>45244</v>
      </c>
      <c r="K89" s="165">
        <v>45244</v>
      </c>
      <c r="L89" s="172" t="s">
        <v>3433</v>
      </c>
      <c r="M89" s="159" t="s">
        <v>133</v>
      </c>
      <c r="N89" s="159" t="s">
        <v>3221</v>
      </c>
      <c r="O89" s="159" t="s">
        <v>805</v>
      </c>
      <c r="P89" s="159"/>
      <c r="Q89" s="165"/>
      <c r="R89" s="166"/>
      <c r="S89" s="167"/>
      <c r="T89" s="168">
        <v>45248</v>
      </c>
      <c r="U89" s="163" t="s">
        <v>5205</v>
      </c>
      <c r="V89" s="169" t="s">
        <v>162</v>
      </c>
      <c r="W89" s="173" t="s">
        <v>299</v>
      </c>
    </row>
    <row r="90" spans="1:23" ht="14.45" customHeight="1" x14ac:dyDescent="0.25">
      <c r="A90" s="171" t="s">
        <v>5206</v>
      </c>
      <c r="B90" s="160">
        <v>1.5</v>
      </c>
      <c r="C90" s="159" t="s">
        <v>168</v>
      </c>
      <c r="D90" s="159" t="s">
        <v>173</v>
      </c>
      <c r="E90" s="159" t="s">
        <v>279</v>
      </c>
      <c r="F90" s="159"/>
      <c r="G90" s="166" t="s">
        <v>238</v>
      </c>
      <c r="H90" s="171" t="s">
        <v>89</v>
      </c>
      <c r="I90" s="159" t="s">
        <v>102</v>
      </c>
      <c r="J90" s="165">
        <v>45245</v>
      </c>
      <c r="K90" s="165">
        <v>45245</v>
      </c>
      <c r="L90" s="172" t="s">
        <v>3433</v>
      </c>
      <c r="M90" s="159" t="s">
        <v>133</v>
      </c>
      <c r="N90" s="159" t="s">
        <v>3221</v>
      </c>
      <c r="O90" s="159" t="s">
        <v>805</v>
      </c>
      <c r="P90" s="159"/>
      <c r="Q90" s="165"/>
      <c r="R90" s="166"/>
      <c r="S90" s="167"/>
      <c r="T90" s="168">
        <v>45246</v>
      </c>
      <c r="U90" s="163" t="s">
        <v>650</v>
      </c>
      <c r="V90" s="169" t="s">
        <v>162</v>
      </c>
      <c r="W90" s="173" t="s">
        <v>665</v>
      </c>
    </row>
    <row r="91" spans="1:23" ht="14.45" customHeight="1" x14ac:dyDescent="0.25">
      <c r="A91" s="171" t="s">
        <v>5207</v>
      </c>
      <c r="B91" s="160">
        <v>48</v>
      </c>
      <c r="C91" s="159" t="s">
        <v>168</v>
      </c>
      <c r="D91" s="159" t="s">
        <v>173</v>
      </c>
      <c r="E91" s="159" t="s">
        <v>279</v>
      </c>
      <c r="F91" s="159"/>
      <c r="G91" s="166" t="s">
        <v>5208</v>
      </c>
      <c r="H91" s="171" t="s">
        <v>89</v>
      </c>
      <c r="I91" s="159" t="s">
        <v>102</v>
      </c>
      <c r="J91" s="165">
        <v>45244</v>
      </c>
      <c r="K91" s="165">
        <v>45244</v>
      </c>
      <c r="L91" s="172" t="s">
        <v>945</v>
      </c>
      <c r="M91" s="159" t="s">
        <v>133</v>
      </c>
      <c r="N91" s="159" t="s">
        <v>3221</v>
      </c>
      <c r="O91" s="159" t="s">
        <v>805</v>
      </c>
      <c r="P91" s="159"/>
      <c r="Q91" s="165"/>
      <c r="R91" s="166"/>
      <c r="S91" s="167"/>
      <c r="T91" s="168">
        <v>45248</v>
      </c>
      <c r="U91" s="163" t="s">
        <v>650</v>
      </c>
      <c r="V91" s="169" t="s">
        <v>162</v>
      </c>
      <c r="W91" s="173" t="s">
        <v>299</v>
      </c>
    </row>
    <row r="92" spans="1:23" ht="14.45" customHeight="1" x14ac:dyDescent="0.25">
      <c r="A92" s="171" t="s">
        <v>5209</v>
      </c>
      <c r="B92" s="160">
        <v>33</v>
      </c>
      <c r="C92" s="159" t="s">
        <v>178</v>
      </c>
      <c r="D92" s="159" t="s">
        <v>173</v>
      </c>
      <c r="E92" s="159" t="s">
        <v>279</v>
      </c>
      <c r="F92" s="159"/>
      <c r="G92" s="166" t="s">
        <v>5208</v>
      </c>
      <c r="H92" s="171" t="s">
        <v>89</v>
      </c>
      <c r="I92" s="159" t="s">
        <v>102</v>
      </c>
      <c r="J92" s="165">
        <v>45244</v>
      </c>
      <c r="K92" s="165">
        <v>45244</v>
      </c>
      <c r="L92" s="172" t="s">
        <v>945</v>
      </c>
      <c r="M92" s="159" t="s">
        <v>133</v>
      </c>
      <c r="N92" s="159" t="s">
        <v>3221</v>
      </c>
      <c r="O92" s="159" t="s">
        <v>805</v>
      </c>
      <c r="P92" s="159"/>
      <c r="Q92" s="165"/>
      <c r="R92" s="166"/>
      <c r="S92" s="167"/>
      <c r="T92" s="168">
        <v>45248</v>
      </c>
      <c r="U92" s="163" t="s">
        <v>3433</v>
      </c>
      <c r="V92" s="169" t="s">
        <v>162</v>
      </c>
      <c r="W92" s="173" t="s">
        <v>299</v>
      </c>
    </row>
    <row r="93" spans="1:23" ht="14.45" customHeight="1" x14ac:dyDescent="0.25">
      <c r="A93" s="171" t="s">
        <v>5210</v>
      </c>
      <c r="B93" s="160">
        <v>45</v>
      </c>
      <c r="C93" s="159" t="s">
        <v>168</v>
      </c>
      <c r="D93" s="159" t="s">
        <v>173</v>
      </c>
      <c r="E93" s="159" t="s">
        <v>185</v>
      </c>
      <c r="F93" s="159"/>
      <c r="G93" s="166" t="s">
        <v>4907</v>
      </c>
      <c r="H93" s="171" t="s">
        <v>91</v>
      </c>
      <c r="I93" s="159" t="s">
        <v>114</v>
      </c>
      <c r="J93" s="165">
        <v>45246</v>
      </c>
      <c r="K93" s="165">
        <v>45246</v>
      </c>
      <c r="L93" s="172" t="s">
        <v>5211</v>
      </c>
      <c r="M93" s="159" t="s">
        <v>133</v>
      </c>
      <c r="N93" s="159" t="s">
        <v>3221</v>
      </c>
      <c r="O93" s="159" t="s">
        <v>359</v>
      </c>
      <c r="P93" s="159"/>
      <c r="Q93" s="165"/>
      <c r="R93" s="166"/>
      <c r="S93" s="167"/>
      <c r="T93" s="168">
        <v>45274</v>
      </c>
      <c r="U93" s="163" t="s">
        <v>5212</v>
      </c>
      <c r="V93" s="169" t="s">
        <v>162</v>
      </c>
      <c r="W93" s="173" t="s">
        <v>3101</v>
      </c>
    </row>
    <row r="94" spans="1:23" ht="14.45" customHeight="1" x14ac:dyDescent="0.25">
      <c r="A94" s="171" t="s">
        <v>5213</v>
      </c>
      <c r="B94" s="160">
        <v>2.5</v>
      </c>
      <c r="C94" s="159" t="s">
        <v>178</v>
      </c>
      <c r="D94" s="159" t="s">
        <v>173</v>
      </c>
      <c r="E94" s="159" t="s">
        <v>279</v>
      </c>
      <c r="F94" s="159"/>
      <c r="G94" s="166" t="s">
        <v>238</v>
      </c>
      <c r="H94" s="171" t="s">
        <v>89</v>
      </c>
      <c r="I94" s="159" t="s">
        <v>102</v>
      </c>
      <c r="J94" s="165">
        <v>45245</v>
      </c>
      <c r="K94" s="165">
        <v>45245</v>
      </c>
      <c r="L94" s="172" t="s">
        <v>945</v>
      </c>
      <c r="M94" s="159" t="s">
        <v>133</v>
      </c>
      <c r="N94" s="159" t="s">
        <v>3221</v>
      </c>
      <c r="O94" s="159" t="s">
        <v>805</v>
      </c>
      <c r="P94" s="159"/>
      <c r="Q94" s="165"/>
      <c r="R94" s="166"/>
      <c r="S94" s="167"/>
      <c r="T94" s="168">
        <v>45247</v>
      </c>
      <c r="U94" s="163" t="s">
        <v>945</v>
      </c>
      <c r="V94" s="169" t="s">
        <v>162</v>
      </c>
      <c r="W94" s="173" t="s">
        <v>276</v>
      </c>
    </row>
    <row r="95" spans="1:23" ht="14.45" customHeight="1" x14ac:dyDescent="0.25">
      <c r="A95" s="171" t="s">
        <v>5214</v>
      </c>
      <c r="B95" s="160">
        <v>7</v>
      </c>
      <c r="C95" s="159" t="s">
        <v>178</v>
      </c>
      <c r="D95" s="159" t="s">
        <v>173</v>
      </c>
      <c r="E95" s="159" t="s">
        <v>279</v>
      </c>
      <c r="F95" s="159"/>
      <c r="G95" s="166" t="s">
        <v>238</v>
      </c>
      <c r="H95" s="171" t="s">
        <v>89</v>
      </c>
      <c r="I95" s="159" t="s">
        <v>102</v>
      </c>
      <c r="J95" s="165">
        <v>45245</v>
      </c>
      <c r="K95" s="165">
        <v>45245</v>
      </c>
      <c r="L95" s="172" t="s">
        <v>945</v>
      </c>
      <c r="M95" s="159" t="s">
        <v>133</v>
      </c>
      <c r="N95" s="159" t="s">
        <v>3221</v>
      </c>
      <c r="O95" s="159" t="s">
        <v>805</v>
      </c>
      <c r="P95" s="159"/>
      <c r="Q95" s="165"/>
      <c r="R95" s="166"/>
      <c r="S95" s="167"/>
      <c r="T95" s="168">
        <v>45247</v>
      </c>
      <c r="U95" s="163" t="s">
        <v>945</v>
      </c>
      <c r="V95" s="169" t="s">
        <v>162</v>
      </c>
      <c r="W95" s="173" t="s">
        <v>276</v>
      </c>
    </row>
    <row r="96" spans="1:23" ht="14.45" customHeight="1" x14ac:dyDescent="0.25">
      <c r="A96" s="171" t="s">
        <v>5215</v>
      </c>
      <c r="B96" s="160">
        <f>8*30.4387/365.25</f>
        <v>0.66669295003422313</v>
      </c>
      <c r="C96" s="159" t="s">
        <v>178</v>
      </c>
      <c r="D96" s="159" t="s">
        <v>173</v>
      </c>
      <c r="E96" s="159" t="s">
        <v>279</v>
      </c>
      <c r="F96" s="159"/>
      <c r="G96" s="166" t="s">
        <v>5216</v>
      </c>
      <c r="H96" s="171" t="s">
        <v>89</v>
      </c>
      <c r="I96" s="159" t="s">
        <v>106</v>
      </c>
      <c r="J96" s="165">
        <v>45245</v>
      </c>
      <c r="K96" s="165">
        <v>45245</v>
      </c>
      <c r="L96" s="172" t="s">
        <v>945</v>
      </c>
      <c r="M96" s="159" t="s">
        <v>133</v>
      </c>
      <c r="N96" s="159" t="s">
        <v>3221</v>
      </c>
      <c r="O96" s="159" t="s">
        <v>805</v>
      </c>
      <c r="P96" s="159"/>
      <c r="Q96" s="165"/>
      <c r="R96" s="166"/>
      <c r="S96" s="167"/>
      <c r="T96" s="168">
        <v>45249</v>
      </c>
      <c r="U96" s="163" t="s">
        <v>945</v>
      </c>
      <c r="V96" s="169" t="s">
        <v>162</v>
      </c>
      <c r="W96" s="173" t="s">
        <v>299</v>
      </c>
    </row>
    <row r="97" spans="1:23" ht="14.45" customHeight="1" x14ac:dyDescent="0.25">
      <c r="A97" s="171" t="s">
        <v>5217</v>
      </c>
      <c r="B97" s="160">
        <v>3.5</v>
      </c>
      <c r="C97" s="159" t="s">
        <v>178</v>
      </c>
      <c r="D97" s="159" t="s">
        <v>173</v>
      </c>
      <c r="E97" s="159" t="s">
        <v>279</v>
      </c>
      <c r="F97" s="159"/>
      <c r="G97" s="166" t="s">
        <v>5178</v>
      </c>
      <c r="H97" s="171" t="s">
        <v>89</v>
      </c>
      <c r="I97" s="159" t="s">
        <v>102</v>
      </c>
      <c r="J97" s="165">
        <v>45246</v>
      </c>
      <c r="K97" s="165">
        <v>45246</v>
      </c>
      <c r="L97" s="172" t="s">
        <v>945</v>
      </c>
      <c r="M97" s="159" t="s">
        <v>133</v>
      </c>
      <c r="N97" s="159" t="s">
        <v>3221</v>
      </c>
      <c r="O97" s="159" t="s">
        <v>805</v>
      </c>
      <c r="P97" s="159"/>
      <c r="Q97" s="165"/>
      <c r="R97" s="166"/>
      <c r="S97" s="167"/>
      <c r="T97" s="168">
        <v>45248</v>
      </c>
      <c r="U97" s="163" t="s">
        <v>945</v>
      </c>
      <c r="V97" s="169" t="s">
        <v>162</v>
      </c>
      <c r="W97" s="173" t="s">
        <v>276</v>
      </c>
    </row>
    <row r="98" spans="1:23" ht="14.45" customHeight="1" x14ac:dyDescent="0.25">
      <c r="A98" s="171" t="s">
        <v>5218</v>
      </c>
      <c r="B98" s="160">
        <v>4.5</v>
      </c>
      <c r="C98" s="159" t="s">
        <v>178</v>
      </c>
      <c r="D98" s="159" t="s">
        <v>173</v>
      </c>
      <c r="E98" s="159" t="s">
        <v>279</v>
      </c>
      <c r="F98" s="159"/>
      <c r="G98" s="166" t="s">
        <v>5178</v>
      </c>
      <c r="H98" s="171" t="s">
        <v>89</v>
      </c>
      <c r="I98" s="159" t="s">
        <v>102</v>
      </c>
      <c r="J98" s="165">
        <v>45246</v>
      </c>
      <c r="K98" s="165">
        <v>45246</v>
      </c>
      <c r="L98" s="172" t="s">
        <v>945</v>
      </c>
      <c r="M98" s="159" t="s">
        <v>133</v>
      </c>
      <c r="N98" s="159" t="s">
        <v>3221</v>
      </c>
      <c r="O98" s="159" t="s">
        <v>805</v>
      </c>
      <c r="P98" s="159"/>
      <c r="Q98" s="165"/>
      <c r="R98" s="166"/>
      <c r="S98" s="167"/>
      <c r="T98" s="168">
        <v>45248</v>
      </c>
      <c r="U98" s="163" t="s">
        <v>945</v>
      </c>
      <c r="V98" s="169" t="s">
        <v>162</v>
      </c>
      <c r="W98" s="173" t="s">
        <v>276</v>
      </c>
    </row>
    <row r="99" spans="1:23" ht="14.45" customHeight="1" x14ac:dyDescent="0.25">
      <c r="A99" s="171" t="s">
        <v>5219</v>
      </c>
      <c r="B99" s="160">
        <v>23</v>
      </c>
      <c r="C99" s="159" t="s">
        <v>168</v>
      </c>
      <c r="D99" s="159" t="s">
        <v>173</v>
      </c>
      <c r="E99" s="159" t="s">
        <v>279</v>
      </c>
      <c r="F99" s="159"/>
      <c r="G99" s="166" t="s">
        <v>598</v>
      </c>
      <c r="H99" s="171" t="s">
        <v>89</v>
      </c>
      <c r="I99" s="159" t="s">
        <v>106</v>
      </c>
      <c r="J99" s="165">
        <v>45247</v>
      </c>
      <c r="K99" s="165">
        <v>45247</v>
      </c>
      <c r="L99" s="172" t="s">
        <v>1754</v>
      </c>
      <c r="M99" s="159" t="s">
        <v>133</v>
      </c>
      <c r="N99" s="159" t="s">
        <v>3221</v>
      </c>
      <c r="O99" s="159" t="s">
        <v>805</v>
      </c>
      <c r="P99" s="159"/>
      <c r="Q99" s="165"/>
      <c r="R99" s="166"/>
      <c r="S99" s="167"/>
      <c r="T99" s="168">
        <v>45247</v>
      </c>
      <c r="U99" s="163" t="s">
        <v>319</v>
      </c>
      <c r="V99" s="169" t="s">
        <v>160</v>
      </c>
      <c r="W99" s="173" t="s">
        <v>319</v>
      </c>
    </row>
    <row r="100" spans="1:23" ht="14.45" customHeight="1" x14ac:dyDescent="0.25">
      <c r="A100" s="171" t="s">
        <v>5220</v>
      </c>
      <c r="B100" s="160">
        <v>50</v>
      </c>
      <c r="C100" s="159" t="s">
        <v>168</v>
      </c>
      <c r="D100" s="159" t="s">
        <v>173</v>
      </c>
      <c r="E100" s="159" t="s">
        <v>279</v>
      </c>
      <c r="F100" s="159"/>
      <c r="G100" s="166" t="s">
        <v>238</v>
      </c>
      <c r="H100" s="171" t="s">
        <v>89</v>
      </c>
      <c r="I100" s="159" t="s">
        <v>102</v>
      </c>
      <c r="J100" s="165">
        <v>45246</v>
      </c>
      <c r="K100" s="165">
        <v>45246</v>
      </c>
      <c r="L100" s="172" t="s">
        <v>3433</v>
      </c>
      <c r="M100" s="159" t="s">
        <v>133</v>
      </c>
      <c r="N100" s="159" t="s">
        <v>3221</v>
      </c>
      <c r="O100" s="159" t="s">
        <v>805</v>
      </c>
      <c r="P100" s="159"/>
      <c r="Q100" s="165"/>
      <c r="R100" s="166"/>
      <c r="S100" s="167"/>
      <c r="T100" s="168">
        <v>45248</v>
      </c>
      <c r="U100" s="163" t="s">
        <v>5205</v>
      </c>
      <c r="V100" s="169" t="s">
        <v>162</v>
      </c>
      <c r="W100" s="173" t="s">
        <v>276</v>
      </c>
    </row>
    <row r="101" spans="1:23" ht="14.45" customHeight="1" x14ac:dyDescent="0.25">
      <c r="A101" s="171" t="s">
        <v>5221</v>
      </c>
      <c r="B101" s="160">
        <v>33</v>
      </c>
      <c r="C101" s="159" t="s">
        <v>168</v>
      </c>
      <c r="D101" s="159" t="s">
        <v>169</v>
      </c>
      <c r="E101" s="159" t="s">
        <v>185</v>
      </c>
      <c r="F101" s="159"/>
      <c r="G101" s="166" t="s">
        <v>5222</v>
      </c>
      <c r="H101" s="171" t="s">
        <v>91</v>
      </c>
      <c r="I101" s="159" t="s">
        <v>114</v>
      </c>
      <c r="J101" s="165">
        <v>45244</v>
      </c>
      <c r="K101" s="165">
        <v>45244</v>
      </c>
      <c r="L101" s="172" t="s">
        <v>5223</v>
      </c>
      <c r="M101" s="159" t="s">
        <v>137</v>
      </c>
      <c r="N101" s="159" t="s">
        <v>3221</v>
      </c>
      <c r="O101" s="159" t="s">
        <v>705</v>
      </c>
      <c r="P101" s="159"/>
      <c r="Q101" s="165"/>
      <c r="R101" s="166"/>
      <c r="S101" s="167"/>
      <c r="T101" s="168">
        <v>45253</v>
      </c>
      <c r="U101" s="163" t="s">
        <v>5224</v>
      </c>
      <c r="V101" s="169" t="s">
        <v>162</v>
      </c>
      <c r="W101" s="173" t="s">
        <v>417</v>
      </c>
    </row>
    <row r="102" spans="1:23" ht="14.45" customHeight="1" x14ac:dyDescent="0.25">
      <c r="A102" s="171" t="s">
        <v>5225</v>
      </c>
      <c r="B102" s="160">
        <v>60</v>
      </c>
      <c r="C102" s="159" t="s">
        <v>178</v>
      </c>
      <c r="D102" s="159" t="s">
        <v>173</v>
      </c>
      <c r="E102" s="159" t="s">
        <v>279</v>
      </c>
      <c r="F102" s="159"/>
      <c r="G102" s="166" t="s">
        <v>238</v>
      </c>
      <c r="H102" s="171" t="s">
        <v>89</v>
      </c>
      <c r="I102" s="159" t="s">
        <v>102</v>
      </c>
      <c r="J102" s="165">
        <v>45247</v>
      </c>
      <c r="K102" s="165">
        <v>45247</v>
      </c>
      <c r="L102" s="172" t="s">
        <v>945</v>
      </c>
      <c r="M102" s="159" t="s">
        <v>133</v>
      </c>
      <c r="N102" s="159" t="s">
        <v>644</v>
      </c>
      <c r="O102" s="159" t="s">
        <v>805</v>
      </c>
      <c r="P102" s="159"/>
      <c r="Q102" s="165"/>
      <c r="R102" s="166"/>
      <c r="S102" s="167"/>
      <c r="T102" s="168">
        <v>45249</v>
      </c>
      <c r="U102" s="163" t="s">
        <v>3433</v>
      </c>
      <c r="V102" s="169" t="s">
        <v>162</v>
      </c>
      <c r="W102" s="173" t="s">
        <v>276</v>
      </c>
    </row>
    <row r="103" spans="1:23" ht="14.45" customHeight="1" x14ac:dyDescent="0.25">
      <c r="A103" s="171" t="s">
        <v>5226</v>
      </c>
      <c r="B103" s="160">
        <v>68</v>
      </c>
      <c r="C103" s="159" t="s">
        <v>178</v>
      </c>
      <c r="D103" s="159" t="s">
        <v>173</v>
      </c>
      <c r="E103" s="159" t="s">
        <v>279</v>
      </c>
      <c r="F103" s="159"/>
      <c r="G103" s="166" t="s">
        <v>179</v>
      </c>
      <c r="H103" s="171" t="s">
        <v>89</v>
      </c>
      <c r="I103" s="159" t="s">
        <v>106</v>
      </c>
      <c r="J103" s="165">
        <v>45248</v>
      </c>
      <c r="K103" s="165">
        <v>45248</v>
      </c>
      <c r="L103" s="172" t="s">
        <v>5227</v>
      </c>
      <c r="M103" s="159" t="s">
        <v>201</v>
      </c>
      <c r="N103" s="159" t="s">
        <v>644</v>
      </c>
      <c r="O103" s="159" t="s">
        <v>359</v>
      </c>
      <c r="P103" s="159" t="s">
        <v>353</v>
      </c>
      <c r="Q103" s="165">
        <v>45248</v>
      </c>
      <c r="R103" s="166" t="s">
        <v>354</v>
      </c>
      <c r="S103" s="167"/>
      <c r="T103" s="168">
        <v>45254</v>
      </c>
      <c r="U103" s="163" t="s">
        <v>5228</v>
      </c>
      <c r="V103" s="169" t="s">
        <v>162</v>
      </c>
      <c r="W103" s="173" t="s">
        <v>347</v>
      </c>
    </row>
    <row r="104" spans="1:23" ht="14.45" customHeight="1" x14ac:dyDescent="0.25">
      <c r="A104" s="171" t="s">
        <v>5229</v>
      </c>
      <c r="B104" s="160">
        <v>7</v>
      </c>
      <c r="C104" s="159" t="s">
        <v>168</v>
      </c>
      <c r="D104" s="159" t="s">
        <v>173</v>
      </c>
      <c r="E104" s="159" t="s">
        <v>279</v>
      </c>
      <c r="F104" s="159"/>
      <c r="G104" s="166" t="s">
        <v>238</v>
      </c>
      <c r="H104" s="171" t="s">
        <v>89</v>
      </c>
      <c r="I104" s="159" t="s">
        <v>102</v>
      </c>
      <c r="J104" s="165">
        <v>45248</v>
      </c>
      <c r="K104" s="165">
        <v>45248</v>
      </c>
      <c r="L104" s="172" t="s">
        <v>945</v>
      </c>
      <c r="M104" s="159" t="s">
        <v>133</v>
      </c>
      <c r="N104" s="159" t="s">
        <v>644</v>
      </c>
      <c r="O104" s="159" t="s">
        <v>805</v>
      </c>
      <c r="P104" s="159"/>
      <c r="Q104" s="165"/>
      <c r="R104" s="166"/>
      <c r="S104" s="167"/>
      <c r="T104" s="168">
        <v>45250</v>
      </c>
      <c r="U104" s="163" t="s">
        <v>650</v>
      </c>
      <c r="V104" s="169" t="s">
        <v>162</v>
      </c>
      <c r="W104" s="173" t="s">
        <v>276</v>
      </c>
    </row>
    <row r="105" spans="1:23" ht="14.45" customHeight="1" x14ac:dyDescent="0.25">
      <c r="A105" s="171" t="s">
        <v>5230</v>
      </c>
      <c r="B105" s="160">
        <v>29</v>
      </c>
      <c r="C105" s="159" t="s">
        <v>168</v>
      </c>
      <c r="D105" s="159" t="s">
        <v>169</v>
      </c>
      <c r="E105" s="159" t="s">
        <v>185</v>
      </c>
      <c r="F105" s="159"/>
      <c r="G105" s="166" t="s">
        <v>1609</v>
      </c>
      <c r="H105" s="171" t="s">
        <v>91</v>
      </c>
      <c r="I105" s="159" t="s">
        <v>114</v>
      </c>
      <c r="J105" s="165">
        <v>45249</v>
      </c>
      <c r="K105" s="165">
        <v>45249</v>
      </c>
      <c r="L105" s="172" t="s">
        <v>339</v>
      </c>
      <c r="M105" s="159" t="s">
        <v>137</v>
      </c>
      <c r="N105" s="159" t="s">
        <v>3823</v>
      </c>
      <c r="O105" s="159" t="s">
        <v>171</v>
      </c>
      <c r="P105" s="159"/>
      <c r="Q105" s="165"/>
      <c r="R105" s="166"/>
      <c r="S105" s="167"/>
      <c r="T105" s="168">
        <v>45256</v>
      </c>
      <c r="U105" s="163" t="s">
        <v>5231</v>
      </c>
      <c r="V105" s="169" t="s">
        <v>162</v>
      </c>
      <c r="W105" s="173" t="s">
        <v>423</v>
      </c>
    </row>
    <row r="106" spans="1:23" ht="14.45" customHeight="1" x14ac:dyDescent="0.25">
      <c r="A106" s="171" t="s">
        <v>5232</v>
      </c>
      <c r="B106" s="160">
        <v>25</v>
      </c>
      <c r="C106" s="159" t="s">
        <v>168</v>
      </c>
      <c r="D106" s="159" t="s">
        <v>173</v>
      </c>
      <c r="E106" s="159" t="s">
        <v>279</v>
      </c>
      <c r="F106" s="159"/>
      <c r="G106" s="166" t="s">
        <v>238</v>
      </c>
      <c r="H106" s="171" t="s">
        <v>89</v>
      </c>
      <c r="I106" s="159" t="s">
        <v>102</v>
      </c>
      <c r="J106" s="165">
        <v>45248</v>
      </c>
      <c r="K106" s="165">
        <v>45248</v>
      </c>
      <c r="L106" s="172" t="s">
        <v>945</v>
      </c>
      <c r="M106" s="159" t="s">
        <v>133</v>
      </c>
      <c r="N106" s="159" t="s">
        <v>644</v>
      </c>
      <c r="O106" s="159" t="s">
        <v>805</v>
      </c>
      <c r="P106" s="159"/>
      <c r="Q106" s="165"/>
      <c r="R106" s="166"/>
      <c r="S106" s="167"/>
      <c r="T106" s="168">
        <v>45251</v>
      </c>
      <c r="U106" s="163" t="s">
        <v>5233</v>
      </c>
      <c r="V106" s="169" t="s">
        <v>162</v>
      </c>
      <c r="W106" s="173" t="s">
        <v>371</v>
      </c>
    </row>
    <row r="107" spans="1:23" ht="14.45" customHeight="1" x14ac:dyDescent="0.25">
      <c r="A107" s="171" t="s">
        <v>5234</v>
      </c>
      <c r="B107" s="160">
        <v>56</v>
      </c>
      <c r="C107" s="159" t="s">
        <v>178</v>
      </c>
      <c r="D107" s="159" t="s">
        <v>173</v>
      </c>
      <c r="E107" s="159" t="s">
        <v>279</v>
      </c>
      <c r="F107" s="159"/>
      <c r="G107" s="166" t="s">
        <v>5178</v>
      </c>
      <c r="H107" s="171" t="s">
        <v>89</v>
      </c>
      <c r="I107" s="159" t="s">
        <v>102</v>
      </c>
      <c r="J107" s="165">
        <v>45248</v>
      </c>
      <c r="K107" s="165">
        <v>45248</v>
      </c>
      <c r="L107" s="172" t="s">
        <v>3433</v>
      </c>
      <c r="M107" s="159" t="s">
        <v>133</v>
      </c>
      <c r="N107" s="159" t="s">
        <v>644</v>
      </c>
      <c r="O107" s="159" t="s">
        <v>805</v>
      </c>
      <c r="P107" s="159"/>
      <c r="Q107" s="165"/>
      <c r="R107" s="166"/>
      <c r="S107" s="167"/>
      <c r="T107" s="168">
        <v>45251</v>
      </c>
      <c r="U107" s="163" t="s">
        <v>3433</v>
      </c>
      <c r="V107" s="169" t="s">
        <v>162</v>
      </c>
      <c r="W107" s="173" t="s">
        <v>371</v>
      </c>
    </row>
    <row r="108" spans="1:23" ht="14.45" customHeight="1" x14ac:dyDescent="0.25">
      <c r="A108" s="171" t="s">
        <v>5235</v>
      </c>
      <c r="B108" s="160">
        <v>60</v>
      </c>
      <c r="C108" s="159" t="s">
        <v>178</v>
      </c>
      <c r="D108" s="159" t="s">
        <v>173</v>
      </c>
      <c r="E108" s="159" t="s">
        <v>279</v>
      </c>
      <c r="F108" s="159"/>
      <c r="G108" s="166" t="s">
        <v>238</v>
      </c>
      <c r="H108" s="171" t="s">
        <v>89</v>
      </c>
      <c r="I108" s="159" t="s">
        <v>102</v>
      </c>
      <c r="J108" s="165">
        <v>45249</v>
      </c>
      <c r="K108" s="165">
        <v>45249</v>
      </c>
      <c r="L108" s="172" t="s">
        <v>3433</v>
      </c>
      <c r="M108" s="159" t="s">
        <v>133</v>
      </c>
      <c r="N108" s="159" t="s">
        <v>644</v>
      </c>
      <c r="O108" s="159" t="s">
        <v>805</v>
      </c>
      <c r="P108" s="159"/>
      <c r="Q108" s="165"/>
      <c r="R108" s="166"/>
      <c r="S108" s="167"/>
      <c r="T108" s="168">
        <v>45251</v>
      </c>
      <c r="U108" s="163" t="s">
        <v>3433</v>
      </c>
      <c r="V108" s="169" t="s">
        <v>162</v>
      </c>
      <c r="W108" s="173" t="s">
        <v>276</v>
      </c>
    </row>
    <row r="109" spans="1:23" ht="14.45" customHeight="1" x14ac:dyDescent="0.25">
      <c r="A109" s="171" t="s">
        <v>5236</v>
      </c>
      <c r="B109" s="160">
        <f>9*30.4387/365.25</f>
        <v>0.75002956878850102</v>
      </c>
      <c r="C109" s="159" t="s">
        <v>178</v>
      </c>
      <c r="D109" s="159" t="s">
        <v>173</v>
      </c>
      <c r="E109" s="159" t="s">
        <v>185</v>
      </c>
      <c r="F109" s="159"/>
      <c r="G109" s="166" t="s">
        <v>529</v>
      </c>
      <c r="H109" s="171" t="s">
        <v>91</v>
      </c>
      <c r="I109" s="159" t="s">
        <v>116</v>
      </c>
      <c r="J109" s="165">
        <v>45250</v>
      </c>
      <c r="K109" s="165">
        <v>45250</v>
      </c>
      <c r="L109" s="172" t="s">
        <v>4290</v>
      </c>
      <c r="M109" s="159" t="s">
        <v>133</v>
      </c>
      <c r="N109" s="159" t="s">
        <v>3823</v>
      </c>
      <c r="O109" s="159" t="s">
        <v>284</v>
      </c>
      <c r="P109" s="159"/>
      <c r="Q109" s="165"/>
      <c r="R109" s="166"/>
      <c r="S109" s="167"/>
      <c r="T109" s="168">
        <v>45254</v>
      </c>
      <c r="U109" s="163" t="s">
        <v>963</v>
      </c>
      <c r="V109" s="169" t="s">
        <v>162</v>
      </c>
      <c r="W109" s="173" t="s">
        <v>299</v>
      </c>
    </row>
    <row r="110" spans="1:23" ht="14.45" customHeight="1" x14ac:dyDescent="0.25">
      <c r="A110" s="171" t="s">
        <v>5237</v>
      </c>
      <c r="B110" s="160">
        <v>30</v>
      </c>
      <c r="C110" s="159" t="s">
        <v>168</v>
      </c>
      <c r="D110" s="159" t="s">
        <v>173</v>
      </c>
      <c r="E110" s="159" t="s">
        <v>279</v>
      </c>
      <c r="F110" s="159"/>
      <c r="G110" s="166" t="s">
        <v>5238</v>
      </c>
      <c r="H110" s="171" t="s">
        <v>89</v>
      </c>
      <c r="I110" s="159" t="s">
        <v>106</v>
      </c>
      <c r="J110" s="165">
        <v>45250</v>
      </c>
      <c r="K110" s="165">
        <v>45250</v>
      </c>
      <c r="L110" s="172" t="s">
        <v>5239</v>
      </c>
      <c r="M110" s="159" t="s">
        <v>137</v>
      </c>
      <c r="N110" s="159" t="s">
        <v>3823</v>
      </c>
      <c r="O110" s="159" t="s">
        <v>334</v>
      </c>
      <c r="P110" s="159" t="s">
        <v>353</v>
      </c>
      <c r="Q110" s="165">
        <v>45250</v>
      </c>
      <c r="R110" s="166" t="s">
        <v>354</v>
      </c>
      <c r="S110" s="167"/>
      <c r="T110" s="168">
        <v>45254</v>
      </c>
      <c r="U110" s="163" t="s">
        <v>5240</v>
      </c>
      <c r="V110" s="169" t="s">
        <v>162</v>
      </c>
      <c r="W110" s="173" t="s">
        <v>299</v>
      </c>
    </row>
    <row r="111" spans="1:23" ht="14.45" customHeight="1" x14ac:dyDescent="0.25">
      <c r="A111" s="171" t="s">
        <v>5241</v>
      </c>
      <c r="B111" s="160">
        <v>0.5</v>
      </c>
      <c r="C111" s="159" t="s">
        <v>178</v>
      </c>
      <c r="D111" s="159" t="s">
        <v>173</v>
      </c>
      <c r="E111" s="159" t="s">
        <v>185</v>
      </c>
      <c r="F111" s="159"/>
      <c r="G111" s="166" t="s">
        <v>1891</v>
      </c>
      <c r="H111" s="171" t="s">
        <v>91</v>
      </c>
      <c r="I111" s="159" t="s">
        <v>114</v>
      </c>
      <c r="J111" s="165">
        <v>45250</v>
      </c>
      <c r="K111" s="165">
        <v>45250</v>
      </c>
      <c r="L111" s="172" t="s">
        <v>5040</v>
      </c>
      <c r="M111" s="159" t="s">
        <v>133</v>
      </c>
      <c r="N111" s="159" t="s">
        <v>3823</v>
      </c>
      <c r="O111" s="159" t="s">
        <v>284</v>
      </c>
      <c r="P111" s="159"/>
      <c r="Q111" s="165"/>
      <c r="R111" s="166"/>
      <c r="S111" s="167"/>
      <c r="T111" s="168">
        <v>45253</v>
      </c>
      <c r="U111" s="163" t="s">
        <v>365</v>
      </c>
      <c r="V111" s="169" t="s">
        <v>162</v>
      </c>
      <c r="W111" s="173" t="s">
        <v>371</v>
      </c>
    </row>
    <row r="112" spans="1:23" ht="14.45" customHeight="1" x14ac:dyDescent="0.25">
      <c r="A112" s="171" t="s">
        <v>5242</v>
      </c>
      <c r="B112" s="160">
        <v>5</v>
      </c>
      <c r="C112" s="159" t="s">
        <v>178</v>
      </c>
      <c r="D112" s="159" t="s">
        <v>173</v>
      </c>
      <c r="E112" s="159" t="s">
        <v>279</v>
      </c>
      <c r="F112" s="159"/>
      <c r="G112" s="166" t="s">
        <v>238</v>
      </c>
      <c r="H112" s="171" t="s">
        <v>89</v>
      </c>
      <c r="I112" s="159" t="s">
        <v>102</v>
      </c>
      <c r="J112" s="165">
        <v>45250</v>
      </c>
      <c r="K112" s="165">
        <v>45250</v>
      </c>
      <c r="L112" s="172" t="s">
        <v>945</v>
      </c>
      <c r="M112" s="159" t="s">
        <v>133</v>
      </c>
      <c r="N112" s="159" t="s">
        <v>644</v>
      </c>
      <c r="O112" s="159" t="s">
        <v>805</v>
      </c>
      <c r="P112" s="159"/>
      <c r="Q112" s="165"/>
      <c r="R112" s="166"/>
      <c r="S112" s="167"/>
      <c r="T112" s="168">
        <v>45254</v>
      </c>
      <c r="U112" s="163" t="s">
        <v>650</v>
      </c>
      <c r="V112" s="169" t="s">
        <v>162</v>
      </c>
      <c r="W112" s="173" t="s">
        <v>299</v>
      </c>
    </row>
    <row r="113" spans="1:23" ht="14.45" customHeight="1" x14ac:dyDescent="0.25">
      <c r="A113" s="171" t="s">
        <v>5243</v>
      </c>
      <c r="B113" s="160">
        <v>10</v>
      </c>
      <c r="C113" s="159" t="s">
        <v>178</v>
      </c>
      <c r="D113" s="159" t="s">
        <v>173</v>
      </c>
      <c r="E113" s="159" t="s">
        <v>279</v>
      </c>
      <c r="F113" s="159"/>
      <c r="G113" s="166" t="s">
        <v>238</v>
      </c>
      <c r="H113" s="171" t="s">
        <v>89</v>
      </c>
      <c r="I113" s="159" t="s">
        <v>102</v>
      </c>
      <c r="J113" s="165">
        <v>45250</v>
      </c>
      <c r="K113" s="165">
        <v>45250</v>
      </c>
      <c r="L113" s="172" t="s">
        <v>945</v>
      </c>
      <c r="M113" s="159" t="s">
        <v>133</v>
      </c>
      <c r="N113" s="159" t="s">
        <v>644</v>
      </c>
      <c r="O113" s="159" t="s">
        <v>805</v>
      </c>
      <c r="P113" s="159"/>
      <c r="Q113" s="165"/>
      <c r="R113" s="166"/>
      <c r="S113" s="167"/>
      <c r="T113" s="168">
        <v>45251</v>
      </c>
      <c r="U113" s="163" t="s">
        <v>650</v>
      </c>
      <c r="V113" s="169" t="s">
        <v>162</v>
      </c>
      <c r="W113" s="173" t="s">
        <v>665</v>
      </c>
    </row>
    <row r="114" spans="1:23" ht="14.45" customHeight="1" x14ac:dyDescent="0.25">
      <c r="A114" s="171" t="s">
        <v>5244</v>
      </c>
      <c r="B114" s="160">
        <v>12</v>
      </c>
      <c r="C114" s="159" t="s">
        <v>178</v>
      </c>
      <c r="D114" s="159" t="s">
        <v>173</v>
      </c>
      <c r="E114" s="159" t="s">
        <v>279</v>
      </c>
      <c r="F114" s="159"/>
      <c r="G114" s="166" t="s">
        <v>598</v>
      </c>
      <c r="H114" s="171" t="s">
        <v>89</v>
      </c>
      <c r="I114" s="159" t="s">
        <v>106</v>
      </c>
      <c r="J114" s="165">
        <v>45250</v>
      </c>
      <c r="K114" s="165">
        <v>45250</v>
      </c>
      <c r="L114" s="172" t="s">
        <v>5245</v>
      </c>
      <c r="M114" s="159" t="s">
        <v>201</v>
      </c>
      <c r="N114" s="159" t="s">
        <v>644</v>
      </c>
      <c r="O114" s="159" t="s">
        <v>421</v>
      </c>
      <c r="P114" s="159" t="s">
        <v>353</v>
      </c>
      <c r="Q114" s="165">
        <v>45250</v>
      </c>
      <c r="R114" s="166" t="s">
        <v>354</v>
      </c>
      <c r="S114" s="167"/>
      <c r="T114" s="168">
        <v>45258</v>
      </c>
      <c r="U114" s="163" t="s">
        <v>5246</v>
      </c>
      <c r="V114" s="169" t="s">
        <v>162</v>
      </c>
      <c r="W114" s="173" t="s">
        <v>387</v>
      </c>
    </row>
    <row r="115" spans="1:23" ht="14.45" customHeight="1" x14ac:dyDescent="0.25">
      <c r="A115" s="171" t="s">
        <v>5247</v>
      </c>
      <c r="B115" s="160">
        <v>25</v>
      </c>
      <c r="C115" s="159" t="s">
        <v>168</v>
      </c>
      <c r="D115" s="159" t="s">
        <v>173</v>
      </c>
      <c r="E115" s="159" t="s">
        <v>279</v>
      </c>
      <c r="F115" s="159"/>
      <c r="G115" s="166" t="s">
        <v>5248</v>
      </c>
      <c r="H115" s="171" t="s">
        <v>89</v>
      </c>
      <c r="I115" s="159" t="s">
        <v>106</v>
      </c>
      <c r="J115" s="165">
        <v>45250</v>
      </c>
      <c r="K115" s="165">
        <v>45250</v>
      </c>
      <c r="L115" s="172" t="s">
        <v>5249</v>
      </c>
      <c r="M115" s="159" t="s">
        <v>137</v>
      </c>
      <c r="N115" s="159" t="s">
        <v>644</v>
      </c>
      <c r="O115" s="159" t="s">
        <v>352</v>
      </c>
      <c r="P115" s="159"/>
      <c r="Q115" s="165"/>
      <c r="R115" s="166" t="s">
        <v>147</v>
      </c>
      <c r="S115" s="167"/>
      <c r="T115" s="168">
        <v>45254</v>
      </c>
      <c r="U115" s="163" t="s">
        <v>5250</v>
      </c>
      <c r="V115" s="169" t="s">
        <v>162</v>
      </c>
      <c r="W115" s="173" t="s">
        <v>5251</v>
      </c>
    </row>
    <row r="116" spans="1:23" ht="14.45" customHeight="1" x14ac:dyDescent="0.25">
      <c r="A116" s="171" t="s">
        <v>5252</v>
      </c>
      <c r="B116" s="160">
        <v>24</v>
      </c>
      <c r="C116" s="159" t="s">
        <v>168</v>
      </c>
      <c r="D116" s="159" t="s">
        <v>173</v>
      </c>
      <c r="E116" s="159" t="s">
        <v>279</v>
      </c>
      <c r="F116" s="159"/>
      <c r="G116" s="166" t="s">
        <v>1002</v>
      </c>
      <c r="H116" s="171" t="s">
        <v>89</v>
      </c>
      <c r="I116" s="159" t="s">
        <v>102</v>
      </c>
      <c r="J116" s="165">
        <v>45251</v>
      </c>
      <c r="K116" s="165">
        <v>45251</v>
      </c>
      <c r="L116" s="172" t="s">
        <v>5253</v>
      </c>
      <c r="M116" s="159" t="s">
        <v>137</v>
      </c>
      <c r="N116" s="159" t="s">
        <v>3823</v>
      </c>
      <c r="O116" s="159" t="s">
        <v>462</v>
      </c>
      <c r="P116" s="159" t="s">
        <v>353</v>
      </c>
      <c r="Q116" s="165">
        <v>45251</v>
      </c>
      <c r="R116" s="166" t="s">
        <v>354</v>
      </c>
      <c r="S116" s="167"/>
      <c r="T116" s="168">
        <v>45258</v>
      </c>
      <c r="U116" s="163" t="s">
        <v>5254</v>
      </c>
      <c r="V116" s="169" t="s">
        <v>162</v>
      </c>
      <c r="W116" s="173" t="s">
        <v>2423</v>
      </c>
    </row>
    <row r="117" spans="1:23" ht="14.45" customHeight="1" x14ac:dyDescent="0.25">
      <c r="A117" s="171" t="s">
        <v>5255</v>
      </c>
      <c r="B117" s="160">
        <f>9*30.4387/365.25</f>
        <v>0.75002956878850102</v>
      </c>
      <c r="C117" s="159" t="s">
        <v>178</v>
      </c>
      <c r="D117" s="159" t="s">
        <v>173</v>
      </c>
      <c r="E117" s="159" t="s">
        <v>185</v>
      </c>
      <c r="F117" s="159"/>
      <c r="G117" s="166" t="s">
        <v>5056</v>
      </c>
      <c r="H117" s="171" t="s">
        <v>91</v>
      </c>
      <c r="I117" s="159" t="s">
        <v>114</v>
      </c>
      <c r="J117" s="165">
        <v>45252</v>
      </c>
      <c r="K117" s="165">
        <v>45252</v>
      </c>
      <c r="L117" s="172" t="s">
        <v>220</v>
      </c>
      <c r="M117" s="159" t="s">
        <v>133</v>
      </c>
      <c r="N117" s="159" t="s">
        <v>3823</v>
      </c>
      <c r="O117" s="159" t="s">
        <v>421</v>
      </c>
      <c r="P117" s="159"/>
      <c r="Q117" s="165"/>
      <c r="R117" s="166"/>
      <c r="S117" s="167"/>
      <c r="T117" s="168">
        <v>45254</v>
      </c>
      <c r="U117" s="163" t="s">
        <v>220</v>
      </c>
      <c r="V117" s="169" t="s">
        <v>162</v>
      </c>
      <c r="W117" s="173" t="s">
        <v>276</v>
      </c>
    </row>
    <row r="118" spans="1:23" ht="14.45" customHeight="1" x14ac:dyDescent="0.25">
      <c r="A118" s="171" t="s">
        <v>5256</v>
      </c>
      <c r="B118" s="160">
        <v>7</v>
      </c>
      <c r="C118" s="159" t="s">
        <v>178</v>
      </c>
      <c r="D118" s="159" t="s">
        <v>173</v>
      </c>
      <c r="E118" s="159" t="s">
        <v>279</v>
      </c>
      <c r="F118" s="159"/>
      <c r="G118" s="166" t="s">
        <v>224</v>
      </c>
      <c r="H118" s="171" t="s">
        <v>89</v>
      </c>
      <c r="I118" s="159" t="s">
        <v>104</v>
      </c>
      <c r="J118" s="165">
        <v>45252</v>
      </c>
      <c r="K118" s="165">
        <v>45252</v>
      </c>
      <c r="L118" s="172" t="s">
        <v>198</v>
      </c>
      <c r="M118" s="159" t="s">
        <v>133</v>
      </c>
      <c r="N118" s="159" t="s">
        <v>3823</v>
      </c>
      <c r="O118" s="159" t="s">
        <v>805</v>
      </c>
      <c r="P118" s="159"/>
      <c r="Q118" s="165"/>
      <c r="R118" s="166"/>
      <c r="S118" s="167"/>
      <c r="T118" s="168">
        <v>45255</v>
      </c>
      <c r="U118" s="163" t="s">
        <v>945</v>
      </c>
      <c r="V118" s="169" t="s">
        <v>162</v>
      </c>
      <c r="W118" s="173" t="s">
        <v>371</v>
      </c>
    </row>
    <row r="119" spans="1:23" ht="14.45" customHeight="1" x14ac:dyDescent="0.25">
      <c r="A119" s="171" t="s">
        <v>5257</v>
      </c>
      <c r="B119" s="160">
        <v>22</v>
      </c>
      <c r="C119" s="159" t="s">
        <v>168</v>
      </c>
      <c r="D119" s="159" t="s">
        <v>173</v>
      </c>
      <c r="E119" s="159" t="s">
        <v>279</v>
      </c>
      <c r="F119" s="159"/>
      <c r="G119" s="166" t="s">
        <v>419</v>
      </c>
      <c r="H119" s="171" t="s">
        <v>89</v>
      </c>
      <c r="I119" s="159" t="s">
        <v>106</v>
      </c>
      <c r="J119" s="165">
        <v>45252</v>
      </c>
      <c r="K119" s="165">
        <v>45252</v>
      </c>
      <c r="L119" s="172" t="s">
        <v>5258</v>
      </c>
      <c r="M119" s="159" t="s">
        <v>137</v>
      </c>
      <c r="N119" s="159" t="s">
        <v>3823</v>
      </c>
      <c r="O119" s="159" t="s">
        <v>352</v>
      </c>
      <c r="P119" s="159"/>
      <c r="Q119" s="165"/>
      <c r="R119" s="166"/>
      <c r="S119" s="167"/>
      <c r="T119" s="168">
        <v>45259</v>
      </c>
      <c r="U119" s="163" t="s">
        <v>5259</v>
      </c>
      <c r="V119" s="169" t="s">
        <v>162</v>
      </c>
      <c r="W119" s="173" t="s">
        <v>2423</v>
      </c>
    </row>
    <row r="120" spans="1:23" ht="14.45" customHeight="1" x14ac:dyDescent="0.25">
      <c r="A120" s="171" t="s">
        <v>5260</v>
      </c>
      <c r="B120" s="160">
        <v>1.6</v>
      </c>
      <c r="C120" s="159" t="s">
        <v>178</v>
      </c>
      <c r="D120" s="159" t="s">
        <v>173</v>
      </c>
      <c r="E120" s="159" t="s">
        <v>279</v>
      </c>
      <c r="F120" s="159"/>
      <c r="G120" s="166" t="s">
        <v>238</v>
      </c>
      <c r="H120" s="171" t="s">
        <v>89</v>
      </c>
      <c r="I120" s="159" t="s">
        <v>102</v>
      </c>
      <c r="J120" s="165">
        <v>45252</v>
      </c>
      <c r="K120" s="165">
        <v>45252</v>
      </c>
      <c r="L120" s="172" t="s">
        <v>945</v>
      </c>
      <c r="M120" s="159" t="s">
        <v>133</v>
      </c>
      <c r="N120" s="159" t="s">
        <v>644</v>
      </c>
      <c r="O120" s="159" t="s">
        <v>805</v>
      </c>
      <c r="P120" s="159"/>
      <c r="Q120" s="165"/>
      <c r="R120" s="166"/>
      <c r="S120" s="167"/>
      <c r="T120" s="168">
        <v>45254</v>
      </c>
      <c r="U120" s="163" t="s">
        <v>650</v>
      </c>
      <c r="V120" s="169" t="s">
        <v>162</v>
      </c>
      <c r="W120" s="173" t="s">
        <v>276</v>
      </c>
    </row>
    <row r="121" spans="1:23" ht="14.45" customHeight="1" x14ac:dyDescent="0.25">
      <c r="A121" s="171" t="s">
        <v>5261</v>
      </c>
      <c r="B121" s="160">
        <v>7</v>
      </c>
      <c r="C121" s="159" t="s">
        <v>178</v>
      </c>
      <c r="D121" s="159" t="s">
        <v>173</v>
      </c>
      <c r="E121" s="159" t="s">
        <v>279</v>
      </c>
      <c r="F121" s="159"/>
      <c r="G121" s="166" t="s">
        <v>224</v>
      </c>
      <c r="H121" s="171" t="s">
        <v>89</v>
      </c>
      <c r="I121" s="159" t="s">
        <v>104</v>
      </c>
      <c r="J121" s="165">
        <v>45252</v>
      </c>
      <c r="K121" s="165">
        <v>45252</v>
      </c>
      <c r="L121" s="172" t="s">
        <v>945</v>
      </c>
      <c r="M121" s="159" t="s">
        <v>133</v>
      </c>
      <c r="N121" s="159" t="s">
        <v>644</v>
      </c>
      <c r="O121" s="159" t="s">
        <v>805</v>
      </c>
      <c r="P121" s="159"/>
      <c r="Q121" s="165"/>
      <c r="R121" s="166"/>
      <c r="S121" s="167"/>
      <c r="T121" s="168">
        <v>45256</v>
      </c>
      <c r="U121" s="163" t="s">
        <v>198</v>
      </c>
      <c r="V121" s="169" t="s">
        <v>162</v>
      </c>
      <c r="W121" s="173" t="s">
        <v>299</v>
      </c>
    </row>
    <row r="122" spans="1:23" ht="14.45" customHeight="1" x14ac:dyDescent="0.25">
      <c r="A122" s="171" t="s">
        <v>5262</v>
      </c>
      <c r="B122" s="160">
        <v>42</v>
      </c>
      <c r="C122" s="159" t="s">
        <v>178</v>
      </c>
      <c r="D122" s="159" t="s">
        <v>173</v>
      </c>
      <c r="E122" s="159" t="s">
        <v>279</v>
      </c>
      <c r="F122" s="159"/>
      <c r="G122" s="166" t="s">
        <v>238</v>
      </c>
      <c r="H122" s="171" t="s">
        <v>89</v>
      </c>
      <c r="I122" s="159" t="s">
        <v>102</v>
      </c>
      <c r="J122" s="165">
        <v>45253</v>
      </c>
      <c r="K122" s="165">
        <v>45253</v>
      </c>
      <c r="L122" s="172" t="s">
        <v>945</v>
      </c>
      <c r="M122" s="159" t="s">
        <v>133</v>
      </c>
      <c r="N122" s="159" t="s">
        <v>644</v>
      </c>
      <c r="O122" s="159" t="s">
        <v>805</v>
      </c>
      <c r="P122" s="159"/>
      <c r="Q122" s="165"/>
      <c r="R122" s="166"/>
      <c r="S122" s="167"/>
      <c r="T122" s="168">
        <v>45255</v>
      </c>
      <c r="U122" s="163" t="s">
        <v>945</v>
      </c>
      <c r="V122" s="169" t="s">
        <v>162</v>
      </c>
      <c r="W122" s="173" t="s">
        <v>276</v>
      </c>
    </row>
    <row r="123" spans="1:23" ht="14.45" customHeight="1" x14ac:dyDescent="0.25">
      <c r="A123" s="171" t="s">
        <v>5263</v>
      </c>
      <c r="B123" s="160">
        <v>30</v>
      </c>
      <c r="C123" s="159" t="s">
        <v>168</v>
      </c>
      <c r="D123" s="159" t="s">
        <v>173</v>
      </c>
      <c r="E123" s="159" t="s">
        <v>279</v>
      </c>
      <c r="F123" s="159"/>
      <c r="G123" s="166" t="s">
        <v>5026</v>
      </c>
      <c r="H123" s="171" t="s">
        <v>89</v>
      </c>
      <c r="I123" s="159" t="s">
        <v>106</v>
      </c>
      <c r="J123" s="165">
        <v>45253</v>
      </c>
      <c r="K123" s="165">
        <v>45253</v>
      </c>
      <c r="L123" s="172" t="s">
        <v>5264</v>
      </c>
      <c r="M123" s="159" t="s">
        <v>137</v>
      </c>
      <c r="N123" s="159" t="s">
        <v>3823</v>
      </c>
      <c r="O123" s="159" t="s">
        <v>334</v>
      </c>
      <c r="P123" s="159" t="s">
        <v>353</v>
      </c>
      <c r="Q123" s="165">
        <v>45254</v>
      </c>
      <c r="R123" s="166" t="s">
        <v>354</v>
      </c>
      <c r="S123" s="167"/>
      <c r="T123" s="168">
        <v>45259</v>
      </c>
      <c r="U123" s="163" t="s">
        <v>5265</v>
      </c>
      <c r="V123" s="169" t="s">
        <v>162</v>
      </c>
      <c r="W123" s="173" t="s">
        <v>615</v>
      </c>
    </row>
    <row r="124" spans="1:23" ht="14.45" customHeight="1" x14ac:dyDescent="0.25">
      <c r="A124" s="171" t="s">
        <v>5266</v>
      </c>
      <c r="B124" s="160">
        <f>9*30.4387/365.25</f>
        <v>0.75002956878850102</v>
      </c>
      <c r="C124" s="159" t="s">
        <v>178</v>
      </c>
      <c r="D124" s="159" t="s">
        <v>173</v>
      </c>
      <c r="E124" s="159" t="s">
        <v>185</v>
      </c>
      <c r="F124" s="159"/>
      <c r="G124" s="166" t="s">
        <v>4653</v>
      </c>
      <c r="H124" s="171" t="s">
        <v>91</v>
      </c>
      <c r="I124" s="159" t="s">
        <v>116</v>
      </c>
      <c r="J124" s="165">
        <v>45253</v>
      </c>
      <c r="K124" s="165">
        <v>45253</v>
      </c>
      <c r="L124" s="172" t="s">
        <v>5267</v>
      </c>
      <c r="M124" s="159" t="s">
        <v>133</v>
      </c>
      <c r="N124" s="159" t="s">
        <v>644</v>
      </c>
      <c r="O124" s="159" t="s">
        <v>284</v>
      </c>
      <c r="P124" s="159"/>
      <c r="Q124" s="165"/>
      <c r="R124" s="166"/>
      <c r="S124" s="167"/>
      <c r="T124" s="168">
        <v>45258</v>
      </c>
      <c r="U124" s="163" t="s">
        <v>5268</v>
      </c>
      <c r="V124" s="169" t="s">
        <v>162</v>
      </c>
      <c r="W124" s="173" t="s">
        <v>328</v>
      </c>
    </row>
    <row r="125" spans="1:23" ht="14.45" customHeight="1" x14ac:dyDescent="0.25">
      <c r="A125" s="171" t="s">
        <v>5269</v>
      </c>
      <c r="B125" s="160">
        <v>30</v>
      </c>
      <c r="C125" s="159" t="s">
        <v>168</v>
      </c>
      <c r="D125" s="159" t="s">
        <v>173</v>
      </c>
      <c r="E125" s="159" t="s">
        <v>185</v>
      </c>
      <c r="F125" s="159"/>
      <c r="G125" s="166" t="s">
        <v>1891</v>
      </c>
      <c r="H125" s="171" t="s">
        <v>91</v>
      </c>
      <c r="I125" s="159" t="s">
        <v>114</v>
      </c>
      <c r="J125" s="165">
        <v>45254</v>
      </c>
      <c r="K125" s="165">
        <v>45254</v>
      </c>
      <c r="L125" s="172" t="s">
        <v>5270</v>
      </c>
      <c r="M125" s="159" t="s">
        <v>137</v>
      </c>
      <c r="N125" s="159" t="s">
        <v>3823</v>
      </c>
      <c r="O125" s="159" t="s">
        <v>352</v>
      </c>
      <c r="P125" s="159"/>
      <c r="Q125" s="165"/>
      <c r="R125" s="166"/>
      <c r="S125" s="167"/>
      <c r="T125" s="168">
        <v>45266</v>
      </c>
      <c r="U125" s="163" t="s">
        <v>5271</v>
      </c>
      <c r="V125" s="169" t="s">
        <v>162</v>
      </c>
      <c r="W125" s="173" t="s">
        <v>324</v>
      </c>
    </row>
    <row r="126" spans="1:23" ht="14.45" customHeight="1" x14ac:dyDescent="0.25">
      <c r="A126" s="171" t="s">
        <v>5272</v>
      </c>
      <c r="B126" s="160">
        <v>32</v>
      </c>
      <c r="C126" s="159" t="s">
        <v>168</v>
      </c>
      <c r="D126" s="159" t="s">
        <v>169</v>
      </c>
      <c r="E126" s="159" t="s">
        <v>279</v>
      </c>
      <c r="F126" s="159"/>
      <c r="G126" s="166" t="s">
        <v>5273</v>
      </c>
      <c r="H126" s="171" t="s">
        <v>89</v>
      </c>
      <c r="I126" s="159" t="s">
        <v>104</v>
      </c>
      <c r="J126" s="165">
        <v>45254</v>
      </c>
      <c r="K126" s="165">
        <v>45254</v>
      </c>
      <c r="L126" s="172" t="s">
        <v>1391</v>
      </c>
      <c r="M126" s="159" t="s">
        <v>137</v>
      </c>
      <c r="N126" s="159" t="s">
        <v>644</v>
      </c>
      <c r="O126" s="159" t="s">
        <v>171</v>
      </c>
      <c r="P126" s="159" t="s">
        <v>353</v>
      </c>
      <c r="Q126" s="165">
        <v>45254</v>
      </c>
      <c r="R126" s="166" t="s">
        <v>354</v>
      </c>
      <c r="S126" s="167"/>
      <c r="T126" s="168">
        <v>45262</v>
      </c>
      <c r="U126" s="163" t="s">
        <v>4006</v>
      </c>
      <c r="V126" s="169" t="s">
        <v>162</v>
      </c>
      <c r="W126" s="173" t="s">
        <v>387</v>
      </c>
    </row>
    <row r="127" spans="1:23" ht="14.45" customHeight="1" x14ac:dyDescent="0.25">
      <c r="A127" s="171" t="s">
        <v>5274</v>
      </c>
      <c r="B127" s="160">
        <v>6</v>
      </c>
      <c r="C127" s="159" t="s">
        <v>178</v>
      </c>
      <c r="D127" s="159" t="s">
        <v>173</v>
      </c>
      <c r="E127" s="159" t="s">
        <v>279</v>
      </c>
      <c r="F127" s="159"/>
      <c r="G127" s="166" t="s">
        <v>238</v>
      </c>
      <c r="H127" s="171" t="s">
        <v>89</v>
      </c>
      <c r="I127" s="159" t="s">
        <v>102</v>
      </c>
      <c r="J127" s="165">
        <v>45254</v>
      </c>
      <c r="K127" s="165">
        <v>45254</v>
      </c>
      <c r="L127" s="172" t="s">
        <v>945</v>
      </c>
      <c r="M127" s="159" t="s">
        <v>133</v>
      </c>
      <c r="N127" s="159" t="s">
        <v>644</v>
      </c>
      <c r="O127" s="159" t="s">
        <v>805</v>
      </c>
      <c r="P127" s="159"/>
      <c r="Q127" s="165"/>
      <c r="R127" s="166"/>
      <c r="S127" s="167"/>
      <c r="T127" s="168">
        <v>45256</v>
      </c>
      <c r="U127" s="163" t="s">
        <v>945</v>
      </c>
      <c r="V127" s="169" t="s">
        <v>162</v>
      </c>
      <c r="W127" s="173" t="s">
        <v>276</v>
      </c>
    </row>
    <row r="128" spans="1:23" ht="14.45" customHeight="1" x14ac:dyDescent="0.25">
      <c r="A128" s="171" t="s">
        <v>5275</v>
      </c>
      <c r="B128" s="160">
        <v>2</v>
      </c>
      <c r="C128" s="159" t="s">
        <v>168</v>
      </c>
      <c r="D128" s="159" t="s">
        <v>173</v>
      </c>
      <c r="E128" s="159" t="s">
        <v>279</v>
      </c>
      <c r="F128" s="159"/>
      <c r="G128" s="166" t="s">
        <v>238</v>
      </c>
      <c r="H128" s="171" t="s">
        <v>89</v>
      </c>
      <c r="I128" s="159" t="s">
        <v>102</v>
      </c>
      <c r="J128" s="165">
        <v>45254</v>
      </c>
      <c r="K128" s="165">
        <v>45254</v>
      </c>
      <c r="L128" s="172" t="s">
        <v>198</v>
      </c>
      <c r="M128" s="159" t="s">
        <v>133</v>
      </c>
      <c r="N128" s="159" t="s">
        <v>644</v>
      </c>
      <c r="O128" s="159" t="s">
        <v>805</v>
      </c>
      <c r="P128" s="159"/>
      <c r="Q128" s="165"/>
      <c r="R128" s="166"/>
      <c r="S128" s="167"/>
      <c r="T128" s="168">
        <v>45256</v>
      </c>
      <c r="U128" s="163" t="s">
        <v>198</v>
      </c>
      <c r="V128" s="169" t="s">
        <v>162</v>
      </c>
      <c r="W128" s="173" t="s">
        <v>276</v>
      </c>
    </row>
    <row r="129" spans="1:23" ht="14.45" customHeight="1" x14ac:dyDescent="0.25">
      <c r="A129" s="171" t="s">
        <v>5276</v>
      </c>
      <c r="B129" s="160">
        <v>2</v>
      </c>
      <c r="C129" s="159" t="s">
        <v>168</v>
      </c>
      <c r="D129" s="159" t="s">
        <v>173</v>
      </c>
      <c r="E129" s="159" t="s">
        <v>279</v>
      </c>
      <c r="F129" s="159"/>
      <c r="G129" s="166" t="s">
        <v>238</v>
      </c>
      <c r="H129" s="171" t="s">
        <v>89</v>
      </c>
      <c r="I129" s="159" t="s">
        <v>102</v>
      </c>
      <c r="J129" s="165">
        <v>45254</v>
      </c>
      <c r="K129" s="165">
        <v>45254</v>
      </c>
      <c r="L129" s="172" t="s">
        <v>650</v>
      </c>
      <c r="M129" s="159" t="s">
        <v>133</v>
      </c>
      <c r="N129" s="159" t="s">
        <v>644</v>
      </c>
      <c r="O129" s="159" t="s">
        <v>805</v>
      </c>
      <c r="P129" s="159"/>
      <c r="Q129" s="165"/>
      <c r="R129" s="166"/>
      <c r="S129" s="167"/>
      <c r="T129" s="168">
        <v>45258</v>
      </c>
      <c r="U129" s="163" t="s">
        <v>650</v>
      </c>
      <c r="V129" s="169" t="s">
        <v>162</v>
      </c>
      <c r="W129" s="173" t="s">
        <v>299</v>
      </c>
    </row>
    <row r="130" spans="1:23" ht="14.45" customHeight="1" x14ac:dyDescent="0.25">
      <c r="A130" s="171" t="s">
        <v>5277</v>
      </c>
      <c r="B130" s="160">
        <f>10*30.4387/365.25</f>
        <v>0.83336618754277891</v>
      </c>
      <c r="C130" s="159" t="s">
        <v>168</v>
      </c>
      <c r="D130" s="159" t="s">
        <v>173</v>
      </c>
      <c r="E130" s="159" t="s">
        <v>279</v>
      </c>
      <c r="F130" s="159"/>
      <c r="G130" s="166" t="s">
        <v>338</v>
      </c>
      <c r="H130" s="171" t="s">
        <v>89</v>
      </c>
      <c r="I130" s="159" t="s">
        <v>102</v>
      </c>
      <c r="J130" s="165">
        <v>45254</v>
      </c>
      <c r="K130" s="165">
        <v>45254</v>
      </c>
      <c r="L130" s="172" t="s">
        <v>945</v>
      </c>
      <c r="M130" s="159" t="s">
        <v>133</v>
      </c>
      <c r="N130" s="159" t="s">
        <v>644</v>
      </c>
      <c r="O130" s="159" t="s">
        <v>805</v>
      </c>
      <c r="P130" s="159"/>
      <c r="Q130" s="165"/>
      <c r="R130" s="166"/>
      <c r="S130" s="167"/>
      <c r="T130" s="168">
        <v>45259</v>
      </c>
      <c r="U130" s="163" t="s">
        <v>945</v>
      </c>
      <c r="V130" s="169" t="s">
        <v>162</v>
      </c>
      <c r="W130" s="173" t="s">
        <v>328</v>
      </c>
    </row>
    <row r="131" spans="1:23" ht="14.45" customHeight="1" x14ac:dyDescent="0.25">
      <c r="A131" s="171" t="s">
        <v>5278</v>
      </c>
      <c r="B131" s="160">
        <v>8</v>
      </c>
      <c r="C131" s="159" t="s">
        <v>168</v>
      </c>
      <c r="D131" s="159" t="s">
        <v>173</v>
      </c>
      <c r="E131" s="159" t="s">
        <v>279</v>
      </c>
      <c r="F131" s="159"/>
      <c r="G131" s="166" t="s">
        <v>238</v>
      </c>
      <c r="H131" s="171" t="s">
        <v>89</v>
      </c>
      <c r="I131" s="159" t="s">
        <v>102</v>
      </c>
      <c r="J131" s="165">
        <v>45254</v>
      </c>
      <c r="K131" s="165">
        <v>45254</v>
      </c>
      <c r="L131" s="172" t="s">
        <v>198</v>
      </c>
      <c r="M131" s="159" t="s">
        <v>133</v>
      </c>
      <c r="N131" s="159" t="s">
        <v>644</v>
      </c>
      <c r="O131" s="159" t="s">
        <v>805</v>
      </c>
      <c r="P131" s="159"/>
      <c r="Q131" s="165"/>
      <c r="R131" s="166"/>
      <c r="S131" s="167"/>
      <c r="T131" s="168">
        <v>45256</v>
      </c>
      <c r="U131" s="163" t="s">
        <v>945</v>
      </c>
      <c r="V131" s="169" t="s">
        <v>162</v>
      </c>
      <c r="W131" s="173" t="s">
        <v>276</v>
      </c>
    </row>
    <row r="132" spans="1:23" ht="14.45" customHeight="1" x14ac:dyDescent="0.25">
      <c r="A132" s="171" t="s">
        <v>5279</v>
      </c>
      <c r="B132" s="160">
        <v>27</v>
      </c>
      <c r="C132" s="159" t="s">
        <v>168</v>
      </c>
      <c r="D132" s="159" t="s">
        <v>173</v>
      </c>
      <c r="E132" s="159" t="s">
        <v>185</v>
      </c>
      <c r="F132" s="159"/>
      <c r="G132" s="166" t="s">
        <v>1891</v>
      </c>
      <c r="H132" s="171" t="s">
        <v>91</v>
      </c>
      <c r="I132" s="159" t="s">
        <v>114</v>
      </c>
      <c r="J132" s="165">
        <v>45254</v>
      </c>
      <c r="K132" s="165">
        <v>45254</v>
      </c>
      <c r="L132" s="172" t="s">
        <v>875</v>
      </c>
      <c r="M132" s="159" t="s">
        <v>137</v>
      </c>
      <c r="N132" s="159" t="s">
        <v>3823</v>
      </c>
      <c r="O132" s="159" t="s">
        <v>171</v>
      </c>
      <c r="P132" s="159"/>
      <c r="Q132" s="165"/>
      <c r="R132" s="166"/>
      <c r="S132" s="167"/>
      <c r="T132" s="168">
        <v>45260</v>
      </c>
      <c r="U132" s="163" t="s">
        <v>5280</v>
      </c>
      <c r="V132" s="169" t="s">
        <v>162</v>
      </c>
      <c r="W132" s="173" t="s">
        <v>347</v>
      </c>
    </row>
    <row r="133" spans="1:23" ht="14.45" customHeight="1" x14ac:dyDescent="0.25">
      <c r="A133" s="171" t="s">
        <v>5281</v>
      </c>
      <c r="B133" s="160">
        <v>3</v>
      </c>
      <c r="C133" s="159" t="s">
        <v>168</v>
      </c>
      <c r="D133" s="159" t="s">
        <v>173</v>
      </c>
      <c r="E133" s="159" t="s">
        <v>279</v>
      </c>
      <c r="F133" s="159"/>
      <c r="G133" s="166" t="s">
        <v>338</v>
      </c>
      <c r="H133" s="171" t="s">
        <v>89</v>
      </c>
      <c r="I133" s="159" t="s">
        <v>102</v>
      </c>
      <c r="J133" s="165">
        <v>45254</v>
      </c>
      <c r="K133" s="165">
        <v>45254</v>
      </c>
      <c r="L133" s="172" t="s">
        <v>5282</v>
      </c>
      <c r="M133" s="159" t="s">
        <v>133</v>
      </c>
      <c r="N133" s="159" t="s">
        <v>3823</v>
      </c>
      <c r="O133" s="159" t="s">
        <v>805</v>
      </c>
      <c r="P133" s="159"/>
      <c r="Q133" s="165"/>
      <c r="R133" s="166"/>
      <c r="S133" s="167"/>
      <c r="T133" s="168">
        <v>45257</v>
      </c>
      <c r="U133" s="163" t="s">
        <v>650</v>
      </c>
      <c r="V133" s="169" t="s">
        <v>162</v>
      </c>
      <c r="W133" s="173" t="s">
        <v>371</v>
      </c>
    </row>
    <row r="134" spans="1:23" ht="14.45" customHeight="1" x14ac:dyDescent="0.25">
      <c r="A134" s="171" t="s">
        <v>5283</v>
      </c>
      <c r="B134" s="160">
        <f>4*30.4387/365.25</f>
        <v>0.33334647501711157</v>
      </c>
      <c r="C134" s="159" t="s">
        <v>168</v>
      </c>
      <c r="D134" s="159" t="s">
        <v>173</v>
      </c>
      <c r="E134" s="159" t="s">
        <v>185</v>
      </c>
      <c r="F134" s="159"/>
      <c r="G134" s="166" t="s">
        <v>342</v>
      </c>
      <c r="H134" s="171" t="s">
        <v>91</v>
      </c>
      <c r="I134" s="159" t="s">
        <v>114</v>
      </c>
      <c r="J134" s="165">
        <v>45255</v>
      </c>
      <c r="K134" s="165">
        <v>45255</v>
      </c>
      <c r="L134" s="172" t="s">
        <v>735</v>
      </c>
      <c r="M134" s="159" t="s">
        <v>133</v>
      </c>
      <c r="N134" s="159" t="s">
        <v>4239</v>
      </c>
      <c r="O134" s="159" t="s">
        <v>736</v>
      </c>
      <c r="P134" s="159"/>
      <c r="Q134" s="165"/>
      <c r="R134" s="166"/>
      <c r="S134" s="167"/>
      <c r="T134" s="168">
        <v>45263</v>
      </c>
      <c r="U134" s="163" t="s">
        <v>5284</v>
      </c>
      <c r="V134" s="169" t="s">
        <v>162</v>
      </c>
      <c r="W134" s="173" t="s">
        <v>387</v>
      </c>
    </row>
    <row r="135" spans="1:23" ht="14.45" customHeight="1" x14ac:dyDescent="0.25">
      <c r="A135" s="171" t="s">
        <v>5285</v>
      </c>
      <c r="B135" s="160">
        <f>9*30.4387/365.25</f>
        <v>0.75002956878850102</v>
      </c>
      <c r="C135" s="159" t="s">
        <v>178</v>
      </c>
      <c r="D135" s="159" t="s">
        <v>173</v>
      </c>
      <c r="E135" s="159" t="s">
        <v>185</v>
      </c>
      <c r="F135" s="159"/>
      <c r="G135" s="166" t="s">
        <v>5222</v>
      </c>
      <c r="H135" s="171" t="s">
        <v>91</v>
      </c>
      <c r="I135" s="159" t="s">
        <v>114</v>
      </c>
      <c r="J135" s="165">
        <v>45255</v>
      </c>
      <c r="K135" s="165">
        <v>45255</v>
      </c>
      <c r="L135" s="172" t="s">
        <v>843</v>
      </c>
      <c r="M135" s="159" t="s">
        <v>133</v>
      </c>
      <c r="N135" s="159" t="s">
        <v>4239</v>
      </c>
      <c r="O135" s="159" t="s">
        <v>284</v>
      </c>
      <c r="P135" s="159"/>
      <c r="Q135" s="165"/>
      <c r="R135" s="166"/>
      <c r="S135" s="167"/>
      <c r="T135" s="168">
        <v>45262</v>
      </c>
      <c r="U135" s="163" t="s">
        <v>5286</v>
      </c>
      <c r="V135" s="169" t="s">
        <v>162</v>
      </c>
      <c r="W135" s="173" t="s">
        <v>423</v>
      </c>
    </row>
    <row r="136" spans="1:23" ht="14.45" customHeight="1" x14ac:dyDescent="0.25">
      <c r="A136" s="171" t="s">
        <v>5287</v>
      </c>
      <c r="B136" s="160">
        <f>8*30.4387/365.25</f>
        <v>0.66669295003422313</v>
      </c>
      <c r="C136" s="159" t="s">
        <v>178</v>
      </c>
      <c r="D136" s="159" t="s">
        <v>173</v>
      </c>
      <c r="E136" s="159" t="s">
        <v>185</v>
      </c>
      <c r="F136" s="159"/>
      <c r="G136" s="166" t="s">
        <v>529</v>
      </c>
      <c r="H136" s="171" t="s">
        <v>91</v>
      </c>
      <c r="I136" s="159" t="s">
        <v>116</v>
      </c>
      <c r="J136" s="165">
        <v>45255</v>
      </c>
      <c r="K136" s="165">
        <v>45255</v>
      </c>
      <c r="L136" s="172" t="s">
        <v>5288</v>
      </c>
      <c r="M136" s="159" t="s">
        <v>133</v>
      </c>
      <c r="N136" s="159" t="s">
        <v>4239</v>
      </c>
      <c r="O136" s="159" t="s">
        <v>736</v>
      </c>
      <c r="P136" s="159"/>
      <c r="Q136" s="165"/>
      <c r="R136" s="166"/>
      <c r="S136" s="167"/>
      <c r="T136" s="168">
        <v>45261</v>
      </c>
      <c r="U136" s="163" t="s">
        <v>5289</v>
      </c>
      <c r="V136" s="169" t="s">
        <v>162</v>
      </c>
      <c r="W136" s="173" t="s">
        <v>347</v>
      </c>
    </row>
    <row r="137" spans="1:23" ht="14.45" customHeight="1" x14ac:dyDescent="0.25">
      <c r="A137" s="171" t="s">
        <v>5290</v>
      </c>
      <c r="B137" s="160">
        <f>7*30.4387/365.25</f>
        <v>0.58335633127994524</v>
      </c>
      <c r="C137" s="159" t="s">
        <v>178</v>
      </c>
      <c r="D137" s="159" t="s">
        <v>173</v>
      </c>
      <c r="E137" s="159" t="s">
        <v>185</v>
      </c>
      <c r="F137" s="159"/>
      <c r="G137" s="166" t="s">
        <v>1891</v>
      </c>
      <c r="H137" s="171" t="s">
        <v>91</v>
      </c>
      <c r="I137" s="159" t="s">
        <v>114</v>
      </c>
      <c r="J137" s="165">
        <v>45256</v>
      </c>
      <c r="K137" s="165">
        <v>45256</v>
      </c>
      <c r="L137" s="172" t="s">
        <v>4649</v>
      </c>
      <c r="M137" s="159" t="s">
        <v>133</v>
      </c>
      <c r="N137" s="159" t="s">
        <v>4239</v>
      </c>
      <c r="O137" s="159" t="s">
        <v>284</v>
      </c>
      <c r="P137" s="159"/>
      <c r="Q137" s="165"/>
      <c r="R137" s="166"/>
      <c r="S137" s="167"/>
      <c r="T137" s="168">
        <v>45258</v>
      </c>
      <c r="U137" s="163" t="s">
        <v>365</v>
      </c>
      <c r="V137" s="169" t="s">
        <v>162</v>
      </c>
      <c r="W137" s="173" t="s">
        <v>276</v>
      </c>
    </row>
    <row r="138" spans="1:23" ht="14.45" customHeight="1" x14ac:dyDescent="0.25">
      <c r="A138" s="171" t="s">
        <v>5291</v>
      </c>
      <c r="B138" s="160">
        <v>65</v>
      </c>
      <c r="C138" s="159" t="s">
        <v>178</v>
      </c>
      <c r="D138" s="159" t="s">
        <v>173</v>
      </c>
      <c r="E138" s="159" t="s">
        <v>279</v>
      </c>
      <c r="F138" s="159"/>
      <c r="G138" s="166" t="s">
        <v>238</v>
      </c>
      <c r="H138" s="171" t="s">
        <v>89</v>
      </c>
      <c r="I138" s="159" t="s">
        <v>102</v>
      </c>
      <c r="J138" s="165">
        <v>45256</v>
      </c>
      <c r="K138" s="165">
        <v>45256</v>
      </c>
      <c r="L138" s="172" t="s">
        <v>3433</v>
      </c>
      <c r="M138" s="159" t="s">
        <v>133</v>
      </c>
      <c r="N138" s="159" t="s">
        <v>644</v>
      </c>
      <c r="O138" s="159" t="s">
        <v>805</v>
      </c>
      <c r="P138" s="159"/>
      <c r="Q138" s="165"/>
      <c r="R138" s="166"/>
      <c r="S138" s="167"/>
      <c r="T138" s="168">
        <v>45259</v>
      </c>
      <c r="U138" s="163" t="s">
        <v>285</v>
      </c>
      <c r="V138" s="169" t="s">
        <v>166</v>
      </c>
      <c r="W138" s="173" t="s">
        <v>492</v>
      </c>
    </row>
    <row r="139" spans="1:23" ht="14.45" customHeight="1" x14ac:dyDescent="0.25">
      <c r="A139" s="171" t="s">
        <v>5292</v>
      </c>
      <c r="B139" s="160">
        <v>60</v>
      </c>
      <c r="C139" s="159" t="s">
        <v>178</v>
      </c>
      <c r="D139" s="159" t="s">
        <v>173</v>
      </c>
      <c r="E139" s="159" t="s">
        <v>279</v>
      </c>
      <c r="F139" s="159"/>
      <c r="G139" s="166" t="s">
        <v>238</v>
      </c>
      <c r="H139" s="171" t="s">
        <v>89</v>
      </c>
      <c r="I139" s="159" t="s">
        <v>102</v>
      </c>
      <c r="J139" s="165">
        <v>45256</v>
      </c>
      <c r="K139" s="165">
        <v>45256</v>
      </c>
      <c r="L139" s="172" t="s">
        <v>3433</v>
      </c>
      <c r="M139" s="159" t="s">
        <v>133</v>
      </c>
      <c r="N139" s="159" t="s">
        <v>644</v>
      </c>
      <c r="O139" s="159" t="s">
        <v>805</v>
      </c>
      <c r="P139" s="159"/>
      <c r="Q139" s="165"/>
      <c r="R139" s="166"/>
      <c r="S139" s="167"/>
      <c r="T139" s="168">
        <v>45258</v>
      </c>
      <c r="U139" s="163" t="s">
        <v>3433</v>
      </c>
      <c r="V139" s="169" t="s">
        <v>162</v>
      </c>
      <c r="W139" s="173" t="s">
        <v>276</v>
      </c>
    </row>
    <row r="140" spans="1:23" ht="14.45" customHeight="1" x14ac:dyDescent="0.25">
      <c r="A140" s="171" t="s">
        <v>5293</v>
      </c>
      <c r="B140" s="160">
        <f>9*30.4387/365.25</f>
        <v>0.75002956878850102</v>
      </c>
      <c r="C140" s="159" t="s">
        <v>168</v>
      </c>
      <c r="D140" s="159" t="s">
        <v>173</v>
      </c>
      <c r="E140" s="159" t="s">
        <v>279</v>
      </c>
      <c r="F140" s="159"/>
      <c r="G140" s="166" t="s">
        <v>238</v>
      </c>
      <c r="H140" s="171" t="s">
        <v>89</v>
      </c>
      <c r="I140" s="159" t="s">
        <v>102</v>
      </c>
      <c r="J140" s="165">
        <v>45256</v>
      </c>
      <c r="K140" s="165">
        <v>45256</v>
      </c>
      <c r="L140" s="172" t="s">
        <v>945</v>
      </c>
      <c r="M140" s="159" t="s">
        <v>133</v>
      </c>
      <c r="N140" s="159" t="s">
        <v>644</v>
      </c>
      <c r="O140" s="159" t="s">
        <v>805</v>
      </c>
      <c r="P140" s="159"/>
      <c r="Q140" s="165"/>
      <c r="R140" s="166"/>
      <c r="S140" s="167"/>
      <c r="T140" s="168">
        <v>45259</v>
      </c>
      <c r="U140" s="163" t="s">
        <v>945</v>
      </c>
      <c r="V140" s="169" t="s">
        <v>162</v>
      </c>
      <c r="W140" s="173" t="s">
        <v>371</v>
      </c>
    </row>
    <row r="141" spans="1:23" ht="14.45" customHeight="1" x14ac:dyDescent="0.25">
      <c r="A141" s="171" t="s">
        <v>5294</v>
      </c>
      <c r="B141" s="160">
        <v>5</v>
      </c>
      <c r="C141" s="159" t="s">
        <v>168</v>
      </c>
      <c r="D141" s="159" t="s">
        <v>173</v>
      </c>
      <c r="E141" s="159" t="s">
        <v>279</v>
      </c>
      <c r="F141" s="159"/>
      <c r="G141" s="166" t="s">
        <v>238</v>
      </c>
      <c r="H141" s="171" t="s">
        <v>89</v>
      </c>
      <c r="I141" s="159" t="s">
        <v>102</v>
      </c>
      <c r="J141" s="165">
        <v>45256</v>
      </c>
      <c r="K141" s="165">
        <v>45256</v>
      </c>
      <c r="L141" s="172" t="s">
        <v>945</v>
      </c>
      <c r="M141" s="159" t="s">
        <v>133</v>
      </c>
      <c r="N141" s="159" t="s">
        <v>644</v>
      </c>
      <c r="O141" s="159" t="s">
        <v>805</v>
      </c>
      <c r="P141" s="159"/>
      <c r="Q141" s="165"/>
      <c r="R141" s="166"/>
      <c r="S141" s="167"/>
      <c r="T141" s="168">
        <v>45258</v>
      </c>
      <c r="U141" s="163" t="s">
        <v>650</v>
      </c>
      <c r="V141" s="169" t="s">
        <v>162</v>
      </c>
      <c r="W141" s="173" t="s">
        <v>276</v>
      </c>
    </row>
    <row r="142" spans="1:23" ht="14.45" customHeight="1" x14ac:dyDescent="0.25">
      <c r="A142" s="171" t="s">
        <v>5295</v>
      </c>
      <c r="B142" s="160">
        <v>4</v>
      </c>
      <c r="C142" s="159" t="s">
        <v>178</v>
      </c>
      <c r="D142" s="159" t="s">
        <v>173</v>
      </c>
      <c r="E142" s="159" t="s">
        <v>279</v>
      </c>
      <c r="F142" s="159"/>
      <c r="G142" s="166" t="s">
        <v>238</v>
      </c>
      <c r="H142" s="171" t="s">
        <v>89</v>
      </c>
      <c r="I142" s="159" t="s">
        <v>102</v>
      </c>
      <c r="J142" s="165">
        <v>45256</v>
      </c>
      <c r="K142" s="165">
        <v>45256</v>
      </c>
      <c r="L142" s="172" t="s">
        <v>945</v>
      </c>
      <c r="M142" s="159" t="s">
        <v>133</v>
      </c>
      <c r="N142" s="159" t="s">
        <v>644</v>
      </c>
      <c r="O142" s="159" t="s">
        <v>805</v>
      </c>
      <c r="P142" s="159"/>
      <c r="Q142" s="165"/>
      <c r="R142" s="166"/>
      <c r="S142" s="167"/>
      <c r="T142" s="168">
        <v>45258</v>
      </c>
      <c r="U142" s="163" t="s">
        <v>650</v>
      </c>
      <c r="V142" s="169" t="s">
        <v>162</v>
      </c>
      <c r="W142" s="173" t="s">
        <v>276</v>
      </c>
    </row>
    <row r="143" spans="1:23" ht="14.45" customHeight="1" x14ac:dyDescent="0.25">
      <c r="A143" s="171" t="s">
        <v>5296</v>
      </c>
      <c r="B143" s="160">
        <f>9*30.4387/365.25</f>
        <v>0.75002956878850102</v>
      </c>
      <c r="C143" s="159" t="s">
        <v>178</v>
      </c>
      <c r="D143" s="159" t="s">
        <v>173</v>
      </c>
      <c r="E143" s="159" t="s">
        <v>279</v>
      </c>
      <c r="F143" s="159"/>
      <c r="G143" s="166" t="s">
        <v>238</v>
      </c>
      <c r="H143" s="171" t="s">
        <v>89</v>
      </c>
      <c r="I143" s="159" t="s">
        <v>102</v>
      </c>
      <c r="J143" s="165">
        <v>45256</v>
      </c>
      <c r="K143" s="165">
        <v>45256</v>
      </c>
      <c r="L143" s="172" t="s">
        <v>945</v>
      </c>
      <c r="M143" s="159" t="s">
        <v>133</v>
      </c>
      <c r="N143" s="159" t="s">
        <v>644</v>
      </c>
      <c r="O143" s="159" t="s">
        <v>805</v>
      </c>
      <c r="P143" s="159"/>
      <c r="Q143" s="165"/>
      <c r="R143" s="166"/>
      <c r="S143" s="167"/>
      <c r="T143" s="168">
        <v>45259</v>
      </c>
      <c r="U143" s="163" t="s">
        <v>2816</v>
      </c>
      <c r="V143" s="169" t="s">
        <v>162</v>
      </c>
      <c r="W143" s="173" t="s">
        <v>371</v>
      </c>
    </row>
    <row r="144" spans="1:23" ht="14.45" customHeight="1" x14ac:dyDescent="0.25">
      <c r="A144" s="171" t="s">
        <v>5297</v>
      </c>
      <c r="B144" s="160">
        <v>50</v>
      </c>
      <c r="C144" s="159" t="s">
        <v>168</v>
      </c>
      <c r="D144" s="159" t="s">
        <v>173</v>
      </c>
      <c r="E144" s="159" t="s">
        <v>279</v>
      </c>
      <c r="F144" s="159"/>
      <c r="G144" s="166" t="s">
        <v>238</v>
      </c>
      <c r="H144" s="171" t="s">
        <v>89</v>
      </c>
      <c r="I144" s="159" t="s">
        <v>102</v>
      </c>
      <c r="J144" s="165">
        <v>45256</v>
      </c>
      <c r="K144" s="165">
        <v>45256</v>
      </c>
      <c r="L144" s="172" t="s">
        <v>3433</v>
      </c>
      <c r="M144" s="159" t="s">
        <v>133</v>
      </c>
      <c r="N144" s="159" t="s">
        <v>644</v>
      </c>
      <c r="O144" s="159" t="s">
        <v>805</v>
      </c>
      <c r="P144" s="159"/>
      <c r="Q144" s="165"/>
      <c r="R144" s="166"/>
      <c r="S144" s="167"/>
      <c r="T144" s="168">
        <v>45259</v>
      </c>
      <c r="U144" s="163" t="s">
        <v>3433</v>
      </c>
      <c r="V144" s="169" t="s">
        <v>162</v>
      </c>
      <c r="W144" s="173" t="s">
        <v>371</v>
      </c>
    </row>
    <row r="145" spans="1:23" ht="14.45" customHeight="1" x14ac:dyDescent="0.25">
      <c r="A145" s="171" t="s">
        <v>5298</v>
      </c>
      <c r="B145" s="160">
        <v>25</v>
      </c>
      <c r="C145" s="159" t="s">
        <v>168</v>
      </c>
      <c r="D145" s="159" t="s">
        <v>173</v>
      </c>
      <c r="E145" s="159" t="s">
        <v>279</v>
      </c>
      <c r="F145" s="159"/>
      <c r="G145" s="166" t="s">
        <v>598</v>
      </c>
      <c r="H145" s="171" t="s">
        <v>89</v>
      </c>
      <c r="I145" s="159" t="s">
        <v>106</v>
      </c>
      <c r="J145" s="165">
        <v>45257</v>
      </c>
      <c r="K145" s="165">
        <v>45257</v>
      </c>
      <c r="L145" s="172" t="s">
        <v>5299</v>
      </c>
      <c r="M145" s="159" t="s">
        <v>137</v>
      </c>
      <c r="N145" s="159" t="s">
        <v>4239</v>
      </c>
      <c r="O145" s="159" t="s">
        <v>334</v>
      </c>
      <c r="P145" s="159" t="s">
        <v>353</v>
      </c>
      <c r="Q145" s="165">
        <v>45257</v>
      </c>
      <c r="R145" s="166" t="s">
        <v>354</v>
      </c>
      <c r="S145" s="167"/>
      <c r="T145" s="168">
        <v>45261</v>
      </c>
      <c r="U145" s="163" t="s">
        <v>5300</v>
      </c>
      <c r="V145" s="169" t="s">
        <v>162</v>
      </c>
      <c r="W145" s="173" t="s">
        <v>336</v>
      </c>
    </row>
    <row r="146" spans="1:23" ht="14.45" customHeight="1" x14ac:dyDescent="0.25">
      <c r="A146" s="171" t="s">
        <v>5301</v>
      </c>
      <c r="B146" s="160">
        <f>50/365.25</f>
        <v>0.13689253935660506</v>
      </c>
      <c r="C146" s="159" t="s">
        <v>168</v>
      </c>
      <c r="D146" s="159" t="s">
        <v>173</v>
      </c>
      <c r="E146" s="159" t="s">
        <v>185</v>
      </c>
      <c r="F146" s="159"/>
      <c r="G146" s="166" t="s">
        <v>5056</v>
      </c>
      <c r="H146" s="171" t="s">
        <v>91</v>
      </c>
      <c r="I146" s="159" t="s">
        <v>114</v>
      </c>
      <c r="J146" s="165">
        <v>45257</v>
      </c>
      <c r="K146" s="165">
        <v>45257</v>
      </c>
      <c r="L146" s="172" t="s">
        <v>5302</v>
      </c>
      <c r="M146" s="159" t="s">
        <v>133</v>
      </c>
      <c r="N146" s="159" t="s">
        <v>4239</v>
      </c>
      <c r="O146" s="159" t="s">
        <v>345</v>
      </c>
      <c r="P146" s="159"/>
      <c r="Q146" s="165"/>
      <c r="R146" s="166"/>
      <c r="S146" s="167"/>
      <c r="T146" s="168">
        <v>45268</v>
      </c>
      <c r="U146" s="163" t="s">
        <v>5303</v>
      </c>
      <c r="V146" s="169" t="s">
        <v>162</v>
      </c>
      <c r="W146" s="173" t="s">
        <v>502</v>
      </c>
    </row>
    <row r="147" spans="1:23" ht="14.45" customHeight="1" x14ac:dyDescent="0.25">
      <c r="A147" s="171" t="s">
        <v>5304</v>
      </c>
      <c r="B147" s="160">
        <f>10*30.4387/365.25</f>
        <v>0.83336618754277891</v>
      </c>
      <c r="C147" s="159" t="s">
        <v>178</v>
      </c>
      <c r="D147" s="159" t="s">
        <v>173</v>
      </c>
      <c r="E147" s="159" t="s">
        <v>185</v>
      </c>
      <c r="F147" s="159"/>
      <c r="G147" s="166" t="s">
        <v>909</v>
      </c>
      <c r="H147" s="171" t="s">
        <v>91</v>
      </c>
      <c r="I147" s="159" t="s">
        <v>114</v>
      </c>
      <c r="J147" s="165">
        <v>45257</v>
      </c>
      <c r="K147" s="165">
        <v>45257</v>
      </c>
      <c r="L147" s="172" t="s">
        <v>5305</v>
      </c>
      <c r="M147" s="159" t="s">
        <v>133</v>
      </c>
      <c r="N147" s="159" t="s">
        <v>4239</v>
      </c>
      <c r="O147" s="159" t="s">
        <v>618</v>
      </c>
      <c r="P147" s="159"/>
      <c r="Q147" s="165"/>
      <c r="R147" s="166"/>
      <c r="S147" s="167"/>
      <c r="T147" s="168">
        <v>45262</v>
      </c>
      <c r="U147" s="163" t="s">
        <v>2755</v>
      </c>
      <c r="V147" s="169" t="s">
        <v>162</v>
      </c>
      <c r="W147" s="173" t="s">
        <v>328</v>
      </c>
    </row>
    <row r="148" spans="1:23" ht="14.45" customHeight="1" x14ac:dyDescent="0.25">
      <c r="A148" s="171" t="s">
        <v>5306</v>
      </c>
      <c r="B148" s="160">
        <v>30</v>
      </c>
      <c r="C148" s="159" t="s">
        <v>168</v>
      </c>
      <c r="D148" s="159" t="s">
        <v>173</v>
      </c>
      <c r="E148" s="159" t="s">
        <v>185</v>
      </c>
      <c r="F148" s="159"/>
      <c r="G148" s="166" t="s">
        <v>342</v>
      </c>
      <c r="H148" s="171" t="s">
        <v>91</v>
      </c>
      <c r="I148" s="159" t="s">
        <v>114</v>
      </c>
      <c r="J148" s="165">
        <v>45257</v>
      </c>
      <c r="K148" s="165">
        <v>45257</v>
      </c>
      <c r="L148" s="172" t="s">
        <v>2691</v>
      </c>
      <c r="M148" s="159" t="s">
        <v>137</v>
      </c>
      <c r="N148" s="159" t="s">
        <v>4239</v>
      </c>
      <c r="O148" s="159" t="s">
        <v>208</v>
      </c>
      <c r="P148" s="159"/>
      <c r="Q148" s="165"/>
      <c r="R148" s="166"/>
      <c r="S148" s="167"/>
      <c r="T148" s="168">
        <v>45259</v>
      </c>
      <c r="U148" s="163" t="s">
        <v>5307</v>
      </c>
      <c r="V148" s="169" t="s">
        <v>162</v>
      </c>
      <c r="W148" s="173" t="s">
        <v>276</v>
      </c>
    </row>
    <row r="149" spans="1:23" ht="14.45" customHeight="1" x14ac:dyDescent="0.25">
      <c r="A149" s="171" t="s">
        <v>5308</v>
      </c>
      <c r="B149" s="160">
        <v>3.5</v>
      </c>
      <c r="C149" s="159" t="s">
        <v>168</v>
      </c>
      <c r="D149" s="159" t="s">
        <v>839</v>
      </c>
      <c r="E149" s="159" t="s">
        <v>185</v>
      </c>
      <c r="F149" s="159"/>
      <c r="G149" s="166" t="s">
        <v>5309</v>
      </c>
      <c r="H149" s="171" t="s">
        <v>91</v>
      </c>
      <c r="I149" s="159" t="s">
        <v>116</v>
      </c>
      <c r="J149" s="165">
        <v>45257</v>
      </c>
      <c r="K149" s="165">
        <v>45257</v>
      </c>
      <c r="L149" s="172" t="s">
        <v>5310</v>
      </c>
      <c r="M149" s="159" t="s">
        <v>133</v>
      </c>
      <c r="N149" s="159" t="s">
        <v>644</v>
      </c>
      <c r="O149" s="159" t="s">
        <v>805</v>
      </c>
      <c r="P149" s="159"/>
      <c r="Q149" s="165"/>
      <c r="R149" s="166"/>
      <c r="S149" s="167"/>
      <c r="T149" s="168">
        <v>45259</v>
      </c>
      <c r="U149" s="163" t="s">
        <v>5311</v>
      </c>
      <c r="V149" s="169" t="s">
        <v>162</v>
      </c>
      <c r="W149" s="173" t="s">
        <v>276</v>
      </c>
    </row>
    <row r="150" spans="1:23" ht="14.45" customHeight="1" x14ac:dyDescent="0.25">
      <c r="A150" s="171" t="s">
        <v>5312</v>
      </c>
      <c r="B150" s="160">
        <v>3.5</v>
      </c>
      <c r="C150" s="159" t="s">
        <v>168</v>
      </c>
      <c r="D150" s="159" t="s">
        <v>173</v>
      </c>
      <c r="E150" s="159" t="s">
        <v>279</v>
      </c>
      <c r="F150" s="159"/>
      <c r="G150" s="166" t="s">
        <v>179</v>
      </c>
      <c r="H150" s="171" t="s">
        <v>89</v>
      </c>
      <c r="I150" s="159" t="s">
        <v>106</v>
      </c>
      <c r="J150" s="165">
        <v>45257</v>
      </c>
      <c r="K150" s="165">
        <v>45257</v>
      </c>
      <c r="L150" s="172" t="s">
        <v>650</v>
      </c>
      <c r="M150" s="159" t="s">
        <v>133</v>
      </c>
      <c r="N150" s="159" t="s">
        <v>4239</v>
      </c>
      <c r="O150" s="159" t="s">
        <v>805</v>
      </c>
      <c r="P150" s="159"/>
      <c r="Q150" s="165"/>
      <c r="R150" s="166"/>
      <c r="S150" s="167"/>
      <c r="T150" s="168">
        <v>45258</v>
      </c>
      <c r="U150" s="163" t="s">
        <v>945</v>
      </c>
      <c r="V150" s="169" t="s">
        <v>162</v>
      </c>
      <c r="W150" s="173" t="s">
        <v>276</v>
      </c>
    </row>
    <row r="151" spans="1:23" ht="14.45" customHeight="1" x14ac:dyDescent="0.25">
      <c r="A151" s="171" t="s">
        <v>5313</v>
      </c>
      <c r="B151" s="160">
        <v>27</v>
      </c>
      <c r="C151" s="159" t="s">
        <v>168</v>
      </c>
      <c r="D151" s="159" t="s">
        <v>173</v>
      </c>
      <c r="E151" s="159" t="s">
        <v>279</v>
      </c>
      <c r="F151" s="159"/>
      <c r="G151" s="166" t="s">
        <v>598</v>
      </c>
      <c r="H151" s="171" t="s">
        <v>89</v>
      </c>
      <c r="I151" s="159" t="s">
        <v>106</v>
      </c>
      <c r="J151" s="165">
        <v>45257</v>
      </c>
      <c r="K151" s="165">
        <v>45257</v>
      </c>
      <c r="L151" s="172" t="s">
        <v>5314</v>
      </c>
      <c r="M151" s="159" t="s">
        <v>137</v>
      </c>
      <c r="N151" s="159" t="s">
        <v>4239</v>
      </c>
      <c r="O151" s="159" t="s">
        <v>1861</v>
      </c>
      <c r="P151" s="159"/>
      <c r="Q151" s="165"/>
      <c r="R151" s="166"/>
      <c r="S151" s="167"/>
      <c r="T151" s="168">
        <v>45263</v>
      </c>
      <c r="U151" s="163"/>
      <c r="V151" s="169" t="s">
        <v>162</v>
      </c>
      <c r="W151" s="173" t="s">
        <v>347</v>
      </c>
    </row>
    <row r="152" spans="1:23" ht="14.45" customHeight="1" x14ac:dyDescent="0.25">
      <c r="A152" s="171" t="s">
        <v>5315</v>
      </c>
      <c r="B152" s="160">
        <v>35</v>
      </c>
      <c r="C152" s="159" t="s">
        <v>168</v>
      </c>
      <c r="D152" s="159" t="s">
        <v>173</v>
      </c>
      <c r="E152" s="159" t="s">
        <v>279</v>
      </c>
      <c r="F152" s="159"/>
      <c r="G152" s="166" t="s">
        <v>338</v>
      </c>
      <c r="H152" s="171" t="s">
        <v>89</v>
      </c>
      <c r="I152" s="159" t="s">
        <v>102</v>
      </c>
      <c r="J152" s="165">
        <v>45258</v>
      </c>
      <c r="K152" s="165">
        <v>45258</v>
      </c>
      <c r="L152" s="172" t="s">
        <v>650</v>
      </c>
      <c r="M152" s="159" t="s">
        <v>133</v>
      </c>
      <c r="N152" s="159" t="s">
        <v>4239</v>
      </c>
      <c r="O152" s="159" t="s">
        <v>805</v>
      </c>
      <c r="P152" s="159"/>
      <c r="Q152" s="165"/>
      <c r="R152" s="166"/>
      <c r="S152" s="167"/>
      <c r="T152" s="168">
        <v>45260</v>
      </c>
      <c r="U152" s="163" t="s">
        <v>3433</v>
      </c>
      <c r="V152" s="169" t="s">
        <v>162</v>
      </c>
      <c r="W152" s="173" t="s">
        <v>276</v>
      </c>
    </row>
    <row r="153" spans="1:23" ht="14.45" customHeight="1" x14ac:dyDescent="0.25">
      <c r="A153" s="171" t="s">
        <v>5316</v>
      </c>
      <c r="B153" s="160">
        <v>2.5</v>
      </c>
      <c r="C153" s="159" t="s">
        <v>178</v>
      </c>
      <c r="D153" s="159" t="s">
        <v>173</v>
      </c>
      <c r="E153" s="159" t="s">
        <v>279</v>
      </c>
      <c r="F153" s="159"/>
      <c r="G153" s="166" t="s">
        <v>179</v>
      </c>
      <c r="H153" s="171" t="s">
        <v>89</v>
      </c>
      <c r="I153" s="159" t="s">
        <v>106</v>
      </c>
      <c r="J153" s="165">
        <v>45258</v>
      </c>
      <c r="K153" s="165">
        <v>45258</v>
      </c>
      <c r="L153" s="172" t="s">
        <v>4649</v>
      </c>
      <c r="M153" s="159" t="s">
        <v>133</v>
      </c>
      <c r="N153" s="159" t="s">
        <v>4239</v>
      </c>
      <c r="O153" s="159" t="s">
        <v>284</v>
      </c>
      <c r="P153" s="159"/>
      <c r="Q153" s="165"/>
      <c r="R153" s="166"/>
      <c r="S153" s="167"/>
      <c r="T153" s="168">
        <v>45263</v>
      </c>
      <c r="U153" s="163" t="s">
        <v>672</v>
      </c>
      <c r="V153" s="169" t="s">
        <v>162</v>
      </c>
      <c r="W153" s="173" t="s">
        <v>328</v>
      </c>
    </row>
    <row r="154" spans="1:23" ht="14.45" customHeight="1" x14ac:dyDescent="0.25">
      <c r="A154" s="171" t="s">
        <v>5317</v>
      </c>
      <c r="B154" s="160">
        <v>5</v>
      </c>
      <c r="C154" s="159" t="s">
        <v>178</v>
      </c>
      <c r="D154" s="159" t="s">
        <v>173</v>
      </c>
      <c r="E154" s="159" t="s">
        <v>185</v>
      </c>
      <c r="F154" s="159"/>
      <c r="G154" s="166" t="s">
        <v>436</v>
      </c>
      <c r="H154" s="171" t="s">
        <v>91</v>
      </c>
      <c r="I154" s="159" t="s">
        <v>114</v>
      </c>
      <c r="J154" s="165">
        <v>45259</v>
      </c>
      <c r="K154" s="165">
        <v>45259</v>
      </c>
      <c r="L154" s="172" t="s">
        <v>5318</v>
      </c>
      <c r="M154" s="159" t="s">
        <v>133</v>
      </c>
      <c r="N154" s="159" t="s">
        <v>4239</v>
      </c>
      <c r="O154" s="159" t="s">
        <v>805</v>
      </c>
      <c r="P154" s="159"/>
      <c r="Q154" s="165"/>
      <c r="R154" s="166"/>
      <c r="S154" s="167"/>
      <c r="T154" s="168">
        <v>45261</v>
      </c>
      <c r="U154" s="163" t="s">
        <v>2725</v>
      </c>
      <c r="V154" s="169" t="s">
        <v>162</v>
      </c>
      <c r="W154" s="173" t="s">
        <v>276</v>
      </c>
    </row>
    <row r="155" spans="1:23" ht="14.45" customHeight="1" x14ac:dyDescent="0.25">
      <c r="A155" s="171" t="s">
        <v>5319</v>
      </c>
      <c r="B155" s="160">
        <v>20</v>
      </c>
      <c r="C155" s="159" t="s">
        <v>168</v>
      </c>
      <c r="D155" s="159" t="s">
        <v>173</v>
      </c>
      <c r="E155" s="159" t="s">
        <v>279</v>
      </c>
      <c r="F155" s="159"/>
      <c r="G155" s="166" t="s">
        <v>238</v>
      </c>
      <c r="H155" s="171" t="s">
        <v>89</v>
      </c>
      <c r="I155" s="159" t="s">
        <v>102</v>
      </c>
      <c r="J155" s="165">
        <v>45258</v>
      </c>
      <c r="K155" s="165">
        <v>45258</v>
      </c>
      <c r="L155" s="172" t="s">
        <v>3433</v>
      </c>
      <c r="M155" s="159" t="s">
        <v>133</v>
      </c>
      <c r="N155" s="159" t="s">
        <v>644</v>
      </c>
      <c r="O155" s="159" t="s">
        <v>805</v>
      </c>
      <c r="P155" s="159"/>
      <c r="Q155" s="165"/>
      <c r="R155" s="166"/>
      <c r="S155" s="167"/>
      <c r="T155" s="168">
        <v>45260</v>
      </c>
      <c r="U155" s="163" t="s">
        <v>3433</v>
      </c>
      <c r="V155" s="169" t="s">
        <v>162</v>
      </c>
      <c r="W155" s="173" t="s">
        <v>276</v>
      </c>
    </row>
    <row r="156" spans="1:23" ht="14.45" customHeight="1" x14ac:dyDescent="0.25">
      <c r="A156" s="171" t="s">
        <v>5320</v>
      </c>
      <c r="B156" s="160">
        <v>35</v>
      </c>
      <c r="C156" s="159" t="s">
        <v>168</v>
      </c>
      <c r="D156" s="159" t="s">
        <v>173</v>
      </c>
      <c r="E156" s="159" t="s">
        <v>279</v>
      </c>
      <c r="F156" s="159"/>
      <c r="G156" s="166" t="s">
        <v>238</v>
      </c>
      <c r="H156" s="171" t="s">
        <v>89</v>
      </c>
      <c r="I156" s="159" t="s">
        <v>102</v>
      </c>
      <c r="J156" s="165">
        <v>45258</v>
      </c>
      <c r="K156" s="165">
        <v>45258</v>
      </c>
      <c r="L156" s="172" t="s">
        <v>3433</v>
      </c>
      <c r="M156" s="159" t="s">
        <v>133</v>
      </c>
      <c r="N156" s="159" t="s">
        <v>644</v>
      </c>
      <c r="O156" s="159" t="s">
        <v>805</v>
      </c>
      <c r="P156" s="159"/>
      <c r="Q156" s="165"/>
      <c r="R156" s="166"/>
      <c r="S156" s="167"/>
      <c r="T156" s="168">
        <v>45260</v>
      </c>
      <c r="U156" s="163" t="s">
        <v>3433</v>
      </c>
      <c r="V156" s="169" t="s">
        <v>162</v>
      </c>
      <c r="W156" s="173" t="s">
        <v>276</v>
      </c>
    </row>
    <row r="157" spans="1:23" ht="14.45" customHeight="1" x14ac:dyDescent="0.25">
      <c r="A157" s="171" t="s">
        <v>5321</v>
      </c>
      <c r="B157" s="160">
        <v>15</v>
      </c>
      <c r="C157" s="159" t="s">
        <v>178</v>
      </c>
      <c r="D157" s="159" t="s">
        <v>173</v>
      </c>
      <c r="E157" s="159" t="s">
        <v>279</v>
      </c>
      <c r="F157" s="159"/>
      <c r="G157" s="166" t="s">
        <v>238</v>
      </c>
      <c r="H157" s="171" t="s">
        <v>89</v>
      </c>
      <c r="I157" s="159" t="s">
        <v>102</v>
      </c>
      <c r="J157" s="165">
        <v>45258</v>
      </c>
      <c r="K157" s="165">
        <v>45258</v>
      </c>
      <c r="L157" s="172" t="s">
        <v>3433</v>
      </c>
      <c r="M157" s="159" t="s">
        <v>133</v>
      </c>
      <c r="N157" s="159" t="s">
        <v>644</v>
      </c>
      <c r="O157" s="159" t="s">
        <v>805</v>
      </c>
      <c r="P157" s="159"/>
      <c r="Q157" s="165"/>
      <c r="R157" s="166"/>
      <c r="S157" s="167"/>
      <c r="T157" s="168">
        <v>45260</v>
      </c>
      <c r="U157" s="163" t="s">
        <v>3433</v>
      </c>
      <c r="V157" s="169" t="s">
        <v>162</v>
      </c>
      <c r="W157" s="173" t="s">
        <v>276</v>
      </c>
    </row>
    <row r="158" spans="1:23" ht="14.45" customHeight="1" x14ac:dyDescent="0.25">
      <c r="A158" s="171" t="s">
        <v>5322</v>
      </c>
      <c r="B158" s="160">
        <v>2.2999999999999998</v>
      </c>
      <c r="C158" s="159" t="s">
        <v>168</v>
      </c>
      <c r="D158" s="159" t="s">
        <v>173</v>
      </c>
      <c r="E158" s="159" t="s">
        <v>279</v>
      </c>
      <c r="F158" s="159"/>
      <c r="G158" s="166" t="s">
        <v>238</v>
      </c>
      <c r="H158" s="171" t="s">
        <v>89</v>
      </c>
      <c r="I158" s="159" t="s">
        <v>102</v>
      </c>
      <c r="J158" s="165">
        <v>45258</v>
      </c>
      <c r="K158" s="165">
        <v>45258</v>
      </c>
      <c r="L158" s="172" t="s">
        <v>649</v>
      </c>
      <c r="M158" s="159" t="s">
        <v>133</v>
      </c>
      <c r="N158" s="159" t="s">
        <v>644</v>
      </c>
      <c r="O158" s="159" t="s">
        <v>805</v>
      </c>
      <c r="P158" s="159"/>
      <c r="Q158" s="165"/>
      <c r="R158" s="166"/>
      <c r="S158" s="167"/>
      <c r="T158" s="168">
        <v>45260</v>
      </c>
      <c r="U158" s="163" t="s">
        <v>3987</v>
      </c>
      <c r="V158" s="169" t="s">
        <v>162</v>
      </c>
      <c r="W158" s="173" t="s">
        <v>276</v>
      </c>
    </row>
    <row r="159" spans="1:23" ht="14.45" customHeight="1" x14ac:dyDescent="0.25">
      <c r="A159" s="171" t="s">
        <v>5323</v>
      </c>
      <c r="B159" s="160">
        <v>3</v>
      </c>
      <c r="C159" s="159" t="s">
        <v>168</v>
      </c>
      <c r="D159" s="159" t="s">
        <v>173</v>
      </c>
      <c r="E159" s="159" t="s">
        <v>279</v>
      </c>
      <c r="F159" s="159"/>
      <c r="G159" s="166" t="s">
        <v>238</v>
      </c>
      <c r="H159" s="171" t="s">
        <v>89</v>
      </c>
      <c r="I159" s="159" t="s">
        <v>102</v>
      </c>
      <c r="J159" s="165">
        <v>45258</v>
      </c>
      <c r="K159" s="165">
        <v>45258</v>
      </c>
      <c r="L159" s="172" t="s">
        <v>3433</v>
      </c>
      <c r="M159" s="159" t="s">
        <v>133</v>
      </c>
      <c r="N159" s="159" t="s">
        <v>644</v>
      </c>
      <c r="O159" s="159" t="s">
        <v>805</v>
      </c>
      <c r="P159" s="159"/>
      <c r="Q159" s="165"/>
      <c r="R159" s="166"/>
      <c r="S159" s="167"/>
      <c r="T159" s="168">
        <v>45262</v>
      </c>
      <c r="U159" s="163" t="s">
        <v>3433</v>
      </c>
      <c r="V159" s="169" t="s">
        <v>162</v>
      </c>
      <c r="W159" s="173" t="s">
        <v>299</v>
      </c>
    </row>
    <row r="160" spans="1:23" ht="14.45" customHeight="1" x14ac:dyDescent="0.25">
      <c r="A160" s="171" t="s">
        <v>5324</v>
      </c>
      <c r="B160" s="160">
        <v>2.5</v>
      </c>
      <c r="C160" s="159" t="s">
        <v>168</v>
      </c>
      <c r="D160" s="159" t="s">
        <v>173</v>
      </c>
      <c r="E160" s="159" t="s">
        <v>279</v>
      </c>
      <c r="F160" s="159"/>
      <c r="G160" s="166" t="s">
        <v>238</v>
      </c>
      <c r="H160" s="171" t="s">
        <v>89</v>
      </c>
      <c r="I160" s="159" t="s">
        <v>102</v>
      </c>
      <c r="J160" s="165">
        <v>45258</v>
      </c>
      <c r="K160" s="165">
        <v>45258</v>
      </c>
      <c r="L160" s="172" t="s">
        <v>649</v>
      </c>
      <c r="M160" s="159" t="s">
        <v>133</v>
      </c>
      <c r="N160" s="159" t="s">
        <v>644</v>
      </c>
      <c r="O160" s="159" t="s">
        <v>805</v>
      </c>
      <c r="P160" s="159"/>
      <c r="Q160" s="165"/>
      <c r="R160" s="166"/>
      <c r="S160" s="167"/>
      <c r="T160" s="168">
        <v>45260</v>
      </c>
      <c r="U160" s="163" t="s">
        <v>945</v>
      </c>
      <c r="V160" s="169" t="s">
        <v>162</v>
      </c>
      <c r="W160" s="173" t="s">
        <v>276</v>
      </c>
    </row>
    <row r="161" spans="1:23" ht="14.45" customHeight="1" x14ac:dyDescent="0.25">
      <c r="A161" s="171" t="s">
        <v>5325</v>
      </c>
      <c r="B161" s="160">
        <v>5.5</v>
      </c>
      <c r="C161" s="159" t="s">
        <v>168</v>
      </c>
      <c r="D161" s="159" t="s">
        <v>173</v>
      </c>
      <c r="E161" s="159" t="s">
        <v>279</v>
      </c>
      <c r="F161" s="159"/>
      <c r="G161" s="166" t="s">
        <v>238</v>
      </c>
      <c r="H161" s="171" t="s">
        <v>89</v>
      </c>
      <c r="I161" s="159" t="s">
        <v>102</v>
      </c>
      <c r="J161" s="165">
        <v>45258</v>
      </c>
      <c r="K161" s="165">
        <v>45258</v>
      </c>
      <c r="L161" s="172" t="s">
        <v>3433</v>
      </c>
      <c r="M161" s="159" t="s">
        <v>133</v>
      </c>
      <c r="N161" s="159" t="s">
        <v>644</v>
      </c>
      <c r="O161" s="159" t="s">
        <v>805</v>
      </c>
      <c r="P161" s="159"/>
      <c r="Q161" s="165"/>
      <c r="R161" s="166"/>
      <c r="S161" s="167"/>
      <c r="T161" s="168">
        <v>45262</v>
      </c>
      <c r="U161" s="163" t="s">
        <v>3433</v>
      </c>
      <c r="V161" s="169" t="s">
        <v>162</v>
      </c>
      <c r="W161" s="173" t="s">
        <v>299</v>
      </c>
    </row>
    <row r="162" spans="1:23" ht="14.45" customHeight="1" x14ac:dyDescent="0.25">
      <c r="A162" s="171" t="s">
        <v>5326</v>
      </c>
      <c r="B162" s="160">
        <v>7</v>
      </c>
      <c r="C162" s="159" t="s">
        <v>178</v>
      </c>
      <c r="D162" s="159" t="s">
        <v>173</v>
      </c>
      <c r="E162" s="159" t="s">
        <v>279</v>
      </c>
      <c r="F162" s="159"/>
      <c r="G162" s="166" t="s">
        <v>238</v>
      </c>
      <c r="H162" s="171" t="s">
        <v>89</v>
      </c>
      <c r="I162" s="159" t="s">
        <v>102</v>
      </c>
      <c r="J162" s="165">
        <v>45258</v>
      </c>
      <c r="K162" s="165">
        <v>45258</v>
      </c>
      <c r="L162" s="172" t="s">
        <v>3433</v>
      </c>
      <c r="M162" s="159" t="s">
        <v>133</v>
      </c>
      <c r="N162" s="159" t="s">
        <v>644</v>
      </c>
      <c r="O162" s="159" t="s">
        <v>805</v>
      </c>
      <c r="P162" s="159"/>
      <c r="Q162" s="165"/>
      <c r="R162" s="166"/>
      <c r="S162" s="167"/>
      <c r="T162" s="168">
        <v>45260</v>
      </c>
      <c r="U162" s="163" t="s">
        <v>945</v>
      </c>
      <c r="V162" s="169" t="s">
        <v>162</v>
      </c>
      <c r="W162" s="173" t="s">
        <v>276</v>
      </c>
    </row>
    <row r="163" spans="1:23" ht="14.45" customHeight="1" x14ac:dyDescent="0.25">
      <c r="A163" s="171" t="s">
        <v>5327</v>
      </c>
      <c r="B163" s="160">
        <v>2.5</v>
      </c>
      <c r="C163" s="159" t="s">
        <v>168</v>
      </c>
      <c r="D163" s="159" t="s">
        <v>173</v>
      </c>
      <c r="E163" s="159" t="s">
        <v>279</v>
      </c>
      <c r="F163" s="159"/>
      <c r="G163" s="166" t="s">
        <v>238</v>
      </c>
      <c r="H163" s="171" t="s">
        <v>89</v>
      </c>
      <c r="I163" s="159" t="s">
        <v>102</v>
      </c>
      <c r="J163" s="165">
        <v>45259</v>
      </c>
      <c r="K163" s="165">
        <v>45259</v>
      </c>
      <c r="L163" s="172" t="s">
        <v>649</v>
      </c>
      <c r="M163" s="159" t="s">
        <v>133</v>
      </c>
      <c r="N163" s="159" t="s">
        <v>644</v>
      </c>
      <c r="O163" s="159" t="s">
        <v>805</v>
      </c>
      <c r="P163" s="159"/>
      <c r="Q163" s="165"/>
      <c r="R163" s="166"/>
      <c r="S163" s="167"/>
      <c r="T163" s="168">
        <v>45263</v>
      </c>
      <c r="U163" s="163" t="s">
        <v>650</v>
      </c>
      <c r="V163" s="169" t="s">
        <v>162</v>
      </c>
      <c r="W163" s="173" t="s">
        <v>299</v>
      </c>
    </row>
    <row r="164" spans="1:23" ht="14.45" customHeight="1" x14ac:dyDescent="0.25">
      <c r="A164" s="171" t="s">
        <v>5328</v>
      </c>
      <c r="B164" s="160">
        <v>28</v>
      </c>
      <c r="C164" s="159" t="s">
        <v>168</v>
      </c>
      <c r="D164" s="159" t="s">
        <v>169</v>
      </c>
      <c r="E164" s="159" t="s">
        <v>279</v>
      </c>
      <c r="F164" s="159"/>
      <c r="G164" s="166" t="s">
        <v>179</v>
      </c>
      <c r="H164" s="171" t="s">
        <v>89</v>
      </c>
      <c r="I164" s="159" t="s">
        <v>106</v>
      </c>
      <c r="J164" s="165">
        <v>45257</v>
      </c>
      <c r="K164" s="165">
        <v>45257</v>
      </c>
      <c r="L164" s="172" t="s">
        <v>639</v>
      </c>
      <c r="M164" s="159" t="s">
        <v>201</v>
      </c>
      <c r="N164" s="159" t="s">
        <v>644</v>
      </c>
      <c r="O164" s="159" t="s">
        <v>421</v>
      </c>
      <c r="P164" s="159" t="s">
        <v>353</v>
      </c>
      <c r="Q164" s="165">
        <v>45257</v>
      </c>
      <c r="R164" s="166" t="s">
        <v>354</v>
      </c>
      <c r="S164" s="167"/>
      <c r="T164" s="168">
        <v>45266</v>
      </c>
      <c r="U164" s="163" t="s">
        <v>5329</v>
      </c>
      <c r="V164" s="169" t="s">
        <v>162</v>
      </c>
      <c r="W164" s="173" t="s">
        <v>417</v>
      </c>
    </row>
    <row r="165" spans="1:23" ht="14.45" customHeight="1" x14ac:dyDescent="0.25">
      <c r="A165" s="171" t="s">
        <v>5330</v>
      </c>
      <c r="B165" s="160">
        <v>60</v>
      </c>
      <c r="C165" s="159" t="s">
        <v>178</v>
      </c>
      <c r="D165" s="159" t="s">
        <v>173</v>
      </c>
      <c r="E165" s="159" t="s">
        <v>279</v>
      </c>
      <c r="F165" s="159"/>
      <c r="G165" s="166" t="s">
        <v>224</v>
      </c>
      <c r="H165" s="171" t="s">
        <v>89</v>
      </c>
      <c r="I165" s="159" t="s">
        <v>104</v>
      </c>
      <c r="J165" s="165">
        <v>45260</v>
      </c>
      <c r="K165" s="165">
        <v>45260</v>
      </c>
      <c r="L165" s="172" t="s">
        <v>650</v>
      </c>
      <c r="M165" s="159" t="s">
        <v>133</v>
      </c>
      <c r="N165" s="159" t="s">
        <v>4239</v>
      </c>
      <c r="O165" s="159" t="s">
        <v>805</v>
      </c>
      <c r="P165" s="159"/>
      <c r="Q165" s="165"/>
      <c r="R165" s="166"/>
      <c r="S165" s="167"/>
      <c r="T165" s="168">
        <v>45260</v>
      </c>
      <c r="U165" s="163" t="s">
        <v>319</v>
      </c>
      <c r="V165" s="169" t="s">
        <v>160</v>
      </c>
      <c r="W165" s="173" t="s">
        <v>319</v>
      </c>
    </row>
    <row r="166" spans="1:23" ht="14.45" customHeight="1" x14ac:dyDescent="0.25">
      <c r="A166" s="171" t="s">
        <v>5331</v>
      </c>
      <c r="B166" s="160">
        <v>7</v>
      </c>
      <c r="C166" s="159" t="s">
        <v>178</v>
      </c>
      <c r="D166" s="159" t="s">
        <v>173</v>
      </c>
      <c r="E166" s="159" t="s">
        <v>185</v>
      </c>
      <c r="F166" s="159"/>
      <c r="G166" s="166" t="s">
        <v>408</v>
      </c>
      <c r="H166" s="171" t="s">
        <v>91</v>
      </c>
      <c r="I166" s="159" t="s">
        <v>114</v>
      </c>
      <c r="J166" s="165">
        <v>45260</v>
      </c>
      <c r="K166" s="165">
        <v>45260</v>
      </c>
      <c r="L166" s="172" t="s">
        <v>5332</v>
      </c>
      <c r="M166" s="159" t="s">
        <v>133</v>
      </c>
      <c r="N166" s="159" t="s">
        <v>4239</v>
      </c>
      <c r="O166" s="159" t="s">
        <v>284</v>
      </c>
      <c r="P166" s="159"/>
      <c r="Q166" s="165"/>
      <c r="R166" s="166"/>
      <c r="S166" s="167"/>
      <c r="T166" s="168">
        <v>45274</v>
      </c>
      <c r="U166" s="163" t="s">
        <v>5333</v>
      </c>
      <c r="V166" s="169" t="s">
        <v>162</v>
      </c>
      <c r="W166" s="173" t="s">
        <v>743</v>
      </c>
    </row>
    <row r="167" spans="1:23" ht="14.45" customHeight="1" x14ac:dyDescent="0.25">
      <c r="A167" s="171" t="s">
        <v>5334</v>
      </c>
      <c r="B167" s="160">
        <v>30</v>
      </c>
      <c r="C167" s="159" t="s">
        <v>168</v>
      </c>
      <c r="D167" s="159" t="s">
        <v>173</v>
      </c>
      <c r="E167" s="159" t="s">
        <v>279</v>
      </c>
      <c r="F167" s="159"/>
      <c r="G167" s="166" t="s">
        <v>477</v>
      </c>
      <c r="H167" s="171" t="s">
        <v>89</v>
      </c>
      <c r="I167" s="159" t="s">
        <v>106</v>
      </c>
      <c r="J167" s="165">
        <v>45260</v>
      </c>
      <c r="K167" s="165">
        <v>45260</v>
      </c>
      <c r="L167" s="172" t="s">
        <v>5335</v>
      </c>
      <c r="M167" s="159" t="s">
        <v>137</v>
      </c>
      <c r="N167" s="159" t="s">
        <v>4239</v>
      </c>
      <c r="O167" s="159" t="s">
        <v>462</v>
      </c>
      <c r="P167" s="159" t="s">
        <v>353</v>
      </c>
      <c r="Q167" s="165">
        <v>45260</v>
      </c>
      <c r="R167" s="166" t="s">
        <v>354</v>
      </c>
      <c r="S167" s="167"/>
      <c r="T167" s="168">
        <v>45266</v>
      </c>
      <c r="U167" s="163" t="s">
        <v>5336</v>
      </c>
      <c r="V167" s="169" t="s">
        <v>162</v>
      </c>
      <c r="W167" s="173" t="s">
        <v>347</v>
      </c>
    </row>
    <row r="168" spans="1:23" ht="14.45" customHeight="1" x14ac:dyDescent="0.25">
      <c r="A168" s="171" t="s">
        <v>5337</v>
      </c>
      <c r="B168" s="160">
        <v>27</v>
      </c>
      <c r="C168" s="159" t="s">
        <v>168</v>
      </c>
      <c r="D168" s="159" t="s">
        <v>173</v>
      </c>
      <c r="E168" s="159" t="s">
        <v>185</v>
      </c>
      <c r="F168" s="159"/>
      <c r="G168" s="166" t="s">
        <v>363</v>
      </c>
      <c r="H168" s="171" t="s">
        <v>91</v>
      </c>
      <c r="I168" s="159" t="s">
        <v>114</v>
      </c>
      <c r="J168" s="165">
        <v>45260</v>
      </c>
      <c r="K168" s="165">
        <v>45260</v>
      </c>
      <c r="L168" s="172" t="s">
        <v>5338</v>
      </c>
      <c r="M168" s="159" t="s">
        <v>137</v>
      </c>
      <c r="N168" s="159" t="s">
        <v>4239</v>
      </c>
      <c r="O168" s="159" t="s">
        <v>171</v>
      </c>
      <c r="P168" s="159"/>
      <c r="Q168" s="165"/>
      <c r="R168" s="166"/>
      <c r="S168" s="167"/>
      <c r="T168" s="168">
        <v>45269</v>
      </c>
      <c r="U168" s="163" t="s">
        <v>5339</v>
      </c>
      <c r="V168" s="169" t="s">
        <v>162</v>
      </c>
      <c r="W168" s="173" t="s">
        <v>417</v>
      </c>
    </row>
    <row r="169" spans="1:23" ht="14.45" customHeight="1" x14ac:dyDescent="0.25">
      <c r="A169" s="171" t="s">
        <v>5340</v>
      </c>
      <c r="B169" s="160">
        <v>4.5</v>
      </c>
      <c r="C169" s="159" t="s">
        <v>178</v>
      </c>
      <c r="D169" s="159" t="s">
        <v>173</v>
      </c>
      <c r="E169" s="159" t="s">
        <v>185</v>
      </c>
      <c r="F169" s="159"/>
      <c r="G169" s="166" t="s">
        <v>1891</v>
      </c>
      <c r="H169" s="171" t="s">
        <v>91</v>
      </c>
      <c r="I169" s="159" t="s">
        <v>114</v>
      </c>
      <c r="J169" s="165">
        <v>45260</v>
      </c>
      <c r="K169" s="165">
        <v>45260</v>
      </c>
      <c r="L169" s="172" t="s">
        <v>5341</v>
      </c>
      <c r="M169" s="159" t="s">
        <v>133</v>
      </c>
      <c r="N169" s="159" t="s">
        <v>4239</v>
      </c>
      <c r="O169" s="159" t="s">
        <v>736</v>
      </c>
      <c r="P169" s="159"/>
      <c r="Q169" s="165"/>
      <c r="R169" s="166"/>
      <c r="S169" s="167"/>
      <c r="T169" s="168">
        <v>45267</v>
      </c>
      <c r="U169" s="163" t="s">
        <v>5342</v>
      </c>
      <c r="V169" s="169" t="s">
        <v>162</v>
      </c>
      <c r="W169" s="173" t="s">
        <v>423</v>
      </c>
    </row>
    <row r="170" spans="1:23" ht="14.45" customHeight="1" x14ac:dyDescent="0.25">
      <c r="A170" s="171" t="s">
        <v>5343</v>
      </c>
      <c r="B170" s="160">
        <v>1.6</v>
      </c>
      <c r="C170" s="159" t="s">
        <v>178</v>
      </c>
      <c r="D170" s="159" t="s">
        <v>173</v>
      </c>
      <c r="E170" s="159" t="s">
        <v>279</v>
      </c>
      <c r="F170" s="159"/>
      <c r="G170" s="166" t="s">
        <v>224</v>
      </c>
      <c r="H170" s="171" t="s">
        <v>89</v>
      </c>
      <c r="I170" s="159" t="s">
        <v>104</v>
      </c>
      <c r="J170" s="165">
        <v>45260</v>
      </c>
      <c r="K170" s="165">
        <v>45260</v>
      </c>
      <c r="L170" s="172" t="s">
        <v>650</v>
      </c>
      <c r="M170" s="159" t="s">
        <v>133</v>
      </c>
      <c r="N170" s="159" t="s">
        <v>4239</v>
      </c>
      <c r="O170" s="159" t="s">
        <v>805</v>
      </c>
      <c r="P170" s="159"/>
      <c r="Q170" s="165"/>
      <c r="R170" s="166"/>
      <c r="S170" s="167"/>
      <c r="T170" s="168">
        <v>45263</v>
      </c>
      <c r="U170" s="163" t="s">
        <v>3433</v>
      </c>
      <c r="V170" s="169" t="s">
        <v>162</v>
      </c>
      <c r="W170" s="173" t="s">
        <v>371</v>
      </c>
    </row>
    <row r="171" spans="1:23" ht="14.45" customHeight="1" x14ac:dyDescent="0.25">
      <c r="A171" s="171" t="s">
        <v>5344</v>
      </c>
      <c r="B171" s="160">
        <v>50</v>
      </c>
      <c r="C171" s="159" t="s">
        <v>178</v>
      </c>
      <c r="D171" s="159" t="s">
        <v>173</v>
      </c>
      <c r="E171" s="159" t="s">
        <v>279</v>
      </c>
      <c r="F171" s="159"/>
      <c r="G171" s="166" t="s">
        <v>238</v>
      </c>
      <c r="H171" s="171" t="s">
        <v>89</v>
      </c>
      <c r="I171" s="159" t="s">
        <v>102</v>
      </c>
      <c r="J171" s="165">
        <v>45259</v>
      </c>
      <c r="K171" s="165">
        <v>45259</v>
      </c>
      <c r="L171" s="172" t="s">
        <v>3433</v>
      </c>
      <c r="M171" s="159" t="s">
        <v>133</v>
      </c>
      <c r="N171" s="159" t="s">
        <v>644</v>
      </c>
      <c r="O171" s="159" t="s">
        <v>805</v>
      </c>
      <c r="P171" s="159"/>
      <c r="Q171" s="165"/>
      <c r="R171" s="166"/>
      <c r="S171" s="167"/>
      <c r="T171" s="168">
        <v>45262</v>
      </c>
      <c r="U171" s="163" t="s">
        <v>3433</v>
      </c>
      <c r="V171" s="169" t="s">
        <v>162</v>
      </c>
      <c r="W171" s="173" t="s">
        <v>371</v>
      </c>
    </row>
    <row r="172" spans="1:23" ht="14.45" customHeight="1" x14ac:dyDescent="0.25">
      <c r="A172" s="171" t="s">
        <v>5345</v>
      </c>
      <c r="B172" s="160">
        <v>7</v>
      </c>
      <c r="C172" s="159" t="s">
        <v>168</v>
      </c>
      <c r="D172" s="159" t="s">
        <v>173</v>
      </c>
      <c r="E172" s="159" t="s">
        <v>279</v>
      </c>
      <c r="F172" s="159"/>
      <c r="G172" s="166" t="s">
        <v>238</v>
      </c>
      <c r="H172" s="171" t="s">
        <v>89</v>
      </c>
      <c r="I172" s="159" t="s">
        <v>102</v>
      </c>
      <c r="J172" s="165">
        <v>45259</v>
      </c>
      <c r="K172" s="165">
        <v>45259</v>
      </c>
      <c r="L172" s="172" t="s">
        <v>3433</v>
      </c>
      <c r="M172" s="159" t="s">
        <v>133</v>
      </c>
      <c r="N172" s="159" t="s">
        <v>644</v>
      </c>
      <c r="O172" s="159" t="s">
        <v>805</v>
      </c>
      <c r="P172" s="159"/>
      <c r="Q172" s="165"/>
      <c r="R172" s="166"/>
      <c r="S172" s="167"/>
      <c r="T172" s="168">
        <v>45262</v>
      </c>
      <c r="U172" s="163" t="s">
        <v>3433</v>
      </c>
      <c r="V172" s="169" t="s">
        <v>162</v>
      </c>
      <c r="W172" s="173" t="s">
        <v>371</v>
      </c>
    </row>
    <row r="173" spans="1:23" ht="14.45" customHeight="1" x14ac:dyDescent="0.25">
      <c r="A173" s="171" t="s">
        <v>5346</v>
      </c>
      <c r="B173" s="160">
        <v>16</v>
      </c>
      <c r="C173" s="159" t="s">
        <v>168</v>
      </c>
      <c r="D173" s="159" t="s">
        <v>173</v>
      </c>
      <c r="E173" s="159" t="s">
        <v>279</v>
      </c>
      <c r="F173" s="159"/>
      <c r="G173" s="166" t="s">
        <v>5178</v>
      </c>
      <c r="H173" s="171" t="s">
        <v>89</v>
      </c>
      <c r="I173" s="159" t="s">
        <v>102</v>
      </c>
      <c r="J173" s="165">
        <v>45260</v>
      </c>
      <c r="K173" s="165">
        <v>45260</v>
      </c>
      <c r="L173" s="172" t="s">
        <v>649</v>
      </c>
      <c r="M173" s="159" t="s">
        <v>133</v>
      </c>
      <c r="N173" s="159" t="s">
        <v>644</v>
      </c>
      <c r="O173" s="159" t="s">
        <v>805</v>
      </c>
      <c r="P173" s="159"/>
      <c r="Q173" s="165"/>
      <c r="R173" s="166"/>
      <c r="S173" s="167"/>
      <c r="T173" s="168">
        <v>45263</v>
      </c>
      <c r="U173" s="163" t="s">
        <v>3433</v>
      </c>
      <c r="V173" s="169" t="s">
        <v>162</v>
      </c>
      <c r="W173" s="173" t="s">
        <v>371</v>
      </c>
    </row>
    <row r="174" spans="1:23" ht="14.45" customHeight="1" x14ac:dyDescent="0.25">
      <c r="A174" s="171" t="s">
        <v>5347</v>
      </c>
      <c r="B174" s="160">
        <v>44</v>
      </c>
      <c r="C174" s="159" t="s">
        <v>168</v>
      </c>
      <c r="D174" s="159" t="s">
        <v>169</v>
      </c>
      <c r="E174" s="159" t="s">
        <v>279</v>
      </c>
      <c r="F174" s="159"/>
      <c r="G174" s="166" t="s">
        <v>179</v>
      </c>
      <c r="H174" s="171" t="s">
        <v>89</v>
      </c>
      <c r="I174" s="159" t="s">
        <v>106</v>
      </c>
      <c r="J174" s="165">
        <v>45260</v>
      </c>
      <c r="K174" s="165">
        <v>45260</v>
      </c>
      <c r="L174" s="172" t="s">
        <v>5348</v>
      </c>
      <c r="M174" s="159" t="s">
        <v>201</v>
      </c>
      <c r="N174" s="159" t="s">
        <v>644</v>
      </c>
      <c r="O174" s="159" t="s">
        <v>359</v>
      </c>
      <c r="P174" s="159"/>
      <c r="Q174" s="165"/>
      <c r="R174" s="166"/>
      <c r="S174" s="167"/>
      <c r="T174" s="168">
        <v>45279</v>
      </c>
      <c r="U174" s="163" t="s">
        <v>5349</v>
      </c>
      <c r="V174" s="169" t="s">
        <v>162</v>
      </c>
      <c r="W174" s="173" t="s">
        <v>1471</v>
      </c>
    </row>
    <row r="175" spans="1:23" ht="14.45" customHeight="1" x14ac:dyDescent="0.25">
      <c r="A175" s="171" t="s">
        <v>5350</v>
      </c>
      <c r="B175" s="160">
        <v>20</v>
      </c>
      <c r="C175" s="159" t="s">
        <v>168</v>
      </c>
      <c r="D175" s="159" t="s">
        <v>173</v>
      </c>
      <c r="E175" s="159" t="s">
        <v>279</v>
      </c>
      <c r="F175" s="159"/>
      <c r="G175" s="166" t="s">
        <v>902</v>
      </c>
      <c r="H175" s="171" t="s">
        <v>89</v>
      </c>
      <c r="I175" s="159" t="s">
        <v>106</v>
      </c>
      <c r="J175" s="165">
        <v>45261</v>
      </c>
      <c r="K175" s="165">
        <v>45261</v>
      </c>
      <c r="L175" s="172" t="s">
        <v>5351</v>
      </c>
      <c r="M175" s="159" t="s">
        <v>137</v>
      </c>
      <c r="N175" s="159" t="s">
        <v>4239</v>
      </c>
      <c r="O175" s="159" t="s">
        <v>171</v>
      </c>
      <c r="P175" s="159"/>
      <c r="Q175" s="165"/>
      <c r="R175" s="166"/>
      <c r="S175" s="167"/>
      <c r="T175" s="168">
        <v>45264</v>
      </c>
      <c r="U175" s="163" t="s">
        <v>5352</v>
      </c>
      <c r="V175" s="169" t="s">
        <v>162</v>
      </c>
      <c r="W175" s="173" t="s">
        <v>1376</v>
      </c>
    </row>
    <row r="176" spans="1:23" ht="14.45" customHeight="1" x14ac:dyDescent="0.25">
      <c r="A176" s="171" t="s">
        <v>5353</v>
      </c>
      <c r="B176" s="160">
        <v>54</v>
      </c>
      <c r="C176" s="159" t="s">
        <v>178</v>
      </c>
      <c r="D176" s="159" t="s">
        <v>169</v>
      </c>
      <c r="E176" s="159" t="s">
        <v>279</v>
      </c>
      <c r="F176" s="159"/>
      <c r="G176" s="166" t="s">
        <v>4504</v>
      </c>
      <c r="H176" s="171" t="s">
        <v>89</v>
      </c>
      <c r="I176" s="159" t="s">
        <v>106</v>
      </c>
      <c r="J176" s="165">
        <v>45260</v>
      </c>
      <c r="K176" s="165">
        <v>45260</v>
      </c>
      <c r="L176" s="172" t="s">
        <v>5354</v>
      </c>
      <c r="M176" s="159" t="s">
        <v>201</v>
      </c>
      <c r="N176" s="159" t="s">
        <v>644</v>
      </c>
      <c r="O176" s="159" t="s">
        <v>359</v>
      </c>
      <c r="P176" s="159"/>
      <c r="Q176" s="165"/>
      <c r="R176" s="166"/>
      <c r="S176" s="167"/>
      <c r="T176" s="168">
        <v>45268</v>
      </c>
      <c r="U176" s="163" t="s">
        <v>5354</v>
      </c>
      <c r="V176" s="169" t="s">
        <v>162</v>
      </c>
      <c r="W176" s="173" t="s">
        <v>387</v>
      </c>
    </row>
    <row r="177" spans="1:23" ht="14.45" customHeight="1" x14ac:dyDescent="0.25">
      <c r="A177" s="171" t="s">
        <v>5355</v>
      </c>
      <c r="B177" s="160">
        <v>8</v>
      </c>
      <c r="C177" s="159" t="s">
        <v>168</v>
      </c>
      <c r="D177" s="159" t="s">
        <v>173</v>
      </c>
      <c r="E177" s="159" t="s">
        <v>279</v>
      </c>
      <c r="F177" s="159"/>
      <c r="G177" s="166" t="s">
        <v>238</v>
      </c>
      <c r="H177" s="171" t="s">
        <v>89</v>
      </c>
      <c r="I177" s="159" t="s">
        <v>106</v>
      </c>
      <c r="J177" s="165">
        <v>45260</v>
      </c>
      <c r="K177" s="165">
        <v>45260</v>
      </c>
      <c r="L177" s="172" t="s">
        <v>3433</v>
      </c>
      <c r="M177" s="159" t="s">
        <v>133</v>
      </c>
      <c r="N177" s="159" t="s">
        <v>644</v>
      </c>
      <c r="O177" s="159" t="s">
        <v>805</v>
      </c>
      <c r="P177" s="159"/>
      <c r="Q177" s="165"/>
      <c r="R177" s="166"/>
      <c r="S177" s="167"/>
      <c r="T177" s="168">
        <v>45263</v>
      </c>
      <c r="U177" s="163" t="s">
        <v>650</v>
      </c>
      <c r="V177" s="169" t="s">
        <v>162</v>
      </c>
      <c r="W177" s="173" t="s">
        <v>371</v>
      </c>
    </row>
    <row r="178" spans="1:23" ht="14.45" customHeight="1" x14ac:dyDescent="0.25">
      <c r="A178" s="171" t="s">
        <v>5356</v>
      </c>
      <c r="B178" s="160">
        <v>20</v>
      </c>
      <c r="C178" s="159" t="s">
        <v>168</v>
      </c>
      <c r="D178" s="159" t="s">
        <v>173</v>
      </c>
      <c r="E178" s="159" t="s">
        <v>279</v>
      </c>
      <c r="F178" s="159"/>
      <c r="G178" s="166" t="s">
        <v>338</v>
      </c>
      <c r="H178" s="171" t="s">
        <v>89</v>
      </c>
      <c r="I178" s="159" t="s">
        <v>102</v>
      </c>
      <c r="J178" s="165">
        <v>45261</v>
      </c>
      <c r="K178" s="165">
        <v>45261</v>
      </c>
      <c r="L178" s="172" t="s">
        <v>5357</v>
      </c>
      <c r="M178" s="159" t="s">
        <v>137</v>
      </c>
      <c r="N178" s="159" t="s">
        <v>3221</v>
      </c>
      <c r="O178" s="159" t="s">
        <v>171</v>
      </c>
      <c r="P178" s="159"/>
      <c r="Q178" s="165"/>
      <c r="R178" s="166"/>
      <c r="S178" s="167"/>
      <c r="T178" s="168">
        <v>45267</v>
      </c>
      <c r="U178" s="163" t="s">
        <v>2714</v>
      </c>
      <c r="V178" s="169" t="s">
        <v>162</v>
      </c>
      <c r="W178" s="173" t="s">
        <v>1031</v>
      </c>
    </row>
    <row r="179" spans="1:23" ht="14.45" customHeight="1" x14ac:dyDescent="0.25">
      <c r="A179" s="171" t="s">
        <v>5358</v>
      </c>
      <c r="B179" s="160">
        <v>26</v>
      </c>
      <c r="C179" s="159" t="s">
        <v>168</v>
      </c>
      <c r="D179" s="159" t="s">
        <v>173</v>
      </c>
      <c r="E179" s="159" t="s">
        <v>279</v>
      </c>
      <c r="F179" s="159"/>
      <c r="G179" s="166" t="s">
        <v>373</v>
      </c>
      <c r="H179" s="171" t="s">
        <v>89</v>
      </c>
      <c r="I179" s="159" t="s">
        <v>106</v>
      </c>
      <c r="J179" s="165">
        <v>45262</v>
      </c>
      <c r="K179" s="165">
        <v>45262</v>
      </c>
      <c r="L179" s="172" t="s">
        <v>5359</v>
      </c>
      <c r="M179" s="159" t="s">
        <v>137</v>
      </c>
      <c r="N179" s="159" t="s">
        <v>3221</v>
      </c>
      <c r="O179" s="159" t="s">
        <v>208</v>
      </c>
      <c r="P179" s="159"/>
      <c r="Q179" s="165"/>
      <c r="R179" s="166" t="s">
        <v>147</v>
      </c>
      <c r="S179" s="167"/>
      <c r="T179" s="168">
        <v>45265</v>
      </c>
      <c r="U179" s="163" t="s">
        <v>5360</v>
      </c>
      <c r="V179" s="169" t="s">
        <v>162</v>
      </c>
      <c r="W179" s="173" t="s">
        <v>311</v>
      </c>
    </row>
    <row r="180" spans="1:23" ht="14.45" customHeight="1" x14ac:dyDescent="0.25">
      <c r="A180" s="171" t="s">
        <v>5361</v>
      </c>
      <c r="B180" s="160">
        <v>3</v>
      </c>
      <c r="C180" s="159" t="s">
        <v>178</v>
      </c>
      <c r="D180" s="159" t="s">
        <v>173</v>
      </c>
      <c r="E180" s="159" t="s">
        <v>279</v>
      </c>
      <c r="F180" s="159"/>
      <c r="G180" s="166" t="s">
        <v>238</v>
      </c>
      <c r="H180" s="171" t="s">
        <v>89</v>
      </c>
      <c r="I180" s="159" t="s">
        <v>102</v>
      </c>
      <c r="J180" s="165">
        <v>45261</v>
      </c>
      <c r="K180" s="165">
        <v>45261</v>
      </c>
      <c r="L180" s="172" t="s">
        <v>649</v>
      </c>
      <c r="M180" s="159" t="s">
        <v>133</v>
      </c>
      <c r="N180" s="159" t="s">
        <v>3221</v>
      </c>
      <c r="O180" s="159" t="s">
        <v>805</v>
      </c>
      <c r="P180" s="159"/>
      <c r="Q180" s="165"/>
      <c r="R180" s="166"/>
      <c r="S180" s="167"/>
      <c r="T180" s="168">
        <v>45264</v>
      </c>
      <c r="U180" s="163" t="s">
        <v>3433</v>
      </c>
      <c r="V180" s="169" t="s">
        <v>162</v>
      </c>
      <c r="W180" s="173" t="s">
        <v>371</v>
      </c>
    </row>
    <row r="181" spans="1:23" ht="14.45" customHeight="1" x14ac:dyDescent="0.25">
      <c r="A181" s="171" t="s">
        <v>5362</v>
      </c>
      <c r="B181" s="160">
        <v>54</v>
      </c>
      <c r="C181" s="159" t="s">
        <v>178</v>
      </c>
      <c r="D181" s="159" t="s">
        <v>173</v>
      </c>
      <c r="E181" s="159" t="s">
        <v>279</v>
      </c>
      <c r="F181" s="159"/>
      <c r="G181" s="166" t="s">
        <v>419</v>
      </c>
      <c r="H181" s="171" t="s">
        <v>89</v>
      </c>
      <c r="I181" s="159" t="s">
        <v>106</v>
      </c>
      <c r="J181" s="165">
        <v>45262</v>
      </c>
      <c r="K181" s="165">
        <v>45262</v>
      </c>
      <c r="L181" s="172" t="s">
        <v>3433</v>
      </c>
      <c r="M181" s="159" t="s">
        <v>133</v>
      </c>
      <c r="N181" s="159" t="s">
        <v>3221</v>
      </c>
      <c r="O181" s="159" t="s">
        <v>805</v>
      </c>
      <c r="P181" s="159"/>
      <c r="Q181" s="165"/>
      <c r="R181" s="166"/>
      <c r="S181" s="167"/>
      <c r="T181" s="168">
        <v>45264</v>
      </c>
      <c r="U181" s="163" t="s">
        <v>3433</v>
      </c>
      <c r="V181" s="169" t="s">
        <v>162</v>
      </c>
      <c r="W181" s="173" t="s">
        <v>276</v>
      </c>
    </row>
    <row r="182" spans="1:23" ht="14.45" customHeight="1" x14ac:dyDescent="0.25">
      <c r="A182" s="171" t="s">
        <v>5363</v>
      </c>
      <c r="B182" s="160">
        <v>21</v>
      </c>
      <c r="C182" s="159" t="s">
        <v>178</v>
      </c>
      <c r="D182" s="159" t="s">
        <v>169</v>
      </c>
      <c r="E182" s="159" t="s">
        <v>279</v>
      </c>
      <c r="F182" s="159"/>
      <c r="G182" s="166" t="s">
        <v>5364</v>
      </c>
      <c r="H182" s="171" t="s">
        <v>89</v>
      </c>
      <c r="I182" s="159" t="s">
        <v>106</v>
      </c>
      <c r="J182" s="165">
        <v>45262</v>
      </c>
      <c r="K182" s="165">
        <v>45262</v>
      </c>
      <c r="L182" s="172" t="s">
        <v>3433</v>
      </c>
      <c r="M182" s="159" t="s">
        <v>133</v>
      </c>
      <c r="N182" s="159" t="s">
        <v>3221</v>
      </c>
      <c r="O182" s="159" t="s">
        <v>805</v>
      </c>
      <c r="P182" s="159"/>
      <c r="Q182" s="165"/>
      <c r="R182" s="166"/>
      <c r="S182" s="167"/>
      <c r="T182" s="168">
        <v>45264</v>
      </c>
      <c r="U182" s="163" t="s">
        <v>3433</v>
      </c>
      <c r="V182" s="169" t="s">
        <v>162</v>
      </c>
      <c r="W182" s="173" t="s">
        <v>276</v>
      </c>
    </row>
    <row r="183" spans="1:23" ht="14.45" customHeight="1" x14ac:dyDescent="0.25">
      <c r="A183" s="171" t="s">
        <v>5365</v>
      </c>
      <c r="B183" s="160">
        <v>20</v>
      </c>
      <c r="C183" s="159" t="s">
        <v>168</v>
      </c>
      <c r="D183" s="159" t="s">
        <v>173</v>
      </c>
      <c r="E183" s="159" t="s">
        <v>185</v>
      </c>
      <c r="F183" s="159"/>
      <c r="G183" s="166" t="s">
        <v>436</v>
      </c>
      <c r="H183" s="171" t="s">
        <v>91</v>
      </c>
      <c r="I183" s="159" t="s">
        <v>114</v>
      </c>
      <c r="J183" s="165">
        <v>45262</v>
      </c>
      <c r="K183" s="165">
        <v>45262</v>
      </c>
      <c r="L183" s="172" t="s">
        <v>5366</v>
      </c>
      <c r="M183" s="159" t="s">
        <v>137</v>
      </c>
      <c r="N183" s="159" t="s">
        <v>3221</v>
      </c>
      <c r="O183" s="159" t="s">
        <v>171</v>
      </c>
      <c r="P183" s="159"/>
      <c r="Q183" s="165"/>
      <c r="R183" s="166"/>
      <c r="S183" s="167"/>
      <c r="T183" s="168">
        <v>45267</v>
      </c>
      <c r="U183" s="163" t="s">
        <v>5367</v>
      </c>
      <c r="V183" s="169" t="s">
        <v>162</v>
      </c>
      <c r="W183" s="173" t="s">
        <v>328</v>
      </c>
    </row>
    <row r="184" spans="1:23" ht="14.45" customHeight="1" x14ac:dyDescent="0.25">
      <c r="A184" s="171" t="s">
        <v>5368</v>
      </c>
      <c r="B184" s="160">
        <v>30</v>
      </c>
      <c r="C184" s="159" t="s">
        <v>168</v>
      </c>
      <c r="D184" s="159" t="s">
        <v>173</v>
      </c>
      <c r="E184" s="159" t="s">
        <v>185</v>
      </c>
      <c r="F184" s="159"/>
      <c r="G184" s="166" t="s">
        <v>436</v>
      </c>
      <c r="H184" s="171" t="s">
        <v>91</v>
      </c>
      <c r="I184" s="159" t="s">
        <v>114</v>
      </c>
      <c r="J184" s="165">
        <v>45262</v>
      </c>
      <c r="K184" s="165">
        <v>45262</v>
      </c>
      <c r="L184" s="172" t="s">
        <v>5369</v>
      </c>
      <c r="M184" s="159" t="s">
        <v>137</v>
      </c>
      <c r="N184" s="159" t="s">
        <v>3221</v>
      </c>
      <c r="O184" s="159" t="s">
        <v>208</v>
      </c>
      <c r="P184" s="159"/>
      <c r="Q184" s="165"/>
      <c r="R184" s="166"/>
      <c r="S184" s="167"/>
      <c r="T184" s="168">
        <v>45266</v>
      </c>
      <c r="U184" s="163" t="s">
        <v>5370</v>
      </c>
      <c r="V184" s="169" t="s">
        <v>162</v>
      </c>
      <c r="W184" s="173" t="s">
        <v>299</v>
      </c>
    </row>
    <row r="185" spans="1:23" ht="14.45" customHeight="1" x14ac:dyDescent="0.25">
      <c r="A185" s="171" t="s">
        <v>5371</v>
      </c>
      <c r="B185" s="160">
        <v>21</v>
      </c>
      <c r="C185" s="159" t="s">
        <v>168</v>
      </c>
      <c r="D185" s="159" t="s">
        <v>173</v>
      </c>
      <c r="E185" s="159" t="s">
        <v>185</v>
      </c>
      <c r="F185" s="159"/>
      <c r="G185" s="166" t="s">
        <v>4653</v>
      </c>
      <c r="H185" s="171" t="s">
        <v>91</v>
      </c>
      <c r="I185" s="159" t="s">
        <v>116</v>
      </c>
      <c r="J185" s="165">
        <v>45263</v>
      </c>
      <c r="K185" s="165">
        <v>45263</v>
      </c>
      <c r="L185" s="172" t="s">
        <v>5372</v>
      </c>
      <c r="M185" s="159" t="s">
        <v>137</v>
      </c>
      <c r="N185" s="159" t="s">
        <v>3221</v>
      </c>
      <c r="O185" s="159" t="s">
        <v>705</v>
      </c>
      <c r="P185" s="159"/>
      <c r="Q185" s="165"/>
      <c r="R185" s="166"/>
      <c r="S185" s="167"/>
      <c r="T185" s="168">
        <v>45266</v>
      </c>
      <c r="U185" s="163" t="s">
        <v>5373</v>
      </c>
      <c r="V185" s="169" t="s">
        <v>162</v>
      </c>
      <c r="W185" s="173" t="s">
        <v>371</v>
      </c>
    </row>
    <row r="186" spans="1:23" ht="14.45" customHeight="1" x14ac:dyDescent="0.25">
      <c r="A186" s="171" t="s">
        <v>5374</v>
      </c>
      <c r="B186" s="160">
        <v>25</v>
      </c>
      <c r="C186" s="159" t="s">
        <v>168</v>
      </c>
      <c r="D186" s="159" t="s">
        <v>173</v>
      </c>
      <c r="E186" s="159" t="s">
        <v>185</v>
      </c>
      <c r="F186" s="159"/>
      <c r="G186" s="166" t="s">
        <v>1891</v>
      </c>
      <c r="H186" s="171" t="s">
        <v>91</v>
      </c>
      <c r="I186" s="159" t="s">
        <v>114</v>
      </c>
      <c r="J186" s="165">
        <v>45263</v>
      </c>
      <c r="K186" s="165">
        <v>45263</v>
      </c>
      <c r="L186" s="172" t="s">
        <v>4054</v>
      </c>
      <c r="M186" s="159" t="s">
        <v>137</v>
      </c>
      <c r="N186" s="159" t="s">
        <v>3221</v>
      </c>
      <c r="O186" s="159" t="s">
        <v>208</v>
      </c>
      <c r="P186" s="159"/>
      <c r="Q186" s="165"/>
      <c r="R186" s="166"/>
      <c r="S186" s="167"/>
      <c r="T186" s="168">
        <v>45268</v>
      </c>
      <c r="U186" s="163" t="s">
        <v>5375</v>
      </c>
      <c r="V186" s="169" t="s">
        <v>162</v>
      </c>
      <c r="W186" s="173" t="s">
        <v>328</v>
      </c>
    </row>
    <row r="187" spans="1:23" ht="14.45" customHeight="1" x14ac:dyDescent="0.25">
      <c r="A187" s="171"/>
      <c r="B187" s="160"/>
      <c r="C187" s="159"/>
      <c r="D187" s="159"/>
      <c r="E187" s="159"/>
      <c r="F187" s="159"/>
      <c r="G187" s="166"/>
      <c r="H187" s="171"/>
      <c r="I187" s="159"/>
      <c r="J187" s="165"/>
      <c r="K187" s="178"/>
      <c r="L187" s="172"/>
      <c r="M187" s="159"/>
      <c r="N187" s="159"/>
      <c r="O187" s="159"/>
      <c r="P187" s="159"/>
      <c r="Q187" s="165"/>
      <c r="R187" s="166"/>
      <c r="S187" s="167"/>
      <c r="T187" s="168"/>
      <c r="U187" s="163"/>
      <c r="V187" s="169"/>
      <c r="W187" s="173"/>
    </row>
    <row r="188" spans="1:23" ht="14.45" customHeight="1" x14ac:dyDescent="0.25">
      <c r="A188" s="171"/>
      <c r="B188" s="160"/>
      <c r="C188" s="159"/>
      <c r="D188" s="159"/>
      <c r="E188" s="159"/>
      <c r="F188" s="159"/>
      <c r="G188" s="166"/>
      <c r="H188" s="171"/>
      <c r="I188" s="159"/>
      <c r="J188" s="165"/>
      <c r="K188" s="178"/>
      <c r="L188" s="172"/>
      <c r="M188" s="159"/>
      <c r="N188" s="159"/>
      <c r="O188" s="159"/>
      <c r="P188" s="159"/>
      <c r="Q188" s="165"/>
      <c r="R188" s="166"/>
      <c r="S188" s="167"/>
      <c r="T188" s="168"/>
      <c r="U188" s="163"/>
      <c r="V188" s="169"/>
      <c r="W188" s="173"/>
    </row>
    <row r="189" spans="1:23" ht="14.45" customHeight="1" x14ac:dyDescent="0.25">
      <c r="A189" s="171"/>
      <c r="B189" s="160"/>
      <c r="C189" s="159"/>
      <c r="D189" s="159"/>
      <c r="E189" s="159"/>
      <c r="F189" s="159"/>
      <c r="G189" s="166"/>
      <c r="H189" s="171"/>
      <c r="I189" s="159"/>
      <c r="J189" s="165"/>
      <c r="K189" s="178"/>
      <c r="L189" s="172"/>
      <c r="M189" s="159"/>
      <c r="N189" s="159"/>
      <c r="O189" s="159"/>
      <c r="P189" s="159"/>
      <c r="Q189" s="165"/>
      <c r="R189" s="166"/>
      <c r="S189" s="167"/>
      <c r="T189" s="168"/>
      <c r="U189" s="163"/>
      <c r="V189" s="169"/>
      <c r="W189" s="173"/>
    </row>
    <row r="190" spans="1:23" ht="14.45" customHeight="1" x14ac:dyDescent="0.25">
      <c r="A190" s="171"/>
      <c r="B190" s="160"/>
      <c r="C190" s="159"/>
      <c r="D190" s="159"/>
      <c r="E190" s="159"/>
      <c r="F190" s="159"/>
      <c r="G190" s="166"/>
      <c r="H190" s="171"/>
      <c r="I190" s="159"/>
      <c r="J190" s="165"/>
      <c r="K190" s="178"/>
      <c r="L190" s="172"/>
      <c r="M190" s="159"/>
      <c r="N190" s="159"/>
      <c r="O190" s="159"/>
      <c r="P190" s="159"/>
      <c r="Q190" s="165"/>
      <c r="R190" s="166"/>
      <c r="S190" s="167"/>
      <c r="T190" s="168"/>
      <c r="U190" s="163"/>
      <c r="V190" s="169"/>
      <c r="W190" s="173"/>
    </row>
    <row r="191" spans="1:23" ht="14.45" customHeight="1" x14ac:dyDescent="0.25">
      <c r="A191" s="171"/>
      <c r="B191" s="160"/>
      <c r="C191" s="159"/>
      <c r="D191" s="159"/>
      <c r="E191" s="159"/>
      <c r="F191" s="159"/>
      <c r="G191" s="166"/>
      <c r="H191" s="171"/>
      <c r="I191" s="159"/>
      <c r="J191" s="165"/>
      <c r="K191" s="178"/>
      <c r="L191" s="172"/>
      <c r="M191" s="159"/>
      <c r="N191" s="159"/>
      <c r="O191" s="159"/>
      <c r="P191" s="159"/>
      <c r="Q191" s="165"/>
      <c r="R191" s="166"/>
      <c r="S191" s="167"/>
      <c r="T191" s="168"/>
      <c r="U191" s="163"/>
      <c r="V191" s="169"/>
      <c r="W191" s="173"/>
    </row>
    <row r="192" spans="1:23" ht="14.45" customHeight="1" x14ac:dyDescent="0.25">
      <c r="A192" s="171"/>
      <c r="B192" s="160"/>
      <c r="C192" s="159"/>
      <c r="D192" s="159"/>
      <c r="E192" s="159"/>
      <c r="F192" s="159"/>
      <c r="G192" s="166"/>
      <c r="H192" s="171"/>
      <c r="I192" s="159"/>
      <c r="J192" s="165"/>
      <c r="K192" s="178"/>
      <c r="L192" s="172"/>
      <c r="M192" s="159"/>
      <c r="N192" s="159"/>
      <c r="O192" s="159"/>
      <c r="P192" s="159"/>
      <c r="Q192" s="165"/>
      <c r="R192" s="166"/>
      <c r="S192" s="167"/>
      <c r="T192" s="168"/>
      <c r="U192" s="163"/>
      <c r="V192" s="169"/>
      <c r="W192" s="173"/>
    </row>
    <row r="193" spans="1:23" ht="14.45" customHeight="1" x14ac:dyDescent="0.25">
      <c r="A193" s="171"/>
      <c r="B193" s="160"/>
      <c r="C193" s="159"/>
      <c r="D193" s="159"/>
      <c r="E193" s="159"/>
      <c r="F193" s="159"/>
      <c r="G193" s="166"/>
      <c r="H193" s="171"/>
      <c r="I193" s="159"/>
      <c r="J193" s="165"/>
      <c r="K193" s="178"/>
      <c r="L193" s="172"/>
      <c r="M193" s="159"/>
      <c r="N193" s="159"/>
      <c r="O193" s="159"/>
      <c r="P193" s="159"/>
      <c r="Q193" s="165"/>
      <c r="R193" s="166"/>
      <c r="S193" s="167"/>
      <c r="T193" s="168"/>
      <c r="U193" s="163"/>
      <c r="V193" s="169"/>
      <c r="W193" s="173"/>
    </row>
    <row r="194" spans="1:23" ht="14.45" customHeight="1" x14ac:dyDescent="0.25">
      <c r="A194" s="171"/>
      <c r="B194" s="160"/>
      <c r="C194" s="159"/>
      <c r="D194" s="159"/>
      <c r="E194" s="159"/>
      <c r="F194" s="159"/>
      <c r="G194" s="166"/>
      <c r="H194" s="171"/>
      <c r="I194" s="159"/>
      <c r="J194" s="165"/>
      <c r="K194" s="178"/>
      <c r="L194" s="172"/>
      <c r="M194" s="159"/>
      <c r="N194" s="159"/>
      <c r="O194" s="159"/>
      <c r="P194" s="159"/>
      <c r="Q194" s="165"/>
      <c r="R194" s="166"/>
      <c r="S194" s="167"/>
      <c r="T194" s="168"/>
      <c r="U194" s="163"/>
      <c r="V194" s="169"/>
      <c r="W194" s="173"/>
    </row>
    <row r="195" spans="1:23" ht="14.45" customHeight="1" x14ac:dyDescent="0.25">
      <c r="A195" s="171"/>
      <c r="B195" s="160"/>
      <c r="C195" s="159"/>
      <c r="D195" s="159"/>
      <c r="E195" s="159"/>
      <c r="F195" s="159"/>
      <c r="G195" s="166"/>
      <c r="H195" s="171"/>
      <c r="I195" s="159"/>
      <c r="J195" s="165"/>
      <c r="K195" s="178"/>
      <c r="L195" s="172"/>
      <c r="M195" s="159"/>
      <c r="N195" s="159"/>
      <c r="O195" s="159"/>
      <c r="P195" s="159"/>
      <c r="Q195" s="165"/>
      <c r="R195" s="166"/>
      <c r="S195" s="167"/>
      <c r="T195" s="168"/>
      <c r="U195" s="163"/>
      <c r="V195" s="169"/>
      <c r="W195" s="173"/>
    </row>
    <row r="196" spans="1:23" ht="14.45" customHeight="1" x14ac:dyDescent="0.25">
      <c r="A196" s="171"/>
      <c r="B196" s="160"/>
      <c r="C196" s="159"/>
      <c r="D196" s="159"/>
      <c r="E196" s="159"/>
      <c r="F196" s="159"/>
      <c r="G196" s="166"/>
      <c r="H196" s="171"/>
      <c r="I196" s="159"/>
      <c r="J196" s="165"/>
      <c r="K196" s="178"/>
      <c r="L196" s="172"/>
      <c r="M196" s="159"/>
      <c r="N196" s="159"/>
      <c r="O196" s="159"/>
      <c r="P196" s="159"/>
      <c r="Q196" s="165"/>
      <c r="R196" s="166"/>
      <c r="S196" s="167"/>
      <c r="T196" s="168"/>
      <c r="U196" s="163"/>
      <c r="V196" s="169"/>
      <c r="W196" s="173"/>
    </row>
    <row r="197" spans="1:23" ht="14.45" customHeight="1" x14ac:dyDescent="0.25">
      <c r="A197" s="171"/>
      <c r="B197" s="160"/>
      <c r="C197" s="159"/>
      <c r="D197" s="159"/>
      <c r="E197" s="159"/>
      <c r="F197" s="159"/>
      <c r="G197" s="166"/>
      <c r="H197" s="171"/>
      <c r="I197" s="159"/>
      <c r="J197" s="165"/>
      <c r="K197" s="178"/>
      <c r="L197" s="172"/>
      <c r="M197" s="159"/>
      <c r="N197" s="159"/>
      <c r="O197" s="159"/>
      <c r="P197" s="159"/>
      <c r="Q197" s="165"/>
      <c r="R197" s="166"/>
      <c r="S197" s="167"/>
      <c r="T197" s="168"/>
      <c r="U197" s="163"/>
      <c r="V197" s="169"/>
      <c r="W197" s="173"/>
    </row>
    <row r="198" spans="1:23" ht="14.45" customHeight="1" x14ac:dyDescent="0.25">
      <c r="A198" s="171"/>
      <c r="B198" s="160"/>
      <c r="C198" s="159"/>
      <c r="D198" s="159"/>
      <c r="E198" s="159"/>
      <c r="F198" s="159"/>
      <c r="G198" s="166"/>
      <c r="H198" s="171"/>
      <c r="I198" s="159"/>
      <c r="J198" s="165"/>
      <c r="K198" s="178"/>
      <c r="L198" s="172"/>
      <c r="M198" s="159"/>
      <c r="N198" s="159"/>
      <c r="O198" s="159"/>
      <c r="P198" s="159"/>
      <c r="Q198" s="165"/>
      <c r="R198" s="166"/>
      <c r="S198" s="167"/>
      <c r="T198" s="168"/>
      <c r="U198" s="163"/>
      <c r="V198" s="169"/>
      <c r="W198" s="173"/>
    </row>
    <row r="199" spans="1:23" ht="14.45" customHeight="1" x14ac:dyDescent="0.25">
      <c r="A199" s="171"/>
      <c r="B199" s="160"/>
      <c r="C199" s="159"/>
      <c r="D199" s="159"/>
      <c r="E199" s="159"/>
      <c r="F199" s="159"/>
      <c r="G199" s="166"/>
      <c r="H199" s="171"/>
      <c r="I199" s="159"/>
      <c r="J199" s="165"/>
      <c r="K199" s="178"/>
      <c r="L199" s="172"/>
      <c r="M199" s="159"/>
      <c r="N199" s="159"/>
      <c r="O199" s="159"/>
      <c r="P199" s="159"/>
      <c r="Q199" s="165"/>
      <c r="R199" s="166"/>
      <c r="S199" s="167"/>
      <c r="T199" s="168"/>
      <c r="U199" s="163"/>
      <c r="V199" s="169"/>
      <c r="W199" s="173"/>
    </row>
    <row r="200" spans="1:23" ht="14.45" customHeight="1" x14ac:dyDescent="0.25">
      <c r="A200" s="171"/>
      <c r="B200" s="160"/>
      <c r="C200" s="159"/>
      <c r="D200" s="159"/>
      <c r="E200" s="159"/>
      <c r="F200" s="159"/>
      <c r="G200" s="166"/>
      <c r="H200" s="171"/>
      <c r="I200" s="159"/>
      <c r="J200" s="165"/>
      <c r="K200" s="178"/>
      <c r="L200" s="172"/>
      <c r="M200" s="159"/>
      <c r="N200" s="159"/>
      <c r="O200" s="159"/>
      <c r="P200" s="159"/>
      <c r="Q200" s="165"/>
      <c r="R200" s="166"/>
      <c r="S200" s="167"/>
      <c r="T200" s="168"/>
      <c r="U200" s="163"/>
      <c r="V200" s="169"/>
      <c r="W200" s="173"/>
    </row>
    <row r="201" spans="1:23" ht="14.45" customHeight="1" x14ac:dyDescent="0.25">
      <c r="A201" s="171"/>
      <c r="B201" s="160"/>
      <c r="C201" s="159"/>
      <c r="D201" s="159"/>
      <c r="E201" s="159"/>
      <c r="F201" s="159"/>
      <c r="G201" s="166"/>
      <c r="H201" s="171"/>
      <c r="I201" s="159"/>
      <c r="J201" s="165"/>
      <c r="K201" s="178"/>
      <c r="L201" s="172"/>
      <c r="M201" s="159"/>
      <c r="N201" s="159"/>
      <c r="O201" s="159"/>
      <c r="P201" s="159"/>
      <c r="Q201" s="165"/>
      <c r="R201" s="166"/>
      <c r="S201" s="167"/>
      <c r="T201" s="168"/>
      <c r="U201" s="163"/>
      <c r="V201" s="169"/>
      <c r="W201" s="173"/>
    </row>
    <row r="202" spans="1:23" ht="14.45" customHeight="1" x14ac:dyDescent="0.25">
      <c r="A202" s="171"/>
      <c r="B202" s="160"/>
      <c r="C202" s="159"/>
      <c r="D202" s="159"/>
      <c r="E202" s="159"/>
      <c r="F202" s="159"/>
      <c r="G202" s="166"/>
      <c r="H202" s="171"/>
      <c r="I202" s="159"/>
      <c r="J202" s="165"/>
      <c r="K202" s="178"/>
      <c r="L202" s="172"/>
      <c r="M202" s="159"/>
      <c r="N202" s="159"/>
      <c r="O202" s="159"/>
      <c r="P202" s="159"/>
      <c r="Q202" s="165"/>
      <c r="R202" s="166"/>
      <c r="S202" s="167"/>
      <c r="T202" s="168"/>
      <c r="U202" s="163"/>
      <c r="V202" s="169"/>
      <c r="W202" s="173"/>
    </row>
    <row r="203" spans="1:23" ht="14.45" customHeight="1" x14ac:dyDescent="0.25">
      <c r="A203" s="171"/>
      <c r="B203" s="160"/>
      <c r="C203" s="159"/>
      <c r="D203" s="159"/>
      <c r="E203" s="159"/>
      <c r="F203" s="159"/>
      <c r="G203" s="166"/>
      <c r="H203" s="171"/>
      <c r="I203" s="159"/>
      <c r="J203" s="165"/>
      <c r="K203" s="178"/>
      <c r="L203" s="172"/>
      <c r="M203" s="159"/>
      <c r="N203" s="159"/>
      <c r="O203" s="159"/>
      <c r="P203" s="159"/>
      <c r="Q203" s="165"/>
      <c r="R203" s="166"/>
      <c r="S203" s="167"/>
      <c r="T203" s="168"/>
      <c r="U203" s="163"/>
      <c r="V203" s="169"/>
      <c r="W203" s="173"/>
    </row>
    <row r="204" spans="1:23" ht="14.45" customHeight="1" x14ac:dyDescent="0.25">
      <c r="A204" s="171"/>
      <c r="B204" s="160"/>
      <c r="C204" s="159"/>
      <c r="D204" s="159"/>
      <c r="E204" s="159"/>
      <c r="F204" s="159"/>
      <c r="G204" s="166"/>
      <c r="H204" s="171"/>
      <c r="I204" s="159"/>
      <c r="J204" s="165"/>
      <c r="K204" s="178"/>
      <c r="L204" s="172"/>
      <c r="M204" s="159"/>
      <c r="N204" s="159"/>
      <c r="O204" s="159"/>
      <c r="P204" s="159"/>
      <c r="Q204" s="165"/>
      <c r="R204" s="166"/>
      <c r="S204" s="167"/>
      <c r="T204" s="168"/>
      <c r="U204" s="163"/>
      <c r="V204" s="169"/>
      <c r="W204" s="173"/>
    </row>
    <row r="205" spans="1:23" ht="14.45" customHeight="1" x14ac:dyDescent="0.25">
      <c r="A205" s="171"/>
      <c r="B205" s="160"/>
      <c r="C205" s="159"/>
      <c r="D205" s="159"/>
      <c r="E205" s="159"/>
      <c r="F205" s="159"/>
      <c r="G205" s="166"/>
      <c r="H205" s="171"/>
      <c r="I205" s="159"/>
      <c r="J205" s="165"/>
      <c r="K205" s="178"/>
      <c r="L205" s="172"/>
      <c r="M205" s="159"/>
      <c r="N205" s="159"/>
      <c r="O205" s="159"/>
      <c r="P205" s="159"/>
      <c r="Q205" s="165"/>
      <c r="R205" s="166"/>
      <c r="S205" s="167"/>
      <c r="T205" s="168"/>
      <c r="U205" s="163"/>
      <c r="V205" s="169"/>
      <c r="W205" s="173"/>
    </row>
    <row r="206" spans="1:23" ht="14.45" customHeight="1" x14ac:dyDescent="0.25">
      <c r="A206" s="171"/>
      <c r="B206" s="160"/>
      <c r="C206" s="159"/>
      <c r="D206" s="159"/>
      <c r="E206" s="159"/>
      <c r="F206" s="159"/>
      <c r="G206" s="166"/>
      <c r="H206" s="171"/>
      <c r="I206" s="159"/>
      <c r="J206" s="165"/>
      <c r="K206" s="178"/>
      <c r="L206" s="172"/>
      <c r="M206" s="159"/>
      <c r="N206" s="159"/>
      <c r="O206" s="159"/>
      <c r="P206" s="159"/>
      <c r="Q206" s="165"/>
      <c r="R206" s="166"/>
      <c r="S206" s="167"/>
      <c r="T206" s="168"/>
      <c r="U206" s="163"/>
      <c r="V206" s="169"/>
      <c r="W206" s="173"/>
    </row>
    <row r="207" spans="1:23" ht="14.45" customHeight="1" x14ac:dyDescent="0.25">
      <c r="A207" s="171"/>
      <c r="B207" s="160"/>
      <c r="C207" s="159"/>
      <c r="D207" s="159"/>
      <c r="E207" s="159"/>
      <c r="F207" s="159"/>
      <c r="G207" s="166"/>
      <c r="H207" s="171"/>
      <c r="I207" s="159"/>
      <c r="J207" s="165"/>
      <c r="K207" s="178"/>
      <c r="L207" s="172"/>
      <c r="M207" s="159"/>
      <c r="N207" s="159"/>
      <c r="O207" s="159"/>
      <c r="P207" s="159"/>
      <c r="Q207" s="165"/>
      <c r="R207" s="166"/>
      <c r="S207" s="167"/>
      <c r="T207" s="168"/>
      <c r="U207" s="163"/>
      <c r="V207" s="169"/>
      <c r="W207" s="173"/>
    </row>
    <row r="208" spans="1:23" ht="14.45" customHeight="1" x14ac:dyDescent="0.25">
      <c r="A208" s="171"/>
      <c r="B208" s="160"/>
      <c r="C208" s="159"/>
      <c r="D208" s="159"/>
      <c r="E208" s="159"/>
      <c r="F208" s="159"/>
      <c r="G208" s="166"/>
      <c r="H208" s="171"/>
      <c r="I208" s="159"/>
      <c r="J208" s="165"/>
      <c r="K208" s="178"/>
      <c r="L208" s="172"/>
      <c r="M208" s="159"/>
      <c r="N208" s="159"/>
      <c r="O208" s="159"/>
      <c r="P208" s="159"/>
      <c r="Q208" s="165"/>
      <c r="R208" s="166"/>
      <c r="S208" s="167"/>
      <c r="T208" s="168"/>
      <c r="U208" s="163"/>
      <c r="V208" s="169"/>
      <c r="W208" s="173"/>
    </row>
    <row r="209" spans="1:23" ht="14.45" customHeight="1" x14ac:dyDescent="0.25">
      <c r="A209" s="171"/>
      <c r="B209" s="160"/>
      <c r="C209" s="159"/>
      <c r="D209" s="159"/>
      <c r="E209" s="159"/>
      <c r="F209" s="159"/>
      <c r="G209" s="166"/>
      <c r="H209" s="171"/>
      <c r="I209" s="159"/>
      <c r="J209" s="165"/>
      <c r="K209" s="178"/>
      <c r="L209" s="172"/>
      <c r="M209" s="159"/>
      <c r="N209" s="159"/>
      <c r="O209" s="159"/>
      <c r="P209" s="159"/>
      <c r="Q209" s="165"/>
      <c r="R209" s="166"/>
      <c r="S209" s="167"/>
      <c r="T209" s="168"/>
      <c r="U209" s="163"/>
      <c r="V209" s="169"/>
      <c r="W209" s="173"/>
    </row>
    <row r="210" spans="1:23" ht="14.45" customHeight="1" x14ac:dyDescent="0.25">
      <c r="A210" s="171"/>
      <c r="B210" s="160"/>
      <c r="C210" s="159"/>
      <c r="D210" s="159"/>
      <c r="E210" s="159"/>
      <c r="F210" s="159"/>
      <c r="G210" s="166"/>
      <c r="H210" s="171"/>
      <c r="I210" s="159"/>
      <c r="J210" s="165"/>
      <c r="K210" s="178"/>
      <c r="L210" s="172"/>
      <c r="M210" s="159"/>
      <c r="N210" s="159"/>
      <c r="O210" s="159"/>
      <c r="P210" s="159"/>
      <c r="Q210" s="165"/>
      <c r="R210" s="166"/>
      <c r="S210" s="167"/>
      <c r="T210" s="168"/>
      <c r="U210" s="163"/>
      <c r="V210" s="169"/>
      <c r="W210" s="173"/>
    </row>
    <row r="211" spans="1:23" ht="14.45" customHeight="1" x14ac:dyDescent="0.25">
      <c r="A211" s="171"/>
      <c r="B211" s="160"/>
      <c r="C211" s="159"/>
      <c r="D211" s="159"/>
      <c r="E211" s="159"/>
      <c r="F211" s="159"/>
      <c r="G211" s="166"/>
      <c r="H211" s="171"/>
      <c r="I211" s="159"/>
      <c r="J211" s="165"/>
      <c r="K211" s="178"/>
      <c r="L211" s="172"/>
      <c r="M211" s="159"/>
      <c r="N211" s="159"/>
      <c r="O211" s="159"/>
      <c r="P211" s="159"/>
      <c r="Q211" s="165"/>
      <c r="R211" s="166"/>
      <c r="S211" s="167"/>
      <c r="T211" s="168"/>
      <c r="U211" s="163"/>
      <c r="V211" s="169"/>
      <c r="W211" s="173"/>
    </row>
    <row r="212" spans="1:23" ht="14.45" customHeight="1" x14ac:dyDescent="0.25">
      <c r="A212" s="171"/>
      <c r="B212" s="160"/>
      <c r="C212" s="159"/>
      <c r="D212" s="159"/>
      <c r="E212" s="159"/>
      <c r="F212" s="159"/>
      <c r="G212" s="166"/>
      <c r="H212" s="171"/>
      <c r="I212" s="159"/>
      <c r="J212" s="165"/>
      <c r="K212" s="178"/>
      <c r="L212" s="172"/>
      <c r="M212" s="159"/>
      <c r="N212" s="159"/>
      <c r="O212" s="159"/>
      <c r="P212" s="159"/>
      <c r="Q212" s="165"/>
      <c r="R212" s="166"/>
      <c r="S212" s="167"/>
      <c r="T212" s="168"/>
      <c r="U212" s="163"/>
      <c r="V212" s="169"/>
      <c r="W212" s="173"/>
    </row>
    <row r="213" spans="1:23" ht="14.45" customHeight="1" x14ac:dyDescent="0.25">
      <c r="A213" s="171"/>
      <c r="B213" s="160"/>
      <c r="C213" s="159"/>
      <c r="D213" s="159"/>
      <c r="E213" s="159"/>
      <c r="F213" s="159"/>
      <c r="G213" s="166"/>
      <c r="H213" s="171"/>
      <c r="I213" s="159"/>
      <c r="J213" s="165"/>
      <c r="K213" s="178"/>
      <c r="L213" s="172"/>
      <c r="M213" s="159"/>
      <c r="N213" s="159"/>
      <c r="O213" s="159"/>
      <c r="P213" s="159"/>
      <c r="Q213" s="165"/>
      <c r="R213" s="166"/>
      <c r="S213" s="167"/>
      <c r="T213" s="168"/>
      <c r="U213" s="163"/>
      <c r="V213" s="169"/>
      <c r="W213" s="173"/>
    </row>
    <row r="214" spans="1:23" ht="14.45" customHeight="1" x14ac:dyDescent="0.25">
      <c r="A214" s="171"/>
      <c r="B214" s="160"/>
      <c r="C214" s="159"/>
      <c r="D214" s="159"/>
      <c r="E214" s="159"/>
      <c r="F214" s="159"/>
      <c r="G214" s="166"/>
      <c r="H214" s="171"/>
      <c r="I214" s="159"/>
      <c r="J214" s="165"/>
      <c r="K214" s="178"/>
      <c r="L214" s="172"/>
      <c r="M214" s="159"/>
      <c r="N214" s="159"/>
      <c r="O214" s="159"/>
      <c r="P214" s="159"/>
      <c r="Q214" s="165"/>
      <c r="R214" s="166"/>
      <c r="S214" s="167"/>
      <c r="T214" s="168"/>
      <c r="U214" s="163"/>
      <c r="V214" s="169"/>
      <c r="W214" s="173"/>
    </row>
    <row r="215" spans="1:23" ht="14.45" customHeight="1" x14ac:dyDescent="0.25">
      <c r="A215" s="171"/>
      <c r="B215" s="160"/>
      <c r="C215" s="159"/>
      <c r="D215" s="159"/>
      <c r="E215" s="159"/>
      <c r="F215" s="159"/>
      <c r="G215" s="166"/>
      <c r="H215" s="171"/>
      <c r="I215" s="159"/>
      <c r="J215" s="165"/>
      <c r="K215" s="178"/>
      <c r="L215" s="172"/>
      <c r="M215" s="159"/>
      <c r="N215" s="159"/>
      <c r="O215" s="159"/>
      <c r="P215" s="159"/>
      <c r="Q215" s="165"/>
      <c r="R215" s="166"/>
      <c r="S215" s="167"/>
      <c r="T215" s="168"/>
      <c r="U215" s="163"/>
      <c r="V215" s="169"/>
      <c r="W215" s="173"/>
    </row>
    <row r="216" spans="1:23" ht="14.45" customHeight="1" x14ac:dyDescent="0.25">
      <c r="A216" s="171"/>
      <c r="B216" s="160"/>
      <c r="C216" s="159"/>
      <c r="D216" s="159"/>
      <c r="E216" s="159"/>
      <c r="F216" s="159"/>
      <c r="G216" s="166"/>
      <c r="H216" s="171"/>
      <c r="I216" s="159"/>
      <c r="J216" s="165"/>
      <c r="K216" s="178"/>
      <c r="L216" s="172"/>
      <c r="M216" s="159"/>
      <c r="N216" s="159"/>
      <c r="O216" s="159"/>
      <c r="P216" s="159"/>
      <c r="Q216" s="165"/>
      <c r="R216" s="166"/>
      <c r="S216" s="167"/>
      <c r="T216" s="168"/>
      <c r="U216" s="163"/>
      <c r="V216" s="169"/>
      <c r="W216" s="173"/>
    </row>
    <row r="217" spans="1:23" ht="14.45" customHeight="1" x14ac:dyDescent="0.25">
      <c r="A217" s="171"/>
      <c r="B217" s="160"/>
      <c r="C217" s="159"/>
      <c r="D217" s="159"/>
      <c r="E217" s="159"/>
      <c r="F217" s="159"/>
      <c r="G217" s="166"/>
      <c r="H217" s="171"/>
      <c r="I217" s="159"/>
      <c r="J217" s="165"/>
      <c r="K217" s="178"/>
      <c r="L217" s="172"/>
      <c r="M217" s="159"/>
      <c r="N217" s="159"/>
      <c r="O217" s="159"/>
      <c r="P217" s="159"/>
      <c r="Q217" s="165"/>
      <c r="R217" s="166"/>
      <c r="S217" s="167"/>
      <c r="T217" s="168"/>
      <c r="U217" s="163"/>
      <c r="V217" s="169"/>
      <c r="W217" s="173"/>
    </row>
    <row r="218" spans="1:23" ht="14.45" customHeight="1" x14ac:dyDescent="0.25">
      <c r="A218" s="171"/>
      <c r="B218" s="160"/>
      <c r="C218" s="159"/>
      <c r="D218" s="159"/>
      <c r="E218" s="159"/>
      <c r="F218" s="159"/>
      <c r="G218" s="166"/>
      <c r="H218" s="171"/>
      <c r="I218" s="159"/>
      <c r="J218" s="165"/>
      <c r="K218" s="178"/>
      <c r="L218" s="172"/>
      <c r="M218" s="159"/>
      <c r="N218" s="159"/>
      <c r="O218" s="159"/>
      <c r="P218" s="159"/>
      <c r="Q218" s="165"/>
      <c r="R218" s="166"/>
      <c r="S218" s="167"/>
      <c r="T218" s="168"/>
      <c r="U218" s="163"/>
      <c r="V218" s="169"/>
      <c r="W218" s="173"/>
    </row>
    <row r="219" spans="1:23" ht="14.45" customHeight="1" x14ac:dyDescent="0.25">
      <c r="A219" s="171"/>
      <c r="B219" s="160"/>
      <c r="C219" s="159"/>
      <c r="D219" s="159"/>
      <c r="E219" s="159"/>
      <c r="F219" s="159"/>
      <c r="G219" s="166"/>
      <c r="H219" s="171"/>
      <c r="I219" s="159"/>
      <c r="J219" s="165"/>
      <c r="K219" s="178"/>
      <c r="L219" s="172"/>
      <c r="M219" s="159"/>
      <c r="N219" s="159"/>
      <c r="O219" s="159"/>
      <c r="P219" s="159"/>
      <c r="Q219" s="165"/>
      <c r="R219" s="166"/>
      <c r="S219" s="167"/>
      <c r="T219" s="168"/>
      <c r="U219" s="163"/>
      <c r="V219" s="169"/>
      <c r="W219" s="173"/>
    </row>
    <row r="220" spans="1:23" ht="14.45" customHeight="1" x14ac:dyDescent="0.25">
      <c r="A220" s="171"/>
      <c r="B220" s="160"/>
      <c r="C220" s="159"/>
      <c r="D220" s="159"/>
      <c r="E220" s="159"/>
      <c r="F220" s="159"/>
      <c r="G220" s="166"/>
      <c r="H220" s="171"/>
      <c r="I220" s="159"/>
      <c r="J220" s="165"/>
      <c r="K220" s="178"/>
      <c r="L220" s="172"/>
      <c r="M220" s="159"/>
      <c r="N220" s="159"/>
      <c r="O220" s="159"/>
      <c r="P220" s="159"/>
      <c r="Q220" s="165"/>
      <c r="R220" s="166"/>
      <c r="S220" s="167"/>
      <c r="T220" s="168"/>
      <c r="U220" s="163"/>
      <c r="V220" s="169"/>
      <c r="W220" s="173"/>
    </row>
    <row r="221" spans="1:23" ht="14.45" customHeight="1" x14ac:dyDescent="0.25">
      <c r="A221" s="171"/>
      <c r="B221" s="160"/>
      <c r="C221" s="159"/>
      <c r="D221" s="159"/>
      <c r="E221" s="159"/>
      <c r="F221" s="159"/>
      <c r="G221" s="166"/>
      <c r="H221" s="171"/>
      <c r="I221" s="159"/>
      <c r="J221" s="165"/>
      <c r="K221" s="178"/>
      <c r="L221" s="172"/>
      <c r="M221" s="159"/>
      <c r="N221" s="159"/>
      <c r="O221" s="159"/>
      <c r="P221" s="159"/>
      <c r="Q221" s="165"/>
      <c r="R221" s="166"/>
      <c r="S221" s="167"/>
      <c r="T221" s="168"/>
      <c r="U221" s="163"/>
      <c r="V221" s="169"/>
      <c r="W221" s="173"/>
    </row>
    <row r="222" spans="1:23" ht="14.45" customHeight="1" x14ac:dyDescent="0.25">
      <c r="A222" s="171"/>
      <c r="B222" s="160"/>
      <c r="C222" s="159"/>
      <c r="D222" s="159"/>
      <c r="E222" s="159"/>
      <c r="F222" s="159"/>
      <c r="G222" s="166"/>
      <c r="H222" s="171"/>
      <c r="I222" s="159"/>
      <c r="J222" s="165"/>
      <c r="K222" s="178"/>
      <c r="L222" s="172"/>
      <c r="M222" s="159"/>
      <c r="N222" s="159"/>
      <c r="O222" s="159"/>
      <c r="P222" s="159"/>
      <c r="Q222" s="165"/>
      <c r="R222" s="166"/>
      <c r="S222" s="167"/>
      <c r="T222" s="168"/>
      <c r="U222" s="163"/>
      <c r="V222" s="169"/>
      <c r="W222" s="173"/>
    </row>
    <row r="223" spans="1:23" ht="14.45" customHeight="1" x14ac:dyDescent="0.25">
      <c r="A223" s="171"/>
      <c r="B223" s="160"/>
      <c r="C223" s="159"/>
      <c r="D223" s="159"/>
      <c r="E223" s="159"/>
      <c r="F223" s="159"/>
      <c r="G223" s="166"/>
      <c r="H223" s="171"/>
      <c r="I223" s="159"/>
      <c r="J223" s="165"/>
      <c r="K223" s="178"/>
      <c r="L223" s="172"/>
      <c r="M223" s="159"/>
      <c r="N223" s="159"/>
      <c r="O223" s="159"/>
      <c r="P223" s="159"/>
      <c r="Q223" s="165"/>
      <c r="R223" s="166"/>
      <c r="S223" s="167"/>
      <c r="T223" s="168"/>
      <c r="U223" s="163"/>
      <c r="V223" s="169"/>
      <c r="W223" s="173"/>
    </row>
    <row r="224" spans="1:23" ht="14.45" customHeight="1" x14ac:dyDescent="0.25">
      <c r="A224" s="171"/>
      <c r="B224" s="160"/>
      <c r="C224" s="159"/>
      <c r="D224" s="159"/>
      <c r="E224" s="159"/>
      <c r="F224" s="159"/>
      <c r="G224" s="166"/>
      <c r="H224" s="171"/>
      <c r="I224" s="159"/>
      <c r="J224" s="165"/>
      <c r="K224" s="178"/>
      <c r="L224" s="172"/>
      <c r="M224" s="159"/>
      <c r="N224" s="159"/>
      <c r="O224" s="159"/>
      <c r="P224" s="159"/>
      <c r="Q224" s="165"/>
      <c r="R224" s="166"/>
      <c r="S224" s="167"/>
      <c r="T224" s="168"/>
      <c r="U224" s="163"/>
      <c r="V224" s="169"/>
      <c r="W224" s="173"/>
    </row>
    <row r="225" spans="1:23" ht="14.45" customHeight="1" x14ac:dyDescent="0.25">
      <c r="A225" s="171"/>
      <c r="B225" s="160"/>
      <c r="C225" s="159"/>
      <c r="D225" s="159"/>
      <c r="E225" s="159"/>
      <c r="F225" s="159"/>
      <c r="G225" s="166"/>
      <c r="H225" s="171"/>
      <c r="I225" s="159"/>
      <c r="J225" s="165"/>
      <c r="K225" s="178"/>
      <c r="L225" s="172"/>
      <c r="M225" s="159"/>
      <c r="N225" s="159"/>
      <c r="O225" s="159"/>
      <c r="P225" s="159"/>
      <c r="Q225" s="165"/>
      <c r="R225" s="166"/>
      <c r="S225" s="167"/>
      <c r="T225" s="168"/>
      <c r="U225" s="163"/>
      <c r="V225" s="169"/>
      <c r="W225" s="173"/>
    </row>
    <row r="226" spans="1:23" ht="14.45" customHeight="1" x14ac:dyDescent="0.25">
      <c r="A226" s="171"/>
      <c r="B226" s="160"/>
      <c r="C226" s="159"/>
      <c r="D226" s="159"/>
      <c r="E226" s="159"/>
      <c r="F226" s="159"/>
      <c r="G226" s="166"/>
      <c r="H226" s="171"/>
      <c r="I226" s="159"/>
      <c r="J226" s="165"/>
      <c r="K226" s="178"/>
      <c r="L226" s="172"/>
      <c r="M226" s="159"/>
      <c r="N226" s="159"/>
      <c r="O226" s="159"/>
      <c r="P226" s="159"/>
      <c r="Q226" s="165"/>
      <c r="R226" s="166"/>
      <c r="S226" s="167"/>
      <c r="T226" s="168"/>
      <c r="U226" s="163"/>
      <c r="V226" s="169"/>
      <c r="W226" s="173"/>
    </row>
    <row r="227" spans="1:23" ht="14.45" customHeight="1" x14ac:dyDescent="0.25">
      <c r="A227" s="171"/>
      <c r="B227" s="160"/>
      <c r="C227" s="159"/>
      <c r="D227" s="159"/>
      <c r="E227" s="159"/>
      <c r="F227" s="159"/>
      <c r="G227" s="166"/>
      <c r="H227" s="171"/>
      <c r="I227" s="159"/>
      <c r="J227" s="165"/>
      <c r="K227" s="178"/>
      <c r="L227" s="172"/>
      <c r="M227" s="159"/>
      <c r="N227" s="159"/>
      <c r="O227" s="159"/>
      <c r="P227" s="159"/>
      <c r="Q227" s="165"/>
      <c r="R227" s="166"/>
      <c r="S227" s="167"/>
      <c r="T227" s="168"/>
      <c r="U227" s="163"/>
      <c r="V227" s="169"/>
      <c r="W227" s="173"/>
    </row>
    <row r="228" spans="1:23" ht="14.45" customHeight="1" x14ac:dyDescent="0.25">
      <c r="A228" s="171"/>
      <c r="B228" s="160"/>
      <c r="C228" s="159"/>
      <c r="D228" s="159"/>
      <c r="E228" s="159"/>
      <c r="F228" s="159"/>
      <c r="G228" s="166"/>
      <c r="H228" s="171"/>
      <c r="I228" s="159"/>
      <c r="J228" s="165"/>
      <c r="K228" s="178"/>
      <c r="L228" s="172"/>
      <c r="M228" s="159"/>
      <c r="N228" s="159"/>
      <c r="O228" s="159"/>
      <c r="P228" s="159"/>
      <c r="Q228" s="165"/>
      <c r="R228" s="166"/>
      <c r="S228" s="167"/>
      <c r="T228" s="168"/>
      <c r="U228" s="163"/>
      <c r="V228" s="169"/>
      <c r="W228" s="173"/>
    </row>
    <row r="229" spans="1:23" ht="14.45" customHeight="1" x14ac:dyDescent="0.25">
      <c r="A229" s="171"/>
      <c r="B229" s="160"/>
      <c r="C229" s="159"/>
      <c r="D229" s="159"/>
      <c r="E229" s="159"/>
      <c r="F229" s="159"/>
      <c r="G229" s="166"/>
      <c r="H229" s="171"/>
      <c r="I229" s="159"/>
      <c r="J229" s="165"/>
      <c r="K229" s="178"/>
      <c r="L229" s="172"/>
      <c r="M229" s="159"/>
      <c r="N229" s="159"/>
      <c r="O229" s="159"/>
      <c r="P229" s="159"/>
      <c r="Q229" s="165"/>
      <c r="R229" s="166"/>
      <c r="S229" s="167"/>
      <c r="T229" s="168"/>
      <c r="U229" s="163"/>
      <c r="V229" s="169"/>
      <c r="W229" s="173"/>
    </row>
    <row r="230" spans="1:23" ht="14.45" customHeight="1" x14ac:dyDescent="0.25">
      <c r="A230" s="171"/>
      <c r="B230" s="160"/>
      <c r="C230" s="159"/>
      <c r="D230" s="159"/>
      <c r="E230" s="159"/>
      <c r="F230" s="159"/>
      <c r="G230" s="166"/>
      <c r="H230" s="171"/>
      <c r="I230" s="159"/>
      <c r="J230" s="165"/>
      <c r="K230" s="178"/>
      <c r="L230" s="172"/>
      <c r="M230" s="159"/>
      <c r="N230" s="159"/>
      <c r="O230" s="159"/>
      <c r="P230" s="159"/>
      <c r="Q230" s="165"/>
      <c r="R230" s="166"/>
      <c r="S230" s="167"/>
      <c r="T230" s="168"/>
      <c r="U230" s="163"/>
      <c r="V230" s="169"/>
      <c r="W230" s="173"/>
    </row>
    <row r="231" spans="1:23" ht="14.45" customHeight="1" x14ac:dyDescent="0.25">
      <c r="A231" s="171"/>
      <c r="B231" s="160"/>
      <c r="C231" s="159"/>
      <c r="D231" s="159"/>
      <c r="E231" s="159"/>
      <c r="F231" s="159"/>
      <c r="G231" s="166"/>
      <c r="H231" s="171"/>
      <c r="I231" s="159"/>
      <c r="J231" s="165"/>
      <c r="K231" s="178"/>
      <c r="L231" s="172"/>
      <c r="M231" s="159"/>
      <c r="N231" s="159"/>
      <c r="O231" s="159"/>
      <c r="P231" s="159"/>
      <c r="Q231" s="165"/>
      <c r="R231" s="166"/>
      <c r="S231" s="167"/>
      <c r="T231" s="168"/>
      <c r="U231" s="163"/>
      <c r="V231" s="169"/>
      <c r="W231" s="173"/>
    </row>
    <row r="232" spans="1:23" ht="14.45" customHeight="1" x14ac:dyDescent="0.25">
      <c r="A232" s="171"/>
      <c r="B232" s="160"/>
      <c r="C232" s="159"/>
      <c r="D232" s="159"/>
      <c r="E232" s="159"/>
      <c r="F232" s="159"/>
      <c r="G232" s="166"/>
      <c r="H232" s="171"/>
      <c r="I232" s="159"/>
      <c r="J232" s="165"/>
      <c r="K232" s="178"/>
      <c r="L232" s="172"/>
      <c r="M232" s="159"/>
      <c r="N232" s="159"/>
      <c r="O232" s="159"/>
      <c r="P232" s="159"/>
      <c r="Q232" s="165"/>
      <c r="R232" s="166"/>
      <c r="S232" s="167"/>
      <c r="T232" s="168"/>
      <c r="U232" s="163"/>
      <c r="V232" s="169"/>
      <c r="W232" s="173"/>
    </row>
    <row r="233" spans="1:23" ht="14.45" customHeight="1" x14ac:dyDescent="0.25">
      <c r="A233" s="171"/>
      <c r="B233" s="160"/>
      <c r="C233" s="159"/>
      <c r="D233" s="159"/>
      <c r="E233" s="159"/>
      <c r="F233" s="159"/>
      <c r="G233" s="166"/>
      <c r="H233" s="171"/>
      <c r="I233" s="159"/>
      <c r="J233" s="165"/>
      <c r="K233" s="178"/>
      <c r="L233" s="172"/>
      <c r="M233" s="159"/>
      <c r="N233" s="159"/>
      <c r="O233" s="159"/>
      <c r="P233" s="159"/>
      <c r="Q233" s="165"/>
      <c r="R233" s="166"/>
      <c r="S233" s="167"/>
      <c r="T233" s="168"/>
      <c r="U233" s="163"/>
      <c r="V233" s="169"/>
      <c r="W233" s="173"/>
    </row>
    <row r="234" spans="1:23" ht="14.45" customHeight="1" x14ac:dyDescent="0.25">
      <c r="A234" s="171"/>
      <c r="B234" s="160"/>
      <c r="C234" s="159"/>
      <c r="D234" s="159"/>
      <c r="E234" s="159"/>
      <c r="F234" s="159"/>
      <c r="G234" s="166"/>
      <c r="H234" s="171"/>
      <c r="I234" s="159"/>
      <c r="J234" s="165"/>
      <c r="K234" s="178"/>
      <c r="L234" s="172"/>
      <c r="M234" s="159"/>
      <c r="N234" s="159"/>
      <c r="O234" s="159"/>
      <c r="P234" s="159"/>
      <c r="Q234" s="165"/>
      <c r="R234" s="166"/>
      <c r="S234" s="167"/>
      <c r="T234" s="168"/>
      <c r="U234" s="163"/>
      <c r="V234" s="169"/>
      <c r="W234" s="173"/>
    </row>
    <row r="235" spans="1:23" ht="14.45" customHeight="1" x14ac:dyDescent="0.25">
      <c r="A235" s="171"/>
      <c r="B235" s="160"/>
      <c r="C235" s="159"/>
      <c r="D235" s="159"/>
      <c r="E235" s="159"/>
      <c r="F235" s="159"/>
      <c r="G235" s="166"/>
      <c r="H235" s="171"/>
      <c r="I235" s="159"/>
      <c r="J235" s="165"/>
      <c r="K235" s="178"/>
      <c r="L235" s="172"/>
      <c r="M235" s="159"/>
      <c r="N235" s="159"/>
      <c r="O235" s="159"/>
      <c r="P235" s="159"/>
      <c r="Q235" s="165"/>
      <c r="R235" s="166"/>
      <c r="S235" s="167"/>
      <c r="T235" s="168"/>
      <c r="U235" s="163"/>
      <c r="V235" s="169"/>
      <c r="W235" s="173"/>
    </row>
    <row r="236" spans="1:23" ht="14.45" customHeight="1" x14ac:dyDescent="0.25">
      <c r="A236" s="171"/>
      <c r="B236" s="160"/>
      <c r="C236" s="159"/>
      <c r="D236" s="159"/>
      <c r="E236" s="159"/>
      <c r="F236" s="159"/>
      <c r="G236" s="166"/>
      <c r="H236" s="171"/>
      <c r="I236" s="159"/>
      <c r="J236" s="165"/>
      <c r="K236" s="178"/>
      <c r="L236" s="172"/>
      <c r="M236" s="159"/>
      <c r="N236" s="159"/>
      <c r="O236" s="159"/>
      <c r="P236" s="159"/>
      <c r="Q236" s="165"/>
      <c r="R236" s="166"/>
      <c r="S236" s="167"/>
      <c r="T236" s="168"/>
      <c r="U236" s="163"/>
      <c r="V236" s="169"/>
      <c r="W236" s="173"/>
    </row>
    <row r="237" spans="1:23" ht="14.45" customHeight="1" x14ac:dyDescent="0.25">
      <c r="A237" s="171"/>
      <c r="B237" s="160"/>
      <c r="C237" s="159"/>
      <c r="D237" s="159"/>
      <c r="E237" s="159"/>
      <c r="F237" s="159"/>
      <c r="G237" s="166"/>
      <c r="H237" s="171"/>
      <c r="I237" s="159"/>
      <c r="J237" s="165"/>
      <c r="K237" s="178"/>
      <c r="L237" s="172"/>
      <c r="M237" s="159"/>
      <c r="N237" s="159"/>
      <c r="O237" s="159"/>
      <c r="P237" s="159"/>
      <c r="Q237" s="165"/>
      <c r="R237" s="166"/>
      <c r="S237" s="167"/>
      <c r="T237" s="168"/>
      <c r="U237" s="163"/>
      <c r="V237" s="169"/>
      <c r="W237" s="173"/>
    </row>
    <row r="238" spans="1:23" ht="14.45" customHeight="1" x14ac:dyDescent="0.25">
      <c r="A238" s="171"/>
      <c r="B238" s="160"/>
      <c r="C238" s="159"/>
      <c r="D238" s="159"/>
      <c r="E238" s="159"/>
      <c r="F238" s="159"/>
      <c r="G238" s="166"/>
      <c r="H238" s="171"/>
      <c r="I238" s="159"/>
      <c r="J238" s="165"/>
      <c r="K238" s="178"/>
      <c r="L238" s="172"/>
      <c r="M238" s="159"/>
      <c r="N238" s="159"/>
      <c r="O238" s="159"/>
      <c r="P238" s="159"/>
      <c r="Q238" s="165"/>
      <c r="R238" s="166"/>
      <c r="S238" s="167"/>
      <c r="T238" s="168"/>
      <c r="U238" s="163"/>
      <c r="V238" s="169"/>
      <c r="W238" s="173"/>
    </row>
    <row r="239" spans="1:23" ht="14.45" customHeight="1" x14ac:dyDescent="0.25">
      <c r="A239" s="171"/>
      <c r="B239" s="160"/>
      <c r="C239" s="159"/>
      <c r="D239" s="159"/>
      <c r="E239" s="159"/>
      <c r="F239" s="159"/>
      <c r="G239" s="166"/>
      <c r="H239" s="171"/>
      <c r="I239" s="159"/>
      <c r="J239" s="165"/>
      <c r="K239" s="178"/>
      <c r="L239" s="172"/>
      <c r="M239" s="159"/>
      <c r="N239" s="159"/>
      <c r="O239" s="159"/>
      <c r="P239" s="159"/>
      <c r="Q239" s="165"/>
      <c r="R239" s="166"/>
      <c r="S239" s="167"/>
      <c r="T239" s="168"/>
      <c r="U239" s="163"/>
      <c r="V239" s="169"/>
      <c r="W239" s="173"/>
    </row>
    <row r="240" spans="1:23" ht="14.45" customHeight="1" x14ac:dyDescent="0.25">
      <c r="A240" s="171"/>
      <c r="B240" s="160"/>
      <c r="C240" s="159"/>
      <c r="D240" s="159"/>
      <c r="E240" s="159"/>
      <c r="F240" s="159"/>
      <c r="G240" s="166"/>
      <c r="H240" s="171"/>
      <c r="I240" s="159"/>
      <c r="J240" s="165"/>
      <c r="K240" s="178"/>
      <c r="L240" s="172"/>
      <c r="M240" s="159"/>
      <c r="N240" s="159"/>
      <c r="O240" s="159"/>
      <c r="P240" s="159"/>
      <c r="Q240" s="165"/>
      <c r="R240" s="166"/>
      <c r="S240" s="167"/>
      <c r="T240" s="168"/>
      <c r="U240" s="163"/>
      <c r="V240" s="169"/>
      <c r="W240" s="173"/>
    </row>
    <row r="241" spans="1:23" ht="14.45" customHeight="1" x14ac:dyDescent="0.25">
      <c r="A241" s="171"/>
      <c r="B241" s="160"/>
      <c r="C241" s="159"/>
      <c r="D241" s="159"/>
      <c r="E241" s="159"/>
      <c r="F241" s="159"/>
      <c r="G241" s="166"/>
      <c r="H241" s="171"/>
      <c r="I241" s="159"/>
      <c r="J241" s="165"/>
      <c r="K241" s="178"/>
      <c r="L241" s="172"/>
      <c r="M241" s="159"/>
      <c r="N241" s="159"/>
      <c r="O241" s="159"/>
      <c r="P241" s="159"/>
      <c r="Q241" s="165"/>
      <c r="R241" s="166"/>
      <c r="S241" s="167"/>
      <c r="T241" s="168"/>
      <c r="U241" s="163"/>
      <c r="V241" s="169"/>
      <c r="W241" s="173"/>
    </row>
    <row r="242" spans="1:23" ht="14.45" customHeight="1" x14ac:dyDescent="0.25">
      <c r="A242" s="171"/>
      <c r="B242" s="160"/>
      <c r="C242" s="159"/>
      <c r="D242" s="159"/>
      <c r="E242" s="159"/>
      <c r="F242" s="159"/>
      <c r="G242" s="166"/>
      <c r="H242" s="171"/>
      <c r="I242" s="159"/>
      <c r="J242" s="165"/>
      <c r="K242" s="178"/>
      <c r="L242" s="172"/>
      <c r="M242" s="159"/>
      <c r="N242" s="159"/>
      <c r="O242" s="159"/>
      <c r="P242" s="159"/>
      <c r="Q242" s="165"/>
      <c r="R242" s="166"/>
      <c r="S242" s="167"/>
      <c r="T242" s="168"/>
      <c r="U242" s="163"/>
      <c r="V242" s="169"/>
      <c r="W242" s="173"/>
    </row>
    <row r="243" spans="1:23" ht="14.45" customHeight="1" x14ac:dyDescent="0.25">
      <c r="A243" s="171"/>
      <c r="B243" s="160"/>
      <c r="C243" s="159"/>
      <c r="D243" s="159"/>
      <c r="E243" s="159"/>
      <c r="F243" s="159"/>
      <c r="G243" s="166"/>
      <c r="H243" s="171"/>
      <c r="I243" s="159"/>
      <c r="J243" s="165"/>
      <c r="K243" s="178"/>
      <c r="L243" s="172"/>
      <c r="M243" s="159"/>
      <c r="N243" s="159"/>
      <c r="O243" s="159"/>
      <c r="P243" s="159"/>
      <c r="Q243" s="165"/>
      <c r="R243" s="166"/>
      <c r="S243" s="167"/>
      <c r="T243" s="168"/>
      <c r="U243" s="163"/>
      <c r="V243" s="169"/>
      <c r="W243" s="173"/>
    </row>
    <row r="244" spans="1:23" ht="14.45" customHeight="1" x14ac:dyDescent="0.25">
      <c r="A244" s="171"/>
      <c r="B244" s="160"/>
      <c r="C244" s="159"/>
      <c r="D244" s="159"/>
      <c r="E244" s="159"/>
      <c r="F244" s="159"/>
      <c r="G244" s="166"/>
      <c r="H244" s="171"/>
      <c r="I244" s="159"/>
      <c r="J244" s="165"/>
      <c r="K244" s="178"/>
      <c r="L244" s="172"/>
      <c r="M244" s="159"/>
      <c r="N244" s="159"/>
      <c r="O244" s="159"/>
      <c r="P244" s="159"/>
      <c r="Q244" s="165"/>
      <c r="R244" s="166"/>
      <c r="S244" s="167"/>
      <c r="T244" s="168"/>
      <c r="U244" s="163"/>
      <c r="V244" s="169"/>
      <c r="W244" s="173"/>
    </row>
    <row r="245" spans="1:23" ht="14.45" customHeight="1" x14ac:dyDescent="0.25">
      <c r="A245" s="171"/>
      <c r="B245" s="160"/>
      <c r="C245" s="159"/>
      <c r="D245" s="159"/>
      <c r="E245" s="159"/>
      <c r="F245" s="159"/>
      <c r="G245" s="166"/>
      <c r="H245" s="171"/>
      <c r="I245" s="159"/>
      <c r="J245" s="165"/>
      <c r="K245" s="178"/>
      <c r="L245" s="172"/>
      <c r="M245" s="159"/>
      <c r="N245" s="159"/>
      <c r="O245" s="159"/>
      <c r="P245" s="159"/>
      <c r="Q245" s="165"/>
      <c r="R245" s="166"/>
      <c r="S245" s="167"/>
      <c r="T245" s="168"/>
      <c r="U245" s="163"/>
      <c r="V245" s="169"/>
      <c r="W245" s="173"/>
    </row>
    <row r="246" spans="1:23" ht="14.45" customHeight="1" x14ac:dyDescent="0.25">
      <c r="A246" s="171"/>
      <c r="B246" s="160"/>
      <c r="C246" s="159"/>
      <c r="D246" s="159"/>
      <c r="E246" s="159"/>
      <c r="F246" s="159"/>
      <c r="G246" s="166"/>
      <c r="H246" s="171"/>
      <c r="I246" s="159"/>
      <c r="J246" s="165"/>
      <c r="K246" s="178"/>
      <c r="L246" s="172"/>
      <c r="M246" s="159"/>
      <c r="N246" s="159"/>
      <c r="O246" s="159"/>
      <c r="P246" s="159"/>
      <c r="Q246" s="165"/>
      <c r="R246" s="166"/>
      <c r="S246" s="167"/>
      <c r="T246" s="168"/>
      <c r="U246" s="163"/>
      <c r="V246" s="169"/>
      <c r="W246" s="173"/>
    </row>
    <row r="247" spans="1:23" ht="14.45" customHeight="1" x14ac:dyDescent="0.25">
      <c r="A247" s="171"/>
      <c r="B247" s="160"/>
      <c r="C247" s="159"/>
      <c r="D247" s="159"/>
      <c r="E247" s="159"/>
      <c r="F247" s="159"/>
      <c r="G247" s="166"/>
      <c r="H247" s="171"/>
      <c r="I247" s="159"/>
      <c r="J247" s="165"/>
      <c r="K247" s="178"/>
      <c r="L247" s="172"/>
      <c r="M247" s="159"/>
      <c r="N247" s="159"/>
      <c r="O247" s="159"/>
      <c r="P247" s="159"/>
      <c r="Q247" s="165"/>
      <c r="R247" s="166"/>
      <c r="S247" s="167"/>
      <c r="T247" s="168"/>
      <c r="U247" s="163"/>
      <c r="V247" s="169"/>
      <c r="W247" s="173"/>
    </row>
    <row r="248" spans="1:23" ht="14.45" customHeight="1" x14ac:dyDescent="0.25">
      <c r="A248" s="171"/>
      <c r="B248" s="160"/>
      <c r="C248" s="159"/>
      <c r="D248" s="159"/>
      <c r="E248" s="159"/>
      <c r="F248" s="159"/>
      <c r="G248" s="166"/>
      <c r="H248" s="171"/>
      <c r="I248" s="159"/>
      <c r="J248" s="165"/>
      <c r="K248" s="178"/>
      <c r="L248" s="172"/>
      <c r="M248" s="159"/>
      <c r="N248" s="159"/>
      <c r="O248" s="159"/>
      <c r="P248" s="159"/>
      <c r="Q248" s="165"/>
      <c r="R248" s="166"/>
      <c r="S248" s="167"/>
      <c r="T248" s="168"/>
      <c r="U248" s="163"/>
      <c r="V248" s="169"/>
      <c r="W248" s="173"/>
    </row>
    <row r="249" spans="1:23" ht="14.45" customHeight="1" x14ac:dyDescent="0.25">
      <c r="A249" s="171"/>
      <c r="B249" s="160"/>
      <c r="C249" s="159"/>
      <c r="D249" s="159"/>
      <c r="E249" s="159"/>
      <c r="F249" s="159"/>
      <c r="G249" s="166"/>
      <c r="H249" s="171"/>
      <c r="I249" s="159"/>
      <c r="J249" s="165"/>
      <c r="K249" s="178"/>
      <c r="L249" s="172"/>
      <c r="M249" s="159"/>
      <c r="N249" s="159"/>
      <c r="O249" s="159"/>
      <c r="P249" s="159"/>
      <c r="Q249" s="165"/>
      <c r="R249" s="166"/>
      <c r="S249" s="167"/>
      <c r="T249" s="168"/>
      <c r="U249" s="163"/>
      <c r="V249" s="169"/>
      <c r="W249" s="173"/>
    </row>
    <row r="250" spans="1:23" ht="14.45" customHeight="1" x14ac:dyDescent="0.25">
      <c r="A250" s="171"/>
      <c r="B250" s="160"/>
      <c r="C250" s="159"/>
      <c r="D250" s="159"/>
      <c r="E250" s="159"/>
      <c r="F250" s="159"/>
      <c r="G250" s="166"/>
      <c r="H250" s="171"/>
      <c r="I250" s="159"/>
      <c r="J250" s="165"/>
      <c r="K250" s="178"/>
      <c r="L250" s="172"/>
      <c r="M250" s="159"/>
      <c r="N250" s="159"/>
      <c r="O250" s="159"/>
      <c r="P250" s="159"/>
      <c r="Q250" s="165"/>
      <c r="R250" s="166"/>
      <c r="S250" s="167"/>
      <c r="T250" s="168"/>
      <c r="U250" s="163"/>
      <c r="V250" s="169"/>
      <c r="W250" s="173"/>
    </row>
    <row r="251" spans="1:23" ht="14.45" customHeight="1" x14ac:dyDescent="0.25">
      <c r="A251" s="171"/>
      <c r="B251" s="160"/>
      <c r="C251" s="159"/>
      <c r="D251" s="159"/>
      <c r="E251" s="159"/>
      <c r="F251" s="159"/>
      <c r="G251" s="166"/>
      <c r="H251" s="171"/>
      <c r="I251" s="159"/>
      <c r="J251" s="165"/>
      <c r="K251" s="178"/>
      <c r="L251" s="172"/>
      <c r="M251" s="159"/>
      <c r="N251" s="159"/>
      <c r="O251" s="159"/>
      <c r="P251" s="159"/>
      <c r="Q251" s="165"/>
      <c r="R251" s="166"/>
      <c r="S251" s="167"/>
      <c r="T251" s="168"/>
      <c r="U251" s="163"/>
      <c r="V251" s="169"/>
      <c r="W251" s="173"/>
    </row>
    <row r="252" spans="1:23" ht="14.45" customHeight="1" x14ac:dyDescent="0.25">
      <c r="A252" s="171"/>
      <c r="B252" s="160"/>
      <c r="C252" s="159"/>
      <c r="D252" s="159"/>
      <c r="E252" s="159"/>
      <c r="F252" s="159"/>
      <c r="G252" s="166"/>
      <c r="H252" s="171"/>
      <c r="I252" s="159"/>
      <c r="J252" s="165"/>
      <c r="K252" s="178"/>
      <c r="L252" s="172"/>
      <c r="M252" s="159"/>
      <c r="N252" s="159"/>
      <c r="O252" s="159"/>
      <c r="P252" s="159"/>
      <c r="Q252" s="165"/>
      <c r="R252" s="166"/>
      <c r="S252" s="167"/>
      <c r="T252" s="168"/>
      <c r="U252" s="163"/>
      <c r="V252" s="169"/>
      <c r="W252" s="173"/>
    </row>
    <row r="253" spans="1:23" ht="14.45" customHeight="1" x14ac:dyDescent="0.25">
      <c r="A253" s="179"/>
      <c r="B253" s="180"/>
      <c r="C253" s="181"/>
      <c r="D253" s="181"/>
      <c r="E253" s="181"/>
      <c r="F253" s="181"/>
      <c r="G253" s="182"/>
      <c r="H253" s="179"/>
      <c r="I253" s="181"/>
      <c r="J253" s="183"/>
      <c r="K253" s="184"/>
      <c r="L253" s="185"/>
      <c r="M253" s="181"/>
      <c r="N253" s="181"/>
      <c r="O253" s="181"/>
      <c r="P253" s="181"/>
      <c r="Q253" s="183"/>
      <c r="R253" s="182"/>
      <c r="S253" s="186"/>
      <c r="T253" s="187"/>
      <c r="U253" s="188"/>
      <c r="V253" s="189"/>
      <c r="W253" s="190"/>
    </row>
  </sheetData>
  <sheetProtection formatCells="0" formatColumns="0" formatRows="0" sort="0" autoFilter="0" pivotTables="0"/>
  <autoFilter ref="A4:V193"/>
  <mergeCells count="5">
    <mergeCell ref="A1:G1"/>
    <mergeCell ref="H1:K1"/>
    <mergeCell ref="E2:G2"/>
    <mergeCell ref="L1:R1"/>
    <mergeCell ref="T1:W1"/>
  </mergeCells>
  <conditionalFormatting sqref="A253 A5:A10 A175:A202">
    <cfRule type="duplicateValues" dxfId="4" priority="5"/>
  </conditionalFormatting>
  <conditionalFormatting sqref="A203:A252">
    <cfRule type="duplicateValues" dxfId="3" priority="4"/>
  </conditionalFormatting>
  <conditionalFormatting sqref="A11:A174">
    <cfRule type="duplicateValues" dxfId="2" priority="2"/>
  </conditionalFormatting>
  <dataValidations count="13">
    <dataValidation type="date" operator="greaterThan" allowBlank="1" showInputMessage="1" showErrorMessage="1" sqref="J1:K1 J3:K4 Q3 Q5:Q253">
      <formula1>42370</formula1>
    </dataValidation>
    <dataValidation operator="greaterThan" allowBlank="1" showInputMessage="1" showErrorMessage="1" sqref="J2:K2 U5:U253"/>
    <dataValidation type="list" allowBlank="1" showInputMessage="1" showErrorMessage="1" sqref="P5:P253">
      <formula1>"yes,no"</formula1>
    </dataValidation>
    <dataValidation type="list" allowBlank="1" showInputMessage="1" showErrorMessage="1" sqref="H5:H10 H12:H253">
      <formula1>hospital_refer_to</formula1>
    </dataValidation>
    <dataValidation type="list" allowBlank="1" showInputMessage="1" showErrorMessage="1" sqref="M5:M10 M12:M253">
      <formula1>case_category</formula1>
    </dataValidation>
    <dataValidation type="list" allowBlank="1" showInputMessage="1" showErrorMessage="1" sqref="R5:R253">
      <formula1>blood_transfusion_info</formula1>
    </dataValidation>
    <dataValidation type="date" operator="greaterThan" allowBlank="1" showInputMessage="1" showErrorMessage="1" sqref="T5:T253 J5:K10 J12:K253">
      <formula1>42369</formula1>
    </dataValidation>
    <dataValidation type="list" allowBlank="1" showInputMessage="1" showErrorMessage="1" sqref="S5:S253">
      <formula1>refused_care</formula1>
    </dataValidation>
    <dataValidation type="decimal" allowBlank="1" showInputMessage="1" showErrorMessage="1" sqref="B5:B10 B12:B253">
      <formula1>0</formula1>
      <formula2>100</formula2>
    </dataValidation>
    <dataValidation type="list" allowBlank="1" showInputMessage="1" showErrorMessage="1" sqref="C5:C10 C12:C253">
      <formula1>"male,female"</formula1>
    </dataValidation>
    <dataValidation type="list" allowBlank="1" showInputMessage="1" showErrorMessage="1" sqref="O5:O253">
      <formula1>disease_category</formula1>
    </dataValidation>
    <dataValidation type="list" allowBlank="1" showInputMessage="1" showErrorMessage="1" sqref="O1:O2">
      <formula1>#REF!</formula1>
    </dataValidation>
    <dataValidation type="list" allowBlank="1" showInputMessage="1" showErrorMessage="1" sqref="D5:D10 D12:D253">
      <formula1>"Rakhine,Burma,Muslim,Hindu,Mro,Dyna,Khami,Other"</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Instructions!$B$54:$B$69</xm:f>
          </x14:formula1>
          <xm:sqref>I5:I253</xm:sqref>
        </x14:dataValidation>
        <x14:dataValidation type="list" allowBlank="1" showInputMessage="1" showErrorMessage="1">
          <x14:formula1>
            <xm:f>Instructions!$B$80:$B$85</xm:f>
          </x14:formula1>
          <xm:sqref>V5:V253</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W250"/>
  <sheetViews>
    <sheetView tabSelected="1" zoomScaleNormal="100" workbookViewId="0">
      <pane xSplit="1" ySplit="4" topLeftCell="B5" activePane="bottomRight" state="frozen"/>
      <selection pane="topRight" activeCell="I3" sqref="I3"/>
      <selection pane="bottomLeft" activeCell="I3" sqref="I3"/>
      <selection pane="bottomRight" activeCell="A5" sqref="A5"/>
    </sheetView>
  </sheetViews>
  <sheetFormatPr defaultColWidth="9.140625" defaultRowHeight="14.45" customHeight="1" x14ac:dyDescent="0.25"/>
  <cols>
    <col min="1" max="1" width="11.42578125" bestFit="1" customWidth="1"/>
    <col min="2" max="2" width="8" bestFit="1" customWidth="1"/>
    <col min="3" max="3" width="9" bestFit="1" customWidth="1"/>
    <col min="4" max="4" width="10.85546875" bestFit="1" customWidth="1"/>
    <col min="5" max="5" width="16.5703125" customWidth="1"/>
    <col min="6" max="6" width="18.5703125" hidden="1" customWidth="1"/>
    <col min="7" max="7" width="15" customWidth="1"/>
    <col min="8" max="8" width="15.42578125" bestFit="1" customWidth="1"/>
    <col min="9" max="9" width="18.42578125" customWidth="1"/>
    <col min="10" max="10" width="11.85546875" style="105" bestFit="1" customWidth="1"/>
    <col min="11" max="11" width="14.140625" bestFit="1" customWidth="1"/>
    <col min="12" max="12" width="63.5703125" bestFit="1" customWidth="1"/>
    <col min="13" max="13" width="17.5703125" bestFit="1" customWidth="1"/>
    <col min="14" max="14" width="14" bestFit="1" customWidth="1"/>
    <col min="15" max="15" width="27.42578125" bestFit="1" customWidth="1"/>
    <col min="16" max="16" width="19.85546875" bestFit="1" customWidth="1"/>
    <col min="17" max="17" width="17.42578125" bestFit="1" customWidth="1"/>
    <col min="18" max="18" width="18.42578125" bestFit="1" customWidth="1"/>
    <col min="19" max="19" width="15.5703125" bestFit="1" customWidth="1"/>
    <col min="20" max="20" width="11.42578125" bestFit="1" customWidth="1"/>
    <col min="21" max="21" width="60.28515625" bestFit="1" customWidth="1"/>
    <col min="22" max="22" width="26.5703125" style="124" bestFit="1" customWidth="1"/>
    <col min="23" max="23" width="67.28515625" style="124" bestFit="1" customWidth="1"/>
    <col min="24" max="16384" width="9.140625" style="104"/>
  </cols>
  <sheetData>
    <row r="1" spans="1:23" ht="15" x14ac:dyDescent="0.25">
      <c r="A1" s="266" t="s">
        <v>242</v>
      </c>
      <c r="B1" s="267"/>
      <c r="C1" s="267"/>
      <c r="D1" s="267"/>
      <c r="E1" s="267"/>
      <c r="F1" s="267"/>
      <c r="G1" s="268"/>
      <c r="H1" s="266" t="s">
        <v>243</v>
      </c>
      <c r="I1" s="267"/>
      <c r="J1" s="267"/>
      <c r="K1" s="268"/>
      <c r="L1" s="266" t="s">
        <v>244</v>
      </c>
      <c r="M1" s="267"/>
      <c r="N1" s="267"/>
      <c r="O1" s="267"/>
      <c r="P1" s="267"/>
      <c r="Q1" s="267"/>
      <c r="R1" s="268"/>
      <c r="S1" s="140" t="s">
        <v>245</v>
      </c>
      <c r="T1" s="266" t="s">
        <v>246</v>
      </c>
      <c r="U1" s="267"/>
      <c r="V1" s="267"/>
      <c r="W1" s="268"/>
    </row>
    <row r="2" spans="1:23" ht="38.25" x14ac:dyDescent="0.25">
      <c r="A2" s="126" t="s">
        <v>14</v>
      </c>
      <c r="B2" s="14" t="s">
        <v>17</v>
      </c>
      <c r="C2" s="24" t="s">
        <v>22</v>
      </c>
      <c r="D2" s="24" t="s">
        <v>25</v>
      </c>
      <c r="E2" s="269" t="s">
        <v>28</v>
      </c>
      <c r="F2" s="270"/>
      <c r="G2" s="271"/>
      <c r="H2" s="131" t="s">
        <v>31</v>
      </c>
      <c r="I2" s="22" t="s">
        <v>247</v>
      </c>
      <c r="J2" s="22" t="s">
        <v>39</v>
      </c>
      <c r="K2" s="132" t="s">
        <v>42</v>
      </c>
      <c r="L2" s="135" t="s">
        <v>45</v>
      </c>
      <c r="M2" s="25" t="s">
        <v>51</v>
      </c>
      <c r="N2" s="25" t="s">
        <v>248</v>
      </c>
      <c r="O2" s="25" t="s">
        <v>141</v>
      </c>
      <c r="P2" s="23" t="s">
        <v>54</v>
      </c>
      <c r="Q2" s="15" t="s">
        <v>57</v>
      </c>
      <c r="R2" s="136" t="s">
        <v>60</v>
      </c>
      <c r="S2" s="141" t="s">
        <v>63</v>
      </c>
      <c r="T2" s="131" t="s">
        <v>66</v>
      </c>
      <c r="U2" s="15" t="s">
        <v>249</v>
      </c>
      <c r="V2" s="22" t="s">
        <v>73</v>
      </c>
      <c r="W2" s="132" t="s">
        <v>76</v>
      </c>
    </row>
    <row r="3" spans="1:23" ht="78.75" x14ac:dyDescent="0.25">
      <c r="A3" s="127" t="s">
        <v>250</v>
      </c>
      <c r="B3" s="17" t="s">
        <v>251</v>
      </c>
      <c r="C3" s="18" t="s">
        <v>252</v>
      </c>
      <c r="D3" s="19" t="s">
        <v>253</v>
      </c>
      <c r="E3" s="13" t="s">
        <v>254</v>
      </c>
      <c r="F3" s="13" t="s">
        <v>254</v>
      </c>
      <c r="G3" s="128" t="s">
        <v>254</v>
      </c>
      <c r="H3" s="133" t="s">
        <v>255</v>
      </c>
      <c r="I3" s="200" t="s">
        <v>256</v>
      </c>
      <c r="J3" s="21" t="s">
        <v>257</v>
      </c>
      <c r="K3" s="134" t="s">
        <v>257</v>
      </c>
      <c r="L3" s="137" t="s">
        <v>254</v>
      </c>
      <c r="M3" s="20" t="s">
        <v>258</v>
      </c>
      <c r="N3" s="20" t="s">
        <v>259</v>
      </c>
      <c r="O3" s="20" t="s">
        <v>260</v>
      </c>
      <c r="P3" s="21" t="s">
        <v>261</v>
      </c>
      <c r="Q3" s="21" t="s">
        <v>257</v>
      </c>
      <c r="R3" s="138" t="s">
        <v>262</v>
      </c>
      <c r="S3" s="142" t="s">
        <v>263</v>
      </c>
      <c r="T3" s="137" t="s">
        <v>257</v>
      </c>
      <c r="U3" s="78" t="s">
        <v>254</v>
      </c>
      <c r="V3" s="20" t="s">
        <v>754</v>
      </c>
      <c r="W3" s="78" t="s">
        <v>254</v>
      </c>
    </row>
    <row r="4" spans="1:23" ht="15" x14ac:dyDescent="0.25">
      <c r="A4" s="129" t="s">
        <v>15</v>
      </c>
      <c r="B4" s="4" t="s">
        <v>18</v>
      </c>
      <c r="C4" s="4" t="s">
        <v>23</v>
      </c>
      <c r="D4" s="4" t="s">
        <v>26</v>
      </c>
      <c r="E4" s="4" t="s">
        <v>265</v>
      </c>
      <c r="F4" s="4" t="s">
        <v>266</v>
      </c>
      <c r="G4" s="130" t="s">
        <v>267</v>
      </c>
      <c r="H4" s="129" t="s">
        <v>32</v>
      </c>
      <c r="I4" s="4" t="s">
        <v>268</v>
      </c>
      <c r="J4" s="4" t="s">
        <v>40</v>
      </c>
      <c r="K4" s="130" t="s">
        <v>43</v>
      </c>
      <c r="L4" s="129" t="s">
        <v>46</v>
      </c>
      <c r="M4" s="5" t="s">
        <v>52</v>
      </c>
      <c r="N4" s="6" t="s">
        <v>248</v>
      </c>
      <c r="O4" s="6" t="s">
        <v>269</v>
      </c>
      <c r="P4" s="6" t="s">
        <v>55</v>
      </c>
      <c r="Q4" s="6" t="s">
        <v>58</v>
      </c>
      <c r="R4" s="130" t="s">
        <v>61</v>
      </c>
      <c r="S4" s="143" t="s">
        <v>64</v>
      </c>
      <c r="T4" s="129" t="s">
        <v>67</v>
      </c>
      <c r="U4" s="6" t="s">
        <v>70</v>
      </c>
      <c r="V4" s="5" t="s">
        <v>74</v>
      </c>
      <c r="W4" s="139" t="s">
        <v>77</v>
      </c>
    </row>
    <row r="5" spans="1:23" ht="14.45" customHeight="1" x14ac:dyDescent="0.25">
      <c r="A5" s="171" t="s">
        <v>5376</v>
      </c>
      <c r="B5" s="160">
        <v>61</v>
      </c>
      <c r="C5" s="159" t="s">
        <v>168</v>
      </c>
      <c r="D5" s="159" t="s">
        <v>173</v>
      </c>
      <c r="E5" s="159" t="s">
        <v>185</v>
      </c>
      <c r="F5" s="159"/>
      <c r="G5" s="166" t="s">
        <v>1077</v>
      </c>
      <c r="H5" s="171" t="s">
        <v>91</v>
      </c>
      <c r="I5" s="159" t="s">
        <v>114</v>
      </c>
      <c r="J5" s="165">
        <v>45264</v>
      </c>
      <c r="K5" s="165">
        <v>45264</v>
      </c>
      <c r="L5" s="172" t="s">
        <v>5377</v>
      </c>
      <c r="M5" s="159" t="s">
        <v>201</v>
      </c>
      <c r="N5" s="159" t="s">
        <v>3221</v>
      </c>
      <c r="O5" s="159" t="s">
        <v>421</v>
      </c>
      <c r="P5" s="159"/>
      <c r="Q5" s="165"/>
      <c r="R5" s="166"/>
      <c r="S5" s="167"/>
      <c r="T5" s="168">
        <v>45276</v>
      </c>
      <c r="U5" s="163" t="s">
        <v>5378</v>
      </c>
      <c r="V5" s="169" t="s">
        <v>162</v>
      </c>
      <c r="W5" s="173" t="s">
        <v>324</v>
      </c>
    </row>
    <row r="6" spans="1:23" ht="14.45" customHeight="1" x14ac:dyDescent="0.25">
      <c r="A6" s="171" t="s">
        <v>5379</v>
      </c>
      <c r="B6" s="160">
        <v>16</v>
      </c>
      <c r="C6" s="159" t="s">
        <v>168</v>
      </c>
      <c r="D6" s="159" t="s">
        <v>169</v>
      </c>
      <c r="E6" s="159" t="s">
        <v>185</v>
      </c>
      <c r="F6" s="159"/>
      <c r="G6" s="166" t="s">
        <v>5380</v>
      </c>
      <c r="H6" s="171" t="s">
        <v>91</v>
      </c>
      <c r="I6" s="159" t="s">
        <v>114</v>
      </c>
      <c r="J6" s="165">
        <v>45264</v>
      </c>
      <c r="K6" s="165">
        <v>45264</v>
      </c>
      <c r="L6" s="172" t="s">
        <v>5381</v>
      </c>
      <c r="M6" s="159" t="s">
        <v>133</v>
      </c>
      <c r="N6" s="159" t="s">
        <v>3221</v>
      </c>
      <c r="O6" s="159" t="s">
        <v>916</v>
      </c>
      <c r="P6" s="159"/>
      <c r="Q6" s="165"/>
      <c r="R6" s="166"/>
      <c r="S6" s="167"/>
      <c r="T6" s="168">
        <v>45277</v>
      </c>
      <c r="U6" s="163" t="s">
        <v>917</v>
      </c>
      <c r="V6" s="169" t="s">
        <v>162</v>
      </c>
      <c r="W6" s="173" t="s">
        <v>641</v>
      </c>
    </row>
    <row r="7" spans="1:23" ht="14.45" customHeight="1" x14ac:dyDescent="0.25">
      <c r="A7" s="171" t="s">
        <v>5382</v>
      </c>
      <c r="B7" s="170">
        <f>4/365.25</f>
        <v>1.0951403148528405E-2</v>
      </c>
      <c r="C7" s="159" t="s">
        <v>168</v>
      </c>
      <c r="D7" s="159" t="s">
        <v>508</v>
      </c>
      <c r="E7" s="159" t="s">
        <v>279</v>
      </c>
      <c r="F7" s="159"/>
      <c r="G7" s="166" t="s">
        <v>5383</v>
      </c>
      <c r="H7" s="171" t="s">
        <v>89</v>
      </c>
      <c r="I7" s="159" t="s">
        <v>106</v>
      </c>
      <c r="J7" s="165">
        <v>45264</v>
      </c>
      <c r="K7" s="165">
        <v>45264</v>
      </c>
      <c r="L7" s="172" t="s">
        <v>5384</v>
      </c>
      <c r="M7" s="159" t="s">
        <v>133</v>
      </c>
      <c r="N7" s="159" t="s">
        <v>3221</v>
      </c>
      <c r="O7" s="159" t="s">
        <v>284</v>
      </c>
      <c r="P7" s="159"/>
      <c r="Q7" s="165"/>
      <c r="R7" s="166"/>
      <c r="S7" s="167"/>
      <c r="T7" s="168">
        <v>45275</v>
      </c>
      <c r="U7" s="163" t="s">
        <v>5385</v>
      </c>
      <c r="V7" s="169" t="s">
        <v>162</v>
      </c>
      <c r="W7" s="173" t="s">
        <v>502</v>
      </c>
    </row>
    <row r="8" spans="1:23" ht="14.45" customHeight="1" x14ac:dyDescent="0.25">
      <c r="A8" s="171" t="s">
        <v>5386</v>
      </c>
      <c r="B8" s="160">
        <v>0.5</v>
      </c>
      <c r="C8" s="159" t="s">
        <v>168</v>
      </c>
      <c r="D8" s="159" t="s">
        <v>508</v>
      </c>
      <c r="E8" s="159" t="s">
        <v>279</v>
      </c>
      <c r="F8" s="159"/>
      <c r="G8" s="166" t="s">
        <v>229</v>
      </c>
      <c r="H8" s="171" t="s">
        <v>89</v>
      </c>
      <c r="I8" s="159" t="s">
        <v>104</v>
      </c>
      <c r="J8" s="165">
        <v>45264</v>
      </c>
      <c r="K8" s="165">
        <v>45264</v>
      </c>
      <c r="L8" s="172" t="s">
        <v>3671</v>
      </c>
      <c r="M8" s="159" t="s">
        <v>133</v>
      </c>
      <c r="N8" s="159" t="s">
        <v>3221</v>
      </c>
      <c r="O8" s="159" t="s">
        <v>736</v>
      </c>
      <c r="P8" s="159"/>
      <c r="Q8" s="165"/>
      <c r="R8" s="166"/>
      <c r="S8" s="167"/>
      <c r="T8" s="168">
        <v>45266</v>
      </c>
      <c r="U8" s="163" t="s">
        <v>3671</v>
      </c>
      <c r="V8" s="169" t="s">
        <v>162</v>
      </c>
      <c r="W8" s="173" t="s">
        <v>276</v>
      </c>
    </row>
    <row r="9" spans="1:23" ht="14.45" customHeight="1" x14ac:dyDescent="0.25">
      <c r="A9" s="171" t="s">
        <v>5387</v>
      </c>
      <c r="B9" s="160">
        <v>27</v>
      </c>
      <c r="C9" s="159" t="s">
        <v>168</v>
      </c>
      <c r="D9" s="159" t="s">
        <v>173</v>
      </c>
      <c r="E9" s="159" t="s">
        <v>279</v>
      </c>
      <c r="F9" s="159"/>
      <c r="G9" s="166" t="s">
        <v>238</v>
      </c>
      <c r="H9" s="171" t="s">
        <v>89</v>
      </c>
      <c r="I9" s="159" t="s">
        <v>102</v>
      </c>
      <c r="J9" s="165">
        <v>45264</v>
      </c>
      <c r="K9" s="165">
        <v>45264</v>
      </c>
      <c r="L9" s="172" t="s">
        <v>3433</v>
      </c>
      <c r="M9" s="159" t="s">
        <v>133</v>
      </c>
      <c r="N9" s="159" t="s">
        <v>3221</v>
      </c>
      <c r="O9" s="159" t="s">
        <v>805</v>
      </c>
      <c r="P9" s="159"/>
      <c r="Q9" s="165"/>
      <c r="R9" s="166"/>
      <c r="S9" s="167"/>
      <c r="T9" s="168">
        <v>45267</v>
      </c>
      <c r="U9" s="163" t="s">
        <v>3433</v>
      </c>
      <c r="V9" s="169" t="s">
        <v>162</v>
      </c>
      <c r="W9" s="173" t="s">
        <v>371</v>
      </c>
    </row>
    <row r="10" spans="1:23" ht="14.45" customHeight="1" x14ac:dyDescent="0.25">
      <c r="A10" s="171" t="s">
        <v>5388</v>
      </c>
      <c r="B10" s="160">
        <v>3</v>
      </c>
      <c r="C10" s="159" t="s">
        <v>178</v>
      </c>
      <c r="D10" s="159" t="s">
        <v>173</v>
      </c>
      <c r="E10" s="159" t="s">
        <v>279</v>
      </c>
      <c r="F10" s="159"/>
      <c r="G10" s="166" t="s">
        <v>238</v>
      </c>
      <c r="H10" s="171" t="s">
        <v>89</v>
      </c>
      <c r="I10" s="159" t="s">
        <v>102</v>
      </c>
      <c r="J10" s="165">
        <v>45264</v>
      </c>
      <c r="K10" s="165">
        <v>45264</v>
      </c>
      <c r="L10" s="172" t="s">
        <v>3433</v>
      </c>
      <c r="M10" s="159" t="s">
        <v>133</v>
      </c>
      <c r="N10" s="159" t="s">
        <v>3221</v>
      </c>
      <c r="O10" s="159" t="s">
        <v>805</v>
      </c>
      <c r="P10" s="159"/>
      <c r="Q10" s="165"/>
      <c r="R10" s="166"/>
      <c r="S10" s="167"/>
      <c r="T10" s="168">
        <v>45270</v>
      </c>
      <c r="U10" s="163" t="s">
        <v>3433</v>
      </c>
      <c r="V10" s="169" t="s">
        <v>162</v>
      </c>
      <c r="W10" s="173" t="s">
        <v>347</v>
      </c>
    </row>
    <row r="11" spans="1:23" ht="14.45" customHeight="1" x14ac:dyDescent="0.25">
      <c r="A11" s="171" t="s">
        <v>5389</v>
      </c>
      <c r="B11" s="160">
        <v>3</v>
      </c>
      <c r="C11" s="159" t="s">
        <v>178</v>
      </c>
      <c r="D11" s="159" t="s">
        <v>569</v>
      </c>
      <c r="E11" s="159" t="s">
        <v>279</v>
      </c>
      <c r="F11" s="159"/>
      <c r="G11" s="166" t="s">
        <v>1408</v>
      </c>
      <c r="H11" s="171" t="s">
        <v>89</v>
      </c>
      <c r="I11" s="159" t="s">
        <v>102</v>
      </c>
      <c r="J11" s="165">
        <v>45264</v>
      </c>
      <c r="K11" s="165">
        <v>45264</v>
      </c>
      <c r="L11" s="172" t="s">
        <v>3433</v>
      </c>
      <c r="M11" s="159" t="s">
        <v>133</v>
      </c>
      <c r="N11" s="159" t="s">
        <v>3221</v>
      </c>
      <c r="O11" s="159" t="s">
        <v>805</v>
      </c>
      <c r="P11" s="159"/>
      <c r="Q11" s="165"/>
      <c r="R11" s="166"/>
      <c r="S11" s="167"/>
      <c r="T11" s="168">
        <v>45266</v>
      </c>
      <c r="U11" s="163" t="s">
        <v>3433</v>
      </c>
      <c r="V11" s="169" t="s">
        <v>162</v>
      </c>
      <c r="W11" s="173" t="s">
        <v>276</v>
      </c>
    </row>
    <row r="12" spans="1:23" ht="14.45" customHeight="1" x14ac:dyDescent="0.25">
      <c r="A12" s="171" t="s">
        <v>5390</v>
      </c>
      <c r="B12" s="160">
        <v>35</v>
      </c>
      <c r="C12" s="159" t="s">
        <v>168</v>
      </c>
      <c r="D12" s="159" t="s">
        <v>173</v>
      </c>
      <c r="E12" s="159" t="s">
        <v>185</v>
      </c>
      <c r="F12" s="159"/>
      <c r="G12" s="166" t="s">
        <v>4653</v>
      </c>
      <c r="H12" s="171" t="s">
        <v>91</v>
      </c>
      <c r="I12" s="159" t="s">
        <v>116</v>
      </c>
      <c r="J12" s="165">
        <v>45265</v>
      </c>
      <c r="K12" s="165">
        <v>45265</v>
      </c>
      <c r="L12" s="172" t="s">
        <v>5391</v>
      </c>
      <c r="M12" s="159" t="s">
        <v>137</v>
      </c>
      <c r="N12" s="159" t="s">
        <v>3221</v>
      </c>
      <c r="O12" s="159" t="s">
        <v>352</v>
      </c>
      <c r="P12" s="159"/>
      <c r="Q12" s="165"/>
      <c r="R12" s="166"/>
      <c r="S12" s="167"/>
      <c r="T12" s="168">
        <v>45275</v>
      </c>
      <c r="U12" s="163" t="s">
        <v>5392</v>
      </c>
      <c r="V12" s="169" t="s">
        <v>162</v>
      </c>
      <c r="W12" s="173" t="s">
        <v>900</v>
      </c>
    </row>
    <row r="13" spans="1:23" ht="14.45" customHeight="1" x14ac:dyDescent="0.25">
      <c r="A13" s="171" t="s">
        <v>5393</v>
      </c>
      <c r="B13" s="160">
        <v>32</v>
      </c>
      <c r="C13" s="159" t="s">
        <v>168</v>
      </c>
      <c r="D13" s="159" t="s">
        <v>173</v>
      </c>
      <c r="E13" s="159" t="s">
        <v>185</v>
      </c>
      <c r="F13" s="159"/>
      <c r="G13" s="166" t="s">
        <v>436</v>
      </c>
      <c r="H13" s="171" t="s">
        <v>91</v>
      </c>
      <c r="I13" s="159" t="s">
        <v>114</v>
      </c>
      <c r="J13" s="165">
        <v>45265</v>
      </c>
      <c r="K13" s="165">
        <v>45265</v>
      </c>
      <c r="L13" s="172" t="s">
        <v>5394</v>
      </c>
      <c r="M13" s="159" t="s">
        <v>137</v>
      </c>
      <c r="N13" s="159" t="s">
        <v>3221</v>
      </c>
      <c r="O13" s="159" t="s">
        <v>352</v>
      </c>
      <c r="P13" s="159"/>
      <c r="Q13" s="165"/>
      <c r="R13" s="166"/>
      <c r="S13" s="167"/>
      <c r="T13" s="168">
        <v>45267</v>
      </c>
      <c r="U13" s="163" t="s">
        <v>5395</v>
      </c>
      <c r="V13" s="169" t="s">
        <v>162</v>
      </c>
      <c r="W13" s="173" t="s">
        <v>276</v>
      </c>
    </row>
    <row r="14" spans="1:23" ht="14.45" customHeight="1" x14ac:dyDescent="0.25">
      <c r="A14" s="171" t="s">
        <v>5396</v>
      </c>
      <c r="B14" s="160">
        <v>1.5</v>
      </c>
      <c r="C14" s="159" t="s">
        <v>178</v>
      </c>
      <c r="D14" s="159" t="s">
        <v>508</v>
      </c>
      <c r="E14" s="159" t="s">
        <v>279</v>
      </c>
      <c r="F14" s="159"/>
      <c r="G14" s="166" t="s">
        <v>5397</v>
      </c>
      <c r="H14" s="171" t="s">
        <v>89</v>
      </c>
      <c r="I14" s="159" t="s">
        <v>106</v>
      </c>
      <c r="J14" s="165">
        <v>45265</v>
      </c>
      <c r="K14" s="165">
        <v>45265</v>
      </c>
      <c r="L14" s="172" t="s">
        <v>5398</v>
      </c>
      <c r="M14" s="159" t="s">
        <v>201</v>
      </c>
      <c r="N14" s="159" t="s">
        <v>644</v>
      </c>
      <c r="O14" s="159" t="s">
        <v>421</v>
      </c>
      <c r="P14" s="159"/>
      <c r="Q14" s="165"/>
      <c r="R14" s="166"/>
      <c r="S14" s="167"/>
      <c r="T14" s="168">
        <v>45270</v>
      </c>
      <c r="U14" s="163" t="s">
        <v>5399</v>
      </c>
      <c r="V14" s="169" t="s">
        <v>162</v>
      </c>
      <c r="W14" s="173" t="s">
        <v>328</v>
      </c>
    </row>
    <row r="15" spans="1:23" ht="14.45" customHeight="1" x14ac:dyDescent="0.25">
      <c r="A15" s="171" t="s">
        <v>5400</v>
      </c>
      <c r="B15" s="160">
        <v>7</v>
      </c>
      <c r="C15" s="159" t="s">
        <v>178</v>
      </c>
      <c r="D15" s="159" t="s">
        <v>173</v>
      </c>
      <c r="E15" s="159" t="s">
        <v>279</v>
      </c>
      <c r="F15" s="159"/>
      <c r="G15" s="166" t="s">
        <v>419</v>
      </c>
      <c r="H15" s="171" t="s">
        <v>89</v>
      </c>
      <c r="I15" s="159" t="s">
        <v>106</v>
      </c>
      <c r="J15" s="165">
        <v>45265</v>
      </c>
      <c r="K15" s="165">
        <v>45265</v>
      </c>
      <c r="L15" s="172" t="s">
        <v>5401</v>
      </c>
      <c r="M15" s="159" t="s">
        <v>201</v>
      </c>
      <c r="N15" s="159" t="s">
        <v>644</v>
      </c>
      <c r="O15" s="159" t="s">
        <v>359</v>
      </c>
      <c r="P15" s="159" t="s">
        <v>353</v>
      </c>
      <c r="Q15" s="165">
        <v>45265</v>
      </c>
      <c r="R15" s="166" t="s">
        <v>354</v>
      </c>
      <c r="S15" s="167"/>
      <c r="T15" s="168">
        <v>45271</v>
      </c>
      <c r="U15" s="163" t="s">
        <v>5402</v>
      </c>
      <c r="V15" s="169" t="s">
        <v>162</v>
      </c>
      <c r="W15" s="173" t="s">
        <v>347</v>
      </c>
    </row>
    <row r="16" spans="1:23" ht="14.45" customHeight="1" x14ac:dyDescent="0.25">
      <c r="A16" s="171" t="s">
        <v>5403</v>
      </c>
      <c r="B16" s="160">
        <v>13</v>
      </c>
      <c r="C16" s="159" t="s">
        <v>168</v>
      </c>
      <c r="D16" s="159" t="s">
        <v>508</v>
      </c>
      <c r="E16" s="159" t="s">
        <v>279</v>
      </c>
      <c r="F16" s="159"/>
      <c r="G16" s="166" t="s">
        <v>5404</v>
      </c>
      <c r="H16" s="171" t="s">
        <v>89</v>
      </c>
      <c r="I16" s="159" t="s">
        <v>106</v>
      </c>
      <c r="J16" s="165">
        <v>45265</v>
      </c>
      <c r="K16" s="165">
        <v>45265</v>
      </c>
      <c r="L16" s="172" t="s">
        <v>5405</v>
      </c>
      <c r="M16" s="159" t="s">
        <v>133</v>
      </c>
      <c r="N16" s="159" t="s">
        <v>644</v>
      </c>
      <c r="O16" s="159" t="s">
        <v>310</v>
      </c>
      <c r="P16" s="159"/>
      <c r="Q16" s="165"/>
      <c r="R16" s="166"/>
      <c r="S16" s="167"/>
      <c r="T16" s="168">
        <v>45275</v>
      </c>
      <c r="U16" s="163" t="s">
        <v>5406</v>
      </c>
      <c r="V16" s="169" t="s">
        <v>162</v>
      </c>
      <c r="W16" s="173" t="s">
        <v>900</v>
      </c>
    </row>
    <row r="17" spans="1:23" ht="14.45" customHeight="1" x14ac:dyDescent="0.25">
      <c r="A17" s="171" t="s">
        <v>5407</v>
      </c>
      <c r="B17" s="160">
        <v>4</v>
      </c>
      <c r="C17" s="159" t="s">
        <v>178</v>
      </c>
      <c r="D17" s="159" t="s">
        <v>173</v>
      </c>
      <c r="E17" s="159" t="s">
        <v>279</v>
      </c>
      <c r="F17" s="159"/>
      <c r="G17" s="166" t="s">
        <v>179</v>
      </c>
      <c r="H17" s="171" t="s">
        <v>89</v>
      </c>
      <c r="I17" s="159" t="s">
        <v>106</v>
      </c>
      <c r="J17" s="165">
        <v>45265</v>
      </c>
      <c r="K17" s="165">
        <v>45265</v>
      </c>
      <c r="L17" s="172" t="s">
        <v>5184</v>
      </c>
      <c r="M17" s="159" t="s">
        <v>133</v>
      </c>
      <c r="N17" s="159" t="s">
        <v>644</v>
      </c>
      <c r="O17" s="159" t="s">
        <v>805</v>
      </c>
      <c r="P17" s="159"/>
      <c r="Q17" s="165"/>
      <c r="R17" s="166"/>
      <c r="S17" s="167"/>
      <c r="T17" s="168">
        <v>45266</v>
      </c>
      <c r="U17" s="163" t="s">
        <v>285</v>
      </c>
      <c r="V17" s="169" t="s">
        <v>164</v>
      </c>
      <c r="W17" s="173" t="s">
        <v>5408</v>
      </c>
    </row>
    <row r="18" spans="1:23" ht="14.45" customHeight="1" x14ac:dyDescent="0.25">
      <c r="A18" s="171" t="s">
        <v>5409</v>
      </c>
      <c r="B18" s="160">
        <v>8</v>
      </c>
      <c r="C18" s="159" t="s">
        <v>178</v>
      </c>
      <c r="D18" s="159" t="s">
        <v>173</v>
      </c>
      <c r="E18" s="159" t="s">
        <v>279</v>
      </c>
      <c r="F18" s="159"/>
      <c r="G18" s="166" t="s">
        <v>238</v>
      </c>
      <c r="H18" s="171" t="s">
        <v>89</v>
      </c>
      <c r="I18" s="159" t="s">
        <v>102</v>
      </c>
      <c r="J18" s="165">
        <v>45265</v>
      </c>
      <c r="K18" s="165">
        <v>45265</v>
      </c>
      <c r="L18" s="172" t="s">
        <v>945</v>
      </c>
      <c r="M18" s="159" t="s">
        <v>133</v>
      </c>
      <c r="N18" s="159" t="s">
        <v>644</v>
      </c>
      <c r="O18" s="159" t="s">
        <v>805</v>
      </c>
      <c r="P18" s="159"/>
      <c r="Q18" s="165"/>
      <c r="R18" s="166"/>
      <c r="S18" s="167"/>
      <c r="T18" s="168">
        <v>45268</v>
      </c>
      <c r="U18" s="163" t="s">
        <v>5184</v>
      </c>
      <c r="V18" s="169" t="s">
        <v>162</v>
      </c>
      <c r="W18" s="173" t="s">
        <v>371</v>
      </c>
    </row>
    <row r="19" spans="1:23" ht="14.45" customHeight="1" x14ac:dyDescent="0.25">
      <c r="A19" s="171" t="s">
        <v>5410</v>
      </c>
      <c r="B19" s="160">
        <v>5</v>
      </c>
      <c r="C19" s="159" t="s">
        <v>168</v>
      </c>
      <c r="D19" s="159" t="s">
        <v>569</v>
      </c>
      <c r="E19" s="159" t="s">
        <v>279</v>
      </c>
      <c r="F19" s="159"/>
      <c r="G19" s="166" t="s">
        <v>1408</v>
      </c>
      <c r="H19" s="171" t="s">
        <v>89</v>
      </c>
      <c r="I19" s="159" t="s">
        <v>102</v>
      </c>
      <c r="J19" s="165">
        <v>45265</v>
      </c>
      <c r="K19" s="165">
        <v>45265</v>
      </c>
      <c r="L19" s="172" t="s">
        <v>945</v>
      </c>
      <c r="M19" s="159" t="s">
        <v>133</v>
      </c>
      <c r="N19" s="159" t="s">
        <v>644</v>
      </c>
      <c r="O19" s="159" t="s">
        <v>805</v>
      </c>
      <c r="P19" s="159"/>
      <c r="Q19" s="165"/>
      <c r="R19" s="166"/>
      <c r="S19" s="167"/>
      <c r="T19" s="168">
        <v>45267</v>
      </c>
      <c r="U19" s="163" t="s">
        <v>650</v>
      </c>
      <c r="V19" s="169" t="s">
        <v>162</v>
      </c>
      <c r="W19" s="173" t="s">
        <v>276</v>
      </c>
    </row>
    <row r="20" spans="1:23" ht="14.45" customHeight="1" x14ac:dyDescent="0.25">
      <c r="A20" s="171" t="s">
        <v>5411</v>
      </c>
      <c r="B20" s="160">
        <v>20</v>
      </c>
      <c r="C20" s="159" t="s">
        <v>168</v>
      </c>
      <c r="D20" s="159" t="s">
        <v>173</v>
      </c>
      <c r="E20" s="159" t="s">
        <v>279</v>
      </c>
      <c r="F20" s="159"/>
      <c r="G20" s="166" t="s">
        <v>224</v>
      </c>
      <c r="H20" s="171" t="s">
        <v>89</v>
      </c>
      <c r="I20" s="159" t="s">
        <v>104</v>
      </c>
      <c r="J20" s="165">
        <v>45265</v>
      </c>
      <c r="K20" s="165">
        <v>45266</v>
      </c>
      <c r="L20" s="172" t="s">
        <v>5412</v>
      </c>
      <c r="M20" s="159" t="s">
        <v>137</v>
      </c>
      <c r="N20" s="159" t="s">
        <v>3221</v>
      </c>
      <c r="O20" s="159" t="s">
        <v>171</v>
      </c>
      <c r="P20" s="159"/>
      <c r="Q20" s="165"/>
      <c r="R20" s="166"/>
      <c r="S20" s="167"/>
      <c r="T20" s="168">
        <v>45269</v>
      </c>
      <c r="U20" s="163" t="s">
        <v>5413</v>
      </c>
      <c r="V20" s="169" t="s">
        <v>162</v>
      </c>
      <c r="W20" s="173" t="s">
        <v>371</v>
      </c>
    </row>
    <row r="21" spans="1:23" ht="14.45" customHeight="1" x14ac:dyDescent="0.25">
      <c r="A21" s="171" t="s">
        <v>5414</v>
      </c>
      <c r="B21" s="160">
        <v>31</v>
      </c>
      <c r="C21" s="159" t="s">
        <v>168</v>
      </c>
      <c r="D21" s="159" t="s">
        <v>173</v>
      </c>
      <c r="E21" s="159" t="s">
        <v>279</v>
      </c>
      <c r="F21" s="159"/>
      <c r="G21" s="166" t="s">
        <v>373</v>
      </c>
      <c r="H21" s="171" t="s">
        <v>89</v>
      </c>
      <c r="I21" s="159" t="s">
        <v>106</v>
      </c>
      <c r="J21" s="165">
        <v>45266</v>
      </c>
      <c r="K21" s="165">
        <v>45266</v>
      </c>
      <c r="L21" s="172" t="s">
        <v>5415</v>
      </c>
      <c r="M21" s="159" t="s">
        <v>137</v>
      </c>
      <c r="N21" s="159" t="s">
        <v>3221</v>
      </c>
      <c r="O21" s="159" t="s">
        <v>171</v>
      </c>
      <c r="P21" s="159"/>
      <c r="Q21" s="165"/>
      <c r="R21" s="166"/>
      <c r="S21" s="167"/>
      <c r="T21" s="168">
        <v>45269</v>
      </c>
      <c r="U21" s="163" t="s">
        <v>5416</v>
      </c>
      <c r="V21" s="169" t="s">
        <v>162</v>
      </c>
      <c r="W21" s="173" t="s">
        <v>376</v>
      </c>
    </row>
    <row r="22" spans="1:23" ht="14.45" customHeight="1" x14ac:dyDescent="0.25">
      <c r="A22" s="171" t="s">
        <v>5417</v>
      </c>
      <c r="B22" s="160">
        <v>21</v>
      </c>
      <c r="C22" s="159" t="s">
        <v>168</v>
      </c>
      <c r="D22" s="159" t="s">
        <v>173</v>
      </c>
      <c r="E22" s="159" t="s">
        <v>185</v>
      </c>
      <c r="F22" s="159"/>
      <c r="G22" s="166" t="s">
        <v>413</v>
      </c>
      <c r="H22" s="171" t="s">
        <v>91</v>
      </c>
      <c r="I22" s="159" t="s">
        <v>114</v>
      </c>
      <c r="J22" s="165">
        <v>45266</v>
      </c>
      <c r="K22" s="165">
        <v>45266</v>
      </c>
      <c r="L22" s="172" t="s">
        <v>5418</v>
      </c>
      <c r="M22" s="159" t="s">
        <v>137</v>
      </c>
      <c r="N22" s="159" t="s">
        <v>3221</v>
      </c>
      <c r="O22" s="159" t="s">
        <v>334</v>
      </c>
      <c r="P22" s="159"/>
      <c r="Q22" s="165"/>
      <c r="R22" s="166"/>
      <c r="S22" s="167"/>
      <c r="T22" s="168">
        <v>45275</v>
      </c>
      <c r="U22" s="163" t="s">
        <v>5419</v>
      </c>
      <c r="V22" s="169" t="s">
        <v>162</v>
      </c>
      <c r="W22" s="173" t="s">
        <v>417</v>
      </c>
    </row>
    <row r="23" spans="1:23" ht="14.45" customHeight="1" x14ac:dyDescent="0.25">
      <c r="A23" s="171" t="s">
        <v>5420</v>
      </c>
      <c r="B23" s="160">
        <v>70</v>
      </c>
      <c r="C23" s="159" t="s">
        <v>168</v>
      </c>
      <c r="D23" s="159" t="s">
        <v>173</v>
      </c>
      <c r="E23" s="159" t="s">
        <v>279</v>
      </c>
      <c r="F23" s="159"/>
      <c r="G23" s="166" t="s">
        <v>338</v>
      </c>
      <c r="H23" s="171" t="s">
        <v>89</v>
      </c>
      <c r="I23" s="159" t="s">
        <v>102</v>
      </c>
      <c r="J23" s="165">
        <v>45266</v>
      </c>
      <c r="K23" s="165">
        <v>45266</v>
      </c>
      <c r="L23" s="172" t="s">
        <v>198</v>
      </c>
      <c r="M23" s="159" t="s">
        <v>133</v>
      </c>
      <c r="N23" s="159" t="s">
        <v>3221</v>
      </c>
      <c r="O23" s="159" t="s">
        <v>805</v>
      </c>
      <c r="P23" s="159"/>
      <c r="Q23" s="165"/>
      <c r="R23" s="166"/>
      <c r="S23" s="167"/>
      <c r="T23" s="168">
        <v>45269</v>
      </c>
      <c r="U23" s="163" t="s">
        <v>285</v>
      </c>
      <c r="V23" s="169" t="s">
        <v>166</v>
      </c>
      <c r="W23" s="173" t="s">
        <v>1809</v>
      </c>
    </row>
    <row r="24" spans="1:23" ht="14.45" customHeight="1" x14ac:dyDescent="0.25">
      <c r="A24" s="171" t="s">
        <v>5421</v>
      </c>
      <c r="B24" s="160">
        <v>21</v>
      </c>
      <c r="C24" s="159" t="s">
        <v>168</v>
      </c>
      <c r="D24" s="159" t="s">
        <v>173</v>
      </c>
      <c r="E24" s="159" t="s">
        <v>279</v>
      </c>
      <c r="F24" s="159"/>
      <c r="G24" s="166" t="s">
        <v>1849</v>
      </c>
      <c r="H24" s="171" t="s">
        <v>89</v>
      </c>
      <c r="I24" s="159" t="s">
        <v>106</v>
      </c>
      <c r="J24" s="165">
        <v>45267</v>
      </c>
      <c r="K24" s="165">
        <v>45267</v>
      </c>
      <c r="L24" s="172" t="s">
        <v>5422</v>
      </c>
      <c r="M24" s="159" t="s">
        <v>137</v>
      </c>
      <c r="N24" s="159" t="s">
        <v>3221</v>
      </c>
      <c r="O24" s="159" t="s">
        <v>208</v>
      </c>
      <c r="P24" s="159"/>
      <c r="Q24" s="165"/>
      <c r="R24" s="166"/>
      <c r="S24" s="167"/>
      <c r="T24" s="168">
        <v>45268</v>
      </c>
      <c r="U24" s="163" t="s">
        <v>5423</v>
      </c>
      <c r="V24" s="169" t="s">
        <v>162</v>
      </c>
      <c r="W24" s="173" t="s">
        <v>5424</v>
      </c>
    </row>
    <row r="25" spans="1:23" ht="14.45" customHeight="1" x14ac:dyDescent="0.25">
      <c r="A25" s="171" t="s">
        <v>5425</v>
      </c>
      <c r="B25" s="160">
        <v>20</v>
      </c>
      <c r="C25" s="159" t="s">
        <v>168</v>
      </c>
      <c r="D25" s="159" t="s">
        <v>173</v>
      </c>
      <c r="E25" s="159" t="s">
        <v>185</v>
      </c>
      <c r="F25" s="159"/>
      <c r="G25" s="166" t="s">
        <v>436</v>
      </c>
      <c r="H25" s="171" t="s">
        <v>91</v>
      </c>
      <c r="I25" s="159" t="s">
        <v>114</v>
      </c>
      <c r="J25" s="165">
        <v>45267</v>
      </c>
      <c r="K25" s="165">
        <v>45267</v>
      </c>
      <c r="L25" s="172" t="s">
        <v>5426</v>
      </c>
      <c r="M25" s="159" t="s">
        <v>137</v>
      </c>
      <c r="N25" s="159" t="s">
        <v>3221</v>
      </c>
      <c r="O25" s="159" t="s">
        <v>1861</v>
      </c>
      <c r="P25" s="159"/>
      <c r="Q25" s="165"/>
      <c r="R25" s="166"/>
      <c r="S25" s="167"/>
      <c r="T25" s="168">
        <v>45274</v>
      </c>
      <c r="U25" s="163" t="s">
        <v>5427</v>
      </c>
      <c r="V25" s="169" t="s">
        <v>162</v>
      </c>
      <c r="W25" s="173" t="s">
        <v>423</v>
      </c>
    </row>
    <row r="26" spans="1:23" ht="14.45" customHeight="1" x14ac:dyDescent="0.25">
      <c r="A26" s="171" t="s">
        <v>5428</v>
      </c>
      <c r="B26" s="160">
        <v>33</v>
      </c>
      <c r="C26" s="159" t="s">
        <v>168</v>
      </c>
      <c r="D26" s="159" t="s">
        <v>173</v>
      </c>
      <c r="E26" s="159" t="s">
        <v>279</v>
      </c>
      <c r="F26" s="159"/>
      <c r="G26" s="166" t="s">
        <v>419</v>
      </c>
      <c r="H26" s="171" t="s">
        <v>89</v>
      </c>
      <c r="I26" s="159" t="s">
        <v>106</v>
      </c>
      <c r="J26" s="165">
        <v>45267</v>
      </c>
      <c r="K26" s="165">
        <v>45267</v>
      </c>
      <c r="L26" s="172" t="s">
        <v>5429</v>
      </c>
      <c r="M26" s="159" t="s">
        <v>137</v>
      </c>
      <c r="N26" s="159" t="s">
        <v>3221</v>
      </c>
      <c r="O26" s="159" t="s">
        <v>208</v>
      </c>
      <c r="P26" s="159"/>
      <c r="Q26" s="165"/>
      <c r="R26" s="166"/>
      <c r="S26" s="167"/>
      <c r="T26" s="168">
        <v>45268</v>
      </c>
      <c r="U26" s="163" t="s">
        <v>1494</v>
      </c>
      <c r="V26" s="169" t="s">
        <v>162</v>
      </c>
      <c r="W26" s="173" t="s">
        <v>665</v>
      </c>
    </row>
    <row r="27" spans="1:23" ht="14.45" customHeight="1" x14ac:dyDescent="0.25">
      <c r="A27" s="171" t="s">
        <v>5430</v>
      </c>
      <c r="B27" s="160">
        <v>25</v>
      </c>
      <c r="C27" s="159" t="s">
        <v>168</v>
      </c>
      <c r="D27" s="159" t="s">
        <v>173</v>
      </c>
      <c r="E27" s="159" t="s">
        <v>279</v>
      </c>
      <c r="F27" s="159"/>
      <c r="G27" s="166" t="s">
        <v>400</v>
      </c>
      <c r="H27" s="171" t="s">
        <v>89</v>
      </c>
      <c r="I27" s="159" t="s">
        <v>106</v>
      </c>
      <c r="J27" s="165">
        <v>45267</v>
      </c>
      <c r="K27" s="165">
        <v>45267</v>
      </c>
      <c r="L27" s="172" t="s">
        <v>5431</v>
      </c>
      <c r="M27" s="159" t="s">
        <v>137</v>
      </c>
      <c r="N27" s="159" t="s">
        <v>3221</v>
      </c>
      <c r="O27" s="159" t="s">
        <v>352</v>
      </c>
      <c r="P27" s="159" t="s">
        <v>353</v>
      </c>
      <c r="Q27" s="165">
        <v>45267</v>
      </c>
      <c r="R27" s="166" t="s">
        <v>354</v>
      </c>
      <c r="S27" s="167"/>
      <c r="T27" s="168">
        <v>45274</v>
      </c>
      <c r="U27" s="163" t="s">
        <v>5432</v>
      </c>
      <c r="V27" s="169" t="s">
        <v>162</v>
      </c>
      <c r="W27" s="173" t="s">
        <v>2423</v>
      </c>
    </row>
    <row r="28" spans="1:23" ht="14.45" customHeight="1" x14ac:dyDescent="0.25">
      <c r="A28" s="171" t="s">
        <v>5433</v>
      </c>
      <c r="B28" s="160">
        <v>4</v>
      </c>
      <c r="C28" s="159" t="s">
        <v>178</v>
      </c>
      <c r="D28" s="159" t="s">
        <v>173</v>
      </c>
      <c r="E28" s="159" t="s">
        <v>279</v>
      </c>
      <c r="F28" s="159"/>
      <c r="G28" s="166" t="s">
        <v>238</v>
      </c>
      <c r="H28" s="171" t="s">
        <v>89</v>
      </c>
      <c r="I28" s="159" t="s">
        <v>102</v>
      </c>
      <c r="J28" s="165">
        <v>45267</v>
      </c>
      <c r="K28" s="165">
        <v>45267</v>
      </c>
      <c r="L28" s="172" t="s">
        <v>945</v>
      </c>
      <c r="M28" s="159" t="s">
        <v>133</v>
      </c>
      <c r="N28" s="159" t="s">
        <v>644</v>
      </c>
      <c r="O28" s="159" t="s">
        <v>805</v>
      </c>
      <c r="P28" s="159"/>
      <c r="Q28" s="165"/>
      <c r="R28" s="166"/>
      <c r="S28" s="167"/>
      <c r="T28" s="168">
        <v>45271</v>
      </c>
      <c r="U28" s="163" t="s">
        <v>5434</v>
      </c>
      <c r="V28" s="169" t="s">
        <v>162</v>
      </c>
      <c r="W28" s="173" t="s">
        <v>299</v>
      </c>
    </row>
    <row r="29" spans="1:23" ht="14.45" customHeight="1" x14ac:dyDescent="0.25">
      <c r="A29" s="171" t="s">
        <v>5435</v>
      </c>
      <c r="B29" s="160">
        <v>5</v>
      </c>
      <c r="C29" s="159" t="s">
        <v>168</v>
      </c>
      <c r="D29" s="159" t="s">
        <v>173</v>
      </c>
      <c r="E29" s="159" t="s">
        <v>279</v>
      </c>
      <c r="F29" s="159"/>
      <c r="G29" s="166" t="s">
        <v>179</v>
      </c>
      <c r="H29" s="171" t="s">
        <v>89</v>
      </c>
      <c r="I29" s="159" t="s">
        <v>106</v>
      </c>
      <c r="J29" s="165">
        <v>45267</v>
      </c>
      <c r="K29" s="165">
        <v>45267</v>
      </c>
      <c r="L29" s="172" t="s">
        <v>945</v>
      </c>
      <c r="M29" s="159" t="s">
        <v>133</v>
      </c>
      <c r="N29" s="159" t="s">
        <v>644</v>
      </c>
      <c r="O29" s="159" t="s">
        <v>805</v>
      </c>
      <c r="P29" s="159"/>
      <c r="Q29" s="165"/>
      <c r="R29" s="166"/>
      <c r="S29" s="167"/>
      <c r="T29" s="168">
        <v>45270</v>
      </c>
      <c r="U29" s="163" t="s">
        <v>3433</v>
      </c>
      <c r="V29" s="169" t="s">
        <v>162</v>
      </c>
      <c r="W29" s="173" t="s">
        <v>371</v>
      </c>
    </row>
    <row r="30" spans="1:23" ht="14.45" customHeight="1" x14ac:dyDescent="0.25">
      <c r="A30" s="171" t="s">
        <v>5436</v>
      </c>
      <c r="B30" s="160">
        <v>27</v>
      </c>
      <c r="C30" s="159" t="s">
        <v>168</v>
      </c>
      <c r="D30" s="159" t="s">
        <v>173</v>
      </c>
      <c r="E30" s="159" t="s">
        <v>279</v>
      </c>
      <c r="F30" s="159"/>
      <c r="G30" s="166" t="s">
        <v>338</v>
      </c>
      <c r="H30" s="171" t="s">
        <v>89</v>
      </c>
      <c r="I30" s="159" t="s">
        <v>102</v>
      </c>
      <c r="J30" s="165">
        <v>45267</v>
      </c>
      <c r="K30" s="165">
        <v>45267</v>
      </c>
      <c r="L30" s="172" t="s">
        <v>5437</v>
      </c>
      <c r="M30" s="159" t="s">
        <v>137</v>
      </c>
      <c r="N30" s="159" t="s">
        <v>3221</v>
      </c>
      <c r="O30" s="159" t="s">
        <v>171</v>
      </c>
      <c r="P30" s="159"/>
      <c r="Q30" s="165"/>
      <c r="R30" s="166"/>
      <c r="S30" s="167"/>
      <c r="T30" s="168">
        <v>45273</v>
      </c>
      <c r="U30" s="163" t="s">
        <v>5438</v>
      </c>
      <c r="V30" s="169" t="s">
        <v>162</v>
      </c>
      <c r="W30" s="173" t="s">
        <v>615</v>
      </c>
    </row>
    <row r="31" spans="1:23" ht="14.45" customHeight="1" x14ac:dyDescent="0.25">
      <c r="A31" s="171" t="s">
        <v>5439</v>
      </c>
      <c r="B31" s="160">
        <f>11*30.4387/365.25</f>
        <v>0.9167028062970568</v>
      </c>
      <c r="C31" s="159" t="s">
        <v>178</v>
      </c>
      <c r="D31" s="159" t="s">
        <v>173</v>
      </c>
      <c r="E31" s="159" t="s">
        <v>185</v>
      </c>
      <c r="F31" s="159"/>
      <c r="G31" s="166" t="s">
        <v>1891</v>
      </c>
      <c r="H31" s="171" t="s">
        <v>91</v>
      </c>
      <c r="I31" s="159" t="s">
        <v>114</v>
      </c>
      <c r="J31" s="165">
        <v>45268</v>
      </c>
      <c r="K31" s="165">
        <v>45268</v>
      </c>
      <c r="L31" s="172" t="s">
        <v>3220</v>
      </c>
      <c r="M31" s="159" t="s">
        <v>133</v>
      </c>
      <c r="N31" s="159" t="s">
        <v>3221</v>
      </c>
      <c r="O31" s="159" t="s">
        <v>284</v>
      </c>
      <c r="P31" s="159"/>
      <c r="Q31" s="165"/>
      <c r="R31" s="166"/>
      <c r="S31" s="167"/>
      <c r="T31" s="168">
        <v>45276</v>
      </c>
      <c r="U31" s="163" t="s">
        <v>963</v>
      </c>
      <c r="V31" s="169" t="s">
        <v>162</v>
      </c>
      <c r="W31" s="173" t="s">
        <v>387</v>
      </c>
    </row>
    <row r="32" spans="1:23" ht="14.45" customHeight="1" x14ac:dyDescent="0.25">
      <c r="A32" s="171" t="s">
        <v>5440</v>
      </c>
      <c r="B32" s="160">
        <v>3</v>
      </c>
      <c r="C32" s="159" t="s">
        <v>178</v>
      </c>
      <c r="D32" s="159" t="s">
        <v>173</v>
      </c>
      <c r="E32" s="159" t="s">
        <v>279</v>
      </c>
      <c r="F32" s="159"/>
      <c r="G32" s="166" t="s">
        <v>238</v>
      </c>
      <c r="H32" s="171" t="s">
        <v>89</v>
      </c>
      <c r="I32" s="159" t="s">
        <v>102</v>
      </c>
      <c r="J32" s="165">
        <v>45268</v>
      </c>
      <c r="K32" s="165">
        <v>45268</v>
      </c>
      <c r="L32" s="172" t="s">
        <v>945</v>
      </c>
      <c r="M32" s="159" t="s">
        <v>133</v>
      </c>
      <c r="N32" s="159" t="s">
        <v>644</v>
      </c>
      <c r="O32" s="159" t="s">
        <v>805</v>
      </c>
      <c r="P32" s="159"/>
      <c r="Q32" s="165"/>
      <c r="R32" s="166"/>
      <c r="S32" s="167"/>
      <c r="T32" s="168">
        <v>45271</v>
      </c>
      <c r="U32" s="163" t="s">
        <v>3433</v>
      </c>
      <c r="V32" s="169" t="s">
        <v>162</v>
      </c>
      <c r="W32" s="173" t="s">
        <v>371</v>
      </c>
    </row>
    <row r="33" spans="1:23" ht="14.45" customHeight="1" x14ac:dyDescent="0.25">
      <c r="A33" s="171" t="s">
        <v>5441</v>
      </c>
      <c r="B33" s="160">
        <v>48</v>
      </c>
      <c r="C33" s="159" t="s">
        <v>168</v>
      </c>
      <c r="D33" s="159" t="s">
        <v>173</v>
      </c>
      <c r="E33" s="159" t="s">
        <v>279</v>
      </c>
      <c r="F33" s="159"/>
      <c r="G33" s="166" t="s">
        <v>238</v>
      </c>
      <c r="H33" s="171" t="s">
        <v>89</v>
      </c>
      <c r="I33" s="159" t="s">
        <v>102</v>
      </c>
      <c r="J33" s="165">
        <v>45268</v>
      </c>
      <c r="K33" s="165">
        <v>45268</v>
      </c>
      <c r="L33" s="172" t="s">
        <v>945</v>
      </c>
      <c r="M33" s="159" t="s">
        <v>133</v>
      </c>
      <c r="N33" s="159" t="s">
        <v>644</v>
      </c>
      <c r="O33" s="159" t="s">
        <v>805</v>
      </c>
      <c r="P33" s="159"/>
      <c r="Q33" s="165"/>
      <c r="R33" s="166"/>
      <c r="S33" s="167"/>
      <c r="T33" s="168">
        <v>45270</v>
      </c>
      <c r="U33" s="163" t="s">
        <v>650</v>
      </c>
      <c r="V33" s="169" t="s">
        <v>162</v>
      </c>
      <c r="W33" s="173" t="s">
        <v>276</v>
      </c>
    </row>
    <row r="34" spans="1:23" ht="14.45" customHeight="1" x14ac:dyDescent="0.25">
      <c r="A34" s="171" t="s">
        <v>5442</v>
      </c>
      <c r="B34" s="160">
        <v>35</v>
      </c>
      <c r="C34" s="159" t="s">
        <v>178</v>
      </c>
      <c r="D34" s="159" t="s">
        <v>345</v>
      </c>
      <c r="E34" s="159" t="s">
        <v>279</v>
      </c>
      <c r="F34" s="159"/>
      <c r="G34" s="166" t="s">
        <v>5443</v>
      </c>
      <c r="H34" s="171" t="s">
        <v>89</v>
      </c>
      <c r="I34" s="159" t="s">
        <v>106</v>
      </c>
      <c r="J34" s="165">
        <v>45268</v>
      </c>
      <c r="K34" s="165">
        <v>45268</v>
      </c>
      <c r="L34" s="172" t="s">
        <v>5444</v>
      </c>
      <c r="M34" s="159" t="s">
        <v>201</v>
      </c>
      <c r="N34" s="159" t="s">
        <v>644</v>
      </c>
      <c r="O34" s="159" t="s">
        <v>421</v>
      </c>
      <c r="P34" s="159" t="s">
        <v>353</v>
      </c>
      <c r="Q34" s="165">
        <v>45268</v>
      </c>
      <c r="R34" s="166" t="s">
        <v>354</v>
      </c>
      <c r="S34" s="167"/>
      <c r="T34" s="168">
        <v>45279</v>
      </c>
      <c r="U34" s="163"/>
      <c r="V34" s="169" t="s">
        <v>156</v>
      </c>
      <c r="W34" s="173" t="s">
        <v>5445</v>
      </c>
    </row>
    <row r="35" spans="1:23" ht="14.45" customHeight="1" x14ac:dyDescent="0.25">
      <c r="A35" s="171" t="s">
        <v>5446</v>
      </c>
      <c r="B35" s="160">
        <v>35</v>
      </c>
      <c r="C35" s="159" t="s">
        <v>178</v>
      </c>
      <c r="D35" s="159" t="s">
        <v>569</v>
      </c>
      <c r="E35" s="159" t="s">
        <v>279</v>
      </c>
      <c r="F35" s="159"/>
      <c r="G35" s="166" t="s">
        <v>4146</v>
      </c>
      <c r="H35" s="171" t="s">
        <v>89</v>
      </c>
      <c r="I35" s="159" t="s">
        <v>106</v>
      </c>
      <c r="J35" s="165">
        <v>45268</v>
      </c>
      <c r="K35" s="165">
        <v>45268</v>
      </c>
      <c r="L35" s="172" t="s">
        <v>1804</v>
      </c>
      <c r="M35" s="159" t="s">
        <v>133</v>
      </c>
      <c r="N35" s="159" t="s">
        <v>644</v>
      </c>
      <c r="O35" s="159" t="s">
        <v>284</v>
      </c>
      <c r="P35" s="159"/>
      <c r="Q35" s="165"/>
      <c r="R35" s="166"/>
      <c r="S35" s="167"/>
      <c r="T35" s="168">
        <v>45270</v>
      </c>
      <c r="U35" s="163" t="s">
        <v>285</v>
      </c>
      <c r="V35" s="169" t="s">
        <v>166</v>
      </c>
      <c r="W35" s="173" t="s">
        <v>1096</v>
      </c>
    </row>
    <row r="36" spans="1:23" ht="14.45" customHeight="1" x14ac:dyDescent="0.25">
      <c r="A36" s="171" t="s">
        <v>5447</v>
      </c>
      <c r="B36" s="160">
        <v>2</v>
      </c>
      <c r="C36" s="159" t="s">
        <v>168</v>
      </c>
      <c r="D36" s="159" t="s">
        <v>173</v>
      </c>
      <c r="E36" s="159" t="s">
        <v>279</v>
      </c>
      <c r="F36" s="159"/>
      <c r="G36" s="166" t="s">
        <v>338</v>
      </c>
      <c r="H36" s="171" t="s">
        <v>89</v>
      </c>
      <c r="I36" s="159" t="s">
        <v>102</v>
      </c>
      <c r="J36" s="165">
        <v>45269</v>
      </c>
      <c r="K36" s="165">
        <v>45269</v>
      </c>
      <c r="L36" s="172" t="s">
        <v>198</v>
      </c>
      <c r="M36" s="159" t="s">
        <v>133</v>
      </c>
      <c r="N36" s="159" t="s">
        <v>3823</v>
      </c>
      <c r="O36" s="159" t="s">
        <v>805</v>
      </c>
      <c r="P36" s="159"/>
      <c r="Q36" s="165"/>
      <c r="R36" s="166"/>
      <c r="S36" s="167"/>
      <c r="T36" s="168">
        <v>45275</v>
      </c>
      <c r="U36" s="163" t="s">
        <v>3433</v>
      </c>
      <c r="V36" s="169" t="s">
        <v>162</v>
      </c>
      <c r="W36" s="173" t="s">
        <v>347</v>
      </c>
    </row>
    <row r="37" spans="1:23" ht="14.45" customHeight="1" x14ac:dyDescent="0.25">
      <c r="A37" s="171" t="s">
        <v>5448</v>
      </c>
      <c r="B37" s="160">
        <v>55</v>
      </c>
      <c r="C37" s="159" t="s">
        <v>168</v>
      </c>
      <c r="D37" s="159" t="s">
        <v>173</v>
      </c>
      <c r="E37" s="159" t="s">
        <v>279</v>
      </c>
      <c r="F37" s="159"/>
      <c r="G37" s="166" t="s">
        <v>338</v>
      </c>
      <c r="H37" s="171" t="s">
        <v>89</v>
      </c>
      <c r="I37" s="159" t="s">
        <v>102</v>
      </c>
      <c r="J37" s="165">
        <v>45269</v>
      </c>
      <c r="K37" s="165">
        <v>45269</v>
      </c>
      <c r="L37" s="172" t="s">
        <v>650</v>
      </c>
      <c r="M37" s="159" t="s">
        <v>133</v>
      </c>
      <c r="N37" s="159" t="s">
        <v>3823</v>
      </c>
      <c r="O37" s="159" t="s">
        <v>805</v>
      </c>
      <c r="P37" s="159"/>
      <c r="Q37" s="165"/>
      <c r="R37" s="166"/>
      <c r="S37" s="167"/>
      <c r="T37" s="168">
        <v>45271</v>
      </c>
      <c r="U37" s="163" t="s">
        <v>3433</v>
      </c>
      <c r="V37" s="169" t="s">
        <v>162</v>
      </c>
      <c r="W37" s="173" t="s">
        <v>276</v>
      </c>
    </row>
    <row r="38" spans="1:23" ht="14.45" customHeight="1" x14ac:dyDescent="0.25">
      <c r="A38" s="171" t="s">
        <v>5449</v>
      </c>
      <c r="B38" s="160">
        <v>25</v>
      </c>
      <c r="C38" s="159" t="s">
        <v>178</v>
      </c>
      <c r="D38" s="159" t="s">
        <v>169</v>
      </c>
      <c r="E38" s="159" t="s">
        <v>795</v>
      </c>
      <c r="F38" s="159"/>
      <c r="G38" s="166" t="s">
        <v>5450</v>
      </c>
      <c r="H38" s="171" t="s">
        <v>91</v>
      </c>
      <c r="I38" s="202"/>
      <c r="J38" s="165">
        <v>45269</v>
      </c>
      <c r="K38" s="165">
        <v>45269</v>
      </c>
      <c r="L38" s="172" t="s">
        <v>5451</v>
      </c>
      <c r="M38" s="159" t="s">
        <v>201</v>
      </c>
      <c r="N38" s="159" t="s">
        <v>644</v>
      </c>
      <c r="O38" s="159" t="s">
        <v>421</v>
      </c>
      <c r="P38" s="159"/>
      <c r="Q38" s="165"/>
      <c r="R38" s="166"/>
      <c r="S38" s="167"/>
      <c r="T38" s="168">
        <v>45273</v>
      </c>
      <c r="U38" s="163" t="s">
        <v>5452</v>
      </c>
      <c r="V38" s="169" t="s">
        <v>166</v>
      </c>
      <c r="W38" s="173" t="s">
        <v>1809</v>
      </c>
    </row>
    <row r="39" spans="1:23" ht="14.45" customHeight="1" x14ac:dyDescent="0.25">
      <c r="A39" s="171" t="s">
        <v>5453</v>
      </c>
      <c r="B39" s="160">
        <v>4</v>
      </c>
      <c r="C39" s="159" t="s">
        <v>178</v>
      </c>
      <c r="D39" s="159" t="s">
        <v>173</v>
      </c>
      <c r="E39" s="159" t="s">
        <v>279</v>
      </c>
      <c r="F39" s="159"/>
      <c r="G39" s="166" t="s">
        <v>338</v>
      </c>
      <c r="H39" s="171" t="s">
        <v>89</v>
      </c>
      <c r="I39" s="159" t="s">
        <v>102</v>
      </c>
      <c r="J39" s="165">
        <v>45269</v>
      </c>
      <c r="K39" s="165">
        <v>45269</v>
      </c>
      <c r="L39" s="172" t="s">
        <v>198</v>
      </c>
      <c r="M39" s="159" t="s">
        <v>133</v>
      </c>
      <c r="N39" s="159" t="s">
        <v>3823</v>
      </c>
      <c r="O39" s="159" t="s">
        <v>805</v>
      </c>
      <c r="P39" s="159"/>
      <c r="Q39" s="165"/>
      <c r="R39" s="166"/>
      <c r="S39" s="167"/>
      <c r="T39" s="168">
        <v>45273</v>
      </c>
      <c r="U39" s="163" t="s">
        <v>3433</v>
      </c>
      <c r="V39" s="169" t="s">
        <v>162</v>
      </c>
      <c r="W39" s="173" t="s">
        <v>299</v>
      </c>
    </row>
    <row r="40" spans="1:23" ht="14.45" customHeight="1" x14ac:dyDescent="0.25">
      <c r="A40" s="171" t="s">
        <v>5454</v>
      </c>
      <c r="B40" s="160">
        <v>35</v>
      </c>
      <c r="C40" s="159" t="s">
        <v>168</v>
      </c>
      <c r="D40" s="159" t="s">
        <v>173</v>
      </c>
      <c r="E40" s="159" t="s">
        <v>185</v>
      </c>
      <c r="F40" s="159"/>
      <c r="G40" s="166" t="s">
        <v>909</v>
      </c>
      <c r="H40" s="171" t="s">
        <v>91</v>
      </c>
      <c r="I40" s="159" t="s">
        <v>114</v>
      </c>
      <c r="J40" s="165">
        <v>45270</v>
      </c>
      <c r="K40" s="165">
        <v>45270</v>
      </c>
      <c r="L40" s="172" t="s">
        <v>5455</v>
      </c>
      <c r="M40" s="159" t="s">
        <v>137</v>
      </c>
      <c r="N40" s="159" t="s">
        <v>3823</v>
      </c>
      <c r="O40" s="159" t="s">
        <v>1059</v>
      </c>
      <c r="P40" s="159"/>
      <c r="Q40" s="165"/>
      <c r="R40" s="166"/>
      <c r="S40" s="167"/>
      <c r="T40" s="168">
        <v>45273</v>
      </c>
      <c r="U40" s="163" t="s">
        <v>5456</v>
      </c>
      <c r="V40" s="169" t="s">
        <v>162</v>
      </c>
      <c r="W40" s="173" t="s">
        <v>371</v>
      </c>
    </row>
    <row r="41" spans="1:23" ht="14.45" customHeight="1" x14ac:dyDescent="0.25">
      <c r="A41" s="171" t="s">
        <v>5457</v>
      </c>
      <c r="B41" s="160">
        <v>18</v>
      </c>
      <c r="C41" s="159" t="s">
        <v>178</v>
      </c>
      <c r="D41" s="159" t="s">
        <v>169</v>
      </c>
      <c r="E41" s="159" t="s">
        <v>185</v>
      </c>
      <c r="F41" s="159"/>
      <c r="G41" s="166" t="s">
        <v>5458</v>
      </c>
      <c r="H41" s="171" t="s">
        <v>91</v>
      </c>
      <c r="I41" s="159" t="s">
        <v>114</v>
      </c>
      <c r="J41" s="165">
        <v>45267</v>
      </c>
      <c r="K41" s="165">
        <v>45267</v>
      </c>
      <c r="L41" s="172" t="s">
        <v>5459</v>
      </c>
      <c r="M41" s="159" t="s">
        <v>201</v>
      </c>
      <c r="N41" s="159" t="s">
        <v>644</v>
      </c>
      <c r="O41" s="159" t="s">
        <v>359</v>
      </c>
      <c r="P41" s="159"/>
      <c r="Q41" s="165"/>
      <c r="R41" s="166"/>
      <c r="S41" s="167"/>
      <c r="T41" s="168">
        <v>45279</v>
      </c>
      <c r="U41" s="163" t="s">
        <v>5460</v>
      </c>
      <c r="V41" s="169" t="s">
        <v>162</v>
      </c>
      <c r="W41" s="173" t="s">
        <v>324</v>
      </c>
    </row>
    <row r="42" spans="1:23" ht="14.45" customHeight="1" x14ac:dyDescent="0.25">
      <c r="A42" s="171" t="s">
        <v>5461</v>
      </c>
      <c r="B42" s="160">
        <v>26</v>
      </c>
      <c r="C42" s="159" t="s">
        <v>168</v>
      </c>
      <c r="D42" s="159" t="s">
        <v>173</v>
      </c>
      <c r="E42" s="159" t="s">
        <v>279</v>
      </c>
      <c r="F42" s="159"/>
      <c r="G42" s="166" t="s">
        <v>373</v>
      </c>
      <c r="H42" s="171" t="s">
        <v>89</v>
      </c>
      <c r="I42" s="159" t="s">
        <v>106</v>
      </c>
      <c r="J42" s="165">
        <v>45270</v>
      </c>
      <c r="K42" s="165">
        <v>45270</v>
      </c>
      <c r="L42" s="172" t="s">
        <v>198</v>
      </c>
      <c r="M42" s="159" t="s">
        <v>133</v>
      </c>
      <c r="N42" s="159" t="s">
        <v>3823</v>
      </c>
      <c r="O42" s="159" t="s">
        <v>805</v>
      </c>
      <c r="P42" s="159"/>
      <c r="Q42" s="165"/>
      <c r="R42" s="166" t="s">
        <v>147</v>
      </c>
      <c r="S42" s="167"/>
      <c r="T42" s="168">
        <v>45275</v>
      </c>
      <c r="U42" s="163" t="s">
        <v>285</v>
      </c>
      <c r="V42" s="169" t="s">
        <v>166</v>
      </c>
      <c r="W42" s="173" t="s">
        <v>5462</v>
      </c>
    </row>
    <row r="43" spans="1:23" ht="14.45" customHeight="1" x14ac:dyDescent="0.25">
      <c r="A43" s="171" t="s">
        <v>5463</v>
      </c>
      <c r="B43" s="160">
        <v>9</v>
      </c>
      <c r="C43" s="159" t="s">
        <v>168</v>
      </c>
      <c r="D43" s="159" t="s">
        <v>173</v>
      </c>
      <c r="E43" s="159" t="s">
        <v>279</v>
      </c>
      <c r="F43" s="159"/>
      <c r="G43" s="166" t="s">
        <v>179</v>
      </c>
      <c r="H43" s="171" t="s">
        <v>89</v>
      </c>
      <c r="I43" s="159" t="s">
        <v>106</v>
      </c>
      <c r="J43" s="165">
        <v>45270</v>
      </c>
      <c r="K43" s="165">
        <v>45270</v>
      </c>
      <c r="L43" s="172" t="s">
        <v>3433</v>
      </c>
      <c r="M43" s="159" t="s">
        <v>133</v>
      </c>
      <c r="N43" s="159" t="s">
        <v>644</v>
      </c>
      <c r="O43" s="159" t="s">
        <v>805</v>
      </c>
      <c r="P43" s="159"/>
      <c r="Q43" s="165"/>
      <c r="R43" s="166"/>
      <c r="S43" s="167"/>
      <c r="T43" s="168">
        <v>45273</v>
      </c>
      <c r="U43" s="163" t="s">
        <v>945</v>
      </c>
      <c r="V43" s="169" t="s">
        <v>162</v>
      </c>
      <c r="W43" s="173" t="s">
        <v>371</v>
      </c>
    </row>
    <row r="44" spans="1:23" ht="14.45" customHeight="1" x14ac:dyDescent="0.25">
      <c r="A44" s="171" t="s">
        <v>5464</v>
      </c>
      <c r="B44" s="160">
        <v>1.6</v>
      </c>
      <c r="C44" s="159" t="s">
        <v>168</v>
      </c>
      <c r="D44" s="159" t="s">
        <v>173</v>
      </c>
      <c r="E44" s="159" t="s">
        <v>279</v>
      </c>
      <c r="F44" s="159"/>
      <c r="G44" s="166" t="s">
        <v>238</v>
      </c>
      <c r="H44" s="171" t="s">
        <v>89</v>
      </c>
      <c r="I44" s="159" t="s">
        <v>102</v>
      </c>
      <c r="J44" s="165">
        <v>45270</v>
      </c>
      <c r="K44" s="165">
        <v>45270</v>
      </c>
      <c r="L44" s="172" t="s">
        <v>650</v>
      </c>
      <c r="M44" s="159" t="s">
        <v>133</v>
      </c>
      <c r="N44" s="159" t="s">
        <v>644</v>
      </c>
      <c r="O44" s="159" t="s">
        <v>805</v>
      </c>
      <c r="P44" s="159"/>
      <c r="Q44" s="165"/>
      <c r="R44" s="166"/>
      <c r="S44" s="167"/>
      <c r="T44" s="168">
        <v>45273</v>
      </c>
      <c r="U44" s="163" t="s">
        <v>3433</v>
      </c>
      <c r="V44" s="169" t="s">
        <v>162</v>
      </c>
      <c r="W44" s="173" t="s">
        <v>371</v>
      </c>
    </row>
    <row r="45" spans="1:23" ht="14.45" customHeight="1" x14ac:dyDescent="0.25">
      <c r="A45" s="171" t="s">
        <v>5465</v>
      </c>
      <c r="B45" s="160">
        <v>3</v>
      </c>
      <c r="C45" s="159" t="s">
        <v>168</v>
      </c>
      <c r="D45" s="159" t="s">
        <v>173</v>
      </c>
      <c r="E45" s="159" t="s">
        <v>279</v>
      </c>
      <c r="F45" s="159"/>
      <c r="G45" s="166" t="s">
        <v>238</v>
      </c>
      <c r="H45" s="171" t="s">
        <v>89</v>
      </c>
      <c r="I45" s="159" t="s">
        <v>102</v>
      </c>
      <c r="J45" s="165">
        <v>45270</v>
      </c>
      <c r="K45" s="165">
        <v>45270</v>
      </c>
      <c r="L45" s="172" t="s">
        <v>3433</v>
      </c>
      <c r="M45" s="159" t="s">
        <v>133</v>
      </c>
      <c r="N45" s="159" t="s">
        <v>644</v>
      </c>
      <c r="O45" s="159" t="s">
        <v>805</v>
      </c>
      <c r="P45" s="159"/>
      <c r="Q45" s="165"/>
      <c r="R45" s="166"/>
      <c r="S45" s="167"/>
      <c r="T45" s="168">
        <v>45274</v>
      </c>
      <c r="U45" s="163" t="s">
        <v>5184</v>
      </c>
      <c r="V45" s="169" t="s">
        <v>162</v>
      </c>
      <c r="W45" s="173" t="s">
        <v>299</v>
      </c>
    </row>
    <row r="46" spans="1:23" ht="14.45" customHeight="1" x14ac:dyDescent="0.25">
      <c r="A46" s="171" t="s">
        <v>5466</v>
      </c>
      <c r="B46" s="160">
        <v>1.6</v>
      </c>
      <c r="C46" s="159" t="s">
        <v>168</v>
      </c>
      <c r="D46" s="159" t="s">
        <v>173</v>
      </c>
      <c r="E46" s="159" t="s">
        <v>279</v>
      </c>
      <c r="F46" s="159"/>
      <c r="G46" s="166" t="s">
        <v>179</v>
      </c>
      <c r="H46" s="171" t="s">
        <v>89</v>
      </c>
      <c r="I46" s="159" t="s">
        <v>106</v>
      </c>
      <c r="J46" s="165">
        <v>45270</v>
      </c>
      <c r="K46" s="165">
        <v>45270</v>
      </c>
      <c r="L46" s="172" t="s">
        <v>650</v>
      </c>
      <c r="M46" s="159" t="s">
        <v>133</v>
      </c>
      <c r="N46" s="159" t="s">
        <v>644</v>
      </c>
      <c r="O46" s="159" t="s">
        <v>805</v>
      </c>
      <c r="P46" s="159"/>
      <c r="Q46" s="165"/>
      <c r="R46" s="166"/>
      <c r="S46" s="167"/>
      <c r="T46" s="168">
        <v>45273</v>
      </c>
      <c r="U46" s="163" t="s">
        <v>945</v>
      </c>
      <c r="V46" s="169" t="s">
        <v>162</v>
      </c>
      <c r="W46" s="173" t="s">
        <v>371</v>
      </c>
    </row>
    <row r="47" spans="1:23" ht="14.45" customHeight="1" x14ac:dyDescent="0.25">
      <c r="A47" s="171" t="s">
        <v>5467</v>
      </c>
      <c r="B47" s="160">
        <v>32</v>
      </c>
      <c r="C47" s="159" t="s">
        <v>168</v>
      </c>
      <c r="D47" s="159" t="s">
        <v>173</v>
      </c>
      <c r="E47" s="159" t="s">
        <v>279</v>
      </c>
      <c r="F47" s="159"/>
      <c r="G47" s="166" t="s">
        <v>598</v>
      </c>
      <c r="H47" s="171" t="s">
        <v>89</v>
      </c>
      <c r="I47" s="159" t="s">
        <v>106</v>
      </c>
      <c r="J47" s="165">
        <v>45272</v>
      </c>
      <c r="K47" s="165">
        <v>45272</v>
      </c>
      <c r="L47" s="172" t="s">
        <v>4853</v>
      </c>
      <c r="M47" s="159" t="s">
        <v>137</v>
      </c>
      <c r="N47" s="159" t="s">
        <v>3823</v>
      </c>
      <c r="O47" s="159" t="s">
        <v>208</v>
      </c>
      <c r="P47" s="159"/>
      <c r="Q47" s="165"/>
      <c r="R47" s="166"/>
      <c r="S47" s="167"/>
      <c r="T47" s="168">
        <v>45273</v>
      </c>
      <c r="U47" s="163" t="s">
        <v>3074</v>
      </c>
      <c r="V47" s="169" t="s">
        <v>162</v>
      </c>
      <c r="W47" s="173" t="s">
        <v>676</v>
      </c>
    </row>
    <row r="48" spans="1:23" ht="14.45" customHeight="1" x14ac:dyDescent="0.25">
      <c r="A48" s="171" t="s">
        <v>5468</v>
      </c>
      <c r="B48" s="160">
        <v>30</v>
      </c>
      <c r="C48" s="159" t="s">
        <v>168</v>
      </c>
      <c r="D48" s="159" t="s">
        <v>173</v>
      </c>
      <c r="E48" s="159" t="s">
        <v>279</v>
      </c>
      <c r="F48" s="159"/>
      <c r="G48" s="166" t="s">
        <v>179</v>
      </c>
      <c r="H48" s="171" t="s">
        <v>89</v>
      </c>
      <c r="I48" s="159" t="s">
        <v>106</v>
      </c>
      <c r="J48" s="165">
        <v>45273</v>
      </c>
      <c r="K48" s="165">
        <v>45273</v>
      </c>
      <c r="L48" s="172" t="s">
        <v>5469</v>
      </c>
      <c r="M48" s="159" t="s">
        <v>137</v>
      </c>
      <c r="N48" s="159" t="s">
        <v>3823</v>
      </c>
      <c r="O48" s="159" t="s">
        <v>334</v>
      </c>
      <c r="P48" s="159" t="s">
        <v>353</v>
      </c>
      <c r="Q48" s="165">
        <v>45273</v>
      </c>
      <c r="R48" s="166" t="s">
        <v>354</v>
      </c>
      <c r="S48" s="167"/>
      <c r="T48" s="168">
        <v>45277</v>
      </c>
      <c r="U48" s="163" t="s">
        <v>5470</v>
      </c>
      <c r="V48" s="169" t="s">
        <v>162</v>
      </c>
      <c r="W48" s="173" t="s">
        <v>336</v>
      </c>
    </row>
    <row r="49" spans="1:23" ht="14.45" customHeight="1" x14ac:dyDescent="0.25">
      <c r="A49" s="171" t="s">
        <v>5471</v>
      </c>
      <c r="B49" s="160">
        <v>33</v>
      </c>
      <c r="C49" s="159" t="s">
        <v>168</v>
      </c>
      <c r="D49" s="159" t="s">
        <v>173</v>
      </c>
      <c r="E49" s="159" t="s">
        <v>279</v>
      </c>
      <c r="F49" s="159"/>
      <c r="G49" s="166" t="s">
        <v>477</v>
      </c>
      <c r="H49" s="171" t="s">
        <v>89</v>
      </c>
      <c r="I49" s="159" t="s">
        <v>106</v>
      </c>
      <c r="J49" s="165">
        <v>45273</v>
      </c>
      <c r="K49" s="165">
        <v>45273</v>
      </c>
      <c r="L49" s="172" t="s">
        <v>2691</v>
      </c>
      <c r="M49" s="159" t="s">
        <v>137</v>
      </c>
      <c r="N49" s="159" t="s">
        <v>3823</v>
      </c>
      <c r="O49" s="159" t="s">
        <v>208</v>
      </c>
      <c r="P49" s="159"/>
      <c r="Q49" s="165"/>
      <c r="R49" s="166"/>
      <c r="S49" s="167"/>
      <c r="T49" s="168">
        <v>45274</v>
      </c>
      <c r="U49" s="163" t="s">
        <v>3693</v>
      </c>
      <c r="V49" s="169" t="s">
        <v>162</v>
      </c>
      <c r="W49" s="173" t="s">
        <v>676</v>
      </c>
    </row>
    <row r="50" spans="1:23" ht="14.45" customHeight="1" x14ac:dyDescent="0.25">
      <c r="A50" s="171" t="s">
        <v>5472</v>
      </c>
      <c r="B50" s="160">
        <v>2.7</v>
      </c>
      <c r="C50" s="159" t="s">
        <v>168</v>
      </c>
      <c r="D50" s="159" t="s">
        <v>173</v>
      </c>
      <c r="E50" s="159" t="s">
        <v>279</v>
      </c>
      <c r="F50" s="159"/>
      <c r="G50" s="166" t="s">
        <v>238</v>
      </c>
      <c r="H50" s="171" t="s">
        <v>89</v>
      </c>
      <c r="I50" s="159" t="s">
        <v>102</v>
      </c>
      <c r="J50" s="165">
        <v>45272</v>
      </c>
      <c r="K50" s="165">
        <v>45272</v>
      </c>
      <c r="L50" s="172" t="s">
        <v>649</v>
      </c>
      <c r="M50" s="159" t="s">
        <v>133</v>
      </c>
      <c r="N50" s="159" t="s">
        <v>644</v>
      </c>
      <c r="O50" s="159" t="s">
        <v>805</v>
      </c>
      <c r="P50" s="159"/>
      <c r="Q50" s="165"/>
      <c r="R50" s="166"/>
      <c r="S50" s="167"/>
      <c r="T50" s="168">
        <v>45283</v>
      </c>
      <c r="U50" s="163" t="s">
        <v>3433</v>
      </c>
      <c r="V50" s="169" t="s">
        <v>162</v>
      </c>
      <c r="W50" s="173" t="s">
        <v>502</v>
      </c>
    </row>
    <row r="51" spans="1:23" ht="14.45" customHeight="1" x14ac:dyDescent="0.25">
      <c r="A51" s="171" t="s">
        <v>5473</v>
      </c>
      <c r="B51" s="160">
        <v>10</v>
      </c>
      <c r="C51" s="159" t="s">
        <v>168</v>
      </c>
      <c r="D51" s="159" t="s">
        <v>173</v>
      </c>
      <c r="E51" s="159" t="s">
        <v>279</v>
      </c>
      <c r="F51" s="159"/>
      <c r="G51" s="166" t="s">
        <v>238</v>
      </c>
      <c r="H51" s="171" t="s">
        <v>89</v>
      </c>
      <c r="I51" s="159" t="s">
        <v>102</v>
      </c>
      <c r="J51" s="165">
        <v>45272</v>
      </c>
      <c r="K51" s="165">
        <v>45272</v>
      </c>
      <c r="L51" s="172" t="s">
        <v>3433</v>
      </c>
      <c r="M51" s="159" t="s">
        <v>133</v>
      </c>
      <c r="N51" s="159" t="s">
        <v>644</v>
      </c>
      <c r="O51" s="159" t="s">
        <v>805</v>
      </c>
      <c r="P51" s="159"/>
      <c r="Q51" s="165"/>
      <c r="R51" s="166"/>
      <c r="S51" s="167"/>
      <c r="T51" s="168">
        <v>45277</v>
      </c>
      <c r="U51" s="163" t="s">
        <v>3433</v>
      </c>
      <c r="V51" s="169" t="s">
        <v>162</v>
      </c>
      <c r="W51" s="173" t="s">
        <v>328</v>
      </c>
    </row>
    <row r="52" spans="1:23" ht="14.45" customHeight="1" x14ac:dyDescent="0.25">
      <c r="A52" s="171" t="s">
        <v>5474</v>
      </c>
      <c r="B52" s="160">
        <v>4.5</v>
      </c>
      <c r="C52" s="159" t="s">
        <v>178</v>
      </c>
      <c r="D52" s="159" t="s">
        <v>173</v>
      </c>
      <c r="E52" s="159" t="s">
        <v>279</v>
      </c>
      <c r="F52" s="159"/>
      <c r="G52" s="166" t="s">
        <v>179</v>
      </c>
      <c r="H52" s="171" t="s">
        <v>89</v>
      </c>
      <c r="I52" s="159" t="s">
        <v>106</v>
      </c>
      <c r="J52" s="165">
        <v>45272</v>
      </c>
      <c r="K52" s="165">
        <v>45272</v>
      </c>
      <c r="L52" s="172" t="s">
        <v>3433</v>
      </c>
      <c r="M52" s="159" t="s">
        <v>133</v>
      </c>
      <c r="N52" s="159" t="s">
        <v>644</v>
      </c>
      <c r="O52" s="159" t="s">
        <v>805</v>
      </c>
      <c r="P52" s="159"/>
      <c r="Q52" s="165"/>
      <c r="R52" s="166"/>
      <c r="S52" s="167"/>
      <c r="T52" s="168">
        <v>45277</v>
      </c>
      <c r="U52" s="163" t="s">
        <v>3433</v>
      </c>
      <c r="V52" s="169" t="s">
        <v>162</v>
      </c>
      <c r="W52" s="173" t="s">
        <v>328</v>
      </c>
    </row>
    <row r="53" spans="1:23" ht="14.45" customHeight="1" x14ac:dyDescent="0.25">
      <c r="A53" s="171" t="s">
        <v>5475</v>
      </c>
      <c r="B53" s="160">
        <f>3*30.4387/365.25</f>
        <v>0.25000985626283367</v>
      </c>
      <c r="C53" s="159" t="s">
        <v>168</v>
      </c>
      <c r="D53" s="159" t="s">
        <v>508</v>
      </c>
      <c r="E53" s="159" t="s">
        <v>279</v>
      </c>
      <c r="F53" s="159"/>
      <c r="G53" s="166" t="s">
        <v>5397</v>
      </c>
      <c r="H53" s="171" t="s">
        <v>89</v>
      </c>
      <c r="I53" s="159" t="s">
        <v>106</v>
      </c>
      <c r="J53" s="165">
        <v>45273</v>
      </c>
      <c r="K53" s="165">
        <v>45273</v>
      </c>
      <c r="L53" s="172" t="s">
        <v>1957</v>
      </c>
      <c r="M53" s="159" t="s">
        <v>133</v>
      </c>
      <c r="N53" s="159" t="s">
        <v>644</v>
      </c>
      <c r="O53" s="159" t="s">
        <v>284</v>
      </c>
      <c r="P53" s="159"/>
      <c r="Q53" s="165"/>
      <c r="R53" s="166"/>
      <c r="S53" s="167"/>
      <c r="T53" s="168">
        <v>45278</v>
      </c>
      <c r="U53" s="163" t="s">
        <v>5476</v>
      </c>
      <c r="V53" s="169" t="s">
        <v>162</v>
      </c>
      <c r="W53" s="173" t="s">
        <v>328</v>
      </c>
    </row>
    <row r="54" spans="1:23" ht="14.45" customHeight="1" x14ac:dyDescent="0.25">
      <c r="A54" s="171" t="s">
        <v>5477</v>
      </c>
      <c r="B54" s="160">
        <v>28</v>
      </c>
      <c r="C54" s="159" t="s">
        <v>168</v>
      </c>
      <c r="D54" s="159" t="s">
        <v>173</v>
      </c>
      <c r="E54" s="159" t="s">
        <v>279</v>
      </c>
      <c r="F54" s="159"/>
      <c r="G54" s="166" t="s">
        <v>338</v>
      </c>
      <c r="H54" s="171" t="s">
        <v>89</v>
      </c>
      <c r="I54" s="159" t="s">
        <v>102</v>
      </c>
      <c r="J54" s="165">
        <v>45273</v>
      </c>
      <c r="K54" s="165">
        <v>45273</v>
      </c>
      <c r="L54" s="172" t="s">
        <v>5478</v>
      </c>
      <c r="M54" s="159" t="s">
        <v>137</v>
      </c>
      <c r="N54" s="159" t="s">
        <v>3823</v>
      </c>
      <c r="O54" s="159" t="s">
        <v>1861</v>
      </c>
      <c r="P54" s="159"/>
      <c r="Q54" s="165"/>
      <c r="R54" s="166"/>
      <c r="S54" s="167"/>
      <c r="T54" s="168">
        <v>45276</v>
      </c>
      <c r="U54" s="163" t="s">
        <v>5479</v>
      </c>
      <c r="V54" s="169" t="s">
        <v>162</v>
      </c>
      <c r="W54" s="173" t="s">
        <v>654</v>
      </c>
    </row>
    <row r="55" spans="1:23" ht="14.45" customHeight="1" x14ac:dyDescent="0.25">
      <c r="A55" s="171" t="s">
        <v>5480</v>
      </c>
      <c r="B55" s="160">
        <v>30</v>
      </c>
      <c r="C55" s="159" t="s">
        <v>168</v>
      </c>
      <c r="D55" s="159" t="s">
        <v>173</v>
      </c>
      <c r="E55" s="159" t="s">
        <v>279</v>
      </c>
      <c r="F55" s="159"/>
      <c r="G55" s="166" t="s">
        <v>179</v>
      </c>
      <c r="H55" s="171" t="s">
        <v>89</v>
      </c>
      <c r="I55" s="159" t="s">
        <v>106</v>
      </c>
      <c r="J55" s="165">
        <v>45274</v>
      </c>
      <c r="K55" s="165">
        <v>45274</v>
      </c>
      <c r="L55" s="172" t="s">
        <v>3433</v>
      </c>
      <c r="M55" s="159" t="s">
        <v>133</v>
      </c>
      <c r="N55" s="159" t="s">
        <v>644</v>
      </c>
      <c r="O55" s="159" t="s">
        <v>805</v>
      </c>
      <c r="P55" s="159"/>
      <c r="Q55" s="165"/>
      <c r="R55" s="166"/>
      <c r="S55" s="167"/>
      <c r="T55" s="168">
        <v>45277</v>
      </c>
      <c r="U55" s="163" t="s">
        <v>3433</v>
      </c>
      <c r="V55" s="169" t="s">
        <v>162</v>
      </c>
      <c r="W55" s="173" t="s">
        <v>371</v>
      </c>
    </row>
    <row r="56" spans="1:23" ht="14.45" customHeight="1" x14ac:dyDescent="0.25">
      <c r="A56" s="171" t="s">
        <v>5481</v>
      </c>
      <c r="B56" s="160">
        <v>8</v>
      </c>
      <c r="C56" s="159" t="s">
        <v>168</v>
      </c>
      <c r="D56" s="159" t="s">
        <v>173</v>
      </c>
      <c r="E56" s="159" t="s">
        <v>279</v>
      </c>
      <c r="F56" s="159"/>
      <c r="G56" s="166" t="s">
        <v>338</v>
      </c>
      <c r="H56" s="171" t="s">
        <v>89</v>
      </c>
      <c r="I56" s="159" t="s">
        <v>102</v>
      </c>
      <c r="J56" s="165">
        <v>45274</v>
      </c>
      <c r="K56" s="165">
        <v>45274</v>
      </c>
      <c r="L56" s="172" t="s">
        <v>5482</v>
      </c>
      <c r="M56" s="159" t="s">
        <v>133</v>
      </c>
      <c r="N56" s="159" t="s">
        <v>644</v>
      </c>
      <c r="O56" s="159" t="s">
        <v>310</v>
      </c>
      <c r="P56" s="159"/>
      <c r="Q56" s="165"/>
      <c r="R56" s="166" t="s">
        <v>147</v>
      </c>
      <c r="S56" s="167"/>
      <c r="T56" s="168">
        <v>45282</v>
      </c>
      <c r="U56" s="163" t="s">
        <v>1084</v>
      </c>
      <c r="V56" s="169" t="s">
        <v>162</v>
      </c>
      <c r="W56" s="173" t="s">
        <v>387</v>
      </c>
    </row>
    <row r="57" spans="1:23" ht="14.45" customHeight="1" x14ac:dyDescent="0.25">
      <c r="A57" s="171" t="s">
        <v>5483</v>
      </c>
      <c r="B57" s="160">
        <v>2.2999999999999998</v>
      </c>
      <c r="C57" s="159" t="s">
        <v>168</v>
      </c>
      <c r="D57" s="159" t="s">
        <v>173</v>
      </c>
      <c r="E57" s="159" t="s">
        <v>279</v>
      </c>
      <c r="F57" s="159"/>
      <c r="G57" s="166" t="s">
        <v>179</v>
      </c>
      <c r="H57" s="171" t="s">
        <v>89</v>
      </c>
      <c r="I57" s="159" t="s">
        <v>106</v>
      </c>
      <c r="J57" s="165">
        <v>45274</v>
      </c>
      <c r="K57" s="165">
        <v>45274</v>
      </c>
      <c r="L57" s="172" t="s">
        <v>3432</v>
      </c>
      <c r="M57" s="159" t="s">
        <v>133</v>
      </c>
      <c r="N57" s="159" t="s">
        <v>3823</v>
      </c>
      <c r="O57" s="159" t="s">
        <v>805</v>
      </c>
      <c r="P57" s="159"/>
      <c r="Q57" s="165"/>
      <c r="R57" s="166"/>
      <c r="S57" s="167"/>
      <c r="T57" s="168">
        <v>45276</v>
      </c>
      <c r="U57" s="163" t="s">
        <v>650</v>
      </c>
      <c r="V57" s="169" t="s">
        <v>162</v>
      </c>
      <c r="W57" s="173" t="s">
        <v>276</v>
      </c>
    </row>
    <row r="58" spans="1:23" ht="14.45" customHeight="1" x14ac:dyDescent="0.25">
      <c r="A58" s="171" t="s">
        <v>5484</v>
      </c>
      <c r="B58" s="160">
        <v>1</v>
      </c>
      <c r="C58" s="159" t="s">
        <v>168</v>
      </c>
      <c r="D58" s="159" t="s">
        <v>173</v>
      </c>
      <c r="E58" s="159" t="s">
        <v>185</v>
      </c>
      <c r="F58" s="159"/>
      <c r="G58" s="166" t="s">
        <v>436</v>
      </c>
      <c r="H58" s="171" t="s">
        <v>91</v>
      </c>
      <c r="I58" s="159" t="s">
        <v>114</v>
      </c>
      <c r="J58" s="165">
        <v>45274</v>
      </c>
      <c r="K58" s="165">
        <v>45274</v>
      </c>
      <c r="L58" s="172" t="s">
        <v>198</v>
      </c>
      <c r="M58" s="159" t="s">
        <v>133</v>
      </c>
      <c r="N58" s="159" t="s">
        <v>3823</v>
      </c>
      <c r="O58" s="159" t="s">
        <v>805</v>
      </c>
      <c r="P58" s="159"/>
      <c r="Q58" s="165"/>
      <c r="R58" s="166"/>
      <c r="S58" s="167"/>
      <c r="T58" s="168">
        <v>45281</v>
      </c>
      <c r="U58" s="163" t="s">
        <v>5485</v>
      </c>
      <c r="V58" s="169" t="s">
        <v>162</v>
      </c>
      <c r="W58" s="173" t="s">
        <v>423</v>
      </c>
    </row>
    <row r="59" spans="1:23" ht="14.45" customHeight="1" x14ac:dyDescent="0.25">
      <c r="A59" s="171" t="s">
        <v>5486</v>
      </c>
      <c r="B59" s="160">
        <v>1.5</v>
      </c>
      <c r="C59" s="159" t="s">
        <v>168</v>
      </c>
      <c r="D59" s="159" t="s">
        <v>173</v>
      </c>
      <c r="E59" s="159" t="s">
        <v>279</v>
      </c>
      <c r="F59" s="159"/>
      <c r="G59" s="166" t="s">
        <v>179</v>
      </c>
      <c r="H59" s="171" t="s">
        <v>89</v>
      </c>
      <c r="I59" s="159" t="s">
        <v>106</v>
      </c>
      <c r="J59" s="165">
        <v>45274</v>
      </c>
      <c r="K59" s="165">
        <v>45274</v>
      </c>
      <c r="L59" s="172" t="s">
        <v>650</v>
      </c>
      <c r="M59" s="159" t="s">
        <v>133</v>
      </c>
      <c r="N59" s="159" t="s">
        <v>3823</v>
      </c>
      <c r="O59" s="159" t="s">
        <v>805</v>
      </c>
      <c r="P59" s="159"/>
      <c r="Q59" s="165"/>
      <c r="R59" s="166"/>
      <c r="S59" s="167"/>
      <c r="T59" s="168">
        <v>45277</v>
      </c>
      <c r="U59" s="163" t="s">
        <v>650</v>
      </c>
      <c r="V59" s="169" t="s">
        <v>162</v>
      </c>
      <c r="W59" s="173" t="s">
        <v>371</v>
      </c>
    </row>
    <row r="60" spans="1:23" ht="14.45" customHeight="1" x14ac:dyDescent="0.25">
      <c r="A60" s="171" t="s">
        <v>5487</v>
      </c>
      <c r="B60" s="160">
        <v>30</v>
      </c>
      <c r="C60" s="159" t="s">
        <v>178</v>
      </c>
      <c r="D60" s="159" t="s">
        <v>173</v>
      </c>
      <c r="E60" s="159" t="s">
        <v>279</v>
      </c>
      <c r="F60" s="159"/>
      <c r="G60" s="166" t="s">
        <v>5178</v>
      </c>
      <c r="H60" s="171" t="s">
        <v>89</v>
      </c>
      <c r="I60" s="159" t="s">
        <v>102</v>
      </c>
      <c r="J60" s="165">
        <v>45275</v>
      </c>
      <c r="K60" s="165">
        <v>45275</v>
      </c>
      <c r="L60" s="172" t="s">
        <v>3433</v>
      </c>
      <c r="M60" s="159" t="s">
        <v>133</v>
      </c>
      <c r="N60" s="159" t="s">
        <v>644</v>
      </c>
      <c r="O60" s="159" t="s">
        <v>805</v>
      </c>
      <c r="P60" s="159"/>
      <c r="Q60" s="165"/>
      <c r="R60" s="166"/>
      <c r="S60" s="167"/>
      <c r="T60" s="168">
        <v>45278</v>
      </c>
      <c r="U60" s="163" t="s">
        <v>3433</v>
      </c>
      <c r="V60" s="169" t="s">
        <v>162</v>
      </c>
      <c r="W60" s="173" t="s">
        <v>371</v>
      </c>
    </row>
    <row r="61" spans="1:23" ht="14.45" customHeight="1" x14ac:dyDescent="0.25">
      <c r="A61" s="171" t="s">
        <v>5488</v>
      </c>
      <c r="B61" s="160">
        <v>5</v>
      </c>
      <c r="C61" s="159" t="s">
        <v>168</v>
      </c>
      <c r="D61" s="159" t="s">
        <v>173</v>
      </c>
      <c r="E61" s="159" t="s">
        <v>185</v>
      </c>
      <c r="F61" s="159"/>
      <c r="G61" s="166" t="s">
        <v>5489</v>
      </c>
      <c r="H61" s="171" t="s">
        <v>91</v>
      </c>
      <c r="I61" s="159" t="s">
        <v>114</v>
      </c>
      <c r="J61" s="165">
        <v>45275</v>
      </c>
      <c r="K61" s="165">
        <v>45275</v>
      </c>
      <c r="L61" s="172" t="s">
        <v>5490</v>
      </c>
      <c r="M61" s="159" t="s">
        <v>133</v>
      </c>
      <c r="N61" s="159" t="s">
        <v>644</v>
      </c>
      <c r="O61" s="159" t="s">
        <v>916</v>
      </c>
      <c r="P61" s="159"/>
      <c r="Q61" s="165"/>
      <c r="R61" s="166"/>
      <c r="S61" s="167"/>
      <c r="T61" s="168">
        <v>45287</v>
      </c>
      <c r="U61" s="163" t="s">
        <v>5491</v>
      </c>
      <c r="V61" s="169" t="s">
        <v>162</v>
      </c>
      <c r="W61" s="173" t="s">
        <v>324</v>
      </c>
    </row>
    <row r="62" spans="1:23" ht="14.45" customHeight="1" x14ac:dyDescent="0.25">
      <c r="A62" s="171" t="s">
        <v>5492</v>
      </c>
      <c r="B62" s="160">
        <v>26</v>
      </c>
      <c r="C62" s="159" t="s">
        <v>168</v>
      </c>
      <c r="D62" s="159" t="s">
        <v>173</v>
      </c>
      <c r="E62" s="159" t="s">
        <v>185</v>
      </c>
      <c r="F62" s="159"/>
      <c r="G62" s="166" t="s">
        <v>1891</v>
      </c>
      <c r="H62" s="171" t="s">
        <v>91</v>
      </c>
      <c r="I62" s="159" t="s">
        <v>114</v>
      </c>
      <c r="J62" s="165">
        <v>45276</v>
      </c>
      <c r="K62" s="165">
        <v>45276</v>
      </c>
      <c r="L62" s="172" t="s">
        <v>5493</v>
      </c>
      <c r="M62" s="159" t="s">
        <v>137</v>
      </c>
      <c r="N62" s="159" t="s">
        <v>4239</v>
      </c>
      <c r="O62" s="159" t="s">
        <v>171</v>
      </c>
      <c r="P62" s="159"/>
      <c r="Q62" s="165"/>
      <c r="R62" s="166"/>
      <c r="S62" s="167"/>
      <c r="T62" s="168">
        <v>45281</v>
      </c>
      <c r="U62" s="163" t="s">
        <v>5494</v>
      </c>
      <c r="V62" s="169" t="s">
        <v>162</v>
      </c>
      <c r="W62" s="173" t="s">
        <v>328</v>
      </c>
    </row>
    <row r="63" spans="1:23" ht="14.45" customHeight="1" x14ac:dyDescent="0.25">
      <c r="A63" s="171" t="s">
        <v>5495</v>
      </c>
      <c r="B63" s="160">
        <v>38</v>
      </c>
      <c r="C63" s="159" t="s">
        <v>168</v>
      </c>
      <c r="D63" s="159" t="s">
        <v>173</v>
      </c>
      <c r="E63" s="159" t="s">
        <v>279</v>
      </c>
      <c r="F63" s="159"/>
      <c r="G63" s="166" t="s">
        <v>5178</v>
      </c>
      <c r="H63" s="171" t="s">
        <v>89</v>
      </c>
      <c r="I63" s="159" t="s">
        <v>102</v>
      </c>
      <c r="J63" s="165">
        <v>45276</v>
      </c>
      <c r="K63" s="165">
        <v>45276</v>
      </c>
      <c r="L63" s="172" t="s">
        <v>3433</v>
      </c>
      <c r="M63" s="159" t="s">
        <v>133</v>
      </c>
      <c r="N63" s="159" t="s">
        <v>644</v>
      </c>
      <c r="O63" s="159" t="s">
        <v>805</v>
      </c>
      <c r="P63" s="159"/>
      <c r="Q63" s="165"/>
      <c r="R63" s="166"/>
      <c r="S63" s="167"/>
      <c r="T63" s="168">
        <v>45279</v>
      </c>
      <c r="U63" s="163" t="s">
        <v>3433</v>
      </c>
      <c r="V63" s="169" t="s">
        <v>162</v>
      </c>
      <c r="W63" s="173" t="s">
        <v>371</v>
      </c>
    </row>
    <row r="64" spans="1:23" ht="14.45" customHeight="1" x14ac:dyDescent="0.25">
      <c r="A64" s="171" t="s">
        <v>5496</v>
      </c>
      <c r="B64" s="160">
        <v>26</v>
      </c>
      <c r="C64" s="159" t="s">
        <v>168</v>
      </c>
      <c r="D64" s="159" t="s">
        <v>173</v>
      </c>
      <c r="E64" s="159" t="s">
        <v>185</v>
      </c>
      <c r="F64" s="159"/>
      <c r="G64" s="166" t="s">
        <v>413</v>
      </c>
      <c r="H64" s="171" t="s">
        <v>91</v>
      </c>
      <c r="I64" s="159" t="s">
        <v>114</v>
      </c>
      <c r="J64" s="165">
        <v>45277</v>
      </c>
      <c r="K64" s="165">
        <v>45277</v>
      </c>
      <c r="L64" s="172" t="s">
        <v>4396</v>
      </c>
      <c r="M64" s="159" t="s">
        <v>137</v>
      </c>
      <c r="N64" s="159" t="s">
        <v>4239</v>
      </c>
      <c r="O64" s="159" t="s">
        <v>352</v>
      </c>
      <c r="P64" s="159"/>
      <c r="Q64" s="165"/>
      <c r="R64" s="166"/>
      <c r="S64" s="167"/>
      <c r="T64" s="168">
        <v>45282</v>
      </c>
      <c r="U64" s="163" t="s">
        <v>5497</v>
      </c>
      <c r="V64" s="169" t="s">
        <v>162</v>
      </c>
      <c r="W64" s="173" t="s">
        <v>328</v>
      </c>
    </row>
    <row r="65" spans="1:23" ht="14.45" customHeight="1" x14ac:dyDescent="0.25">
      <c r="A65" s="171" t="s">
        <v>5498</v>
      </c>
      <c r="B65" s="160">
        <f>7*30.4387/365.25</f>
        <v>0.58335633127994524</v>
      </c>
      <c r="C65" s="159" t="s">
        <v>178</v>
      </c>
      <c r="D65" s="159" t="s">
        <v>173</v>
      </c>
      <c r="E65" s="159" t="s">
        <v>279</v>
      </c>
      <c r="F65" s="159"/>
      <c r="G65" s="166" t="s">
        <v>598</v>
      </c>
      <c r="H65" s="171" t="s">
        <v>89</v>
      </c>
      <c r="I65" s="159" t="s">
        <v>106</v>
      </c>
      <c r="J65" s="165">
        <v>45277</v>
      </c>
      <c r="K65" s="165">
        <v>45277</v>
      </c>
      <c r="L65" s="172" t="s">
        <v>5499</v>
      </c>
      <c r="M65" s="159" t="s">
        <v>133</v>
      </c>
      <c r="N65" s="159" t="s">
        <v>4239</v>
      </c>
      <c r="O65" s="159" t="s">
        <v>284</v>
      </c>
      <c r="P65" s="159"/>
      <c r="Q65" s="165"/>
      <c r="R65" s="166"/>
      <c r="S65" s="167"/>
      <c r="T65" s="168">
        <v>45277</v>
      </c>
      <c r="U65" s="163" t="s">
        <v>285</v>
      </c>
      <c r="V65" s="169" t="s">
        <v>166</v>
      </c>
      <c r="W65" s="173" t="s">
        <v>1124</v>
      </c>
    </row>
    <row r="66" spans="1:23" ht="14.45" customHeight="1" x14ac:dyDescent="0.25">
      <c r="A66" s="171" t="s">
        <v>5500</v>
      </c>
      <c r="B66" s="160">
        <v>2.5</v>
      </c>
      <c r="C66" s="159" t="s">
        <v>178</v>
      </c>
      <c r="D66" s="159" t="s">
        <v>173</v>
      </c>
      <c r="E66" s="159" t="s">
        <v>185</v>
      </c>
      <c r="F66" s="159"/>
      <c r="G66" s="166" t="s">
        <v>436</v>
      </c>
      <c r="H66" s="171" t="s">
        <v>91</v>
      </c>
      <c r="I66" s="159" t="s">
        <v>114</v>
      </c>
      <c r="J66" s="165">
        <v>45277</v>
      </c>
      <c r="K66" s="165">
        <v>45277</v>
      </c>
      <c r="L66" s="172" t="s">
        <v>5501</v>
      </c>
      <c r="M66" s="159" t="s">
        <v>133</v>
      </c>
      <c r="N66" s="159" t="s">
        <v>4239</v>
      </c>
      <c r="O66" s="159" t="s">
        <v>284</v>
      </c>
      <c r="P66" s="159"/>
      <c r="Q66" s="165"/>
      <c r="R66" s="166"/>
      <c r="S66" s="167"/>
      <c r="T66" s="168">
        <v>45282</v>
      </c>
      <c r="U66" s="163" t="s">
        <v>4319</v>
      </c>
      <c r="V66" s="169" t="s">
        <v>162</v>
      </c>
      <c r="W66" s="173" t="s">
        <v>328</v>
      </c>
    </row>
    <row r="67" spans="1:23" ht="14.45" customHeight="1" x14ac:dyDescent="0.25">
      <c r="A67" s="171" t="s">
        <v>5502</v>
      </c>
      <c r="B67" s="160">
        <v>31</v>
      </c>
      <c r="C67" s="159" t="s">
        <v>168</v>
      </c>
      <c r="D67" s="159" t="s">
        <v>173</v>
      </c>
      <c r="E67" s="159" t="s">
        <v>279</v>
      </c>
      <c r="F67" s="159"/>
      <c r="G67" s="166" t="s">
        <v>477</v>
      </c>
      <c r="H67" s="171" t="s">
        <v>89</v>
      </c>
      <c r="I67" s="159" t="s">
        <v>106</v>
      </c>
      <c r="J67" s="165">
        <v>45277</v>
      </c>
      <c r="K67" s="165">
        <v>45277</v>
      </c>
      <c r="L67" s="172" t="s">
        <v>5503</v>
      </c>
      <c r="M67" s="159" t="s">
        <v>137</v>
      </c>
      <c r="N67" s="159" t="s">
        <v>4239</v>
      </c>
      <c r="O67" s="159" t="s">
        <v>352</v>
      </c>
      <c r="P67" s="159"/>
      <c r="Q67" s="165"/>
      <c r="R67" s="166"/>
      <c r="S67" s="167"/>
      <c r="T67" s="168">
        <v>45282</v>
      </c>
      <c r="U67" s="163" t="s">
        <v>5504</v>
      </c>
      <c r="V67" s="169" t="s">
        <v>162</v>
      </c>
      <c r="W67" s="173" t="s">
        <v>328</v>
      </c>
    </row>
    <row r="68" spans="1:23" ht="14.45" customHeight="1" x14ac:dyDescent="0.25">
      <c r="A68" s="171" t="s">
        <v>5505</v>
      </c>
      <c r="B68" s="160">
        <v>35</v>
      </c>
      <c r="C68" s="159" t="s">
        <v>168</v>
      </c>
      <c r="D68" s="159" t="s">
        <v>173</v>
      </c>
      <c r="E68" s="159" t="s">
        <v>279</v>
      </c>
      <c r="F68" s="159"/>
      <c r="G68" s="166" t="s">
        <v>224</v>
      </c>
      <c r="H68" s="171" t="s">
        <v>89</v>
      </c>
      <c r="I68" s="159" t="s">
        <v>104</v>
      </c>
      <c r="J68" s="165">
        <v>45278</v>
      </c>
      <c r="K68" s="165">
        <v>45278</v>
      </c>
      <c r="L68" s="172" t="s">
        <v>5506</v>
      </c>
      <c r="M68" s="159" t="s">
        <v>137</v>
      </c>
      <c r="N68" s="159" t="s">
        <v>4239</v>
      </c>
      <c r="O68" s="159" t="s">
        <v>171</v>
      </c>
      <c r="P68" s="159"/>
      <c r="Q68" s="165"/>
      <c r="R68" s="166"/>
      <c r="S68" s="167"/>
      <c r="T68" s="168">
        <v>45283</v>
      </c>
      <c r="U68" s="163" t="s">
        <v>5507</v>
      </c>
      <c r="V68" s="169" t="s">
        <v>162</v>
      </c>
      <c r="W68" s="173" t="s">
        <v>1942</v>
      </c>
    </row>
    <row r="69" spans="1:23" ht="14.45" customHeight="1" x14ac:dyDescent="0.25">
      <c r="A69" s="171" t="s">
        <v>5508</v>
      </c>
      <c r="B69" s="160">
        <f>10*30.4387/365.25</f>
        <v>0.83336618754277891</v>
      </c>
      <c r="C69" s="159" t="s">
        <v>178</v>
      </c>
      <c r="D69" s="159" t="s">
        <v>173</v>
      </c>
      <c r="E69" s="159" t="s">
        <v>279</v>
      </c>
      <c r="F69" s="159"/>
      <c r="G69" s="166" t="s">
        <v>179</v>
      </c>
      <c r="H69" s="171" t="s">
        <v>89</v>
      </c>
      <c r="I69" s="159" t="s">
        <v>106</v>
      </c>
      <c r="J69" s="165">
        <v>45277</v>
      </c>
      <c r="K69" s="165">
        <v>45277</v>
      </c>
      <c r="L69" s="172" t="s">
        <v>5509</v>
      </c>
      <c r="M69" s="159" t="s">
        <v>133</v>
      </c>
      <c r="N69" s="159" t="s">
        <v>4239</v>
      </c>
      <c r="O69" s="159" t="s">
        <v>805</v>
      </c>
      <c r="P69" s="159"/>
      <c r="Q69" s="165"/>
      <c r="R69" s="166"/>
      <c r="S69" s="167"/>
      <c r="T69" s="168">
        <v>45279</v>
      </c>
      <c r="U69" s="163" t="s">
        <v>198</v>
      </c>
      <c r="V69" s="169" t="s">
        <v>162</v>
      </c>
      <c r="W69" s="173" t="s">
        <v>276</v>
      </c>
    </row>
    <row r="70" spans="1:23" ht="14.45" customHeight="1" x14ac:dyDescent="0.25">
      <c r="A70" s="171" t="s">
        <v>5510</v>
      </c>
      <c r="B70" s="160">
        <f>9*30.4387/365.25</f>
        <v>0.75002956878850102</v>
      </c>
      <c r="C70" s="159" t="s">
        <v>178</v>
      </c>
      <c r="D70" s="159" t="s">
        <v>173</v>
      </c>
      <c r="E70" s="159" t="s">
        <v>279</v>
      </c>
      <c r="F70" s="159"/>
      <c r="G70" s="166" t="s">
        <v>179</v>
      </c>
      <c r="H70" s="171" t="s">
        <v>89</v>
      </c>
      <c r="I70" s="159" t="s">
        <v>106</v>
      </c>
      <c r="J70" s="165">
        <v>45279</v>
      </c>
      <c r="K70" s="165">
        <v>45279</v>
      </c>
      <c r="L70" s="172" t="s">
        <v>5511</v>
      </c>
      <c r="M70" s="159" t="s">
        <v>133</v>
      </c>
      <c r="N70" s="159" t="s">
        <v>4239</v>
      </c>
      <c r="O70" s="159" t="s">
        <v>284</v>
      </c>
      <c r="P70" s="159"/>
      <c r="Q70" s="165"/>
      <c r="R70" s="166"/>
      <c r="S70" s="167"/>
      <c r="T70" s="168">
        <v>45284</v>
      </c>
      <c r="U70" s="163" t="s">
        <v>672</v>
      </c>
      <c r="V70" s="169" t="s">
        <v>162</v>
      </c>
      <c r="W70" s="173" t="s">
        <v>328</v>
      </c>
    </row>
    <row r="71" spans="1:23" ht="14.45" customHeight="1" x14ac:dyDescent="0.25">
      <c r="A71" s="171" t="s">
        <v>5512</v>
      </c>
      <c r="B71" s="160">
        <v>30</v>
      </c>
      <c r="C71" s="159" t="s">
        <v>168</v>
      </c>
      <c r="D71" s="159" t="s">
        <v>173</v>
      </c>
      <c r="E71" s="159" t="s">
        <v>185</v>
      </c>
      <c r="F71" s="159"/>
      <c r="G71" s="166" t="s">
        <v>835</v>
      </c>
      <c r="H71" s="171" t="s">
        <v>91</v>
      </c>
      <c r="I71" s="159" t="s">
        <v>116</v>
      </c>
      <c r="J71" s="165">
        <v>45279</v>
      </c>
      <c r="K71" s="165">
        <v>45279</v>
      </c>
      <c r="L71" s="172" t="s">
        <v>5513</v>
      </c>
      <c r="M71" s="159" t="s">
        <v>137</v>
      </c>
      <c r="N71" s="159" t="s">
        <v>4239</v>
      </c>
      <c r="O71" s="159" t="s">
        <v>334</v>
      </c>
      <c r="P71" s="159"/>
      <c r="Q71" s="165"/>
      <c r="R71" s="166"/>
      <c r="S71" s="167"/>
      <c r="T71" s="168">
        <v>45284</v>
      </c>
      <c r="U71" s="163" t="s">
        <v>5514</v>
      </c>
      <c r="V71" s="169" t="s">
        <v>162</v>
      </c>
      <c r="W71" s="173" t="s">
        <v>328</v>
      </c>
    </row>
    <row r="72" spans="1:23" ht="14.45" customHeight="1" x14ac:dyDescent="0.25">
      <c r="A72" s="171" t="s">
        <v>5515</v>
      </c>
      <c r="B72" s="160">
        <v>13</v>
      </c>
      <c r="C72" s="159" t="s">
        <v>168</v>
      </c>
      <c r="D72" s="159" t="s">
        <v>173</v>
      </c>
      <c r="E72" s="159" t="s">
        <v>279</v>
      </c>
      <c r="F72" s="159"/>
      <c r="G72" s="166" t="s">
        <v>598</v>
      </c>
      <c r="H72" s="171" t="s">
        <v>89</v>
      </c>
      <c r="I72" s="159" t="s">
        <v>106</v>
      </c>
      <c r="J72" s="165">
        <v>45277</v>
      </c>
      <c r="K72" s="165">
        <v>45277</v>
      </c>
      <c r="L72" s="172" t="s">
        <v>2596</v>
      </c>
      <c r="M72" s="159" t="s">
        <v>133</v>
      </c>
      <c r="N72" s="159" t="s">
        <v>644</v>
      </c>
      <c r="O72" s="159" t="s">
        <v>345</v>
      </c>
      <c r="P72" s="159"/>
      <c r="Q72" s="165"/>
      <c r="R72" s="166"/>
      <c r="S72" s="167"/>
      <c r="T72" s="168">
        <v>45290</v>
      </c>
      <c r="U72" s="163" t="s">
        <v>2596</v>
      </c>
      <c r="V72" s="169" t="s">
        <v>162</v>
      </c>
      <c r="W72" s="173" t="s">
        <v>641</v>
      </c>
    </row>
    <row r="73" spans="1:23" ht="14.45" customHeight="1" x14ac:dyDescent="0.25">
      <c r="A73" s="171" t="s">
        <v>5516</v>
      </c>
      <c r="B73" s="160">
        <v>55</v>
      </c>
      <c r="C73" s="159" t="s">
        <v>168</v>
      </c>
      <c r="D73" s="159" t="s">
        <v>173</v>
      </c>
      <c r="E73" s="159" t="s">
        <v>279</v>
      </c>
      <c r="F73" s="159"/>
      <c r="G73" s="166" t="s">
        <v>179</v>
      </c>
      <c r="H73" s="171" t="s">
        <v>89</v>
      </c>
      <c r="I73" s="159" t="s">
        <v>106</v>
      </c>
      <c r="J73" s="165">
        <v>45277</v>
      </c>
      <c r="K73" s="165">
        <v>45277</v>
      </c>
      <c r="L73" s="172" t="s">
        <v>3433</v>
      </c>
      <c r="M73" s="159" t="s">
        <v>133</v>
      </c>
      <c r="N73" s="159" t="s">
        <v>644</v>
      </c>
      <c r="O73" s="159" t="s">
        <v>805</v>
      </c>
      <c r="P73" s="159"/>
      <c r="Q73" s="165"/>
      <c r="R73" s="166"/>
      <c r="S73" s="167"/>
      <c r="T73" s="168">
        <v>45280</v>
      </c>
      <c r="U73" s="163" t="s">
        <v>3433</v>
      </c>
      <c r="V73" s="169" t="s">
        <v>162</v>
      </c>
      <c r="W73" s="173" t="s">
        <v>371</v>
      </c>
    </row>
    <row r="74" spans="1:23" ht="14.45" customHeight="1" x14ac:dyDescent="0.25">
      <c r="A74" s="171" t="s">
        <v>5517</v>
      </c>
      <c r="B74" s="160">
        <v>15</v>
      </c>
      <c r="C74" s="159" t="s">
        <v>168</v>
      </c>
      <c r="D74" s="159" t="s">
        <v>173</v>
      </c>
      <c r="E74" s="159" t="s">
        <v>279</v>
      </c>
      <c r="F74" s="159"/>
      <c r="G74" s="166" t="s">
        <v>5178</v>
      </c>
      <c r="H74" s="171" t="s">
        <v>89</v>
      </c>
      <c r="I74" s="159" t="s">
        <v>102</v>
      </c>
      <c r="J74" s="165">
        <v>45278</v>
      </c>
      <c r="K74" s="165">
        <v>45278</v>
      </c>
      <c r="L74" s="172" t="s">
        <v>3433</v>
      </c>
      <c r="M74" s="159" t="s">
        <v>133</v>
      </c>
      <c r="N74" s="159" t="s">
        <v>644</v>
      </c>
      <c r="O74" s="159" t="s">
        <v>805</v>
      </c>
      <c r="P74" s="159"/>
      <c r="Q74" s="165"/>
      <c r="R74" s="166"/>
      <c r="S74" s="167"/>
      <c r="T74" s="168">
        <v>45280</v>
      </c>
      <c r="U74" s="163" t="s">
        <v>3433</v>
      </c>
      <c r="V74" s="169" t="s">
        <v>162</v>
      </c>
      <c r="W74" s="173" t="s">
        <v>276</v>
      </c>
    </row>
    <row r="75" spans="1:23" ht="14.45" customHeight="1" x14ac:dyDescent="0.25">
      <c r="A75" s="171" t="s">
        <v>5518</v>
      </c>
      <c r="B75" s="160">
        <v>37</v>
      </c>
      <c r="C75" s="159" t="s">
        <v>168</v>
      </c>
      <c r="D75" s="159" t="s">
        <v>173</v>
      </c>
      <c r="E75" s="159" t="s">
        <v>279</v>
      </c>
      <c r="F75" s="159"/>
      <c r="G75" s="166" t="s">
        <v>179</v>
      </c>
      <c r="H75" s="171" t="s">
        <v>89</v>
      </c>
      <c r="I75" s="159" t="s">
        <v>106</v>
      </c>
      <c r="J75" s="165">
        <v>45278</v>
      </c>
      <c r="K75" s="165">
        <v>45278</v>
      </c>
      <c r="L75" s="172" t="s">
        <v>3433</v>
      </c>
      <c r="M75" s="159" t="s">
        <v>133</v>
      </c>
      <c r="N75" s="159" t="s">
        <v>644</v>
      </c>
      <c r="O75" s="159" t="s">
        <v>805</v>
      </c>
      <c r="P75" s="159"/>
      <c r="Q75" s="165"/>
      <c r="R75" s="166"/>
      <c r="S75" s="167"/>
      <c r="T75" s="168">
        <v>45280</v>
      </c>
      <c r="U75" s="163" t="s">
        <v>3433</v>
      </c>
      <c r="V75" s="169" t="s">
        <v>162</v>
      </c>
      <c r="W75" s="173" t="s">
        <v>276</v>
      </c>
    </row>
    <row r="76" spans="1:23" ht="14.45" customHeight="1" x14ac:dyDescent="0.25">
      <c r="A76" s="171" t="s">
        <v>5519</v>
      </c>
      <c r="B76" s="160">
        <v>30</v>
      </c>
      <c r="C76" s="159" t="s">
        <v>178</v>
      </c>
      <c r="D76" s="159" t="s">
        <v>173</v>
      </c>
      <c r="E76" s="159" t="s">
        <v>279</v>
      </c>
      <c r="F76" s="159"/>
      <c r="G76" s="166" t="s">
        <v>238</v>
      </c>
      <c r="H76" s="171" t="s">
        <v>89</v>
      </c>
      <c r="I76" s="159" t="s">
        <v>102</v>
      </c>
      <c r="J76" s="165">
        <v>45279</v>
      </c>
      <c r="K76" s="165">
        <v>45279</v>
      </c>
      <c r="L76" s="172" t="s">
        <v>3433</v>
      </c>
      <c r="M76" s="159" t="s">
        <v>133</v>
      </c>
      <c r="N76" s="159" t="s">
        <v>644</v>
      </c>
      <c r="O76" s="159" t="s">
        <v>805</v>
      </c>
      <c r="P76" s="159"/>
      <c r="Q76" s="165"/>
      <c r="R76" s="166"/>
      <c r="S76" s="167"/>
      <c r="T76" s="168">
        <v>45281</v>
      </c>
      <c r="U76" s="163" t="s">
        <v>3433</v>
      </c>
      <c r="V76" s="169" t="s">
        <v>162</v>
      </c>
      <c r="W76" s="173" t="s">
        <v>276</v>
      </c>
    </row>
    <row r="77" spans="1:23" ht="14.45" customHeight="1" x14ac:dyDescent="0.25">
      <c r="A77" s="171" t="s">
        <v>5520</v>
      </c>
      <c r="B77" s="160">
        <v>7</v>
      </c>
      <c r="C77" s="159" t="s">
        <v>178</v>
      </c>
      <c r="D77" s="159" t="s">
        <v>173</v>
      </c>
      <c r="E77" s="159" t="s">
        <v>279</v>
      </c>
      <c r="F77" s="159"/>
      <c r="G77" s="166" t="s">
        <v>179</v>
      </c>
      <c r="H77" s="171" t="s">
        <v>89</v>
      </c>
      <c r="I77" s="159" t="s">
        <v>106</v>
      </c>
      <c r="J77" s="165">
        <v>45279</v>
      </c>
      <c r="K77" s="165">
        <v>45279</v>
      </c>
      <c r="L77" s="172" t="s">
        <v>3433</v>
      </c>
      <c r="M77" s="159" t="s">
        <v>133</v>
      </c>
      <c r="N77" s="159" t="s">
        <v>644</v>
      </c>
      <c r="O77" s="159" t="s">
        <v>805</v>
      </c>
      <c r="P77" s="159"/>
      <c r="Q77" s="165"/>
      <c r="R77" s="166"/>
      <c r="S77" s="167"/>
      <c r="T77" s="168">
        <v>45281</v>
      </c>
      <c r="U77" s="163" t="s">
        <v>3433</v>
      </c>
      <c r="V77" s="169" t="s">
        <v>162</v>
      </c>
      <c r="W77" s="173" t="s">
        <v>276</v>
      </c>
    </row>
    <row r="78" spans="1:23" ht="14.45" customHeight="1" x14ac:dyDescent="0.25">
      <c r="A78" s="171" t="s">
        <v>5521</v>
      </c>
      <c r="B78" s="160">
        <v>13</v>
      </c>
      <c r="C78" s="159" t="s">
        <v>178</v>
      </c>
      <c r="D78" s="159" t="s">
        <v>173</v>
      </c>
      <c r="E78" s="159" t="s">
        <v>279</v>
      </c>
      <c r="F78" s="159"/>
      <c r="G78" s="166" t="s">
        <v>5178</v>
      </c>
      <c r="H78" s="171" t="s">
        <v>89</v>
      </c>
      <c r="I78" s="159" t="s">
        <v>102</v>
      </c>
      <c r="J78" s="165">
        <v>45279</v>
      </c>
      <c r="K78" s="165">
        <v>45279</v>
      </c>
      <c r="L78" s="172" t="s">
        <v>3433</v>
      </c>
      <c r="M78" s="159" t="s">
        <v>133</v>
      </c>
      <c r="N78" s="159" t="s">
        <v>644</v>
      </c>
      <c r="O78" s="159" t="s">
        <v>805</v>
      </c>
      <c r="P78" s="159"/>
      <c r="Q78" s="165"/>
      <c r="R78" s="166"/>
      <c r="S78" s="167"/>
      <c r="T78" s="168">
        <v>45281</v>
      </c>
      <c r="U78" s="163" t="s">
        <v>3433</v>
      </c>
      <c r="V78" s="169" t="s">
        <v>162</v>
      </c>
      <c r="W78" s="173" t="s">
        <v>276</v>
      </c>
    </row>
    <row r="79" spans="1:23" ht="14.45" customHeight="1" x14ac:dyDescent="0.25">
      <c r="A79" s="171" t="s">
        <v>5522</v>
      </c>
      <c r="B79" s="160">
        <v>75</v>
      </c>
      <c r="C79" s="159" t="s">
        <v>178</v>
      </c>
      <c r="D79" s="159" t="s">
        <v>345</v>
      </c>
      <c r="E79" s="159" t="s">
        <v>279</v>
      </c>
      <c r="F79" s="159"/>
      <c r="G79" s="166" t="s">
        <v>4504</v>
      </c>
      <c r="H79" s="171" t="s">
        <v>89</v>
      </c>
      <c r="I79" s="159" t="s">
        <v>106</v>
      </c>
      <c r="J79" s="165">
        <v>45279</v>
      </c>
      <c r="K79" s="165">
        <v>45279</v>
      </c>
      <c r="L79" s="172" t="s">
        <v>5523</v>
      </c>
      <c r="M79" s="159" t="s">
        <v>201</v>
      </c>
      <c r="N79" s="159" t="s">
        <v>644</v>
      </c>
      <c r="O79" s="159" t="s">
        <v>421</v>
      </c>
      <c r="P79" s="159" t="s">
        <v>353</v>
      </c>
      <c r="Q79" s="165">
        <v>45279</v>
      </c>
      <c r="R79" s="166" t="s">
        <v>354</v>
      </c>
      <c r="S79" s="167"/>
      <c r="T79" s="168">
        <v>45285</v>
      </c>
      <c r="U79" s="163" t="s">
        <v>5524</v>
      </c>
      <c r="V79" s="169" t="s">
        <v>162</v>
      </c>
      <c r="W79" s="173" t="s">
        <v>347</v>
      </c>
    </row>
    <row r="80" spans="1:23" ht="14.45" customHeight="1" x14ac:dyDescent="0.25">
      <c r="A80" s="171" t="s">
        <v>5525</v>
      </c>
      <c r="B80" s="160">
        <v>72</v>
      </c>
      <c r="C80" s="159" t="s">
        <v>178</v>
      </c>
      <c r="D80" s="159" t="s">
        <v>169</v>
      </c>
      <c r="E80" s="159" t="s">
        <v>279</v>
      </c>
      <c r="F80" s="159"/>
      <c r="G80" s="166" t="s">
        <v>229</v>
      </c>
      <c r="H80" s="171" t="s">
        <v>89</v>
      </c>
      <c r="I80" s="159" t="s">
        <v>104</v>
      </c>
      <c r="J80" s="165">
        <v>45278</v>
      </c>
      <c r="K80" s="165">
        <v>45278</v>
      </c>
      <c r="L80" s="172" t="s">
        <v>5526</v>
      </c>
      <c r="M80" s="159" t="s">
        <v>201</v>
      </c>
      <c r="N80" s="159" t="s">
        <v>4239</v>
      </c>
      <c r="O80" s="159" t="s">
        <v>421</v>
      </c>
      <c r="P80" s="159"/>
      <c r="Q80" s="165"/>
      <c r="R80" s="166"/>
      <c r="S80" s="167"/>
      <c r="T80" s="168">
        <v>45281</v>
      </c>
      <c r="U80" s="163"/>
      <c r="V80" s="169" t="s">
        <v>156</v>
      </c>
      <c r="W80" s="173" t="s">
        <v>4731</v>
      </c>
    </row>
    <row r="81" spans="1:23" ht="14.45" customHeight="1" x14ac:dyDescent="0.25">
      <c r="A81" s="171" t="s">
        <v>5527</v>
      </c>
      <c r="B81" s="160">
        <v>24</v>
      </c>
      <c r="C81" s="159" t="s">
        <v>168</v>
      </c>
      <c r="D81" s="159" t="s">
        <v>569</v>
      </c>
      <c r="E81" s="159" t="s">
        <v>279</v>
      </c>
      <c r="F81" s="159"/>
      <c r="G81" s="166" t="s">
        <v>179</v>
      </c>
      <c r="H81" s="171" t="s">
        <v>89</v>
      </c>
      <c r="I81" s="159" t="s">
        <v>106</v>
      </c>
      <c r="J81" s="165">
        <v>45280</v>
      </c>
      <c r="K81" s="165">
        <v>45280</v>
      </c>
      <c r="L81" s="172" t="s">
        <v>4396</v>
      </c>
      <c r="M81" s="159" t="s">
        <v>137</v>
      </c>
      <c r="N81" s="159" t="s">
        <v>4239</v>
      </c>
      <c r="O81" s="159" t="s">
        <v>352</v>
      </c>
      <c r="P81" s="159" t="s">
        <v>353</v>
      </c>
      <c r="Q81" s="165">
        <v>45280</v>
      </c>
      <c r="R81" s="166" t="s">
        <v>354</v>
      </c>
      <c r="S81" s="167"/>
      <c r="T81" s="168">
        <v>45285</v>
      </c>
      <c r="U81" s="163" t="s">
        <v>3496</v>
      </c>
      <c r="V81" s="169" t="s">
        <v>162</v>
      </c>
      <c r="W81" s="173" t="s">
        <v>912</v>
      </c>
    </row>
    <row r="82" spans="1:23" ht="14.45" customHeight="1" x14ac:dyDescent="0.25">
      <c r="A82" s="171" t="s">
        <v>5528</v>
      </c>
      <c r="B82" s="160">
        <v>27</v>
      </c>
      <c r="C82" s="159" t="s">
        <v>168</v>
      </c>
      <c r="D82" s="159" t="s">
        <v>173</v>
      </c>
      <c r="E82" s="159" t="s">
        <v>185</v>
      </c>
      <c r="F82" s="159"/>
      <c r="G82" s="166" t="s">
        <v>909</v>
      </c>
      <c r="H82" s="171" t="s">
        <v>91</v>
      </c>
      <c r="I82" s="159" t="s">
        <v>114</v>
      </c>
      <c r="J82" s="165">
        <v>45280</v>
      </c>
      <c r="K82" s="165">
        <v>45280</v>
      </c>
      <c r="L82" s="172" t="s">
        <v>5529</v>
      </c>
      <c r="M82" s="159" t="s">
        <v>133</v>
      </c>
      <c r="N82" s="159" t="s">
        <v>644</v>
      </c>
      <c r="O82" s="159" t="s">
        <v>284</v>
      </c>
      <c r="P82" s="159"/>
      <c r="Q82" s="165"/>
      <c r="R82" s="166"/>
      <c r="S82" s="167"/>
      <c r="T82" s="168">
        <v>45284</v>
      </c>
      <c r="U82" s="163" t="s">
        <v>285</v>
      </c>
      <c r="V82" s="169" t="s">
        <v>164</v>
      </c>
      <c r="W82" s="173" t="s">
        <v>5530</v>
      </c>
    </row>
    <row r="83" spans="1:23" ht="14.45" customHeight="1" x14ac:dyDescent="0.25">
      <c r="A83" s="171" t="s">
        <v>5531</v>
      </c>
      <c r="B83" s="160">
        <f>4*30.4387/365.25</f>
        <v>0.33334647501711157</v>
      </c>
      <c r="C83" s="159" t="s">
        <v>178</v>
      </c>
      <c r="D83" s="159" t="s">
        <v>169</v>
      </c>
      <c r="E83" s="159" t="s">
        <v>185</v>
      </c>
      <c r="F83" s="159"/>
      <c r="G83" s="166" t="s">
        <v>5532</v>
      </c>
      <c r="H83" s="171" t="s">
        <v>91</v>
      </c>
      <c r="I83" s="159" t="s">
        <v>114</v>
      </c>
      <c r="J83" s="165">
        <v>45279</v>
      </c>
      <c r="K83" s="165">
        <v>45279</v>
      </c>
      <c r="L83" s="172" t="s">
        <v>5533</v>
      </c>
      <c r="M83" s="159" t="s">
        <v>133</v>
      </c>
      <c r="N83" s="159" t="s">
        <v>644</v>
      </c>
      <c r="O83" s="159" t="s">
        <v>284</v>
      </c>
      <c r="P83" s="159"/>
      <c r="Q83" s="165"/>
      <c r="R83" s="166"/>
      <c r="S83" s="167"/>
      <c r="T83" s="168">
        <v>45295</v>
      </c>
      <c r="U83" s="163" t="s">
        <v>5655</v>
      </c>
      <c r="V83" s="169" t="s">
        <v>162</v>
      </c>
      <c r="W83" s="173" t="s">
        <v>807</v>
      </c>
    </row>
    <row r="84" spans="1:23" ht="14.45" customHeight="1" x14ac:dyDescent="0.25">
      <c r="A84" s="171" t="s">
        <v>5534</v>
      </c>
      <c r="B84" s="160">
        <v>7</v>
      </c>
      <c r="C84" s="159" t="s">
        <v>178</v>
      </c>
      <c r="D84" s="159" t="s">
        <v>173</v>
      </c>
      <c r="E84" s="159" t="s">
        <v>185</v>
      </c>
      <c r="F84" s="159"/>
      <c r="G84" s="166" t="s">
        <v>5535</v>
      </c>
      <c r="H84" s="171" t="s">
        <v>91</v>
      </c>
      <c r="I84" s="159" t="s">
        <v>114</v>
      </c>
      <c r="J84" s="165">
        <v>45280</v>
      </c>
      <c r="K84" s="165">
        <v>45280</v>
      </c>
      <c r="L84" s="172" t="s">
        <v>5536</v>
      </c>
      <c r="M84" s="159" t="s">
        <v>133</v>
      </c>
      <c r="N84" s="159" t="s">
        <v>644</v>
      </c>
      <c r="O84" s="159" t="s">
        <v>284</v>
      </c>
      <c r="P84" s="159"/>
      <c r="Q84" s="165"/>
      <c r="R84" s="166"/>
      <c r="S84" s="167"/>
      <c r="T84" s="168">
        <v>45301</v>
      </c>
      <c r="U84" s="163" t="s">
        <v>5656</v>
      </c>
      <c r="V84" s="169" t="s">
        <v>162</v>
      </c>
      <c r="W84" s="173" t="s">
        <v>1843</v>
      </c>
    </row>
    <row r="85" spans="1:23" ht="14.45" customHeight="1" x14ac:dyDescent="0.25">
      <c r="A85" s="171" t="s">
        <v>5537</v>
      </c>
      <c r="B85" s="160">
        <f>10*30.4387/365.25</f>
        <v>0.83336618754277891</v>
      </c>
      <c r="C85" s="159" t="s">
        <v>168</v>
      </c>
      <c r="D85" s="159" t="s">
        <v>173</v>
      </c>
      <c r="E85" s="159" t="s">
        <v>279</v>
      </c>
      <c r="F85" s="159"/>
      <c r="G85" s="166" t="s">
        <v>179</v>
      </c>
      <c r="H85" s="171" t="s">
        <v>89</v>
      </c>
      <c r="I85" s="159" t="s">
        <v>106</v>
      </c>
      <c r="J85" s="165">
        <v>45281</v>
      </c>
      <c r="K85" s="165">
        <v>45281</v>
      </c>
      <c r="L85" s="172" t="s">
        <v>650</v>
      </c>
      <c r="M85" s="159" t="s">
        <v>133</v>
      </c>
      <c r="N85" s="159" t="s">
        <v>4239</v>
      </c>
      <c r="O85" s="159" t="s">
        <v>805</v>
      </c>
      <c r="P85" s="159"/>
      <c r="Q85" s="165"/>
      <c r="R85" s="166"/>
      <c r="S85" s="167"/>
      <c r="T85" s="168">
        <v>45281</v>
      </c>
      <c r="U85" s="163" t="s">
        <v>319</v>
      </c>
      <c r="V85" s="169" t="s">
        <v>160</v>
      </c>
      <c r="W85" s="173" t="s">
        <v>319</v>
      </c>
    </row>
    <row r="86" spans="1:23" ht="14.45" customHeight="1" x14ac:dyDescent="0.25">
      <c r="A86" s="171" t="s">
        <v>5538</v>
      </c>
      <c r="B86" s="160">
        <v>8</v>
      </c>
      <c r="C86" s="159" t="s">
        <v>178</v>
      </c>
      <c r="D86" s="159" t="s">
        <v>173</v>
      </c>
      <c r="E86" s="159" t="s">
        <v>279</v>
      </c>
      <c r="F86" s="159"/>
      <c r="G86" s="166" t="s">
        <v>179</v>
      </c>
      <c r="H86" s="171" t="s">
        <v>89</v>
      </c>
      <c r="I86" s="159" t="s">
        <v>106</v>
      </c>
      <c r="J86" s="165">
        <v>45281</v>
      </c>
      <c r="K86" s="165">
        <v>45281</v>
      </c>
      <c r="L86" s="172" t="s">
        <v>945</v>
      </c>
      <c r="M86" s="159" t="s">
        <v>133</v>
      </c>
      <c r="N86" s="159" t="s">
        <v>644</v>
      </c>
      <c r="O86" s="159" t="s">
        <v>805</v>
      </c>
      <c r="P86" s="159"/>
      <c r="Q86" s="165"/>
      <c r="R86" s="166"/>
      <c r="S86" s="167"/>
      <c r="T86" s="168">
        <v>45286</v>
      </c>
      <c r="U86" s="163" t="s">
        <v>3433</v>
      </c>
      <c r="V86" s="169" t="s">
        <v>162</v>
      </c>
      <c r="W86" s="173" t="s">
        <v>328</v>
      </c>
    </row>
    <row r="87" spans="1:23" ht="14.45" customHeight="1" x14ac:dyDescent="0.25">
      <c r="A87" s="171" t="s">
        <v>5539</v>
      </c>
      <c r="B87" s="160">
        <v>10</v>
      </c>
      <c r="C87" s="159" t="s">
        <v>168</v>
      </c>
      <c r="D87" s="159" t="s">
        <v>173</v>
      </c>
      <c r="E87" s="159" t="s">
        <v>279</v>
      </c>
      <c r="F87" s="159"/>
      <c r="G87" s="166" t="s">
        <v>5540</v>
      </c>
      <c r="H87" s="171" t="s">
        <v>89</v>
      </c>
      <c r="I87" s="159" t="s">
        <v>106</v>
      </c>
      <c r="J87" s="165">
        <v>45281</v>
      </c>
      <c r="K87" s="165">
        <v>45281</v>
      </c>
      <c r="L87" s="172" t="s">
        <v>945</v>
      </c>
      <c r="M87" s="159" t="s">
        <v>133</v>
      </c>
      <c r="N87" s="159" t="s">
        <v>644</v>
      </c>
      <c r="O87" s="159" t="s">
        <v>805</v>
      </c>
      <c r="P87" s="159"/>
      <c r="Q87" s="165"/>
      <c r="R87" s="166"/>
      <c r="S87" s="167"/>
      <c r="T87" s="168">
        <v>45286</v>
      </c>
      <c r="U87" s="163" t="s">
        <v>3433</v>
      </c>
      <c r="V87" s="169" t="s">
        <v>162</v>
      </c>
      <c r="W87" s="173" t="s">
        <v>328</v>
      </c>
    </row>
    <row r="88" spans="1:23" ht="14.45" customHeight="1" x14ac:dyDescent="0.25">
      <c r="A88" s="171" t="s">
        <v>5541</v>
      </c>
      <c r="B88" s="160">
        <v>20</v>
      </c>
      <c r="C88" s="159" t="s">
        <v>168</v>
      </c>
      <c r="D88" s="159" t="s">
        <v>173</v>
      </c>
      <c r="E88" s="159" t="s">
        <v>279</v>
      </c>
      <c r="F88" s="159"/>
      <c r="G88" s="166" t="s">
        <v>338</v>
      </c>
      <c r="H88" s="171" t="s">
        <v>89</v>
      </c>
      <c r="I88" s="159" t="s">
        <v>102</v>
      </c>
      <c r="J88" s="165">
        <v>45282</v>
      </c>
      <c r="K88" s="165">
        <v>45282</v>
      </c>
      <c r="L88" s="172" t="s">
        <v>5542</v>
      </c>
      <c r="M88" s="159" t="s">
        <v>137</v>
      </c>
      <c r="N88" s="159" t="s">
        <v>4239</v>
      </c>
      <c r="O88" s="159" t="s">
        <v>334</v>
      </c>
      <c r="P88" s="159"/>
      <c r="Q88" s="165"/>
      <c r="R88" s="166"/>
      <c r="S88" s="167"/>
      <c r="T88" s="168">
        <v>45288</v>
      </c>
      <c r="U88" s="163" t="s">
        <v>4364</v>
      </c>
      <c r="V88" s="169" t="s">
        <v>162</v>
      </c>
      <c r="W88" s="173" t="s">
        <v>615</v>
      </c>
    </row>
    <row r="89" spans="1:23" ht="14.45" customHeight="1" x14ac:dyDescent="0.25">
      <c r="A89" s="171" t="s">
        <v>5543</v>
      </c>
      <c r="B89" s="160">
        <v>33</v>
      </c>
      <c r="C89" s="159" t="s">
        <v>168</v>
      </c>
      <c r="D89" s="159" t="s">
        <v>173</v>
      </c>
      <c r="E89" s="159" t="s">
        <v>279</v>
      </c>
      <c r="F89" s="159"/>
      <c r="G89" s="166" t="s">
        <v>809</v>
      </c>
      <c r="H89" s="171" t="s">
        <v>89</v>
      </c>
      <c r="I89" s="159" t="s">
        <v>106</v>
      </c>
      <c r="J89" s="165">
        <v>45282</v>
      </c>
      <c r="K89" s="165">
        <v>45282</v>
      </c>
      <c r="L89" s="172" t="s">
        <v>171</v>
      </c>
      <c r="M89" s="159" t="s">
        <v>137</v>
      </c>
      <c r="N89" s="159" t="s">
        <v>644</v>
      </c>
      <c r="O89" s="159" t="s">
        <v>171</v>
      </c>
      <c r="P89" s="159" t="s">
        <v>353</v>
      </c>
      <c r="Q89" s="165">
        <v>45282</v>
      </c>
      <c r="R89" s="166" t="s">
        <v>354</v>
      </c>
      <c r="S89" s="167"/>
      <c r="T89" s="168">
        <v>45288</v>
      </c>
      <c r="U89" s="163" t="s">
        <v>5544</v>
      </c>
      <c r="V89" s="169" t="s">
        <v>162</v>
      </c>
      <c r="W89" s="173" t="s">
        <v>615</v>
      </c>
    </row>
    <row r="90" spans="1:23" ht="14.45" customHeight="1" x14ac:dyDescent="0.25">
      <c r="A90" s="171" t="s">
        <v>5545</v>
      </c>
      <c r="B90" s="160">
        <v>37</v>
      </c>
      <c r="C90" s="159" t="s">
        <v>168</v>
      </c>
      <c r="D90" s="159" t="s">
        <v>173</v>
      </c>
      <c r="E90" s="159" t="s">
        <v>279</v>
      </c>
      <c r="F90" s="159"/>
      <c r="G90" s="166" t="s">
        <v>477</v>
      </c>
      <c r="H90" s="171" t="s">
        <v>89</v>
      </c>
      <c r="I90" s="159" t="s">
        <v>106</v>
      </c>
      <c r="J90" s="165">
        <v>45283</v>
      </c>
      <c r="K90" s="165">
        <v>45283</v>
      </c>
      <c r="L90" s="172" t="s">
        <v>5546</v>
      </c>
      <c r="M90" s="159" t="s">
        <v>137</v>
      </c>
      <c r="N90" s="159" t="s">
        <v>3221</v>
      </c>
      <c r="O90" s="159" t="s">
        <v>334</v>
      </c>
      <c r="P90" s="159" t="s">
        <v>353</v>
      </c>
      <c r="Q90" s="165">
        <v>45283</v>
      </c>
      <c r="R90" s="166" t="s">
        <v>354</v>
      </c>
      <c r="S90" s="167"/>
      <c r="T90" s="168">
        <v>45290</v>
      </c>
      <c r="U90" s="163" t="s">
        <v>5645</v>
      </c>
      <c r="V90" s="169" t="s">
        <v>162</v>
      </c>
      <c r="W90" s="173" t="s">
        <v>2423</v>
      </c>
    </row>
    <row r="91" spans="1:23" ht="14.45" customHeight="1" x14ac:dyDescent="0.25">
      <c r="A91" s="171" t="s">
        <v>5547</v>
      </c>
      <c r="B91" s="160">
        <v>35</v>
      </c>
      <c r="C91" s="159" t="s">
        <v>168</v>
      </c>
      <c r="D91" s="159" t="s">
        <v>173</v>
      </c>
      <c r="E91" s="159" t="s">
        <v>279</v>
      </c>
      <c r="F91" s="159"/>
      <c r="G91" s="166" t="s">
        <v>477</v>
      </c>
      <c r="H91" s="171" t="s">
        <v>89</v>
      </c>
      <c r="I91" s="159" t="s">
        <v>106</v>
      </c>
      <c r="J91" s="165">
        <v>45284</v>
      </c>
      <c r="K91" s="165">
        <v>45284</v>
      </c>
      <c r="L91" s="172" t="s">
        <v>5548</v>
      </c>
      <c r="M91" s="159" t="s">
        <v>137</v>
      </c>
      <c r="N91" s="159" t="s">
        <v>3221</v>
      </c>
      <c r="O91" s="159" t="s">
        <v>171</v>
      </c>
      <c r="P91" s="159"/>
      <c r="Q91" s="165"/>
      <c r="R91" s="166"/>
      <c r="S91" s="167"/>
      <c r="T91" s="168">
        <v>45290</v>
      </c>
      <c r="U91" s="163" t="s">
        <v>5646</v>
      </c>
      <c r="V91" s="169" t="s">
        <v>162</v>
      </c>
      <c r="W91" s="173" t="s">
        <v>347</v>
      </c>
    </row>
    <row r="92" spans="1:23" ht="14.45" customHeight="1" x14ac:dyDescent="0.25">
      <c r="A92" s="171" t="s">
        <v>5549</v>
      </c>
      <c r="B92" s="160">
        <v>0.5</v>
      </c>
      <c r="C92" s="159" t="s">
        <v>168</v>
      </c>
      <c r="D92" s="159" t="s">
        <v>173</v>
      </c>
      <c r="E92" s="159" t="s">
        <v>185</v>
      </c>
      <c r="F92" s="159"/>
      <c r="G92" s="166" t="s">
        <v>909</v>
      </c>
      <c r="H92" s="171" t="s">
        <v>91</v>
      </c>
      <c r="I92" s="159" t="s">
        <v>114</v>
      </c>
      <c r="J92" s="165">
        <v>45284</v>
      </c>
      <c r="K92" s="165">
        <v>45284</v>
      </c>
      <c r="L92" s="172" t="s">
        <v>198</v>
      </c>
      <c r="M92" s="159" t="s">
        <v>133</v>
      </c>
      <c r="N92" s="159" t="s">
        <v>3221</v>
      </c>
      <c r="O92" s="159" t="s">
        <v>805</v>
      </c>
      <c r="P92" s="159"/>
      <c r="Q92" s="165"/>
      <c r="R92" s="166"/>
      <c r="S92" s="167"/>
      <c r="T92" s="168">
        <v>45288</v>
      </c>
      <c r="U92" s="163" t="s">
        <v>198</v>
      </c>
      <c r="V92" s="169" t="s">
        <v>162</v>
      </c>
      <c r="W92" s="173" t="s">
        <v>299</v>
      </c>
    </row>
    <row r="93" spans="1:23" ht="14.45" customHeight="1" x14ac:dyDescent="0.25">
      <c r="A93" s="171" t="s">
        <v>5550</v>
      </c>
      <c r="B93" s="160">
        <v>32</v>
      </c>
      <c r="C93" s="159" t="s">
        <v>168</v>
      </c>
      <c r="D93" s="159" t="s">
        <v>173</v>
      </c>
      <c r="E93" s="159" t="s">
        <v>279</v>
      </c>
      <c r="F93" s="159"/>
      <c r="G93" s="166" t="s">
        <v>400</v>
      </c>
      <c r="H93" s="171" t="s">
        <v>89</v>
      </c>
      <c r="I93" s="159" t="s">
        <v>106</v>
      </c>
      <c r="J93" s="165">
        <v>45284</v>
      </c>
      <c r="K93" s="165">
        <v>45284</v>
      </c>
      <c r="L93" s="172" t="s">
        <v>5551</v>
      </c>
      <c r="M93" s="159" t="s">
        <v>137</v>
      </c>
      <c r="N93" s="159" t="s">
        <v>3221</v>
      </c>
      <c r="O93" s="159" t="s">
        <v>171</v>
      </c>
      <c r="P93" s="159"/>
      <c r="Q93" s="165"/>
      <c r="R93" s="166"/>
      <c r="S93" s="167"/>
      <c r="T93" s="168">
        <v>45288</v>
      </c>
      <c r="U93" s="163" t="s">
        <v>5552</v>
      </c>
      <c r="V93" s="169" t="s">
        <v>162</v>
      </c>
      <c r="W93" s="173" t="s">
        <v>299</v>
      </c>
    </row>
    <row r="94" spans="1:23" ht="14.45" customHeight="1" x14ac:dyDescent="0.25">
      <c r="A94" s="171" t="s">
        <v>5553</v>
      </c>
      <c r="B94" s="160">
        <v>53</v>
      </c>
      <c r="C94" s="159" t="s">
        <v>178</v>
      </c>
      <c r="D94" s="159" t="s">
        <v>169</v>
      </c>
      <c r="E94" s="159" t="s">
        <v>185</v>
      </c>
      <c r="F94" s="159"/>
      <c r="G94" s="166" t="s">
        <v>5554</v>
      </c>
      <c r="H94" s="171" t="s">
        <v>91</v>
      </c>
      <c r="I94" s="159" t="s">
        <v>114</v>
      </c>
      <c r="J94" s="165">
        <v>45283</v>
      </c>
      <c r="K94" s="165">
        <v>45283</v>
      </c>
      <c r="L94" s="172" t="s">
        <v>1889</v>
      </c>
      <c r="M94" s="159" t="s">
        <v>201</v>
      </c>
      <c r="N94" s="159" t="s">
        <v>3221</v>
      </c>
      <c r="O94" s="159" t="s">
        <v>421</v>
      </c>
      <c r="P94" s="159"/>
      <c r="Q94" s="165"/>
      <c r="R94" s="166"/>
      <c r="S94" s="167"/>
      <c r="T94" s="168">
        <v>45292</v>
      </c>
      <c r="U94" s="163" t="s">
        <v>741</v>
      </c>
      <c r="V94" s="169" t="s">
        <v>162</v>
      </c>
      <c r="W94" s="173" t="s">
        <v>417</v>
      </c>
    </row>
    <row r="95" spans="1:23" ht="14.45" customHeight="1" x14ac:dyDescent="0.25">
      <c r="A95" s="171" t="s">
        <v>5555</v>
      </c>
      <c r="B95" s="160">
        <v>0.6</v>
      </c>
      <c r="C95" s="159" t="s">
        <v>178</v>
      </c>
      <c r="D95" s="159" t="s">
        <v>173</v>
      </c>
      <c r="E95" s="159" t="s">
        <v>185</v>
      </c>
      <c r="F95" s="159"/>
      <c r="G95" s="166" t="s">
        <v>529</v>
      </c>
      <c r="H95" s="171" t="s">
        <v>91</v>
      </c>
      <c r="I95" s="159" t="s">
        <v>116</v>
      </c>
      <c r="J95" s="165">
        <v>45285</v>
      </c>
      <c r="K95" s="165">
        <v>45285</v>
      </c>
      <c r="L95" s="172" t="s">
        <v>725</v>
      </c>
      <c r="M95" s="159" t="s">
        <v>133</v>
      </c>
      <c r="N95" s="159" t="s">
        <v>3221</v>
      </c>
      <c r="O95" s="159" t="s">
        <v>284</v>
      </c>
      <c r="P95" s="159"/>
      <c r="Q95" s="165"/>
      <c r="R95" s="166"/>
      <c r="S95" s="167"/>
      <c r="T95" s="168">
        <v>45291</v>
      </c>
      <c r="U95" s="163" t="s">
        <v>963</v>
      </c>
      <c r="V95" s="169" t="s">
        <v>162</v>
      </c>
      <c r="W95" s="173" t="s">
        <v>347</v>
      </c>
    </row>
    <row r="96" spans="1:23" ht="14.45" customHeight="1" x14ac:dyDescent="0.25">
      <c r="A96" s="171" t="s">
        <v>5556</v>
      </c>
      <c r="B96" s="160">
        <v>35</v>
      </c>
      <c r="C96" s="159" t="s">
        <v>168</v>
      </c>
      <c r="D96" s="159" t="s">
        <v>173</v>
      </c>
      <c r="E96" s="159" t="s">
        <v>185</v>
      </c>
      <c r="F96" s="159"/>
      <c r="G96" s="166" t="s">
        <v>436</v>
      </c>
      <c r="H96" s="171" t="s">
        <v>91</v>
      </c>
      <c r="I96" s="159" t="s">
        <v>114</v>
      </c>
      <c r="J96" s="165">
        <v>45283</v>
      </c>
      <c r="K96" s="165">
        <v>45283</v>
      </c>
      <c r="L96" s="172" t="s">
        <v>5557</v>
      </c>
      <c r="M96" s="159" t="s">
        <v>137</v>
      </c>
      <c r="N96" s="159" t="s">
        <v>3221</v>
      </c>
      <c r="O96" s="159" t="s">
        <v>705</v>
      </c>
      <c r="P96" s="159"/>
      <c r="Q96" s="165"/>
      <c r="R96" s="166"/>
      <c r="S96" s="167"/>
      <c r="T96" s="168">
        <v>45294</v>
      </c>
      <c r="U96" s="163" t="s">
        <v>5649</v>
      </c>
      <c r="V96" s="169" t="s">
        <v>162</v>
      </c>
      <c r="W96" s="173" t="s">
        <v>900</v>
      </c>
    </row>
    <row r="97" spans="1:23" ht="14.45" customHeight="1" x14ac:dyDescent="0.25">
      <c r="A97" s="171" t="s">
        <v>5558</v>
      </c>
      <c r="B97" s="160">
        <v>0.5</v>
      </c>
      <c r="C97" s="159" t="s">
        <v>178</v>
      </c>
      <c r="D97" s="159" t="s">
        <v>173</v>
      </c>
      <c r="E97" s="159" t="s">
        <v>185</v>
      </c>
      <c r="F97" s="159"/>
      <c r="G97" s="166" t="s">
        <v>436</v>
      </c>
      <c r="H97" s="171" t="s">
        <v>91</v>
      </c>
      <c r="I97" s="159" t="s">
        <v>114</v>
      </c>
      <c r="J97" s="165">
        <v>45285</v>
      </c>
      <c r="K97" s="165">
        <v>45285</v>
      </c>
      <c r="L97" s="172" t="s">
        <v>530</v>
      </c>
      <c r="M97" s="159" t="s">
        <v>133</v>
      </c>
      <c r="N97" s="159" t="s">
        <v>3221</v>
      </c>
      <c r="O97" s="159" t="s">
        <v>805</v>
      </c>
      <c r="P97" s="159"/>
      <c r="Q97" s="165"/>
      <c r="R97" s="166"/>
      <c r="S97" s="167"/>
      <c r="T97" s="168">
        <v>45291</v>
      </c>
      <c r="U97" s="163" t="s">
        <v>5559</v>
      </c>
      <c r="V97" s="169" t="s">
        <v>162</v>
      </c>
      <c r="W97" s="173" t="s">
        <v>347</v>
      </c>
    </row>
    <row r="98" spans="1:23" ht="14.45" customHeight="1" x14ac:dyDescent="0.25">
      <c r="A98" s="171" t="s">
        <v>5560</v>
      </c>
      <c r="B98" s="160">
        <v>19</v>
      </c>
      <c r="C98" s="159" t="s">
        <v>168</v>
      </c>
      <c r="D98" s="159" t="s">
        <v>173</v>
      </c>
      <c r="E98" s="159" t="s">
        <v>279</v>
      </c>
      <c r="F98" s="159"/>
      <c r="G98" s="166" t="s">
        <v>373</v>
      </c>
      <c r="H98" s="171" t="s">
        <v>89</v>
      </c>
      <c r="I98" s="159" t="s">
        <v>106</v>
      </c>
      <c r="J98" s="165">
        <v>45285</v>
      </c>
      <c r="K98" s="165">
        <v>45285</v>
      </c>
      <c r="L98" s="172" t="s">
        <v>5561</v>
      </c>
      <c r="M98" s="159" t="s">
        <v>137</v>
      </c>
      <c r="N98" s="159" t="s">
        <v>3221</v>
      </c>
      <c r="O98" s="159" t="s">
        <v>171</v>
      </c>
      <c r="P98" s="159"/>
      <c r="Q98" s="165"/>
      <c r="R98" s="166"/>
      <c r="S98" s="167"/>
      <c r="T98" s="168">
        <v>45292</v>
      </c>
      <c r="U98" s="163" t="s">
        <v>614</v>
      </c>
      <c r="V98" s="169" t="s">
        <v>162</v>
      </c>
      <c r="W98" s="173" t="s">
        <v>702</v>
      </c>
    </row>
    <row r="99" spans="1:23" ht="14.45" customHeight="1" x14ac:dyDescent="0.25">
      <c r="A99" s="171" t="s">
        <v>5562</v>
      </c>
      <c r="B99" s="160">
        <f>7*30.4387/365.25</f>
        <v>0.58335633127994524</v>
      </c>
      <c r="C99" s="159" t="s">
        <v>168</v>
      </c>
      <c r="D99" s="159" t="s">
        <v>169</v>
      </c>
      <c r="E99" s="159" t="s">
        <v>279</v>
      </c>
      <c r="F99" s="159"/>
      <c r="G99" s="166" t="s">
        <v>5563</v>
      </c>
      <c r="H99" s="171" t="s">
        <v>89</v>
      </c>
      <c r="I99" s="159" t="s">
        <v>106</v>
      </c>
      <c r="J99" s="165">
        <v>45284</v>
      </c>
      <c r="K99" s="165">
        <v>45284</v>
      </c>
      <c r="L99" s="172" t="s">
        <v>649</v>
      </c>
      <c r="M99" s="159" t="s">
        <v>133</v>
      </c>
      <c r="N99" s="159" t="s">
        <v>644</v>
      </c>
      <c r="O99" s="159" t="s">
        <v>805</v>
      </c>
      <c r="P99" s="159"/>
      <c r="Q99" s="165"/>
      <c r="R99" s="166"/>
      <c r="S99" s="167"/>
      <c r="T99" s="168">
        <v>45288</v>
      </c>
      <c r="U99" s="163" t="s">
        <v>5564</v>
      </c>
      <c r="V99" s="169" t="s">
        <v>162</v>
      </c>
      <c r="W99" s="173" t="s">
        <v>299</v>
      </c>
    </row>
    <row r="100" spans="1:23" ht="14.45" customHeight="1" x14ac:dyDescent="0.25">
      <c r="A100" s="171" t="s">
        <v>5565</v>
      </c>
      <c r="B100" s="160">
        <v>25</v>
      </c>
      <c r="C100" s="159" t="s">
        <v>168</v>
      </c>
      <c r="D100" s="159" t="s">
        <v>173</v>
      </c>
      <c r="E100" s="159" t="s">
        <v>279</v>
      </c>
      <c r="F100" s="159"/>
      <c r="G100" s="166" t="s">
        <v>338</v>
      </c>
      <c r="H100" s="171" t="s">
        <v>89</v>
      </c>
      <c r="I100" s="159" t="s">
        <v>102</v>
      </c>
      <c r="J100" s="165">
        <v>45285</v>
      </c>
      <c r="K100" s="165">
        <v>45285</v>
      </c>
      <c r="L100" s="172" t="s">
        <v>5566</v>
      </c>
      <c r="M100" s="159" t="s">
        <v>137</v>
      </c>
      <c r="N100" s="159" t="s">
        <v>3221</v>
      </c>
      <c r="O100" s="159" t="s">
        <v>1059</v>
      </c>
      <c r="P100" s="159"/>
      <c r="Q100" s="165"/>
      <c r="R100" s="166"/>
      <c r="S100" s="167"/>
      <c r="T100" s="168">
        <v>45292</v>
      </c>
      <c r="U100" s="163" t="s">
        <v>5567</v>
      </c>
      <c r="V100" s="169" t="s">
        <v>162</v>
      </c>
      <c r="W100" s="173" t="s">
        <v>702</v>
      </c>
    </row>
    <row r="101" spans="1:23" ht="14.45" customHeight="1" x14ac:dyDescent="0.25">
      <c r="A101" s="171" t="s">
        <v>5568</v>
      </c>
      <c r="B101" s="160">
        <v>30</v>
      </c>
      <c r="C101" s="159" t="s">
        <v>168</v>
      </c>
      <c r="D101" s="159" t="s">
        <v>173</v>
      </c>
      <c r="E101" s="159" t="s">
        <v>279</v>
      </c>
      <c r="F101" s="159"/>
      <c r="G101" s="166" t="s">
        <v>224</v>
      </c>
      <c r="H101" s="171" t="s">
        <v>89</v>
      </c>
      <c r="I101" s="159" t="s">
        <v>104</v>
      </c>
      <c r="J101" s="165">
        <v>45285</v>
      </c>
      <c r="K101" s="165">
        <v>45285</v>
      </c>
      <c r="L101" s="172" t="s">
        <v>5569</v>
      </c>
      <c r="M101" s="159" t="s">
        <v>137</v>
      </c>
      <c r="N101" s="159" t="s">
        <v>3221</v>
      </c>
      <c r="O101" s="159" t="s">
        <v>352</v>
      </c>
      <c r="P101" s="159"/>
      <c r="Q101" s="165"/>
      <c r="R101" s="166"/>
      <c r="S101" s="167"/>
      <c r="T101" s="168">
        <v>45290</v>
      </c>
      <c r="U101" s="163" t="s">
        <v>5570</v>
      </c>
      <c r="V101" s="169" t="s">
        <v>162</v>
      </c>
      <c r="W101" s="173" t="s">
        <v>5571</v>
      </c>
    </row>
    <row r="102" spans="1:23" ht="14.45" customHeight="1" x14ac:dyDescent="0.25">
      <c r="A102" s="171" t="s">
        <v>5572</v>
      </c>
      <c r="B102" s="160">
        <f>4*30.4387/365.25</f>
        <v>0.33334647501711157</v>
      </c>
      <c r="C102" s="159" t="s">
        <v>178</v>
      </c>
      <c r="D102" s="159" t="s">
        <v>173</v>
      </c>
      <c r="E102" s="159" t="s">
        <v>279</v>
      </c>
      <c r="F102" s="159"/>
      <c r="G102" s="166" t="s">
        <v>179</v>
      </c>
      <c r="H102" s="171" t="s">
        <v>89</v>
      </c>
      <c r="I102" s="159" t="s">
        <v>106</v>
      </c>
      <c r="J102" s="165">
        <v>45284</v>
      </c>
      <c r="K102" s="165">
        <v>45284</v>
      </c>
      <c r="L102" s="172" t="s">
        <v>1957</v>
      </c>
      <c r="M102" s="159" t="s">
        <v>133</v>
      </c>
      <c r="N102" s="159" t="s">
        <v>3221</v>
      </c>
      <c r="O102" s="159" t="s">
        <v>284</v>
      </c>
      <c r="P102" s="159"/>
      <c r="Q102" s="165"/>
      <c r="R102" s="166"/>
      <c r="S102" s="167"/>
      <c r="T102" s="168">
        <v>45294</v>
      </c>
      <c r="U102" s="163" t="s">
        <v>5647</v>
      </c>
      <c r="V102" s="169" t="s">
        <v>162</v>
      </c>
      <c r="W102" s="173" t="s">
        <v>900</v>
      </c>
    </row>
    <row r="103" spans="1:23" ht="14.45" customHeight="1" x14ac:dyDescent="0.25">
      <c r="A103" s="171" t="s">
        <v>5573</v>
      </c>
      <c r="B103" s="160">
        <v>35</v>
      </c>
      <c r="C103" s="159" t="s">
        <v>168</v>
      </c>
      <c r="D103" s="159" t="s">
        <v>173</v>
      </c>
      <c r="E103" s="159" t="s">
        <v>279</v>
      </c>
      <c r="F103" s="159"/>
      <c r="G103" s="166" t="s">
        <v>179</v>
      </c>
      <c r="H103" s="171" t="s">
        <v>89</v>
      </c>
      <c r="I103" s="159" t="s">
        <v>106</v>
      </c>
      <c r="J103" s="165">
        <v>45285</v>
      </c>
      <c r="K103" s="165">
        <v>45285</v>
      </c>
      <c r="L103" s="172" t="s">
        <v>3433</v>
      </c>
      <c r="M103" s="159" t="s">
        <v>133</v>
      </c>
      <c r="N103" s="159" t="s">
        <v>3221</v>
      </c>
      <c r="O103" s="159" t="s">
        <v>805</v>
      </c>
      <c r="P103" s="159"/>
      <c r="Q103" s="165"/>
      <c r="R103" s="166"/>
      <c r="S103" s="167"/>
      <c r="T103" s="168">
        <v>45287</v>
      </c>
      <c r="U103" s="163" t="s">
        <v>5574</v>
      </c>
      <c r="V103" s="169" t="s">
        <v>162</v>
      </c>
      <c r="W103" s="173" t="s">
        <v>276</v>
      </c>
    </row>
    <row r="104" spans="1:23" ht="14.45" customHeight="1" x14ac:dyDescent="0.25">
      <c r="A104" s="171" t="s">
        <v>5575</v>
      </c>
      <c r="B104" s="160">
        <v>35</v>
      </c>
      <c r="C104" s="159" t="s">
        <v>168</v>
      </c>
      <c r="D104" s="159" t="s">
        <v>173</v>
      </c>
      <c r="E104" s="159" t="s">
        <v>279</v>
      </c>
      <c r="F104" s="159"/>
      <c r="G104" s="166" t="s">
        <v>179</v>
      </c>
      <c r="H104" s="171" t="s">
        <v>89</v>
      </c>
      <c r="I104" s="159" t="s">
        <v>106</v>
      </c>
      <c r="J104" s="165">
        <v>45285</v>
      </c>
      <c r="K104" s="165">
        <v>45285</v>
      </c>
      <c r="L104" s="172" t="s">
        <v>5576</v>
      </c>
      <c r="M104" s="159" t="s">
        <v>137</v>
      </c>
      <c r="N104" s="159" t="s">
        <v>3221</v>
      </c>
      <c r="O104" s="159" t="s">
        <v>854</v>
      </c>
      <c r="P104" s="159"/>
      <c r="Q104" s="165"/>
      <c r="R104" s="166"/>
      <c r="S104" s="167"/>
      <c r="T104" s="168">
        <v>45289</v>
      </c>
      <c r="U104" s="163" t="s">
        <v>5577</v>
      </c>
      <c r="V104" s="169" t="s">
        <v>162</v>
      </c>
      <c r="W104" s="173" t="s">
        <v>336</v>
      </c>
    </row>
    <row r="105" spans="1:23" ht="14.45" customHeight="1" x14ac:dyDescent="0.25">
      <c r="A105" s="171" t="s">
        <v>5578</v>
      </c>
      <c r="B105" s="160">
        <f>2*30.4387/365.25</f>
        <v>0.16667323750855578</v>
      </c>
      <c r="C105" s="159" t="s">
        <v>178</v>
      </c>
      <c r="D105" s="159" t="s">
        <v>173</v>
      </c>
      <c r="E105" s="159" t="s">
        <v>185</v>
      </c>
      <c r="F105" s="159"/>
      <c r="G105" s="166" t="s">
        <v>1891</v>
      </c>
      <c r="H105" s="171" t="s">
        <v>91</v>
      </c>
      <c r="I105" s="159" t="s">
        <v>114</v>
      </c>
      <c r="J105" s="165">
        <v>45286</v>
      </c>
      <c r="K105" s="165">
        <v>45286</v>
      </c>
      <c r="L105" s="172" t="s">
        <v>725</v>
      </c>
      <c r="M105" s="159" t="s">
        <v>133</v>
      </c>
      <c r="N105" s="159" t="s">
        <v>3221</v>
      </c>
      <c r="O105" s="159" t="s">
        <v>284</v>
      </c>
      <c r="P105" s="159"/>
      <c r="Q105" s="165"/>
      <c r="R105" s="166"/>
      <c r="S105" s="167"/>
      <c r="T105" s="168">
        <v>45296</v>
      </c>
      <c r="U105" s="163" t="s">
        <v>5650</v>
      </c>
      <c r="V105" s="169" t="s">
        <v>162</v>
      </c>
      <c r="W105" s="173" t="s">
        <v>900</v>
      </c>
    </row>
    <row r="106" spans="1:23" ht="14.45" customHeight="1" x14ac:dyDescent="0.25">
      <c r="A106" s="171" t="s">
        <v>5579</v>
      </c>
      <c r="B106" s="160">
        <v>50</v>
      </c>
      <c r="C106" s="159" t="s">
        <v>168</v>
      </c>
      <c r="D106" s="159" t="s">
        <v>173</v>
      </c>
      <c r="E106" s="159" t="s">
        <v>279</v>
      </c>
      <c r="F106" s="159"/>
      <c r="G106" s="166" t="s">
        <v>224</v>
      </c>
      <c r="H106" s="171" t="s">
        <v>89</v>
      </c>
      <c r="I106" s="159" t="s">
        <v>104</v>
      </c>
      <c r="J106" s="165">
        <v>45286</v>
      </c>
      <c r="K106" s="165">
        <v>45286</v>
      </c>
      <c r="L106" s="172" t="s">
        <v>2407</v>
      </c>
      <c r="M106" s="159" t="s">
        <v>201</v>
      </c>
      <c r="N106" s="159" t="s">
        <v>3221</v>
      </c>
      <c r="O106" s="159" t="s">
        <v>421</v>
      </c>
      <c r="P106" s="159"/>
      <c r="Q106" s="165"/>
      <c r="R106" s="166"/>
      <c r="S106" s="167"/>
      <c r="T106" s="168">
        <v>45290</v>
      </c>
      <c r="U106" s="163" t="s">
        <v>5580</v>
      </c>
      <c r="V106" s="169" t="s">
        <v>162</v>
      </c>
      <c r="W106" s="173" t="s">
        <v>299</v>
      </c>
    </row>
    <row r="107" spans="1:23" ht="14.45" customHeight="1" x14ac:dyDescent="0.25">
      <c r="A107" s="171" t="s">
        <v>5581</v>
      </c>
      <c r="B107" s="170">
        <f>15/365.25</f>
        <v>4.1067761806981518E-2</v>
      </c>
      <c r="C107" s="159" t="s">
        <v>178</v>
      </c>
      <c r="D107" s="159" t="s">
        <v>173</v>
      </c>
      <c r="E107" s="159" t="s">
        <v>185</v>
      </c>
      <c r="F107" s="159"/>
      <c r="G107" s="166" t="s">
        <v>1891</v>
      </c>
      <c r="H107" s="171" t="s">
        <v>91</v>
      </c>
      <c r="I107" s="159" t="s">
        <v>114</v>
      </c>
      <c r="J107" s="165">
        <v>45286</v>
      </c>
      <c r="K107" s="165">
        <v>45286</v>
      </c>
      <c r="L107" s="172" t="s">
        <v>5582</v>
      </c>
      <c r="M107" s="159" t="s">
        <v>133</v>
      </c>
      <c r="N107" s="159" t="s">
        <v>3221</v>
      </c>
      <c r="O107" s="159" t="s">
        <v>345</v>
      </c>
      <c r="P107" s="159"/>
      <c r="Q107" s="165"/>
      <c r="R107" s="166"/>
      <c r="S107" s="167"/>
      <c r="T107" s="168">
        <v>45290</v>
      </c>
      <c r="U107" s="163" t="s">
        <v>5582</v>
      </c>
      <c r="V107" s="169" t="s">
        <v>162</v>
      </c>
      <c r="W107" s="173" t="s">
        <v>299</v>
      </c>
    </row>
    <row r="108" spans="1:23" ht="14.45" customHeight="1" x14ac:dyDescent="0.25">
      <c r="A108" s="171" t="s">
        <v>5583</v>
      </c>
      <c r="B108" s="170">
        <f>15/365.25</f>
        <v>4.1067761806981518E-2</v>
      </c>
      <c r="C108" s="159" t="s">
        <v>178</v>
      </c>
      <c r="D108" s="159" t="s">
        <v>173</v>
      </c>
      <c r="E108" s="159" t="s">
        <v>185</v>
      </c>
      <c r="F108" s="159"/>
      <c r="G108" s="166" t="s">
        <v>1891</v>
      </c>
      <c r="H108" s="171" t="s">
        <v>91</v>
      </c>
      <c r="I108" s="159" t="s">
        <v>114</v>
      </c>
      <c r="J108" s="165">
        <v>45286</v>
      </c>
      <c r="K108" s="165">
        <v>45286</v>
      </c>
      <c r="L108" s="172" t="s">
        <v>5582</v>
      </c>
      <c r="M108" s="159" t="s">
        <v>133</v>
      </c>
      <c r="N108" s="159" t="s">
        <v>3221</v>
      </c>
      <c r="O108" s="159" t="s">
        <v>345</v>
      </c>
      <c r="P108" s="159"/>
      <c r="Q108" s="165"/>
      <c r="R108" s="166"/>
      <c r="S108" s="167"/>
      <c r="T108" s="168">
        <v>45290</v>
      </c>
      <c r="U108" s="163" t="s">
        <v>5582</v>
      </c>
      <c r="V108" s="169" t="s">
        <v>162</v>
      </c>
      <c r="W108" s="173" t="s">
        <v>299</v>
      </c>
    </row>
    <row r="109" spans="1:23" ht="14.45" customHeight="1" x14ac:dyDescent="0.25">
      <c r="A109" s="171" t="s">
        <v>5584</v>
      </c>
      <c r="B109" s="160">
        <v>9</v>
      </c>
      <c r="C109" s="159" t="s">
        <v>178</v>
      </c>
      <c r="D109" s="159" t="s">
        <v>173</v>
      </c>
      <c r="E109" s="159" t="s">
        <v>279</v>
      </c>
      <c r="F109" s="159"/>
      <c r="G109" s="166" t="s">
        <v>179</v>
      </c>
      <c r="H109" s="171" t="s">
        <v>89</v>
      </c>
      <c r="I109" s="159" t="s">
        <v>106</v>
      </c>
      <c r="J109" s="165">
        <v>45286</v>
      </c>
      <c r="K109" s="165">
        <v>45286</v>
      </c>
      <c r="L109" s="172" t="s">
        <v>945</v>
      </c>
      <c r="M109" s="159" t="s">
        <v>133</v>
      </c>
      <c r="N109" s="159" t="s">
        <v>644</v>
      </c>
      <c r="O109" s="159" t="s">
        <v>805</v>
      </c>
      <c r="P109" s="159"/>
      <c r="Q109" s="165"/>
      <c r="R109" s="166"/>
      <c r="S109" s="167"/>
      <c r="T109" s="168">
        <v>45288</v>
      </c>
      <c r="U109" s="163" t="s">
        <v>945</v>
      </c>
      <c r="V109" s="169" t="s">
        <v>162</v>
      </c>
      <c r="W109" s="173" t="s">
        <v>5585</v>
      </c>
    </row>
    <row r="110" spans="1:23" ht="14.45" customHeight="1" x14ac:dyDescent="0.25">
      <c r="A110" s="171" t="s">
        <v>5586</v>
      </c>
      <c r="B110" s="160">
        <v>27</v>
      </c>
      <c r="C110" s="159" t="s">
        <v>168</v>
      </c>
      <c r="D110" s="159" t="s">
        <v>173</v>
      </c>
      <c r="E110" s="159" t="s">
        <v>279</v>
      </c>
      <c r="F110" s="159"/>
      <c r="G110" s="166" t="s">
        <v>179</v>
      </c>
      <c r="H110" s="171" t="s">
        <v>89</v>
      </c>
      <c r="I110" s="159" t="s">
        <v>106</v>
      </c>
      <c r="J110" s="165">
        <v>45287</v>
      </c>
      <c r="K110" s="165">
        <v>45287</v>
      </c>
      <c r="L110" s="172" t="s">
        <v>5587</v>
      </c>
      <c r="M110" s="159" t="s">
        <v>137</v>
      </c>
      <c r="N110" s="159" t="s">
        <v>3221</v>
      </c>
      <c r="O110" s="159" t="s">
        <v>352</v>
      </c>
      <c r="P110" s="159"/>
      <c r="Q110" s="165"/>
      <c r="R110" s="166"/>
      <c r="S110" s="167"/>
      <c r="T110" s="168">
        <v>45289</v>
      </c>
      <c r="U110" s="163" t="s">
        <v>5588</v>
      </c>
      <c r="V110" s="169" t="s">
        <v>162</v>
      </c>
      <c r="W110" s="173" t="s">
        <v>395</v>
      </c>
    </row>
    <row r="111" spans="1:23" ht="14.45" customHeight="1" x14ac:dyDescent="0.25">
      <c r="A111" s="171" t="s">
        <v>5589</v>
      </c>
      <c r="B111" s="160">
        <v>29</v>
      </c>
      <c r="C111" s="159" t="s">
        <v>168</v>
      </c>
      <c r="D111" s="159" t="s">
        <v>173</v>
      </c>
      <c r="E111" s="159" t="s">
        <v>185</v>
      </c>
      <c r="F111" s="159"/>
      <c r="G111" s="166" t="s">
        <v>909</v>
      </c>
      <c r="H111" s="171" t="s">
        <v>91</v>
      </c>
      <c r="I111" s="159" t="s">
        <v>114</v>
      </c>
      <c r="J111" s="165">
        <v>45287</v>
      </c>
      <c r="K111" s="165">
        <v>45287</v>
      </c>
      <c r="L111" s="172" t="s">
        <v>5590</v>
      </c>
      <c r="M111" s="159" t="s">
        <v>137</v>
      </c>
      <c r="N111" s="159" t="s">
        <v>3221</v>
      </c>
      <c r="O111" s="159" t="s">
        <v>352</v>
      </c>
      <c r="P111" s="159"/>
      <c r="Q111" s="165"/>
      <c r="R111" s="166"/>
      <c r="S111" s="167"/>
      <c r="T111" s="168">
        <v>45293</v>
      </c>
      <c r="U111" s="163" t="s">
        <v>285</v>
      </c>
      <c r="V111" s="169" t="s">
        <v>164</v>
      </c>
      <c r="W111" s="173" t="s">
        <v>286</v>
      </c>
    </row>
    <row r="112" spans="1:23" ht="14.45" customHeight="1" x14ac:dyDescent="0.25">
      <c r="A112" s="171" t="s">
        <v>5591</v>
      </c>
      <c r="B112" s="160">
        <v>8</v>
      </c>
      <c r="C112" s="159" t="s">
        <v>178</v>
      </c>
      <c r="D112" s="159" t="s">
        <v>173</v>
      </c>
      <c r="E112" s="159" t="s">
        <v>279</v>
      </c>
      <c r="F112" s="159"/>
      <c r="G112" s="166" t="s">
        <v>1766</v>
      </c>
      <c r="H112" s="171" t="s">
        <v>89</v>
      </c>
      <c r="I112" s="159" t="s">
        <v>102</v>
      </c>
      <c r="J112" s="165">
        <v>45287</v>
      </c>
      <c r="K112" s="165">
        <v>45287</v>
      </c>
      <c r="L112" s="172" t="s">
        <v>649</v>
      </c>
      <c r="M112" s="159" t="s">
        <v>133</v>
      </c>
      <c r="N112" s="159" t="s">
        <v>644</v>
      </c>
      <c r="O112" s="159" t="s">
        <v>805</v>
      </c>
      <c r="P112" s="159"/>
      <c r="Q112" s="165"/>
      <c r="R112" s="166"/>
      <c r="S112" s="167"/>
      <c r="T112" s="168">
        <v>45291</v>
      </c>
      <c r="U112" s="163" t="s">
        <v>3433</v>
      </c>
      <c r="V112" s="169" t="s">
        <v>162</v>
      </c>
      <c r="W112" s="173" t="s">
        <v>299</v>
      </c>
    </row>
    <row r="113" spans="1:23" ht="14.45" customHeight="1" x14ac:dyDescent="0.25">
      <c r="A113" s="171" t="s">
        <v>5592</v>
      </c>
      <c r="B113" s="160">
        <v>32</v>
      </c>
      <c r="C113" s="159" t="s">
        <v>168</v>
      </c>
      <c r="D113" s="159" t="s">
        <v>173</v>
      </c>
      <c r="E113" s="159" t="s">
        <v>279</v>
      </c>
      <c r="F113" s="159"/>
      <c r="G113" s="166" t="s">
        <v>5593</v>
      </c>
      <c r="H113" s="171" t="s">
        <v>89</v>
      </c>
      <c r="I113" s="159" t="s">
        <v>106</v>
      </c>
      <c r="J113" s="165">
        <v>45286</v>
      </c>
      <c r="K113" s="165">
        <v>45286</v>
      </c>
      <c r="L113" s="172" t="s">
        <v>5594</v>
      </c>
      <c r="M113" s="159" t="s">
        <v>137</v>
      </c>
      <c r="N113" s="159" t="s">
        <v>644</v>
      </c>
      <c r="O113" s="159" t="s">
        <v>352</v>
      </c>
      <c r="P113" s="159" t="s">
        <v>353</v>
      </c>
      <c r="Q113" s="165">
        <v>45288</v>
      </c>
      <c r="R113" s="166" t="s">
        <v>354</v>
      </c>
      <c r="S113" s="167"/>
      <c r="T113" s="168">
        <v>45291</v>
      </c>
      <c r="U113" s="163" t="s">
        <v>5595</v>
      </c>
      <c r="V113" s="169" t="s">
        <v>162</v>
      </c>
      <c r="W113" s="173" t="s">
        <v>4568</v>
      </c>
    </row>
    <row r="114" spans="1:23" ht="14.45" customHeight="1" x14ac:dyDescent="0.25">
      <c r="A114" s="171" t="s">
        <v>5596</v>
      </c>
      <c r="B114" s="160">
        <v>6</v>
      </c>
      <c r="C114" s="159" t="s">
        <v>168</v>
      </c>
      <c r="D114" s="159" t="s">
        <v>173</v>
      </c>
      <c r="E114" s="159" t="s">
        <v>185</v>
      </c>
      <c r="F114" s="159"/>
      <c r="G114" s="166" t="s">
        <v>436</v>
      </c>
      <c r="H114" s="171" t="s">
        <v>91</v>
      </c>
      <c r="I114" s="159" t="s">
        <v>114</v>
      </c>
      <c r="J114" s="165">
        <v>45287</v>
      </c>
      <c r="K114" s="165">
        <v>45287</v>
      </c>
      <c r="L114" s="172" t="s">
        <v>5597</v>
      </c>
      <c r="M114" s="159" t="s">
        <v>133</v>
      </c>
      <c r="N114" s="159" t="s">
        <v>644</v>
      </c>
      <c r="O114" s="159" t="s">
        <v>284</v>
      </c>
      <c r="P114" s="159"/>
      <c r="Q114" s="165"/>
      <c r="R114" s="166"/>
      <c r="S114" s="167"/>
      <c r="T114" s="168">
        <v>45288</v>
      </c>
      <c r="U114" s="163" t="s">
        <v>285</v>
      </c>
      <c r="V114" s="169" t="s">
        <v>166</v>
      </c>
      <c r="W114" s="173" t="s">
        <v>475</v>
      </c>
    </row>
    <row r="115" spans="1:23" ht="14.45" customHeight="1" x14ac:dyDescent="0.25">
      <c r="A115" s="171" t="s">
        <v>5598</v>
      </c>
      <c r="B115" s="160">
        <v>1</v>
      </c>
      <c r="C115" s="159" t="s">
        <v>178</v>
      </c>
      <c r="D115" s="159" t="s">
        <v>173</v>
      </c>
      <c r="E115" s="159" t="s">
        <v>279</v>
      </c>
      <c r="F115" s="159"/>
      <c r="G115" s="166" t="s">
        <v>5216</v>
      </c>
      <c r="H115" s="171" t="s">
        <v>89</v>
      </c>
      <c r="I115" s="159" t="s">
        <v>106</v>
      </c>
      <c r="J115" s="165">
        <v>45288</v>
      </c>
      <c r="K115" s="165">
        <v>45288</v>
      </c>
      <c r="L115" s="172" t="s">
        <v>649</v>
      </c>
      <c r="M115" s="159" t="s">
        <v>133</v>
      </c>
      <c r="N115" s="159" t="s">
        <v>3221</v>
      </c>
      <c r="O115" s="159" t="s">
        <v>805</v>
      </c>
      <c r="P115" s="159"/>
      <c r="Q115" s="165"/>
      <c r="R115" s="166"/>
      <c r="S115" s="167"/>
      <c r="T115" s="168">
        <v>45291</v>
      </c>
      <c r="U115" s="163" t="s">
        <v>3433</v>
      </c>
      <c r="V115" s="169" t="s">
        <v>162</v>
      </c>
      <c r="W115" s="173" t="s">
        <v>371</v>
      </c>
    </row>
    <row r="116" spans="1:23" ht="14.45" customHeight="1" x14ac:dyDescent="0.25">
      <c r="A116" s="171" t="s">
        <v>5599</v>
      </c>
      <c r="B116" s="160">
        <v>1.5</v>
      </c>
      <c r="C116" s="159" t="s">
        <v>168</v>
      </c>
      <c r="D116" s="159" t="s">
        <v>173</v>
      </c>
      <c r="E116" s="159" t="s">
        <v>185</v>
      </c>
      <c r="F116" s="159"/>
      <c r="G116" s="166" t="s">
        <v>436</v>
      </c>
      <c r="H116" s="171" t="s">
        <v>91</v>
      </c>
      <c r="I116" s="159" t="s">
        <v>114</v>
      </c>
      <c r="J116" s="165">
        <v>45290</v>
      </c>
      <c r="K116" s="165">
        <v>45290</v>
      </c>
      <c r="L116" s="172" t="s">
        <v>5040</v>
      </c>
      <c r="M116" s="159" t="s">
        <v>133</v>
      </c>
      <c r="N116" s="159" t="s">
        <v>3823</v>
      </c>
      <c r="O116" s="159" t="s">
        <v>284</v>
      </c>
      <c r="P116" s="159"/>
      <c r="Q116" s="165"/>
      <c r="R116" s="166"/>
      <c r="S116" s="167"/>
      <c r="T116" s="168">
        <v>45301</v>
      </c>
      <c r="U116" s="163" t="s">
        <v>5653</v>
      </c>
      <c r="V116" s="169" t="s">
        <v>162</v>
      </c>
      <c r="W116" s="173" t="s">
        <v>502</v>
      </c>
    </row>
    <row r="117" spans="1:23" ht="14.45" customHeight="1" x14ac:dyDescent="0.25">
      <c r="A117" s="171" t="s">
        <v>5600</v>
      </c>
      <c r="B117" s="160">
        <v>22</v>
      </c>
      <c r="C117" s="159" t="s">
        <v>168</v>
      </c>
      <c r="D117" s="159" t="s">
        <v>173</v>
      </c>
      <c r="E117" s="159" t="s">
        <v>279</v>
      </c>
      <c r="F117" s="159"/>
      <c r="G117" s="166" t="s">
        <v>373</v>
      </c>
      <c r="H117" s="171" t="s">
        <v>89</v>
      </c>
      <c r="I117" s="159" t="s">
        <v>106</v>
      </c>
      <c r="J117" s="165">
        <v>45291</v>
      </c>
      <c r="K117" s="165">
        <v>45291</v>
      </c>
      <c r="L117" s="172" t="s">
        <v>339</v>
      </c>
      <c r="M117" s="159" t="s">
        <v>137</v>
      </c>
      <c r="N117" s="159" t="s">
        <v>3823</v>
      </c>
      <c r="O117" s="159" t="s">
        <v>171</v>
      </c>
      <c r="P117" s="159" t="s">
        <v>353</v>
      </c>
      <c r="Q117" s="165">
        <v>45291</v>
      </c>
      <c r="R117" s="166" t="s">
        <v>354</v>
      </c>
      <c r="S117" s="167"/>
      <c r="T117" s="168">
        <v>45295</v>
      </c>
      <c r="U117" s="163" t="s">
        <v>3907</v>
      </c>
      <c r="V117" s="169" t="s">
        <v>162</v>
      </c>
      <c r="W117" s="173" t="s">
        <v>336</v>
      </c>
    </row>
    <row r="118" spans="1:23" ht="14.45" customHeight="1" x14ac:dyDescent="0.25">
      <c r="A118" s="171" t="s">
        <v>5601</v>
      </c>
      <c r="B118" s="160">
        <v>23</v>
      </c>
      <c r="C118" s="159" t="s">
        <v>168</v>
      </c>
      <c r="D118" s="159" t="s">
        <v>173</v>
      </c>
      <c r="E118" s="159" t="s">
        <v>279</v>
      </c>
      <c r="F118" s="159"/>
      <c r="G118" s="166" t="s">
        <v>809</v>
      </c>
      <c r="H118" s="171" t="s">
        <v>89</v>
      </c>
      <c r="I118" s="159" t="s">
        <v>106</v>
      </c>
      <c r="J118" s="165">
        <v>45290</v>
      </c>
      <c r="K118" s="165">
        <v>45290</v>
      </c>
      <c r="L118" s="172" t="s">
        <v>5602</v>
      </c>
      <c r="M118" s="159" t="s">
        <v>137</v>
      </c>
      <c r="N118" s="159" t="s">
        <v>644</v>
      </c>
      <c r="O118" s="159" t="s">
        <v>352</v>
      </c>
      <c r="P118" s="159" t="s">
        <v>353</v>
      </c>
      <c r="Q118" s="165">
        <v>45290</v>
      </c>
      <c r="R118" s="166" t="s">
        <v>354</v>
      </c>
      <c r="S118" s="167"/>
      <c r="T118" s="168">
        <v>45296</v>
      </c>
      <c r="U118" s="163" t="s">
        <v>5648</v>
      </c>
      <c r="V118" s="169" t="s">
        <v>162</v>
      </c>
      <c r="W118" s="173" t="s">
        <v>615</v>
      </c>
    </row>
    <row r="119" spans="1:23" ht="14.45" customHeight="1" x14ac:dyDescent="0.25">
      <c r="A119" s="171" t="s">
        <v>5603</v>
      </c>
      <c r="B119" s="160">
        <v>55</v>
      </c>
      <c r="C119" s="159" t="s">
        <v>178</v>
      </c>
      <c r="D119" s="159" t="s">
        <v>173</v>
      </c>
      <c r="E119" s="159" t="s">
        <v>279</v>
      </c>
      <c r="F119" s="159"/>
      <c r="G119" s="166" t="s">
        <v>238</v>
      </c>
      <c r="H119" s="171" t="s">
        <v>89</v>
      </c>
      <c r="I119" s="159" t="s">
        <v>102</v>
      </c>
      <c r="J119" s="165">
        <v>45290</v>
      </c>
      <c r="K119" s="165">
        <v>45290</v>
      </c>
      <c r="L119" s="172" t="s">
        <v>3433</v>
      </c>
      <c r="M119" s="159" t="s">
        <v>133</v>
      </c>
      <c r="N119" s="159" t="s">
        <v>644</v>
      </c>
      <c r="O119" s="159" t="s">
        <v>805</v>
      </c>
      <c r="P119" s="159"/>
      <c r="Q119" s="165"/>
      <c r="R119" s="166"/>
      <c r="S119" s="167"/>
      <c r="T119" s="168">
        <v>45292</v>
      </c>
      <c r="U119" s="163" t="s">
        <v>3433</v>
      </c>
      <c r="V119" s="169" t="s">
        <v>162</v>
      </c>
      <c r="W119" s="173" t="s">
        <v>276</v>
      </c>
    </row>
    <row r="120" spans="1:23" ht="14.45" customHeight="1" x14ac:dyDescent="0.25">
      <c r="A120" s="171" t="s">
        <v>5604</v>
      </c>
      <c r="B120" s="160">
        <v>38</v>
      </c>
      <c r="C120" s="159" t="s">
        <v>168</v>
      </c>
      <c r="D120" s="159" t="s">
        <v>173</v>
      </c>
      <c r="E120" s="159" t="s">
        <v>279</v>
      </c>
      <c r="F120" s="159"/>
      <c r="G120" s="166" t="s">
        <v>179</v>
      </c>
      <c r="H120" s="171" t="s">
        <v>89</v>
      </c>
      <c r="I120" s="159" t="s">
        <v>106</v>
      </c>
      <c r="J120" s="165">
        <v>45291</v>
      </c>
      <c r="K120" s="165">
        <v>45291</v>
      </c>
      <c r="L120" s="172" t="s">
        <v>3433</v>
      </c>
      <c r="M120" s="159" t="s">
        <v>133</v>
      </c>
      <c r="N120" s="159" t="s">
        <v>644</v>
      </c>
      <c r="O120" s="159" t="s">
        <v>805</v>
      </c>
      <c r="P120" s="159"/>
      <c r="Q120" s="165"/>
      <c r="R120" s="166"/>
      <c r="S120" s="167"/>
      <c r="T120" s="168">
        <v>45295</v>
      </c>
      <c r="U120" s="163" t="s">
        <v>3433</v>
      </c>
      <c r="V120" s="169" t="s">
        <v>162</v>
      </c>
      <c r="W120" s="173" t="s">
        <v>299</v>
      </c>
    </row>
    <row r="121" spans="1:23" ht="14.45" customHeight="1" x14ac:dyDescent="0.25">
      <c r="A121" s="171" t="s">
        <v>5605</v>
      </c>
      <c r="B121" s="160">
        <v>22</v>
      </c>
      <c r="C121" s="159" t="s">
        <v>168</v>
      </c>
      <c r="D121" s="159" t="s">
        <v>173</v>
      </c>
      <c r="E121" s="159" t="s">
        <v>185</v>
      </c>
      <c r="F121" s="159"/>
      <c r="G121" s="166" t="s">
        <v>658</v>
      </c>
      <c r="H121" s="171" t="s">
        <v>91</v>
      </c>
      <c r="I121" s="159" t="s">
        <v>114</v>
      </c>
      <c r="J121" s="165">
        <v>45291</v>
      </c>
      <c r="K121" s="165">
        <v>45291</v>
      </c>
      <c r="L121" s="172" t="s">
        <v>5606</v>
      </c>
      <c r="M121" s="159" t="s">
        <v>137</v>
      </c>
      <c r="N121" s="159" t="s">
        <v>3823</v>
      </c>
      <c r="O121" s="159" t="s">
        <v>421</v>
      </c>
      <c r="P121" s="159"/>
      <c r="Q121" s="165"/>
      <c r="R121" s="166"/>
      <c r="S121" s="167"/>
      <c r="T121" s="168">
        <v>45294</v>
      </c>
      <c r="U121" s="163" t="s">
        <v>5654</v>
      </c>
      <c r="V121" s="169" t="s">
        <v>162</v>
      </c>
      <c r="W121" s="173" t="s">
        <v>371</v>
      </c>
    </row>
    <row r="122" spans="1:23" ht="14.45" customHeight="1" x14ac:dyDescent="0.25">
      <c r="A122" s="171" t="s">
        <v>5607</v>
      </c>
      <c r="B122" s="160">
        <f>11*30.4387/365.25</f>
        <v>0.9167028062970568</v>
      </c>
      <c r="C122" s="159" t="s">
        <v>168</v>
      </c>
      <c r="D122" s="159" t="s">
        <v>587</v>
      </c>
      <c r="E122" s="159" t="s">
        <v>185</v>
      </c>
      <c r="F122" s="159"/>
      <c r="G122" s="166" t="s">
        <v>3926</v>
      </c>
      <c r="H122" s="171" t="s">
        <v>91</v>
      </c>
      <c r="I122" s="159" t="s">
        <v>116</v>
      </c>
      <c r="J122" s="165">
        <v>45289</v>
      </c>
      <c r="K122" s="165">
        <v>45289</v>
      </c>
      <c r="L122" s="172" t="s">
        <v>5608</v>
      </c>
      <c r="M122" s="159" t="s">
        <v>133</v>
      </c>
      <c r="N122" s="159" t="s">
        <v>644</v>
      </c>
      <c r="O122" s="159" t="s">
        <v>284</v>
      </c>
      <c r="P122" s="159"/>
      <c r="Q122" s="165"/>
      <c r="R122" s="166"/>
      <c r="S122" s="167"/>
      <c r="T122" s="168">
        <v>45299</v>
      </c>
      <c r="U122" s="163" t="s">
        <v>5651</v>
      </c>
      <c r="V122" s="169" t="s">
        <v>162</v>
      </c>
      <c r="W122" s="173" t="s">
        <v>900</v>
      </c>
    </row>
    <row r="123" spans="1:23" ht="14.45" customHeight="1" x14ac:dyDescent="0.25">
      <c r="A123" s="171" t="s">
        <v>5609</v>
      </c>
      <c r="B123" s="160">
        <v>65</v>
      </c>
      <c r="C123" s="159" t="s">
        <v>178</v>
      </c>
      <c r="D123" s="159" t="s">
        <v>173</v>
      </c>
      <c r="E123" s="159" t="s">
        <v>185</v>
      </c>
      <c r="F123" s="159"/>
      <c r="G123" s="166" t="s">
        <v>1285</v>
      </c>
      <c r="H123" s="171" t="s">
        <v>91</v>
      </c>
      <c r="I123" s="159" t="s">
        <v>116</v>
      </c>
      <c r="J123" s="165">
        <v>45290</v>
      </c>
      <c r="K123" s="165">
        <v>45290</v>
      </c>
      <c r="L123" s="172" t="s">
        <v>5610</v>
      </c>
      <c r="M123" s="159" t="s">
        <v>133</v>
      </c>
      <c r="N123" s="159" t="s">
        <v>644</v>
      </c>
      <c r="O123" s="159" t="s">
        <v>284</v>
      </c>
      <c r="P123" s="159"/>
      <c r="Q123" s="165"/>
      <c r="R123" s="166"/>
      <c r="S123" s="167"/>
      <c r="T123" s="168">
        <v>45299</v>
      </c>
      <c r="U123" s="163" t="s">
        <v>5652</v>
      </c>
      <c r="V123" s="169" t="s">
        <v>162</v>
      </c>
      <c r="W123" s="173" t="s">
        <v>417</v>
      </c>
    </row>
    <row r="124" spans="1:23" ht="14.45" customHeight="1" x14ac:dyDescent="0.25">
      <c r="A124" s="171"/>
      <c r="B124" s="160"/>
      <c r="C124" s="159"/>
      <c r="D124" s="159"/>
      <c r="E124" s="159"/>
      <c r="F124" s="159"/>
      <c r="G124" s="166"/>
      <c r="H124" s="171"/>
      <c r="I124" s="159"/>
      <c r="J124" s="165"/>
      <c r="K124" s="178"/>
      <c r="L124" s="172"/>
      <c r="M124" s="159"/>
      <c r="N124" s="159"/>
      <c r="O124" s="159"/>
      <c r="P124" s="159"/>
      <c r="Q124" s="165"/>
      <c r="R124" s="166"/>
      <c r="S124" s="167"/>
      <c r="T124" s="168"/>
      <c r="U124" s="163"/>
      <c r="V124" s="169"/>
      <c r="W124" s="173"/>
    </row>
    <row r="125" spans="1:23" ht="14.45" customHeight="1" x14ac:dyDescent="0.25">
      <c r="A125" s="171"/>
      <c r="B125" s="160"/>
      <c r="C125" s="159"/>
      <c r="D125" s="159"/>
      <c r="E125" s="159"/>
      <c r="F125" s="159"/>
      <c r="G125" s="166"/>
      <c r="H125" s="171"/>
      <c r="I125" s="159"/>
      <c r="J125" s="165"/>
      <c r="K125" s="178"/>
      <c r="L125" s="172"/>
      <c r="M125" s="159"/>
      <c r="N125" s="159"/>
      <c r="O125" s="159"/>
      <c r="P125" s="159"/>
      <c r="Q125" s="165"/>
      <c r="R125" s="166"/>
      <c r="S125" s="167"/>
      <c r="T125" s="168"/>
      <c r="U125" s="163"/>
      <c r="V125" s="169"/>
      <c r="W125" s="173"/>
    </row>
    <row r="126" spans="1:23" ht="14.45" customHeight="1" x14ac:dyDescent="0.25">
      <c r="A126" s="171"/>
      <c r="B126" s="160"/>
      <c r="C126" s="159"/>
      <c r="D126" s="159"/>
      <c r="E126" s="159"/>
      <c r="F126" s="159"/>
      <c r="G126" s="166"/>
      <c r="H126" s="171"/>
      <c r="I126" s="159"/>
      <c r="J126" s="165"/>
      <c r="K126" s="178"/>
      <c r="L126" s="172"/>
      <c r="M126" s="159"/>
      <c r="N126" s="159"/>
      <c r="O126" s="159"/>
      <c r="P126" s="159"/>
      <c r="Q126" s="165"/>
      <c r="R126" s="166"/>
      <c r="S126" s="167"/>
      <c r="T126" s="168"/>
      <c r="U126" s="163"/>
      <c r="V126" s="169"/>
      <c r="W126" s="173"/>
    </row>
    <row r="127" spans="1:23" ht="14.45" customHeight="1" x14ac:dyDescent="0.25">
      <c r="A127" s="171"/>
      <c r="B127" s="160"/>
      <c r="C127" s="159"/>
      <c r="D127" s="159"/>
      <c r="E127" s="159"/>
      <c r="F127" s="159"/>
      <c r="G127" s="166"/>
      <c r="H127" s="171"/>
      <c r="I127" s="159"/>
      <c r="J127" s="165"/>
      <c r="K127" s="178"/>
      <c r="L127" s="172"/>
      <c r="M127" s="159"/>
      <c r="N127" s="159"/>
      <c r="O127" s="159"/>
      <c r="P127" s="159"/>
      <c r="Q127" s="165"/>
      <c r="R127" s="166"/>
      <c r="S127" s="167"/>
      <c r="T127" s="168"/>
      <c r="U127" s="163"/>
      <c r="V127" s="169"/>
      <c r="W127" s="173"/>
    </row>
    <row r="128" spans="1:23" ht="14.45" customHeight="1" x14ac:dyDescent="0.25">
      <c r="A128" s="171"/>
      <c r="B128" s="160"/>
      <c r="C128" s="159"/>
      <c r="D128" s="159"/>
      <c r="E128" s="159"/>
      <c r="F128" s="159"/>
      <c r="G128" s="166"/>
      <c r="H128" s="171"/>
      <c r="I128" s="159"/>
      <c r="J128" s="165"/>
      <c r="K128" s="178"/>
      <c r="L128" s="172"/>
      <c r="M128" s="159"/>
      <c r="N128" s="159"/>
      <c r="O128" s="159"/>
      <c r="P128" s="159"/>
      <c r="Q128" s="165"/>
      <c r="R128" s="166"/>
      <c r="S128" s="167"/>
      <c r="T128" s="168"/>
      <c r="U128" s="163"/>
      <c r="V128" s="169"/>
      <c r="W128" s="173"/>
    </row>
    <row r="129" spans="1:23" ht="14.45" customHeight="1" x14ac:dyDescent="0.25">
      <c r="A129" s="171"/>
      <c r="B129" s="160"/>
      <c r="C129" s="159"/>
      <c r="D129" s="159"/>
      <c r="E129" s="159"/>
      <c r="F129" s="159"/>
      <c r="G129" s="166"/>
      <c r="H129" s="171"/>
      <c r="I129" s="159"/>
      <c r="J129" s="165"/>
      <c r="K129" s="178"/>
      <c r="L129" s="172"/>
      <c r="M129" s="159"/>
      <c r="N129" s="159"/>
      <c r="O129" s="159"/>
      <c r="P129" s="159"/>
      <c r="Q129" s="165"/>
      <c r="R129" s="166"/>
      <c r="S129" s="167"/>
      <c r="T129" s="168"/>
      <c r="U129" s="163"/>
      <c r="V129" s="169"/>
      <c r="W129" s="173"/>
    </row>
    <row r="130" spans="1:23" ht="14.45" customHeight="1" x14ac:dyDescent="0.25">
      <c r="A130" s="171"/>
      <c r="B130" s="160"/>
      <c r="C130" s="159"/>
      <c r="D130" s="159"/>
      <c r="E130" s="159"/>
      <c r="F130" s="159"/>
      <c r="G130" s="166"/>
      <c r="H130" s="171"/>
      <c r="I130" s="159"/>
      <c r="J130" s="165"/>
      <c r="K130" s="178"/>
      <c r="L130" s="172"/>
      <c r="M130" s="159"/>
      <c r="N130" s="159"/>
      <c r="O130" s="159"/>
      <c r="P130" s="159"/>
      <c r="Q130" s="165"/>
      <c r="R130" s="166"/>
      <c r="S130" s="167"/>
      <c r="T130" s="168"/>
      <c r="U130" s="163"/>
      <c r="V130" s="169"/>
      <c r="W130" s="173"/>
    </row>
    <row r="131" spans="1:23" ht="14.45" customHeight="1" x14ac:dyDescent="0.25">
      <c r="A131" s="171"/>
      <c r="B131" s="160"/>
      <c r="C131" s="159"/>
      <c r="D131" s="159"/>
      <c r="E131" s="159"/>
      <c r="F131" s="159"/>
      <c r="G131" s="166"/>
      <c r="H131" s="171"/>
      <c r="I131" s="159"/>
      <c r="J131" s="165"/>
      <c r="K131" s="178"/>
      <c r="L131" s="172"/>
      <c r="M131" s="159"/>
      <c r="N131" s="159"/>
      <c r="O131" s="159"/>
      <c r="P131" s="159"/>
      <c r="Q131" s="165"/>
      <c r="R131" s="166"/>
      <c r="S131" s="167"/>
      <c r="T131" s="168"/>
      <c r="U131" s="163"/>
      <c r="V131" s="169"/>
      <c r="W131" s="173"/>
    </row>
    <row r="132" spans="1:23" ht="14.45" customHeight="1" x14ac:dyDescent="0.25">
      <c r="A132" s="171"/>
      <c r="B132" s="160"/>
      <c r="C132" s="159"/>
      <c r="D132" s="159"/>
      <c r="E132" s="159"/>
      <c r="F132" s="159"/>
      <c r="G132" s="166"/>
      <c r="H132" s="171"/>
      <c r="I132" s="159"/>
      <c r="J132" s="165"/>
      <c r="K132" s="178"/>
      <c r="L132" s="172"/>
      <c r="M132" s="159"/>
      <c r="N132" s="159"/>
      <c r="O132" s="159"/>
      <c r="P132" s="159"/>
      <c r="Q132" s="165"/>
      <c r="R132" s="166"/>
      <c r="S132" s="167"/>
      <c r="T132" s="168"/>
      <c r="U132" s="163"/>
      <c r="V132" s="169"/>
      <c r="W132" s="173"/>
    </row>
    <row r="133" spans="1:23" ht="14.45" customHeight="1" x14ac:dyDescent="0.25">
      <c r="A133" s="171"/>
      <c r="B133" s="160"/>
      <c r="C133" s="159"/>
      <c r="D133" s="159"/>
      <c r="E133" s="159"/>
      <c r="F133" s="159"/>
      <c r="G133" s="166"/>
      <c r="H133" s="171"/>
      <c r="I133" s="159"/>
      <c r="J133" s="165"/>
      <c r="K133" s="178"/>
      <c r="L133" s="172"/>
      <c r="M133" s="159"/>
      <c r="N133" s="159"/>
      <c r="O133" s="159"/>
      <c r="P133" s="159"/>
      <c r="Q133" s="165"/>
      <c r="R133" s="166"/>
      <c r="S133" s="167"/>
      <c r="T133" s="168"/>
      <c r="U133" s="163"/>
      <c r="V133" s="169"/>
      <c r="W133" s="173"/>
    </row>
    <row r="134" spans="1:23" ht="14.45" customHeight="1" x14ac:dyDescent="0.25">
      <c r="A134" s="171"/>
      <c r="B134" s="160"/>
      <c r="C134" s="159"/>
      <c r="D134" s="159"/>
      <c r="E134" s="159"/>
      <c r="F134" s="159"/>
      <c r="G134" s="166"/>
      <c r="H134" s="171"/>
      <c r="I134" s="159"/>
      <c r="J134" s="165"/>
      <c r="K134" s="178"/>
      <c r="L134" s="172"/>
      <c r="M134" s="159"/>
      <c r="N134" s="159"/>
      <c r="O134" s="159"/>
      <c r="P134" s="159"/>
      <c r="Q134" s="165"/>
      <c r="R134" s="166"/>
      <c r="S134" s="167"/>
      <c r="T134" s="168"/>
      <c r="U134" s="163"/>
      <c r="V134" s="169"/>
      <c r="W134" s="173"/>
    </row>
    <row r="135" spans="1:23" ht="14.45" customHeight="1" x14ac:dyDescent="0.25">
      <c r="A135" s="171"/>
      <c r="B135" s="160"/>
      <c r="C135" s="159"/>
      <c r="D135" s="159"/>
      <c r="E135" s="159"/>
      <c r="F135" s="159"/>
      <c r="G135" s="166"/>
      <c r="H135" s="171"/>
      <c r="I135" s="159"/>
      <c r="J135" s="165"/>
      <c r="K135" s="178"/>
      <c r="L135" s="172"/>
      <c r="M135" s="159"/>
      <c r="N135" s="159"/>
      <c r="O135" s="159"/>
      <c r="P135" s="159"/>
      <c r="Q135" s="165"/>
      <c r="R135" s="166"/>
      <c r="S135" s="167"/>
      <c r="T135" s="168"/>
      <c r="U135" s="163"/>
      <c r="V135" s="169"/>
      <c r="W135" s="173"/>
    </row>
    <row r="136" spans="1:23" ht="14.45" customHeight="1" x14ac:dyDescent="0.25">
      <c r="A136" s="171"/>
      <c r="B136" s="160"/>
      <c r="C136" s="159"/>
      <c r="D136" s="159"/>
      <c r="E136" s="159"/>
      <c r="F136" s="159"/>
      <c r="G136" s="166"/>
      <c r="H136" s="171"/>
      <c r="I136" s="159"/>
      <c r="J136" s="165"/>
      <c r="K136" s="178"/>
      <c r="L136" s="172"/>
      <c r="M136" s="159"/>
      <c r="N136" s="159"/>
      <c r="O136" s="159"/>
      <c r="P136" s="159"/>
      <c r="Q136" s="165"/>
      <c r="R136" s="166"/>
      <c r="S136" s="167"/>
      <c r="T136" s="168"/>
      <c r="U136" s="163"/>
      <c r="V136" s="169"/>
      <c r="W136" s="173"/>
    </row>
    <row r="137" spans="1:23" ht="14.45" customHeight="1" x14ac:dyDescent="0.25">
      <c r="A137" s="171"/>
      <c r="B137" s="160"/>
      <c r="C137" s="159"/>
      <c r="D137" s="159"/>
      <c r="E137" s="159"/>
      <c r="F137" s="159"/>
      <c r="G137" s="166"/>
      <c r="H137" s="171"/>
      <c r="I137" s="159"/>
      <c r="J137" s="165"/>
      <c r="K137" s="178"/>
      <c r="L137" s="172"/>
      <c r="M137" s="159"/>
      <c r="N137" s="159"/>
      <c r="O137" s="159"/>
      <c r="P137" s="159"/>
      <c r="Q137" s="165"/>
      <c r="R137" s="166"/>
      <c r="S137" s="167"/>
      <c r="T137" s="168"/>
      <c r="U137" s="163"/>
      <c r="V137" s="169"/>
      <c r="W137" s="173"/>
    </row>
    <row r="138" spans="1:23" ht="14.45" customHeight="1" x14ac:dyDescent="0.25">
      <c r="A138" s="171"/>
      <c r="B138" s="160"/>
      <c r="C138" s="159"/>
      <c r="D138" s="159"/>
      <c r="E138" s="159"/>
      <c r="F138" s="159"/>
      <c r="G138" s="166"/>
      <c r="H138" s="171"/>
      <c r="I138" s="159"/>
      <c r="J138" s="165"/>
      <c r="K138" s="178"/>
      <c r="L138" s="172"/>
      <c r="M138" s="159"/>
      <c r="N138" s="159"/>
      <c r="O138" s="159"/>
      <c r="P138" s="159"/>
      <c r="Q138" s="165"/>
      <c r="R138" s="166"/>
      <c r="S138" s="167"/>
      <c r="T138" s="168"/>
      <c r="U138" s="163"/>
      <c r="V138" s="169"/>
      <c r="W138" s="173"/>
    </row>
    <row r="139" spans="1:23" ht="14.45" customHeight="1" x14ac:dyDescent="0.25">
      <c r="A139" s="171"/>
      <c r="B139" s="160"/>
      <c r="C139" s="159"/>
      <c r="D139" s="159"/>
      <c r="E139" s="159"/>
      <c r="F139" s="159"/>
      <c r="G139" s="166"/>
      <c r="H139" s="171"/>
      <c r="I139" s="159"/>
      <c r="J139" s="165"/>
      <c r="K139" s="178"/>
      <c r="L139" s="172"/>
      <c r="M139" s="159"/>
      <c r="N139" s="159"/>
      <c r="O139" s="159"/>
      <c r="P139" s="159"/>
      <c r="Q139" s="165"/>
      <c r="R139" s="166"/>
      <c r="S139" s="167"/>
      <c r="T139" s="168"/>
      <c r="U139" s="163"/>
      <c r="V139" s="169"/>
      <c r="W139" s="173"/>
    </row>
    <row r="140" spans="1:23" ht="14.45" customHeight="1" x14ac:dyDescent="0.25">
      <c r="A140" s="171"/>
      <c r="B140" s="160"/>
      <c r="C140" s="159"/>
      <c r="D140" s="159"/>
      <c r="E140" s="159"/>
      <c r="F140" s="159"/>
      <c r="G140" s="166"/>
      <c r="H140" s="171"/>
      <c r="I140" s="159"/>
      <c r="J140" s="165"/>
      <c r="K140" s="178"/>
      <c r="L140" s="172"/>
      <c r="M140" s="159"/>
      <c r="N140" s="159"/>
      <c r="O140" s="159"/>
      <c r="P140" s="159"/>
      <c r="Q140" s="165"/>
      <c r="R140" s="166"/>
      <c r="S140" s="167"/>
      <c r="T140" s="168"/>
      <c r="U140" s="163"/>
      <c r="V140" s="169"/>
      <c r="W140" s="173"/>
    </row>
    <row r="141" spans="1:23" ht="14.45" customHeight="1" x14ac:dyDescent="0.25">
      <c r="A141" s="171"/>
      <c r="B141" s="160"/>
      <c r="C141" s="159"/>
      <c r="D141" s="159"/>
      <c r="E141" s="159"/>
      <c r="F141" s="159"/>
      <c r="G141" s="166"/>
      <c r="H141" s="171"/>
      <c r="I141" s="159"/>
      <c r="J141" s="165"/>
      <c r="K141" s="178"/>
      <c r="L141" s="172"/>
      <c r="M141" s="159"/>
      <c r="N141" s="159"/>
      <c r="O141" s="159"/>
      <c r="P141" s="159"/>
      <c r="Q141" s="165"/>
      <c r="R141" s="166"/>
      <c r="S141" s="167"/>
      <c r="T141" s="168"/>
      <c r="U141" s="163"/>
      <c r="V141" s="169"/>
      <c r="W141" s="173"/>
    </row>
    <row r="142" spans="1:23" ht="14.45" customHeight="1" x14ac:dyDescent="0.25">
      <c r="A142" s="171"/>
      <c r="B142" s="160"/>
      <c r="C142" s="159"/>
      <c r="D142" s="159"/>
      <c r="E142" s="159"/>
      <c r="F142" s="159"/>
      <c r="G142" s="166"/>
      <c r="H142" s="171"/>
      <c r="I142" s="159"/>
      <c r="J142" s="165"/>
      <c r="K142" s="178"/>
      <c r="L142" s="172"/>
      <c r="M142" s="159"/>
      <c r="N142" s="159"/>
      <c r="O142" s="159"/>
      <c r="P142" s="159"/>
      <c r="Q142" s="165"/>
      <c r="R142" s="166"/>
      <c r="S142" s="167"/>
      <c r="T142" s="168"/>
      <c r="U142" s="163"/>
      <c r="V142" s="169"/>
      <c r="W142" s="173"/>
    </row>
    <row r="143" spans="1:23" ht="14.45" customHeight="1" x14ac:dyDescent="0.25">
      <c r="A143" s="171"/>
      <c r="B143" s="160"/>
      <c r="C143" s="159"/>
      <c r="D143" s="159"/>
      <c r="E143" s="159"/>
      <c r="F143" s="159"/>
      <c r="G143" s="166"/>
      <c r="H143" s="171"/>
      <c r="I143" s="159"/>
      <c r="J143" s="165"/>
      <c r="K143" s="178"/>
      <c r="L143" s="172"/>
      <c r="M143" s="159"/>
      <c r="N143" s="159"/>
      <c r="O143" s="159"/>
      <c r="P143" s="159"/>
      <c r="Q143" s="165"/>
      <c r="R143" s="166"/>
      <c r="S143" s="167"/>
      <c r="T143" s="168"/>
      <c r="U143" s="163"/>
      <c r="V143" s="169"/>
      <c r="W143" s="173"/>
    </row>
    <row r="144" spans="1:23" ht="14.45" customHeight="1" x14ac:dyDescent="0.25">
      <c r="A144" s="171"/>
      <c r="B144" s="160"/>
      <c r="C144" s="159"/>
      <c r="D144" s="159"/>
      <c r="E144" s="159"/>
      <c r="F144" s="159"/>
      <c r="G144" s="166"/>
      <c r="H144" s="171"/>
      <c r="I144" s="159"/>
      <c r="J144" s="165"/>
      <c r="K144" s="178"/>
      <c r="L144" s="172"/>
      <c r="M144" s="159"/>
      <c r="N144" s="159"/>
      <c r="O144" s="159"/>
      <c r="P144" s="159"/>
      <c r="Q144" s="165"/>
      <c r="R144" s="166"/>
      <c r="S144" s="167"/>
      <c r="T144" s="168"/>
      <c r="U144" s="163"/>
      <c r="V144" s="169"/>
      <c r="W144" s="173"/>
    </row>
    <row r="145" spans="1:23" ht="14.45" customHeight="1" x14ac:dyDescent="0.25">
      <c r="A145" s="171"/>
      <c r="B145" s="160"/>
      <c r="C145" s="159"/>
      <c r="D145" s="159"/>
      <c r="E145" s="159"/>
      <c r="F145" s="159"/>
      <c r="G145" s="166"/>
      <c r="H145" s="171"/>
      <c r="I145" s="159"/>
      <c r="J145" s="165"/>
      <c r="K145" s="178"/>
      <c r="L145" s="172"/>
      <c r="M145" s="159"/>
      <c r="N145" s="159"/>
      <c r="O145" s="159"/>
      <c r="P145" s="159"/>
      <c r="Q145" s="165"/>
      <c r="R145" s="166"/>
      <c r="S145" s="167"/>
      <c r="T145" s="168"/>
      <c r="U145" s="163"/>
      <c r="V145" s="169"/>
      <c r="W145" s="173"/>
    </row>
    <row r="146" spans="1:23" ht="14.45" customHeight="1" x14ac:dyDescent="0.25">
      <c r="A146" s="171"/>
      <c r="B146" s="160"/>
      <c r="C146" s="159"/>
      <c r="D146" s="159"/>
      <c r="E146" s="159"/>
      <c r="F146" s="159"/>
      <c r="G146" s="166"/>
      <c r="H146" s="171"/>
      <c r="I146" s="159"/>
      <c r="J146" s="165"/>
      <c r="K146" s="178"/>
      <c r="L146" s="172"/>
      <c r="M146" s="159"/>
      <c r="N146" s="159"/>
      <c r="O146" s="159"/>
      <c r="P146" s="159"/>
      <c r="Q146" s="165"/>
      <c r="R146" s="166"/>
      <c r="S146" s="167"/>
      <c r="T146" s="168"/>
      <c r="U146" s="163"/>
      <c r="V146" s="169"/>
      <c r="W146" s="173"/>
    </row>
    <row r="147" spans="1:23" ht="14.45" customHeight="1" x14ac:dyDescent="0.25">
      <c r="A147" s="171"/>
      <c r="B147" s="160"/>
      <c r="C147" s="159"/>
      <c r="D147" s="159"/>
      <c r="E147" s="159"/>
      <c r="F147" s="159"/>
      <c r="G147" s="166"/>
      <c r="H147" s="171"/>
      <c r="I147" s="159"/>
      <c r="J147" s="165"/>
      <c r="K147" s="178"/>
      <c r="L147" s="172"/>
      <c r="M147" s="159"/>
      <c r="N147" s="159"/>
      <c r="O147" s="159"/>
      <c r="P147" s="159"/>
      <c r="Q147" s="165"/>
      <c r="R147" s="166"/>
      <c r="S147" s="167"/>
      <c r="T147" s="168"/>
      <c r="U147" s="163"/>
      <c r="V147" s="169"/>
      <c r="W147" s="173"/>
    </row>
    <row r="148" spans="1:23" ht="14.45" customHeight="1" x14ac:dyDescent="0.25">
      <c r="A148" s="171"/>
      <c r="B148" s="160"/>
      <c r="C148" s="159"/>
      <c r="D148" s="159"/>
      <c r="E148" s="159"/>
      <c r="F148" s="159"/>
      <c r="G148" s="166"/>
      <c r="H148" s="171"/>
      <c r="I148" s="159"/>
      <c r="J148" s="165"/>
      <c r="K148" s="178"/>
      <c r="L148" s="172"/>
      <c r="M148" s="159"/>
      <c r="N148" s="159"/>
      <c r="O148" s="159"/>
      <c r="P148" s="159"/>
      <c r="Q148" s="165"/>
      <c r="R148" s="166"/>
      <c r="S148" s="167"/>
      <c r="T148" s="168"/>
      <c r="U148" s="163"/>
      <c r="V148" s="169"/>
      <c r="W148" s="173"/>
    </row>
    <row r="149" spans="1:23" ht="14.45" customHeight="1" x14ac:dyDescent="0.25">
      <c r="A149" s="171"/>
      <c r="B149" s="160"/>
      <c r="C149" s="159"/>
      <c r="D149" s="159"/>
      <c r="E149" s="159"/>
      <c r="F149" s="159"/>
      <c r="G149" s="166"/>
      <c r="H149" s="171"/>
      <c r="I149" s="159"/>
      <c r="J149" s="165"/>
      <c r="K149" s="178"/>
      <c r="L149" s="172"/>
      <c r="M149" s="159"/>
      <c r="N149" s="159"/>
      <c r="O149" s="159"/>
      <c r="P149" s="159"/>
      <c r="Q149" s="165"/>
      <c r="R149" s="166"/>
      <c r="S149" s="167"/>
      <c r="T149" s="168"/>
      <c r="U149" s="163"/>
      <c r="V149" s="169"/>
      <c r="W149" s="173"/>
    </row>
    <row r="150" spans="1:23" ht="14.45" customHeight="1" x14ac:dyDescent="0.25">
      <c r="A150" s="171"/>
      <c r="B150" s="160"/>
      <c r="C150" s="159"/>
      <c r="D150" s="159"/>
      <c r="E150" s="159"/>
      <c r="F150" s="159"/>
      <c r="G150" s="166"/>
      <c r="H150" s="171"/>
      <c r="I150" s="159"/>
      <c r="J150" s="165"/>
      <c r="K150" s="178"/>
      <c r="L150" s="172"/>
      <c r="M150" s="159"/>
      <c r="N150" s="159"/>
      <c r="O150" s="159"/>
      <c r="P150" s="159"/>
      <c r="Q150" s="165"/>
      <c r="R150" s="166"/>
      <c r="S150" s="167"/>
      <c r="T150" s="168"/>
      <c r="U150" s="163"/>
      <c r="V150" s="169"/>
      <c r="W150" s="173"/>
    </row>
    <row r="151" spans="1:23" ht="14.45" customHeight="1" x14ac:dyDescent="0.25">
      <c r="A151" s="171"/>
      <c r="B151" s="160"/>
      <c r="C151" s="159"/>
      <c r="D151" s="159"/>
      <c r="E151" s="159"/>
      <c r="F151" s="159"/>
      <c r="G151" s="166"/>
      <c r="H151" s="171"/>
      <c r="I151" s="159"/>
      <c r="J151" s="165"/>
      <c r="K151" s="178"/>
      <c r="L151" s="172"/>
      <c r="M151" s="159"/>
      <c r="N151" s="159"/>
      <c r="O151" s="159"/>
      <c r="P151" s="159"/>
      <c r="Q151" s="165"/>
      <c r="R151" s="166"/>
      <c r="S151" s="167"/>
      <c r="T151" s="168"/>
      <c r="U151" s="163"/>
      <c r="V151" s="169"/>
      <c r="W151" s="173"/>
    </row>
    <row r="152" spans="1:23" ht="14.45" customHeight="1" x14ac:dyDescent="0.25">
      <c r="A152" s="171"/>
      <c r="B152" s="160"/>
      <c r="C152" s="159"/>
      <c r="D152" s="159"/>
      <c r="E152" s="159"/>
      <c r="F152" s="159"/>
      <c r="G152" s="166"/>
      <c r="H152" s="171"/>
      <c r="I152" s="159"/>
      <c r="J152" s="165"/>
      <c r="K152" s="178"/>
      <c r="L152" s="172"/>
      <c r="M152" s="159"/>
      <c r="N152" s="159"/>
      <c r="O152" s="159"/>
      <c r="P152" s="159"/>
      <c r="Q152" s="165"/>
      <c r="R152" s="166"/>
      <c r="S152" s="167"/>
      <c r="T152" s="168"/>
      <c r="U152" s="163"/>
      <c r="V152" s="169"/>
      <c r="W152" s="173"/>
    </row>
    <row r="153" spans="1:23" ht="14.45" customHeight="1" x14ac:dyDescent="0.25">
      <c r="A153" s="171"/>
      <c r="B153" s="160"/>
      <c r="C153" s="159"/>
      <c r="D153" s="159"/>
      <c r="E153" s="159"/>
      <c r="F153" s="159"/>
      <c r="G153" s="166"/>
      <c r="H153" s="171"/>
      <c r="I153" s="159"/>
      <c r="J153" s="165"/>
      <c r="K153" s="178"/>
      <c r="L153" s="172"/>
      <c r="M153" s="159"/>
      <c r="N153" s="159"/>
      <c r="O153" s="159"/>
      <c r="P153" s="159"/>
      <c r="Q153" s="165"/>
      <c r="R153" s="166"/>
      <c r="S153" s="167"/>
      <c r="T153" s="168"/>
      <c r="U153" s="163"/>
      <c r="V153" s="169"/>
      <c r="W153" s="173"/>
    </row>
    <row r="154" spans="1:23" ht="14.45" customHeight="1" x14ac:dyDescent="0.25">
      <c r="A154" s="171"/>
      <c r="B154" s="160"/>
      <c r="C154" s="159"/>
      <c r="D154" s="159"/>
      <c r="E154" s="159"/>
      <c r="F154" s="159"/>
      <c r="G154" s="166"/>
      <c r="H154" s="171"/>
      <c r="I154" s="159"/>
      <c r="J154" s="165"/>
      <c r="K154" s="178"/>
      <c r="L154" s="172"/>
      <c r="M154" s="159"/>
      <c r="N154" s="159"/>
      <c r="O154" s="159"/>
      <c r="P154" s="159"/>
      <c r="Q154" s="165"/>
      <c r="R154" s="166"/>
      <c r="S154" s="167"/>
      <c r="T154" s="168"/>
      <c r="U154" s="163"/>
      <c r="V154" s="169"/>
      <c r="W154" s="173"/>
    </row>
    <row r="155" spans="1:23" ht="14.45" customHeight="1" x14ac:dyDescent="0.25">
      <c r="A155" s="171"/>
      <c r="B155" s="160"/>
      <c r="C155" s="159"/>
      <c r="D155" s="159"/>
      <c r="E155" s="159"/>
      <c r="F155" s="159"/>
      <c r="G155" s="166"/>
      <c r="H155" s="171"/>
      <c r="I155" s="159"/>
      <c r="J155" s="165"/>
      <c r="K155" s="178"/>
      <c r="L155" s="172"/>
      <c r="M155" s="159"/>
      <c r="N155" s="159"/>
      <c r="O155" s="159"/>
      <c r="P155" s="159"/>
      <c r="Q155" s="165"/>
      <c r="R155" s="166"/>
      <c r="S155" s="167"/>
      <c r="T155" s="168"/>
      <c r="U155" s="163"/>
      <c r="V155" s="169"/>
      <c r="W155" s="173"/>
    </row>
    <row r="156" spans="1:23" ht="14.45" customHeight="1" x14ac:dyDescent="0.25">
      <c r="A156" s="171"/>
      <c r="B156" s="160"/>
      <c r="C156" s="159"/>
      <c r="D156" s="159"/>
      <c r="E156" s="159"/>
      <c r="F156" s="159"/>
      <c r="G156" s="166"/>
      <c r="H156" s="171"/>
      <c r="I156" s="159"/>
      <c r="J156" s="165"/>
      <c r="K156" s="178"/>
      <c r="L156" s="172"/>
      <c r="M156" s="159"/>
      <c r="N156" s="159"/>
      <c r="O156" s="159"/>
      <c r="P156" s="159"/>
      <c r="Q156" s="165"/>
      <c r="R156" s="166"/>
      <c r="S156" s="167"/>
      <c r="T156" s="168"/>
      <c r="U156" s="163"/>
      <c r="V156" s="169"/>
      <c r="W156" s="173"/>
    </row>
    <row r="157" spans="1:23" ht="14.45" customHeight="1" x14ac:dyDescent="0.25">
      <c r="A157" s="171"/>
      <c r="B157" s="160"/>
      <c r="C157" s="159"/>
      <c r="D157" s="159"/>
      <c r="E157" s="159"/>
      <c r="F157" s="159"/>
      <c r="G157" s="166"/>
      <c r="H157" s="171"/>
      <c r="I157" s="159"/>
      <c r="J157" s="165"/>
      <c r="K157" s="178"/>
      <c r="L157" s="172"/>
      <c r="M157" s="159"/>
      <c r="N157" s="159"/>
      <c r="O157" s="159"/>
      <c r="P157" s="159"/>
      <c r="Q157" s="165"/>
      <c r="R157" s="166"/>
      <c r="S157" s="167"/>
      <c r="T157" s="168"/>
      <c r="U157" s="163"/>
      <c r="V157" s="169"/>
      <c r="W157" s="173"/>
    </row>
    <row r="158" spans="1:23" ht="14.45" customHeight="1" x14ac:dyDescent="0.25">
      <c r="A158" s="171"/>
      <c r="B158" s="160"/>
      <c r="C158" s="159"/>
      <c r="D158" s="159"/>
      <c r="E158" s="159"/>
      <c r="F158" s="159"/>
      <c r="G158" s="166"/>
      <c r="H158" s="171"/>
      <c r="I158" s="159"/>
      <c r="J158" s="165"/>
      <c r="K158" s="178"/>
      <c r="L158" s="172"/>
      <c r="M158" s="159"/>
      <c r="N158" s="159"/>
      <c r="O158" s="159"/>
      <c r="P158" s="159"/>
      <c r="Q158" s="165"/>
      <c r="R158" s="166"/>
      <c r="S158" s="167"/>
      <c r="T158" s="168"/>
      <c r="U158" s="163"/>
      <c r="V158" s="169"/>
      <c r="W158" s="173"/>
    </row>
    <row r="159" spans="1:23" ht="14.45" customHeight="1" x14ac:dyDescent="0.25">
      <c r="A159" s="171"/>
      <c r="B159" s="160"/>
      <c r="C159" s="159"/>
      <c r="D159" s="159"/>
      <c r="E159" s="159"/>
      <c r="F159" s="159"/>
      <c r="G159" s="166"/>
      <c r="H159" s="171"/>
      <c r="I159" s="159"/>
      <c r="J159" s="165"/>
      <c r="K159" s="178"/>
      <c r="L159" s="172"/>
      <c r="M159" s="159"/>
      <c r="N159" s="159"/>
      <c r="O159" s="159"/>
      <c r="P159" s="159"/>
      <c r="Q159" s="165"/>
      <c r="R159" s="166"/>
      <c r="S159" s="167"/>
      <c r="T159" s="168"/>
      <c r="U159" s="163"/>
      <c r="V159" s="169"/>
      <c r="W159" s="173"/>
    </row>
    <row r="160" spans="1:23" ht="14.45" customHeight="1" x14ac:dyDescent="0.25">
      <c r="A160" s="171"/>
      <c r="B160" s="160"/>
      <c r="C160" s="159"/>
      <c r="D160" s="159"/>
      <c r="E160" s="159"/>
      <c r="F160" s="159"/>
      <c r="G160" s="166"/>
      <c r="H160" s="171"/>
      <c r="I160" s="159"/>
      <c r="J160" s="165"/>
      <c r="K160" s="178"/>
      <c r="L160" s="172"/>
      <c r="M160" s="159"/>
      <c r="N160" s="159"/>
      <c r="O160" s="159"/>
      <c r="P160" s="159"/>
      <c r="Q160" s="165"/>
      <c r="R160" s="166"/>
      <c r="S160" s="167"/>
      <c r="T160" s="168"/>
      <c r="U160" s="163"/>
      <c r="V160" s="169"/>
      <c r="W160" s="173"/>
    </row>
    <row r="161" spans="1:23" ht="14.45" customHeight="1" x14ac:dyDescent="0.25">
      <c r="A161" s="171"/>
      <c r="B161" s="160"/>
      <c r="C161" s="159"/>
      <c r="D161" s="159"/>
      <c r="E161" s="159"/>
      <c r="F161" s="159"/>
      <c r="G161" s="166"/>
      <c r="H161" s="171"/>
      <c r="I161" s="159"/>
      <c r="J161" s="165"/>
      <c r="K161" s="178"/>
      <c r="L161" s="172"/>
      <c r="M161" s="159"/>
      <c r="N161" s="159"/>
      <c r="O161" s="159"/>
      <c r="P161" s="159"/>
      <c r="Q161" s="165"/>
      <c r="R161" s="166"/>
      <c r="S161" s="167"/>
      <c r="T161" s="168"/>
      <c r="U161" s="163"/>
      <c r="V161" s="169"/>
      <c r="W161" s="173"/>
    </row>
    <row r="162" spans="1:23" ht="14.45" customHeight="1" x14ac:dyDescent="0.25">
      <c r="A162" s="171"/>
      <c r="B162" s="160"/>
      <c r="C162" s="159"/>
      <c r="D162" s="159"/>
      <c r="E162" s="159"/>
      <c r="F162" s="159"/>
      <c r="G162" s="166"/>
      <c r="H162" s="171"/>
      <c r="I162" s="159"/>
      <c r="J162" s="165"/>
      <c r="K162" s="178"/>
      <c r="L162" s="172"/>
      <c r="M162" s="159"/>
      <c r="N162" s="159"/>
      <c r="O162" s="159"/>
      <c r="P162" s="159"/>
      <c r="Q162" s="165"/>
      <c r="R162" s="166"/>
      <c r="S162" s="167"/>
      <c r="T162" s="168"/>
      <c r="U162" s="163"/>
      <c r="V162" s="169"/>
      <c r="W162" s="173"/>
    </row>
    <row r="163" spans="1:23" ht="14.45" customHeight="1" x14ac:dyDescent="0.25">
      <c r="A163" s="171"/>
      <c r="B163" s="160"/>
      <c r="C163" s="159"/>
      <c r="D163" s="159"/>
      <c r="E163" s="159"/>
      <c r="F163" s="159"/>
      <c r="G163" s="166"/>
      <c r="H163" s="171"/>
      <c r="I163" s="159"/>
      <c r="J163" s="165"/>
      <c r="K163" s="178"/>
      <c r="L163" s="172"/>
      <c r="M163" s="159"/>
      <c r="N163" s="159"/>
      <c r="O163" s="159"/>
      <c r="P163" s="159"/>
      <c r="Q163" s="165"/>
      <c r="R163" s="166"/>
      <c r="S163" s="167"/>
      <c r="T163" s="168"/>
      <c r="U163" s="163"/>
      <c r="V163" s="169"/>
      <c r="W163" s="173"/>
    </row>
    <row r="164" spans="1:23" ht="14.45" customHeight="1" x14ac:dyDescent="0.25">
      <c r="A164" s="171"/>
      <c r="B164" s="160"/>
      <c r="C164" s="159"/>
      <c r="D164" s="159"/>
      <c r="E164" s="159"/>
      <c r="F164" s="159"/>
      <c r="G164" s="166"/>
      <c r="H164" s="171"/>
      <c r="I164" s="159"/>
      <c r="J164" s="165"/>
      <c r="K164" s="178"/>
      <c r="L164" s="172"/>
      <c r="M164" s="159"/>
      <c r="N164" s="159"/>
      <c r="O164" s="159"/>
      <c r="P164" s="159"/>
      <c r="Q164" s="165"/>
      <c r="R164" s="166"/>
      <c r="S164" s="167"/>
      <c r="T164" s="168"/>
      <c r="U164" s="163"/>
      <c r="V164" s="169"/>
      <c r="W164" s="173"/>
    </row>
    <row r="165" spans="1:23" ht="14.45" customHeight="1" x14ac:dyDescent="0.25">
      <c r="A165" s="171"/>
      <c r="B165" s="160"/>
      <c r="C165" s="159"/>
      <c r="D165" s="159"/>
      <c r="E165" s="159"/>
      <c r="F165" s="159"/>
      <c r="G165" s="166"/>
      <c r="H165" s="171"/>
      <c r="I165" s="159"/>
      <c r="J165" s="165"/>
      <c r="K165" s="178"/>
      <c r="L165" s="172"/>
      <c r="M165" s="159"/>
      <c r="N165" s="159"/>
      <c r="O165" s="159"/>
      <c r="P165" s="159"/>
      <c r="Q165" s="165"/>
      <c r="R165" s="166"/>
      <c r="S165" s="167"/>
      <c r="T165" s="168"/>
      <c r="U165" s="163"/>
      <c r="V165" s="169"/>
      <c r="W165" s="173"/>
    </row>
    <row r="166" spans="1:23" ht="14.45" customHeight="1" x14ac:dyDescent="0.25">
      <c r="A166" s="171"/>
      <c r="B166" s="160"/>
      <c r="C166" s="159"/>
      <c r="D166" s="159"/>
      <c r="E166" s="159"/>
      <c r="F166" s="159"/>
      <c r="G166" s="166"/>
      <c r="H166" s="171"/>
      <c r="I166" s="159"/>
      <c r="J166" s="165"/>
      <c r="K166" s="178"/>
      <c r="L166" s="172"/>
      <c r="M166" s="159"/>
      <c r="N166" s="159"/>
      <c r="O166" s="159"/>
      <c r="P166" s="159"/>
      <c r="Q166" s="165"/>
      <c r="R166" s="166"/>
      <c r="S166" s="167"/>
      <c r="T166" s="168"/>
      <c r="U166" s="163"/>
      <c r="V166" s="169"/>
      <c r="W166" s="173"/>
    </row>
    <row r="167" spans="1:23" ht="14.45" customHeight="1" x14ac:dyDescent="0.25">
      <c r="A167" s="171"/>
      <c r="B167" s="160"/>
      <c r="C167" s="159"/>
      <c r="D167" s="159"/>
      <c r="E167" s="159"/>
      <c r="F167" s="159"/>
      <c r="G167" s="166"/>
      <c r="H167" s="171"/>
      <c r="I167" s="159"/>
      <c r="J167" s="165"/>
      <c r="K167" s="178"/>
      <c r="L167" s="172"/>
      <c r="M167" s="159"/>
      <c r="N167" s="159"/>
      <c r="O167" s="159"/>
      <c r="P167" s="159"/>
      <c r="Q167" s="165"/>
      <c r="R167" s="166"/>
      <c r="S167" s="167"/>
      <c r="T167" s="168"/>
      <c r="U167" s="163"/>
      <c r="V167" s="169"/>
      <c r="W167" s="173"/>
    </row>
    <row r="168" spans="1:23" ht="14.45" customHeight="1" x14ac:dyDescent="0.25">
      <c r="A168" s="171"/>
      <c r="B168" s="160"/>
      <c r="C168" s="159"/>
      <c r="D168" s="159"/>
      <c r="E168" s="159"/>
      <c r="F168" s="159"/>
      <c r="G168" s="166"/>
      <c r="H168" s="171"/>
      <c r="I168" s="159"/>
      <c r="J168" s="165"/>
      <c r="K168" s="178"/>
      <c r="L168" s="172"/>
      <c r="M168" s="159"/>
      <c r="N168" s="159"/>
      <c r="O168" s="159"/>
      <c r="P168" s="159"/>
      <c r="Q168" s="165"/>
      <c r="R168" s="166"/>
      <c r="S168" s="167"/>
      <c r="T168" s="168"/>
      <c r="U168" s="163"/>
      <c r="V168" s="169"/>
      <c r="W168" s="173"/>
    </row>
    <row r="169" spans="1:23" ht="14.45" customHeight="1" x14ac:dyDescent="0.25">
      <c r="A169" s="171"/>
      <c r="B169" s="160"/>
      <c r="C169" s="159"/>
      <c r="D169" s="159"/>
      <c r="E169" s="159"/>
      <c r="F169" s="159"/>
      <c r="G169" s="166"/>
      <c r="H169" s="171"/>
      <c r="I169" s="159"/>
      <c r="J169" s="165"/>
      <c r="K169" s="178"/>
      <c r="L169" s="172"/>
      <c r="M169" s="159"/>
      <c r="N169" s="159"/>
      <c r="O169" s="159"/>
      <c r="P169" s="159"/>
      <c r="Q169" s="165"/>
      <c r="R169" s="166"/>
      <c r="S169" s="167"/>
      <c r="T169" s="168"/>
      <c r="U169" s="163"/>
      <c r="V169" s="169"/>
      <c r="W169" s="173"/>
    </row>
    <row r="170" spans="1:23" ht="14.45" customHeight="1" x14ac:dyDescent="0.25">
      <c r="A170" s="171"/>
      <c r="B170" s="160"/>
      <c r="C170" s="159"/>
      <c r="D170" s="159"/>
      <c r="E170" s="159"/>
      <c r="F170" s="159"/>
      <c r="G170" s="166"/>
      <c r="H170" s="171"/>
      <c r="I170" s="159"/>
      <c r="J170" s="165"/>
      <c r="K170" s="178"/>
      <c r="L170" s="172"/>
      <c r="M170" s="159"/>
      <c r="N170" s="159"/>
      <c r="O170" s="159"/>
      <c r="P170" s="159"/>
      <c r="Q170" s="165"/>
      <c r="R170" s="166"/>
      <c r="S170" s="167"/>
      <c r="T170" s="168"/>
      <c r="U170" s="163"/>
      <c r="V170" s="169"/>
      <c r="W170" s="173"/>
    </row>
    <row r="171" spans="1:23" ht="14.45" customHeight="1" x14ac:dyDescent="0.25">
      <c r="A171" s="171"/>
      <c r="B171" s="160"/>
      <c r="C171" s="159"/>
      <c r="D171" s="159"/>
      <c r="E171" s="159"/>
      <c r="F171" s="159"/>
      <c r="G171" s="166"/>
      <c r="H171" s="171"/>
      <c r="I171" s="159"/>
      <c r="J171" s="165"/>
      <c r="K171" s="178"/>
      <c r="L171" s="172"/>
      <c r="M171" s="159"/>
      <c r="N171" s="159"/>
      <c r="O171" s="159"/>
      <c r="P171" s="159"/>
      <c r="Q171" s="165"/>
      <c r="R171" s="166"/>
      <c r="S171" s="167"/>
      <c r="T171" s="168"/>
      <c r="U171" s="163"/>
      <c r="V171" s="169"/>
      <c r="W171" s="173"/>
    </row>
    <row r="172" spans="1:23" ht="14.45" customHeight="1" x14ac:dyDescent="0.25">
      <c r="A172" s="171"/>
      <c r="B172" s="160"/>
      <c r="C172" s="159"/>
      <c r="D172" s="159"/>
      <c r="E172" s="159"/>
      <c r="F172" s="159"/>
      <c r="G172" s="166"/>
      <c r="H172" s="171"/>
      <c r="I172" s="159"/>
      <c r="J172" s="165"/>
      <c r="K172" s="178"/>
      <c r="L172" s="172"/>
      <c r="M172" s="159"/>
      <c r="N172" s="159"/>
      <c r="O172" s="159"/>
      <c r="P172" s="159"/>
      <c r="Q172" s="165"/>
      <c r="R172" s="166"/>
      <c r="S172" s="167"/>
      <c r="T172" s="168"/>
      <c r="U172" s="163"/>
      <c r="V172" s="169"/>
      <c r="W172" s="173"/>
    </row>
    <row r="173" spans="1:23" ht="14.45" customHeight="1" x14ac:dyDescent="0.25">
      <c r="A173" s="171"/>
      <c r="B173" s="160"/>
      <c r="C173" s="159"/>
      <c r="D173" s="159"/>
      <c r="E173" s="159"/>
      <c r="F173" s="159"/>
      <c r="G173" s="166"/>
      <c r="H173" s="171"/>
      <c r="I173" s="159"/>
      <c r="J173" s="165"/>
      <c r="K173" s="178"/>
      <c r="L173" s="172"/>
      <c r="M173" s="159"/>
      <c r="N173" s="159"/>
      <c r="O173" s="159"/>
      <c r="P173" s="159"/>
      <c r="Q173" s="165"/>
      <c r="R173" s="166"/>
      <c r="S173" s="167"/>
      <c r="T173" s="168"/>
      <c r="U173" s="163"/>
      <c r="V173" s="169"/>
      <c r="W173" s="173"/>
    </row>
    <row r="174" spans="1:23" ht="14.45" customHeight="1" x14ac:dyDescent="0.25">
      <c r="A174" s="171"/>
      <c r="B174" s="160"/>
      <c r="C174" s="159"/>
      <c r="D174" s="159"/>
      <c r="E174" s="159"/>
      <c r="F174" s="159"/>
      <c r="G174" s="166"/>
      <c r="H174" s="171"/>
      <c r="I174" s="159"/>
      <c r="J174" s="165"/>
      <c r="K174" s="178"/>
      <c r="L174" s="172"/>
      <c r="M174" s="159"/>
      <c r="N174" s="159"/>
      <c r="O174" s="159"/>
      <c r="P174" s="159"/>
      <c r="Q174" s="165"/>
      <c r="R174" s="166"/>
      <c r="S174" s="167"/>
      <c r="T174" s="168"/>
      <c r="U174" s="163"/>
      <c r="V174" s="169"/>
      <c r="W174" s="173"/>
    </row>
    <row r="175" spans="1:23" ht="14.45" customHeight="1" x14ac:dyDescent="0.25">
      <c r="A175" s="171"/>
      <c r="B175" s="160"/>
      <c r="C175" s="159"/>
      <c r="D175" s="159"/>
      <c r="E175" s="159"/>
      <c r="F175" s="159"/>
      <c r="G175" s="166"/>
      <c r="H175" s="171"/>
      <c r="I175" s="159"/>
      <c r="J175" s="165"/>
      <c r="K175" s="178"/>
      <c r="L175" s="172"/>
      <c r="M175" s="159"/>
      <c r="N175" s="159"/>
      <c r="O175" s="159"/>
      <c r="P175" s="159"/>
      <c r="Q175" s="165"/>
      <c r="R175" s="166"/>
      <c r="S175" s="167"/>
      <c r="T175" s="168"/>
      <c r="U175" s="163"/>
      <c r="V175" s="169"/>
      <c r="W175" s="173"/>
    </row>
    <row r="176" spans="1:23" ht="14.45" customHeight="1" x14ac:dyDescent="0.25">
      <c r="A176" s="171"/>
      <c r="B176" s="160"/>
      <c r="C176" s="159"/>
      <c r="D176" s="159"/>
      <c r="E176" s="159"/>
      <c r="F176" s="159"/>
      <c r="G176" s="166"/>
      <c r="H176" s="171"/>
      <c r="I176" s="159"/>
      <c r="J176" s="165"/>
      <c r="K176" s="178"/>
      <c r="L176" s="172"/>
      <c r="M176" s="159"/>
      <c r="N176" s="159"/>
      <c r="O176" s="159"/>
      <c r="P176" s="159"/>
      <c r="Q176" s="165"/>
      <c r="R176" s="166"/>
      <c r="S176" s="167"/>
      <c r="T176" s="168"/>
      <c r="U176" s="163"/>
      <c r="V176" s="169"/>
      <c r="W176" s="173"/>
    </row>
    <row r="177" spans="1:23" ht="14.45" customHeight="1" x14ac:dyDescent="0.25">
      <c r="A177" s="171"/>
      <c r="B177" s="160"/>
      <c r="C177" s="159"/>
      <c r="D177" s="159"/>
      <c r="E177" s="159"/>
      <c r="F177" s="159"/>
      <c r="G177" s="166"/>
      <c r="H177" s="171"/>
      <c r="I177" s="159"/>
      <c r="J177" s="165"/>
      <c r="K177" s="178"/>
      <c r="L177" s="172"/>
      <c r="M177" s="159"/>
      <c r="N177" s="159"/>
      <c r="O177" s="159"/>
      <c r="P177" s="159"/>
      <c r="Q177" s="165"/>
      <c r="R177" s="166"/>
      <c r="S177" s="167"/>
      <c r="T177" s="168"/>
      <c r="U177" s="163"/>
      <c r="V177" s="169"/>
      <c r="W177" s="173"/>
    </row>
    <row r="178" spans="1:23" ht="14.45" customHeight="1" x14ac:dyDescent="0.25">
      <c r="A178" s="171"/>
      <c r="B178" s="160"/>
      <c r="C178" s="159"/>
      <c r="D178" s="159"/>
      <c r="E178" s="159"/>
      <c r="F178" s="159"/>
      <c r="G178" s="166"/>
      <c r="H178" s="171"/>
      <c r="I178" s="159"/>
      <c r="J178" s="165"/>
      <c r="K178" s="178"/>
      <c r="L178" s="172"/>
      <c r="M178" s="159"/>
      <c r="N178" s="159"/>
      <c r="O178" s="159"/>
      <c r="P178" s="159"/>
      <c r="Q178" s="165"/>
      <c r="R178" s="166"/>
      <c r="S178" s="167"/>
      <c r="T178" s="168"/>
      <c r="U178" s="163"/>
      <c r="V178" s="169"/>
      <c r="W178" s="173"/>
    </row>
    <row r="179" spans="1:23" ht="14.45" customHeight="1" x14ac:dyDescent="0.25">
      <c r="A179" s="171"/>
      <c r="B179" s="160"/>
      <c r="C179" s="159"/>
      <c r="D179" s="159"/>
      <c r="E179" s="159"/>
      <c r="F179" s="159"/>
      <c r="G179" s="166"/>
      <c r="H179" s="171"/>
      <c r="I179" s="159"/>
      <c r="J179" s="165"/>
      <c r="K179" s="178"/>
      <c r="L179" s="172"/>
      <c r="M179" s="159"/>
      <c r="N179" s="159"/>
      <c r="O179" s="159"/>
      <c r="P179" s="159"/>
      <c r="Q179" s="165"/>
      <c r="R179" s="166"/>
      <c r="S179" s="167"/>
      <c r="T179" s="168"/>
      <c r="U179" s="163"/>
      <c r="V179" s="169"/>
      <c r="W179" s="173"/>
    </row>
    <row r="180" spans="1:23" ht="14.45" customHeight="1" x14ac:dyDescent="0.25">
      <c r="A180" s="171"/>
      <c r="B180" s="160"/>
      <c r="C180" s="159"/>
      <c r="D180" s="159"/>
      <c r="E180" s="159"/>
      <c r="F180" s="159"/>
      <c r="G180" s="166"/>
      <c r="H180" s="171"/>
      <c r="I180" s="159"/>
      <c r="J180" s="165"/>
      <c r="K180" s="178"/>
      <c r="L180" s="172"/>
      <c r="M180" s="159"/>
      <c r="N180" s="159"/>
      <c r="O180" s="159"/>
      <c r="P180" s="159"/>
      <c r="Q180" s="165"/>
      <c r="R180" s="166"/>
      <c r="S180" s="167"/>
      <c r="T180" s="168"/>
      <c r="U180" s="163"/>
      <c r="V180" s="169"/>
      <c r="W180" s="173"/>
    </row>
    <row r="181" spans="1:23" ht="14.45" customHeight="1" x14ac:dyDescent="0.25">
      <c r="A181" s="171"/>
      <c r="B181" s="160"/>
      <c r="C181" s="159"/>
      <c r="D181" s="159"/>
      <c r="E181" s="159"/>
      <c r="F181" s="159"/>
      <c r="G181" s="166"/>
      <c r="H181" s="171"/>
      <c r="I181" s="159"/>
      <c r="J181" s="165"/>
      <c r="K181" s="178"/>
      <c r="L181" s="172"/>
      <c r="M181" s="159"/>
      <c r="N181" s="159"/>
      <c r="O181" s="159"/>
      <c r="P181" s="159"/>
      <c r="Q181" s="165"/>
      <c r="R181" s="166"/>
      <c r="S181" s="167"/>
      <c r="T181" s="168"/>
      <c r="U181" s="163"/>
      <c r="V181" s="169"/>
      <c r="W181" s="173"/>
    </row>
    <row r="182" spans="1:23" ht="14.45" customHeight="1" x14ac:dyDescent="0.25">
      <c r="A182" s="171"/>
      <c r="B182" s="160"/>
      <c r="C182" s="159"/>
      <c r="D182" s="159"/>
      <c r="E182" s="159"/>
      <c r="F182" s="159"/>
      <c r="G182" s="166"/>
      <c r="H182" s="171"/>
      <c r="I182" s="159"/>
      <c r="J182" s="165"/>
      <c r="K182" s="178"/>
      <c r="L182" s="172"/>
      <c r="M182" s="159"/>
      <c r="N182" s="159"/>
      <c r="O182" s="159"/>
      <c r="P182" s="159"/>
      <c r="Q182" s="165"/>
      <c r="R182" s="166"/>
      <c r="S182" s="167"/>
      <c r="T182" s="168"/>
      <c r="U182" s="163"/>
      <c r="V182" s="169"/>
      <c r="W182" s="173"/>
    </row>
    <row r="183" spans="1:23" ht="14.45" customHeight="1" x14ac:dyDescent="0.25">
      <c r="A183" s="171"/>
      <c r="B183" s="160"/>
      <c r="C183" s="159"/>
      <c r="D183" s="159"/>
      <c r="E183" s="159"/>
      <c r="F183" s="159"/>
      <c r="G183" s="166"/>
      <c r="H183" s="171"/>
      <c r="I183" s="159"/>
      <c r="J183" s="165"/>
      <c r="K183" s="178"/>
      <c r="L183" s="172"/>
      <c r="M183" s="159"/>
      <c r="N183" s="159"/>
      <c r="O183" s="159"/>
      <c r="P183" s="159"/>
      <c r="Q183" s="165"/>
      <c r="R183" s="166"/>
      <c r="S183" s="167"/>
      <c r="T183" s="168"/>
      <c r="U183" s="163"/>
      <c r="V183" s="169"/>
      <c r="W183" s="173"/>
    </row>
    <row r="184" spans="1:23" ht="14.45" customHeight="1" x14ac:dyDescent="0.25">
      <c r="A184" s="171"/>
      <c r="B184" s="160"/>
      <c r="C184" s="159"/>
      <c r="D184" s="159"/>
      <c r="E184" s="159"/>
      <c r="F184" s="159"/>
      <c r="G184" s="166"/>
      <c r="H184" s="171"/>
      <c r="I184" s="159"/>
      <c r="J184" s="165"/>
      <c r="K184" s="178"/>
      <c r="L184" s="172"/>
      <c r="M184" s="159"/>
      <c r="N184" s="159"/>
      <c r="O184" s="159"/>
      <c r="P184" s="159"/>
      <c r="Q184" s="165"/>
      <c r="R184" s="166"/>
      <c r="S184" s="167"/>
      <c r="T184" s="168"/>
      <c r="U184" s="163"/>
      <c r="V184" s="169"/>
      <c r="W184" s="173"/>
    </row>
    <row r="185" spans="1:23" ht="14.45" customHeight="1" x14ac:dyDescent="0.25">
      <c r="A185" s="171"/>
      <c r="B185" s="160"/>
      <c r="C185" s="159"/>
      <c r="D185" s="159"/>
      <c r="E185" s="159"/>
      <c r="F185" s="159"/>
      <c r="G185" s="166"/>
      <c r="H185" s="171"/>
      <c r="I185" s="159"/>
      <c r="J185" s="165"/>
      <c r="K185" s="178"/>
      <c r="L185" s="172"/>
      <c r="M185" s="159"/>
      <c r="N185" s="159"/>
      <c r="O185" s="159"/>
      <c r="P185" s="159"/>
      <c r="Q185" s="165"/>
      <c r="R185" s="166"/>
      <c r="S185" s="167"/>
      <c r="T185" s="168"/>
      <c r="U185" s="163"/>
      <c r="V185" s="169"/>
      <c r="W185" s="173"/>
    </row>
    <row r="186" spans="1:23" ht="14.45" customHeight="1" x14ac:dyDescent="0.25">
      <c r="A186" s="171"/>
      <c r="B186" s="160"/>
      <c r="C186" s="159"/>
      <c r="D186" s="159"/>
      <c r="E186" s="159"/>
      <c r="F186" s="159"/>
      <c r="G186" s="166"/>
      <c r="H186" s="171"/>
      <c r="I186" s="159"/>
      <c r="J186" s="165"/>
      <c r="K186" s="178"/>
      <c r="L186" s="172"/>
      <c r="M186" s="159"/>
      <c r="N186" s="159"/>
      <c r="O186" s="159"/>
      <c r="P186" s="159"/>
      <c r="Q186" s="165"/>
      <c r="R186" s="166"/>
      <c r="S186" s="167"/>
      <c r="T186" s="168"/>
      <c r="U186" s="163"/>
      <c r="V186" s="169"/>
      <c r="W186" s="173"/>
    </row>
    <row r="187" spans="1:23" ht="14.45" customHeight="1" x14ac:dyDescent="0.25">
      <c r="A187" s="171"/>
      <c r="B187" s="160"/>
      <c r="C187" s="159"/>
      <c r="D187" s="159"/>
      <c r="E187" s="159"/>
      <c r="F187" s="159"/>
      <c r="G187" s="166"/>
      <c r="H187" s="171"/>
      <c r="I187" s="159"/>
      <c r="J187" s="165"/>
      <c r="K187" s="178"/>
      <c r="L187" s="172"/>
      <c r="M187" s="159"/>
      <c r="N187" s="159"/>
      <c r="O187" s="159"/>
      <c r="P187" s="159"/>
      <c r="Q187" s="165"/>
      <c r="R187" s="166"/>
      <c r="S187" s="167"/>
      <c r="T187" s="168"/>
      <c r="U187" s="163"/>
      <c r="V187" s="169"/>
      <c r="W187" s="173"/>
    </row>
    <row r="188" spans="1:23" ht="14.45" customHeight="1" x14ac:dyDescent="0.25">
      <c r="A188" s="171"/>
      <c r="B188" s="160"/>
      <c r="C188" s="159"/>
      <c r="D188" s="159"/>
      <c r="E188" s="159"/>
      <c r="F188" s="159"/>
      <c r="G188" s="166"/>
      <c r="H188" s="171"/>
      <c r="I188" s="159"/>
      <c r="J188" s="165"/>
      <c r="K188" s="178"/>
      <c r="L188" s="172"/>
      <c r="M188" s="159"/>
      <c r="N188" s="159"/>
      <c r="O188" s="159"/>
      <c r="P188" s="159"/>
      <c r="Q188" s="165"/>
      <c r="R188" s="166"/>
      <c r="S188" s="167"/>
      <c r="T188" s="168"/>
      <c r="U188" s="163"/>
      <c r="V188" s="169"/>
      <c r="W188" s="173"/>
    </row>
    <row r="189" spans="1:23" ht="14.45" customHeight="1" x14ac:dyDescent="0.25">
      <c r="A189" s="171"/>
      <c r="B189" s="160"/>
      <c r="C189" s="159"/>
      <c r="D189" s="159"/>
      <c r="E189" s="159"/>
      <c r="F189" s="159"/>
      <c r="G189" s="166"/>
      <c r="H189" s="171"/>
      <c r="I189" s="159"/>
      <c r="J189" s="165"/>
      <c r="K189" s="178"/>
      <c r="L189" s="172"/>
      <c r="M189" s="159"/>
      <c r="N189" s="159"/>
      <c r="O189" s="159"/>
      <c r="P189" s="159"/>
      <c r="Q189" s="165"/>
      <c r="R189" s="166"/>
      <c r="S189" s="167"/>
      <c r="T189" s="168"/>
      <c r="U189" s="163"/>
      <c r="V189" s="169"/>
      <c r="W189" s="173"/>
    </row>
    <row r="190" spans="1:23" ht="14.45" customHeight="1" x14ac:dyDescent="0.25">
      <c r="A190" s="171"/>
      <c r="B190" s="160"/>
      <c r="C190" s="159"/>
      <c r="D190" s="159"/>
      <c r="E190" s="159"/>
      <c r="F190" s="159"/>
      <c r="G190" s="166"/>
      <c r="H190" s="171"/>
      <c r="I190" s="159"/>
      <c r="J190" s="165"/>
      <c r="K190" s="178"/>
      <c r="L190" s="172"/>
      <c r="M190" s="159"/>
      <c r="N190" s="159"/>
      <c r="O190" s="159"/>
      <c r="P190" s="159"/>
      <c r="Q190" s="165"/>
      <c r="R190" s="166"/>
      <c r="S190" s="167"/>
      <c r="T190" s="168"/>
      <c r="U190" s="163"/>
      <c r="V190" s="169"/>
      <c r="W190" s="173"/>
    </row>
    <row r="191" spans="1:23" ht="14.45" customHeight="1" x14ac:dyDescent="0.25">
      <c r="A191" s="171"/>
      <c r="B191" s="160"/>
      <c r="C191" s="159"/>
      <c r="D191" s="159"/>
      <c r="E191" s="159"/>
      <c r="F191" s="159"/>
      <c r="G191" s="166"/>
      <c r="H191" s="171"/>
      <c r="I191" s="159"/>
      <c r="J191" s="165"/>
      <c r="K191" s="178"/>
      <c r="L191" s="172"/>
      <c r="M191" s="159"/>
      <c r="N191" s="159"/>
      <c r="O191" s="159"/>
      <c r="P191" s="159"/>
      <c r="Q191" s="165"/>
      <c r="R191" s="166"/>
      <c r="S191" s="167"/>
      <c r="T191" s="168"/>
      <c r="U191" s="163"/>
      <c r="V191" s="169"/>
      <c r="W191" s="173"/>
    </row>
    <row r="192" spans="1:23" ht="14.45" customHeight="1" x14ac:dyDescent="0.25">
      <c r="A192" s="171"/>
      <c r="B192" s="160"/>
      <c r="C192" s="159"/>
      <c r="D192" s="159"/>
      <c r="E192" s="159"/>
      <c r="F192" s="159"/>
      <c r="G192" s="166"/>
      <c r="H192" s="171"/>
      <c r="I192" s="159"/>
      <c r="J192" s="165"/>
      <c r="K192" s="178"/>
      <c r="L192" s="172"/>
      <c r="M192" s="159"/>
      <c r="N192" s="159"/>
      <c r="O192" s="159"/>
      <c r="P192" s="159"/>
      <c r="Q192" s="165"/>
      <c r="R192" s="166"/>
      <c r="S192" s="167"/>
      <c r="T192" s="168"/>
      <c r="U192" s="163"/>
      <c r="V192" s="169"/>
      <c r="W192" s="173"/>
    </row>
    <row r="193" spans="1:23" ht="14.45" customHeight="1" x14ac:dyDescent="0.25">
      <c r="A193" s="171"/>
      <c r="B193" s="160"/>
      <c r="C193" s="159"/>
      <c r="D193" s="159"/>
      <c r="E193" s="159"/>
      <c r="F193" s="159"/>
      <c r="G193" s="166"/>
      <c r="H193" s="171"/>
      <c r="I193" s="159"/>
      <c r="J193" s="165"/>
      <c r="K193" s="178"/>
      <c r="L193" s="172"/>
      <c r="M193" s="159"/>
      <c r="N193" s="159"/>
      <c r="O193" s="159"/>
      <c r="P193" s="159"/>
      <c r="Q193" s="165"/>
      <c r="R193" s="166"/>
      <c r="S193" s="167"/>
      <c r="T193" s="168"/>
      <c r="U193" s="163"/>
      <c r="V193" s="169"/>
      <c r="W193" s="173"/>
    </row>
    <row r="194" spans="1:23" ht="14.45" customHeight="1" x14ac:dyDescent="0.25">
      <c r="A194" s="171"/>
      <c r="B194" s="160"/>
      <c r="C194" s="159"/>
      <c r="D194" s="159"/>
      <c r="E194" s="159"/>
      <c r="F194" s="159"/>
      <c r="G194" s="166"/>
      <c r="H194" s="171"/>
      <c r="I194" s="159"/>
      <c r="J194" s="165"/>
      <c r="K194" s="178"/>
      <c r="L194" s="172"/>
      <c r="M194" s="159"/>
      <c r="N194" s="159"/>
      <c r="O194" s="159"/>
      <c r="P194" s="159"/>
      <c r="Q194" s="165"/>
      <c r="R194" s="166"/>
      <c r="S194" s="167"/>
      <c r="T194" s="168"/>
      <c r="U194" s="163"/>
      <c r="V194" s="169"/>
      <c r="W194" s="173"/>
    </row>
    <row r="195" spans="1:23" ht="14.45" customHeight="1" x14ac:dyDescent="0.25">
      <c r="A195" s="171"/>
      <c r="B195" s="160"/>
      <c r="C195" s="159"/>
      <c r="D195" s="159"/>
      <c r="E195" s="159"/>
      <c r="F195" s="159"/>
      <c r="G195" s="166"/>
      <c r="H195" s="171"/>
      <c r="I195" s="159"/>
      <c r="J195" s="165"/>
      <c r="K195" s="178"/>
      <c r="L195" s="172"/>
      <c r="M195" s="159"/>
      <c r="N195" s="159"/>
      <c r="O195" s="159"/>
      <c r="P195" s="159"/>
      <c r="Q195" s="165"/>
      <c r="R195" s="166"/>
      <c r="S195" s="167"/>
      <c r="T195" s="168"/>
      <c r="U195" s="163"/>
      <c r="V195" s="169"/>
      <c r="W195" s="173"/>
    </row>
    <row r="196" spans="1:23" ht="14.45" customHeight="1" x14ac:dyDescent="0.25">
      <c r="A196" s="171"/>
      <c r="B196" s="160"/>
      <c r="C196" s="159"/>
      <c r="D196" s="159"/>
      <c r="E196" s="159"/>
      <c r="F196" s="159"/>
      <c r="G196" s="166"/>
      <c r="H196" s="171"/>
      <c r="I196" s="159"/>
      <c r="J196" s="165"/>
      <c r="K196" s="178"/>
      <c r="L196" s="172"/>
      <c r="M196" s="159"/>
      <c r="N196" s="159"/>
      <c r="O196" s="159"/>
      <c r="P196" s="159"/>
      <c r="Q196" s="165"/>
      <c r="R196" s="166"/>
      <c r="S196" s="167"/>
      <c r="T196" s="168"/>
      <c r="U196" s="163"/>
      <c r="V196" s="169"/>
      <c r="W196" s="173"/>
    </row>
    <row r="197" spans="1:23" ht="14.45" customHeight="1" x14ac:dyDescent="0.25">
      <c r="A197" s="171"/>
      <c r="B197" s="160"/>
      <c r="C197" s="159"/>
      <c r="D197" s="159"/>
      <c r="E197" s="159"/>
      <c r="F197" s="159"/>
      <c r="G197" s="166"/>
      <c r="H197" s="171"/>
      <c r="I197" s="159"/>
      <c r="J197" s="165"/>
      <c r="K197" s="178"/>
      <c r="L197" s="172"/>
      <c r="M197" s="159"/>
      <c r="N197" s="159"/>
      <c r="O197" s="159"/>
      <c r="P197" s="159"/>
      <c r="Q197" s="165"/>
      <c r="R197" s="166"/>
      <c r="S197" s="167"/>
      <c r="T197" s="168"/>
      <c r="U197" s="163"/>
      <c r="V197" s="169"/>
      <c r="W197" s="173"/>
    </row>
    <row r="198" spans="1:23" ht="14.45" customHeight="1" x14ac:dyDescent="0.25">
      <c r="A198" s="171"/>
      <c r="B198" s="160"/>
      <c r="C198" s="159"/>
      <c r="D198" s="159"/>
      <c r="E198" s="159"/>
      <c r="F198" s="159"/>
      <c r="G198" s="166"/>
      <c r="H198" s="171"/>
      <c r="I198" s="159"/>
      <c r="J198" s="165"/>
      <c r="K198" s="178"/>
      <c r="L198" s="172"/>
      <c r="M198" s="159"/>
      <c r="N198" s="159"/>
      <c r="O198" s="159"/>
      <c r="P198" s="159"/>
      <c r="Q198" s="165"/>
      <c r="R198" s="166"/>
      <c r="S198" s="167"/>
      <c r="T198" s="168"/>
      <c r="U198" s="163"/>
      <c r="V198" s="169"/>
      <c r="W198" s="173"/>
    </row>
    <row r="199" spans="1:23" ht="14.45" customHeight="1" x14ac:dyDescent="0.25">
      <c r="A199" s="171"/>
      <c r="B199" s="160"/>
      <c r="C199" s="159"/>
      <c r="D199" s="159"/>
      <c r="E199" s="159"/>
      <c r="F199" s="159"/>
      <c r="G199" s="166"/>
      <c r="H199" s="171"/>
      <c r="I199" s="159"/>
      <c r="J199" s="165"/>
      <c r="K199" s="178"/>
      <c r="L199" s="172"/>
      <c r="M199" s="159"/>
      <c r="N199" s="159"/>
      <c r="O199" s="159"/>
      <c r="P199" s="159"/>
      <c r="Q199" s="165"/>
      <c r="R199" s="166"/>
      <c r="S199" s="167"/>
      <c r="T199" s="168"/>
      <c r="U199" s="163"/>
      <c r="V199" s="169"/>
      <c r="W199" s="173"/>
    </row>
    <row r="200" spans="1:23" ht="14.45" customHeight="1" x14ac:dyDescent="0.25">
      <c r="A200" s="171"/>
      <c r="B200" s="160"/>
      <c r="C200" s="159"/>
      <c r="D200" s="159"/>
      <c r="E200" s="159"/>
      <c r="F200" s="159"/>
      <c r="G200" s="166"/>
      <c r="H200" s="171"/>
      <c r="I200" s="159"/>
      <c r="J200" s="165"/>
      <c r="K200" s="178"/>
      <c r="L200" s="172"/>
      <c r="M200" s="159"/>
      <c r="N200" s="159"/>
      <c r="O200" s="159"/>
      <c r="P200" s="159"/>
      <c r="Q200" s="165"/>
      <c r="R200" s="166"/>
      <c r="S200" s="167"/>
      <c r="T200" s="168"/>
      <c r="U200" s="163"/>
      <c r="V200" s="169"/>
      <c r="W200" s="173"/>
    </row>
    <row r="201" spans="1:23" ht="14.45" customHeight="1" x14ac:dyDescent="0.25">
      <c r="A201" s="171"/>
      <c r="B201" s="160"/>
      <c r="C201" s="159"/>
      <c r="D201" s="159"/>
      <c r="E201" s="159"/>
      <c r="F201" s="159"/>
      <c r="G201" s="166"/>
      <c r="H201" s="171"/>
      <c r="I201" s="159"/>
      <c r="J201" s="165"/>
      <c r="K201" s="178"/>
      <c r="L201" s="172"/>
      <c r="M201" s="159"/>
      <c r="N201" s="159"/>
      <c r="O201" s="159"/>
      <c r="P201" s="159"/>
      <c r="Q201" s="165"/>
      <c r="R201" s="166"/>
      <c r="S201" s="167"/>
      <c r="T201" s="168"/>
      <c r="U201" s="163"/>
      <c r="V201" s="169"/>
      <c r="W201" s="173"/>
    </row>
    <row r="202" spans="1:23" ht="14.45" customHeight="1" x14ac:dyDescent="0.25">
      <c r="A202" s="171"/>
      <c r="B202" s="160"/>
      <c r="C202" s="159"/>
      <c r="D202" s="159"/>
      <c r="E202" s="159"/>
      <c r="F202" s="159"/>
      <c r="G202" s="166"/>
      <c r="H202" s="171"/>
      <c r="I202" s="159"/>
      <c r="J202" s="165"/>
      <c r="K202" s="178"/>
      <c r="L202" s="172"/>
      <c r="M202" s="159"/>
      <c r="N202" s="159"/>
      <c r="O202" s="159"/>
      <c r="P202" s="159"/>
      <c r="Q202" s="165"/>
      <c r="R202" s="166"/>
      <c r="S202" s="167"/>
      <c r="T202" s="168"/>
      <c r="U202" s="163"/>
      <c r="V202" s="169"/>
      <c r="W202" s="173"/>
    </row>
    <row r="203" spans="1:23" ht="14.45" customHeight="1" x14ac:dyDescent="0.25">
      <c r="A203" s="171"/>
      <c r="B203" s="160"/>
      <c r="C203" s="159"/>
      <c r="D203" s="159"/>
      <c r="E203" s="159"/>
      <c r="F203" s="159"/>
      <c r="G203" s="166"/>
      <c r="H203" s="171"/>
      <c r="I203" s="159"/>
      <c r="J203" s="165"/>
      <c r="K203" s="178"/>
      <c r="L203" s="172"/>
      <c r="M203" s="159"/>
      <c r="N203" s="159"/>
      <c r="O203" s="159"/>
      <c r="P203" s="159"/>
      <c r="Q203" s="165"/>
      <c r="R203" s="166"/>
      <c r="S203" s="167"/>
      <c r="T203" s="168"/>
      <c r="U203" s="163"/>
      <c r="V203" s="169"/>
      <c r="W203" s="173"/>
    </row>
    <row r="204" spans="1:23" ht="14.45" customHeight="1" x14ac:dyDescent="0.25">
      <c r="A204" s="171"/>
      <c r="B204" s="160"/>
      <c r="C204" s="159"/>
      <c r="D204" s="159"/>
      <c r="E204" s="159"/>
      <c r="F204" s="159"/>
      <c r="G204" s="166"/>
      <c r="H204" s="171"/>
      <c r="I204" s="159"/>
      <c r="J204" s="165"/>
      <c r="K204" s="178"/>
      <c r="L204" s="172"/>
      <c r="M204" s="159"/>
      <c r="N204" s="159"/>
      <c r="O204" s="159"/>
      <c r="P204" s="159"/>
      <c r="Q204" s="165"/>
      <c r="R204" s="166"/>
      <c r="S204" s="167"/>
      <c r="T204" s="168"/>
      <c r="U204" s="163"/>
      <c r="V204" s="169"/>
      <c r="W204" s="173"/>
    </row>
    <row r="205" spans="1:23" ht="14.45" customHeight="1" x14ac:dyDescent="0.25">
      <c r="A205" s="171"/>
      <c r="B205" s="160"/>
      <c r="C205" s="159"/>
      <c r="D205" s="159"/>
      <c r="E205" s="159"/>
      <c r="F205" s="159"/>
      <c r="G205" s="166"/>
      <c r="H205" s="171"/>
      <c r="I205" s="159"/>
      <c r="J205" s="165"/>
      <c r="K205" s="178"/>
      <c r="L205" s="172"/>
      <c r="M205" s="159"/>
      <c r="N205" s="159"/>
      <c r="O205" s="159"/>
      <c r="P205" s="159"/>
      <c r="Q205" s="165"/>
      <c r="R205" s="166"/>
      <c r="S205" s="167"/>
      <c r="T205" s="168"/>
      <c r="U205" s="163"/>
      <c r="V205" s="169"/>
      <c r="W205" s="173"/>
    </row>
    <row r="206" spans="1:23" ht="14.45" customHeight="1" x14ac:dyDescent="0.25">
      <c r="A206" s="171"/>
      <c r="B206" s="160"/>
      <c r="C206" s="159"/>
      <c r="D206" s="159"/>
      <c r="E206" s="159"/>
      <c r="F206" s="159"/>
      <c r="G206" s="166"/>
      <c r="H206" s="171"/>
      <c r="I206" s="159"/>
      <c r="J206" s="165"/>
      <c r="K206" s="178"/>
      <c r="L206" s="172"/>
      <c r="M206" s="159"/>
      <c r="N206" s="159"/>
      <c r="O206" s="159"/>
      <c r="P206" s="159"/>
      <c r="Q206" s="165"/>
      <c r="R206" s="166"/>
      <c r="S206" s="167"/>
      <c r="T206" s="168"/>
      <c r="U206" s="163"/>
      <c r="V206" s="169"/>
      <c r="W206" s="173"/>
    </row>
    <row r="207" spans="1:23" ht="14.45" customHeight="1" x14ac:dyDescent="0.25">
      <c r="A207" s="171"/>
      <c r="B207" s="160"/>
      <c r="C207" s="159"/>
      <c r="D207" s="159"/>
      <c r="E207" s="159"/>
      <c r="F207" s="159"/>
      <c r="G207" s="166"/>
      <c r="H207" s="171"/>
      <c r="I207" s="159"/>
      <c r="J207" s="165"/>
      <c r="K207" s="178"/>
      <c r="L207" s="172"/>
      <c r="M207" s="159"/>
      <c r="N207" s="159"/>
      <c r="O207" s="159"/>
      <c r="P207" s="159"/>
      <c r="Q207" s="165"/>
      <c r="R207" s="166"/>
      <c r="S207" s="167"/>
      <c r="T207" s="168"/>
      <c r="U207" s="163"/>
      <c r="V207" s="169"/>
      <c r="W207" s="173"/>
    </row>
    <row r="208" spans="1:23" ht="14.45" customHeight="1" x14ac:dyDescent="0.25">
      <c r="A208" s="171"/>
      <c r="B208" s="160"/>
      <c r="C208" s="159"/>
      <c r="D208" s="159"/>
      <c r="E208" s="159"/>
      <c r="F208" s="159"/>
      <c r="G208" s="166"/>
      <c r="H208" s="171"/>
      <c r="I208" s="159"/>
      <c r="J208" s="165"/>
      <c r="K208" s="178"/>
      <c r="L208" s="172"/>
      <c r="M208" s="159"/>
      <c r="N208" s="159"/>
      <c r="O208" s="159"/>
      <c r="P208" s="159"/>
      <c r="Q208" s="165"/>
      <c r="R208" s="166"/>
      <c r="S208" s="167"/>
      <c r="T208" s="168"/>
      <c r="U208" s="163"/>
      <c r="V208" s="169"/>
      <c r="W208" s="173"/>
    </row>
    <row r="209" spans="1:23" ht="14.45" customHeight="1" x14ac:dyDescent="0.25">
      <c r="A209" s="171"/>
      <c r="B209" s="160"/>
      <c r="C209" s="159"/>
      <c r="D209" s="159"/>
      <c r="E209" s="159"/>
      <c r="F209" s="159"/>
      <c r="G209" s="166"/>
      <c r="H209" s="171"/>
      <c r="I209" s="159"/>
      <c r="J209" s="165"/>
      <c r="K209" s="178"/>
      <c r="L209" s="172"/>
      <c r="M209" s="159"/>
      <c r="N209" s="159"/>
      <c r="O209" s="159"/>
      <c r="P209" s="159"/>
      <c r="Q209" s="165"/>
      <c r="R209" s="166"/>
      <c r="S209" s="167"/>
      <c r="T209" s="168"/>
      <c r="U209" s="163"/>
      <c r="V209" s="169"/>
      <c r="W209" s="173"/>
    </row>
    <row r="210" spans="1:23" ht="14.45" customHeight="1" x14ac:dyDescent="0.25">
      <c r="A210" s="171"/>
      <c r="B210" s="160"/>
      <c r="C210" s="159"/>
      <c r="D210" s="159"/>
      <c r="E210" s="159"/>
      <c r="F210" s="159"/>
      <c r="G210" s="166"/>
      <c r="H210" s="171"/>
      <c r="I210" s="159"/>
      <c r="J210" s="165"/>
      <c r="K210" s="178"/>
      <c r="L210" s="172"/>
      <c r="M210" s="159"/>
      <c r="N210" s="159"/>
      <c r="O210" s="159"/>
      <c r="P210" s="159"/>
      <c r="Q210" s="165"/>
      <c r="R210" s="166"/>
      <c r="S210" s="167"/>
      <c r="T210" s="168"/>
      <c r="U210" s="163"/>
      <c r="V210" s="169"/>
      <c r="W210" s="173"/>
    </row>
    <row r="211" spans="1:23" ht="14.45" customHeight="1" x14ac:dyDescent="0.25">
      <c r="A211" s="171"/>
      <c r="B211" s="160"/>
      <c r="C211" s="159"/>
      <c r="D211" s="159"/>
      <c r="E211" s="159"/>
      <c r="F211" s="159"/>
      <c r="G211" s="166"/>
      <c r="H211" s="171"/>
      <c r="I211" s="159"/>
      <c r="J211" s="165"/>
      <c r="K211" s="178"/>
      <c r="L211" s="172"/>
      <c r="M211" s="159"/>
      <c r="N211" s="159"/>
      <c r="O211" s="159"/>
      <c r="P211" s="159"/>
      <c r="Q211" s="165"/>
      <c r="R211" s="166"/>
      <c r="S211" s="167"/>
      <c r="T211" s="168"/>
      <c r="U211" s="163"/>
      <c r="V211" s="169"/>
      <c r="W211" s="173"/>
    </row>
    <row r="212" spans="1:23" ht="14.45" customHeight="1" x14ac:dyDescent="0.25">
      <c r="A212" s="171"/>
      <c r="B212" s="160"/>
      <c r="C212" s="159"/>
      <c r="D212" s="159"/>
      <c r="E212" s="159"/>
      <c r="F212" s="159"/>
      <c r="G212" s="166"/>
      <c r="H212" s="171"/>
      <c r="I212" s="159"/>
      <c r="J212" s="165"/>
      <c r="K212" s="178"/>
      <c r="L212" s="172"/>
      <c r="M212" s="159"/>
      <c r="N212" s="159"/>
      <c r="O212" s="159"/>
      <c r="P212" s="159"/>
      <c r="Q212" s="165"/>
      <c r="R212" s="166"/>
      <c r="S212" s="167"/>
      <c r="T212" s="168"/>
      <c r="U212" s="163"/>
      <c r="V212" s="169"/>
      <c r="W212" s="173"/>
    </row>
    <row r="213" spans="1:23" ht="14.45" customHeight="1" x14ac:dyDescent="0.25">
      <c r="A213" s="171"/>
      <c r="B213" s="160"/>
      <c r="C213" s="159"/>
      <c r="D213" s="159"/>
      <c r="E213" s="159"/>
      <c r="F213" s="159"/>
      <c r="G213" s="166"/>
      <c r="H213" s="171"/>
      <c r="I213" s="159"/>
      <c r="J213" s="165"/>
      <c r="K213" s="178"/>
      <c r="L213" s="172"/>
      <c r="M213" s="159"/>
      <c r="N213" s="159"/>
      <c r="O213" s="159"/>
      <c r="P213" s="159"/>
      <c r="Q213" s="165"/>
      <c r="R213" s="166"/>
      <c r="S213" s="167"/>
      <c r="T213" s="168"/>
      <c r="U213" s="163"/>
      <c r="V213" s="169"/>
      <c r="W213" s="173"/>
    </row>
    <row r="214" spans="1:23" ht="14.45" customHeight="1" x14ac:dyDescent="0.25">
      <c r="A214" s="171"/>
      <c r="B214" s="160"/>
      <c r="C214" s="159"/>
      <c r="D214" s="159"/>
      <c r="E214" s="159"/>
      <c r="F214" s="159"/>
      <c r="G214" s="166"/>
      <c r="H214" s="171"/>
      <c r="I214" s="159"/>
      <c r="J214" s="165"/>
      <c r="K214" s="178"/>
      <c r="L214" s="172"/>
      <c r="M214" s="159"/>
      <c r="N214" s="159"/>
      <c r="O214" s="159"/>
      <c r="P214" s="159"/>
      <c r="Q214" s="165"/>
      <c r="R214" s="166"/>
      <c r="S214" s="167"/>
      <c r="T214" s="168"/>
      <c r="U214" s="163"/>
      <c r="V214" s="169"/>
      <c r="W214" s="173"/>
    </row>
    <row r="215" spans="1:23" ht="14.45" customHeight="1" x14ac:dyDescent="0.25">
      <c r="A215" s="171"/>
      <c r="B215" s="160"/>
      <c r="C215" s="159"/>
      <c r="D215" s="159"/>
      <c r="E215" s="159"/>
      <c r="F215" s="159"/>
      <c r="G215" s="166"/>
      <c r="H215" s="171"/>
      <c r="I215" s="159"/>
      <c r="J215" s="165"/>
      <c r="K215" s="178"/>
      <c r="L215" s="172"/>
      <c r="M215" s="159"/>
      <c r="N215" s="159"/>
      <c r="O215" s="159"/>
      <c r="P215" s="159"/>
      <c r="Q215" s="165"/>
      <c r="R215" s="166"/>
      <c r="S215" s="167"/>
      <c r="T215" s="168"/>
      <c r="U215" s="163"/>
      <c r="V215" s="169"/>
      <c r="W215" s="173"/>
    </row>
    <row r="216" spans="1:23" ht="14.45" customHeight="1" x14ac:dyDescent="0.25">
      <c r="A216" s="171"/>
      <c r="B216" s="160"/>
      <c r="C216" s="159"/>
      <c r="D216" s="159"/>
      <c r="E216" s="159"/>
      <c r="F216" s="159"/>
      <c r="G216" s="166"/>
      <c r="H216" s="171"/>
      <c r="I216" s="159"/>
      <c r="J216" s="165"/>
      <c r="K216" s="178"/>
      <c r="L216" s="172"/>
      <c r="M216" s="159"/>
      <c r="N216" s="159"/>
      <c r="O216" s="159"/>
      <c r="P216" s="159"/>
      <c r="Q216" s="165"/>
      <c r="R216" s="166"/>
      <c r="S216" s="167"/>
      <c r="T216" s="168"/>
      <c r="U216" s="163"/>
      <c r="V216" s="169"/>
      <c r="W216" s="173"/>
    </row>
    <row r="217" spans="1:23" ht="14.45" customHeight="1" x14ac:dyDescent="0.25">
      <c r="A217" s="171"/>
      <c r="B217" s="160"/>
      <c r="C217" s="159"/>
      <c r="D217" s="159"/>
      <c r="E217" s="159"/>
      <c r="F217" s="159"/>
      <c r="G217" s="166"/>
      <c r="H217" s="171"/>
      <c r="I217" s="159"/>
      <c r="J217" s="165"/>
      <c r="K217" s="178"/>
      <c r="L217" s="172"/>
      <c r="M217" s="159"/>
      <c r="N217" s="159"/>
      <c r="O217" s="159"/>
      <c r="P217" s="159"/>
      <c r="Q217" s="165"/>
      <c r="R217" s="166"/>
      <c r="S217" s="167"/>
      <c r="T217" s="168"/>
      <c r="U217" s="163"/>
      <c r="V217" s="169"/>
      <c r="W217" s="173"/>
    </row>
    <row r="218" spans="1:23" ht="14.45" customHeight="1" x14ac:dyDescent="0.25">
      <c r="A218" s="171"/>
      <c r="B218" s="160"/>
      <c r="C218" s="159"/>
      <c r="D218" s="159"/>
      <c r="E218" s="159"/>
      <c r="F218" s="159"/>
      <c r="G218" s="166"/>
      <c r="H218" s="171"/>
      <c r="I218" s="159"/>
      <c r="J218" s="165"/>
      <c r="K218" s="178"/>
      <c r="L218" s="172"/>
      <c r="M218" s="159"/>
      <c r="N218" s="159"/>
      <c r="O218" s="159"/>
      <c r="P218" s="159"/>
      <c r="Q218" s="165"/>
      <c r="R218" s="166"/>
      <c r="S218" s="167"/>
      <c r="T218" s="168"/>
      <c r="U218" s="163"/>
      <c r="V218" s="169"/>
      <c r="W218" s="173"/>
    </row>
    <row r="219" spans="1:23" ht="14.45" customHeight="1" x14ac:dyDescent="0.25">
      <c r="A219" s="171"/>
      <c r="B219" s="160"/>
      <c r="C219" s="159"/>
      <c r="D219" s="159"/>
      <c r="E219" s="159"/>
      <c r="F219" s="159"/>
      <c r="G219" s="166"/>
      <c r="H219" s="171"/>
      <c r="I219" s="159"/>
      <c r="J219" s="165"/>
      <c r="K219" s="178"/>
      <c r="L219" s="172"/>
      <c r="M219" s="159"/>
      <c r="N219" s="159"/>
      <c r="O219" s="159"/>
      <c r="P219" s="159"/>
      <c r="Q219" s="165"/>
      <c r="R219" s="166"/>
      <c r="S219" s="167"/>
      <c r="T219" s="168"/>
      <c r="U219" s="163"/>
      <c r="V219" s="169"/>
      <c r="W219" s="173"/>
    </row>
    <row r="220" spans="1:23" ht="14.45" customHeight="1" x14ac:dyDescent="0.25">
      <c r="A220" s="171"/>
      <c r="B220" s="160"/>
      <c r="C220" s="159"/>
      <c r="D220" s="159"/>
      <c r="E220" s="159"/>
      <c r="F220" s="159"/>
      <c r="G220" s="166"/>
      <c r="H220" s="171"/>
      <c r="I220" s="159"/>
      <c r="J220" s="165"/>
      <c r="K220" s="178"/>
      <c r="L220" s="172"/>
      <c r="M220" s="159"/>
      <c r="N220" s="159"/>
      <c r="O220" s="159"/>
      <c r="P220" s="159"/>
      <c r="Q220" s="165"/>
      <c r="R220" s="166"/>
      <c r="S220" s="167"/>
      <c r="T220" s="168"/>
      <c r="U220" s="163"/>
      <c r="V220" s="169"/>
      <c r="W220" s="173"/>
    </row>
    <row r="221" spans="1:23" ht="14.45" customHeight="1" x14ac:dyDescent="0.25">
      <c r="A221" s="171"/>
      <c r="B221" s="160"/>
      <c r="C221" s="159"/>
      <c r="D221" s="159"/>
      <c r="E221" s="159"/>
      <c r="F221" s="159"/>
      <c r="G221" s="166"/>
      <c r="H221" s="171"/>
      <c r="I221" s="159"/>
      <c r="J221" s="165"/>
      <c r="K221" s="178"/>
      <c r="L221" s="172"/>
      <c r="M221" s="159"/>
      <c r="N221" s="159"/>
      <c r="O221" s="159"/>
      <c r="P221" s="159"/>
      <c r="Q221" s="165"/>
      <c r="R221" s="166"/>
      <c r="S221" s="167"/>
      <c r="T221" s="168"/>
      <c r="U221" s="163"/>
      <c r="V221" s="169"/>
      <c r="W221" s="173"/>
    </row>
    <row r="222" spans="1:23" ht="14.45" customHeight="1" x14ac:dyDescent="0.25">
      <c r="A222" s="171"/>
      <c r="B222" s="160"/>
      <c r="C222" s="159"/>
      <c r="D222" s="159"/>
      <c r="E222" s="159"/>
      <c r="F222" s="159"/>
      <c r="G222" s="166"/>
      <c r="H222" s="171"/>
      <c r="I222" s="159"/>
      <c r="J222" s="165"/>
      <c r="K222" s="178"/>
      <c r="L222" s="172"/>
      <c r="M222" s="159"/>
      <c r="N222" s="159"/>
      <c r="O222" s="159"/>
      <c r="P222" s="159"/>
      <c r="Q222" s="165"/>
      <c r="R222" s="166"/>
      <c r="S222" s="167"/>
      <c r="T222" s="168"/>
      <c r="U222" s="163"/>
      <c r="V222" s="169"/>
      <c r="W222" s="173"/>
    </row>
    <row r="223" spans="1:23" ht="14.45" customHeight="1" x14ac:dyDescent="0.25">
      <c r="A223" s="171"/>
      <c r="B223" s="160"/>
      <c r="C223" s="159"/>
      <c r="D223" s="159"/>
      <c r="E223" s="159"/>
      <c r="F223" s="159"/>
      <c r="G223" s="166"/>
      <c r="H223" s="171"/>
      <c r="I223" s="159"/>
      <c r="J223" s="165"/>
      <c r="K223" s="178"/>
      <c r="L223" s="172"/>
      <c r="M223" s="159"/>
      <c r="N223" s="159"/>
      <c r="O223" s="159"/>
      <c r="P223" s="159"/>
      <c r="Q223" s="165"/>
      <c r="R223" s="166"/>
      <c r="S223" s="167"/>
      <c r="T223" s="168"/>
      <c r="U223" s="163"/>
      <c r="V223" s="169"/>
      <c r="W223" s="173"/>
    </row>
    <row r="224" spans="1:23" ht="14.45" customHeight="1" x14ac:dyDescent="0.25">
      <c r="A224" s="171"/>
      <c r="B224" s="160"/>
      <c r="C224" s="159"/>
      <c r="D224" s="159"/>
      <c r="E224" s="159"/>
      <c r="F224" s="159"/>
      <c r="G224" s="166"/>
      <c r="H224" s="171"/>
      <c r="I224" s="159"/>
      <c r="J224" s="165"/>
      <c r="K224" s="178"/>
      <c r="L224" s="172"/>
      <c r="M224" s="159"/>
      <c r="N224" s="159"/>
      <c r="O224" s="159"/>
      <c r="P224" s="159"/>
      <c r="Q224" s="165"/>
      <c r="R224" s="166"/>
      <c r="S224" s="167"/>
      <c r="T224" s="168"/>
      <c r="U224" s="163"/>
      <c r="V224" s="169"/>
      <c r="W224" s="173"/>
    </row>
    <row r="225" spans="1:23" ht="14.45" customHeight="1" x14ac:dyDescent="0.25">
      <c r="A225" s="171"/>
      <c r="B225" s="160"/>
      <c r="C225" s="159"/>
      <c r="D225" s="159"/>
      <c r="E225" s="159"/>
      <c r="F225" s="159"/>
      <c r="G225" s="166"/>
      <c r="H225" s="171"/>
      <c r="I225" s="159"/>
      <c r="J225" s="165"/>
      <c r="K225" s="178"/>
      <c r="L225" s="172"/>
      <c r="M225" s="159"/>
      <c r="N225" s="159"/>
      <c r="O225" s="159"/>
      <c r="P225" s="159"/>
      <c r="Q225" s="165"/>
      <c r="R225" s="166"/>
      <c r="S225" s="167"/>
      <c r="T225" s="168"/>
      <c r="U225" s="163"/>
      <c r="V225" s="169"/>
      <c r="W225" s="173"/>
    </row>
    <row r="226" spans="1:23" ht="14.45" customHeight="1" x14ac:dyDescent="0.25">
      <c r="A226" s="171"/>
      <c r="B226" s="160"/>
      <c r="C226" s="159"/>
      <c r="D226" s="159"/>
      <c r="E226" s="159"/>
      <c r="F226" s="159"/>
      <c r="G226" s="166"/>
      <c r="H226" s="171"/>
      <c r="I226" s="159"/>
      <c r="J226" s="165"/>
      <c r="K226" s="178"/>
      <c r="L226" s="172"/>
      <c r="M226" s="159"/>
      <c r="N226" s="159"/>
      <c r="O226" s="159"/>
      <c r="P226" s="159"/>
      <c r="Q226" s="165"/>
      <c r="R226" s="166"/>
      <c r="S226" s="167"/>
      <c r="T226" s="168"/>
      <c r="U226" s="163"/>
      <c r="V226" s="169"/>
      <c r="W226" s="173"/>
    </row>
    <row r="227" spans="1:23" ht="14.45" customHeight="1" x14ac:dyDescent="0.25">
      <c r="A227" s="171"/>
      <c r="B227" s="160"/>
      <c r="C227" s="159"/>
      <c r="D227" s="159"/>
      <c r="E227" s="159"/>
      <c r="F227" s="159"/>
      <c r="G227" s="166"/>
      <c r="H227" s="171"/>
      <c r="I227" s="159"/>
      <c r="J227" s="165"/>
      <c r="K227" s="178"/>
      <c r="L227" s="172"/>
      <c r="M227" s="159"/>
      <c r="N227" s="159"/>
      <c r="O227" s="159"/>
      <c r="P227" s="159"/>
      <c r="Q227" s="165"/>
      <c r="R227" s="166"/>
      <c r="S227" s="167"/>
      <c r="T227" s="168"/>
      <c r="U227" s="163"/>
      <c r="V227" s="169"/>
      <c r="W227" s="173"/>
    </row>
    <row r="228" spans="1:23" ht="14.45" customHeight="1" x14ac:dyDescent="0.25">
      <c r="A228" s="171"/>
      <c r="B228" s="160"/>
      <c r="C228" s="159"/>
      <c r="D228" s="159"/>
      <c r="E228" s="159"/>
      <c r="F228" s="159"/>
      <c r="G228" s="166"/>
      <c r="H228" s="171"/>
      <c r="I228" s="159"/>
      <c r="J228" s="165"/>
      <c r="K228" s="178"/>
      <c r="L228" s="172"/>
      <c r="M228" s="159"/>
      <c r="N228" s="159"/>
      <c r="O228" s="159"/>
      <c r="P228" s="159"/>
      <c r="Q228" s="165"/>
      <c r="R228" s="166"/>
      <c r="S228" s="167"/>
      <c r="T228" s="168"/>
      <c r="U228" s="163"/>
      <c r="V228" s="169"/>
      <c r="W228" s="173"/>
    </row>
    <row r="229" spans="1:23" ht="14.45" customHeight="1" x14ac:dyDescent="0.25">
      <c r="A229" s="171"/>
      <c r="B229" s="160"/>
      <c r="C229" s="159"/>
      <c r="D229" s="159"/>
      <c r="E229" s="159"/>
      <c r="F229" s="159"/>
      <c r="G229" s="166"/>
      <c r="H229" s="171"/>
      <c r="I229" s="159"/>
      <c r="J229" s="165"/>
      <c r="K229" s="178"/>
      <c r="L229" s="172"/>
      <c r="M229" s="159"/>
      <c r="N229" s="159"/>
      <c r="O229" s="159"/>
      <c r="P229" s="159"/>
      <c r="Q229" s="165"/>
      <c r="R229" s="166"/>
      <c r="S229" s="167"/>
      <c r="T229" s="168"/>
      <c r="U229" s="163"/>
      <c r="V229" s="169"/>
      <c r="W229" s="173"/>
    </row>
    <row r="230" spans="1:23" ht="14.45" customHeight="1" x14ac:dyDescent="0.25">
      <c r="A230" s="171"/>
      <c r="B230" s="160"/>
      <c r="C230" s="159"/>
      <c r="D230" s="159"/>
      <c r="E230" s="159"/>
      <c r="F230" s="159"/>
      <c r="G230" s="166"/>
      <c r="H230" s="171"/>
      <c r="I230" s="159"/>
      <c r="J230" s="165"/>
      <c r="K230" s="178"/>
      <c r="L230" s="172"/>
      <c r="M230" s="159"/>
      <c r="N230" s="159"/>
      <c r="O230" s="159"/>
      <c r="P230" s="159"/>
      <c r="Q230" s="165"/>
      <c r="R230" s="166"/>
      <c r="S230" s="167"/>
      <c r="T230" s="168"/>
      <c r="U230" s="163"/>
      <c r="V230" s="169"/>
      <c r="W230" s="173"/>
    </row>
    <row r="231" spans="1:23" ht="14.45" customHeight="1" x14ac:dyDescent="0.25">
      <c r="A231" s="171"/>
      <c r="B231" s="160"/>
      <c r="C231" s="159"/>
      <c r="D231" s="159"/>
      <c r="E231" s="159"/>
      <c r="F231" s="159"/>
      <c r="G231" s="166"/>
      <c r="H231" s="171"/>
      <c r="I231" s="159"/>
      <c r="J231" s="165"/>
      <c r="K231" s="178"/>
      <c r="L231" s="172"/>
      <c r="M231" s="159"/>
      <c r="N231" s="159"/>
      <c r="O231" s="159"/>
      <c r="P231" s="159"/>
      <c r="Q231" s="165"/>
      <c r="R231" s="166"/>
      <c r="S231" s="167"/>
      <c r="T231" s="168"/>
      <c r="U231" s="163"/>
      <c r="V231" s="169"/>
      <c r="W231" s="173"/>
    </row>
    <row r="232" spans="1:23" ht="14.45" customHeight="1" x14ac:dyDescent="0.25">
      <c r="A232" s="171"/>
      <c r="B232" s="160"/>
      <c r="C232" s="159"/>
      <c r="D232" s="159"/>
      <c r="E232" s="159"/>
      <c r="F232" s="159"/>
      <c r="G232" s="166"/>
      <c r="H232" s="171"/>
      <c r="I232" s="159"/>
      <c r="J232" s="165"/>
      <c r="K232" s="178"/>
      <c r="L232" s="172"/>
      <c r="M232" s="159"/>
      <c r="N232" s="159"/>
      <c r="O232" s="159"/>
      <c r="P232" s="159"/>
      <c r="Q232" s="165"/>
      <c r="R232" s="166"/>
      <c r="S232" s="167"/>
      <c r="T232" s="168"/>
      <c r="U232" s="163"/>
      <c r="V232" s="169"/>
      <c r="W232" s="173"/>
    </row>
    <row r="233" spans="1:23" ht="14.45" customHeight="1" x14ac:dyDescent="0.25">
      <c r="A233" s="171"/>
      <c r="B233" s="160"/>
      <c r="C233" s="159"/>
      <c r="D233" s="159"/>
      <c r="E233" s="159"/>
      <c r="F233" s="159"/>
      <c r="G233" s="166"/>
      <c r="H233" s="171"/>
      <c r="I233" s="159"/>
      <c r="J233" s="165"/>
      <c r="K233" s="178"/>
      <c r="L233" s="172"/>
      <c r="M233" s="159"/>
      <c r="N233" s="159"/>
      <c r="O233" s="159"/>
      <c r="P233" s="159"/>
      <c r="Q233" s="165"/>
      <c r="R233" s="166"/>
      <c r="S233" s="167"/>
      <c r="T233" s="168"/>
      <c r="U233" s="163"/>
      <c r="V233" s="169"/>
      <c r="W233" s="173"/>
    </row>
    <row r="234" spans="1:23" ht="14.45" customHeight="1" x14ac:dyDescent="0.25">
      <c r="A234" s="171"/>
      <c r="B234" s="160"/>
      <c r="C234" s="159"/>
      <c r="D234" s="159"/>
      <c r="E234" s="159"/>
      <c r="F234" s="159"/>
      <c r="G234" s="166"/>
      <c r="H234" s="171"/>
      <c r="I234" s="159"/>
      <c r="J234" s="165"/>
      <c r="K234" s="178"/>
      <c r="L234" s="172"/>
      <c r="M234" s="159"/>
      <c r="N234" s="159"/>
      <c r="O234" s="159"/>
      <c r="P234" s="159"/>
      <c r="Q234" s="165"/>
      <c r="R234" s="166"/>
      <c r="S234" s="167"/>
      <c r="T234" s="168"/>
      <c r="U234" s="163"/>
      <c r="V234" s="169"/>
      <c r="W234" s="173"/>
    </row>
    <row r="235" spans="1:23" ht="14.45" customHeight="1" x14ac:dyDescent="0.25">
      <c r="A235" s="171"/>
      <c r="B235" s="160"/>
      <c r="C235" s="159"/>
      <c r="D235" s="159"/>
      <c r="E235" s="159"/>
      <c r="F235" s="159"/>
      <c r="G235" s="166"/>
      <c r="H235" s="171"/>
      <c r="I235" s="159"/>
      <c r="J235" s="165"/>
      <c r="K235" s="178"/>
      <c r="L235" s="172"/>
      <c r="M235" s="159"/>
      <c r="N235" s="159"/>
      <c r="O235" s="159"/>
      <c r="P235" s="159"/>
      <c r="Q235" s="165"/>
      <c r="R235" s="166"/>
      <c r="S235" s="167"/>
      <c r="T235" s="168"/>
      <c r="U235" s="163"/>
      <c r="V235" s="169"/>
      <c r="W235" s="173"/>
    </row>
    <row r="236" spans="1:23" ht="14.45" customHeight="1" x14ac:dyDescent="0.25">
      <c r="A236" s="171"/>
      <c r="B236" s="160"/>
      <c r="C236" s="159"/>
      <c r="D236" s="159"/>
      <c r="E236" s="159"/>
      <c r="F236" s="159"/>
      <c r="G236" s="166"/>
      <c r="H236" s="171"/>
      <c r="I236" s="159"/>
      <c r="J236" s="165"/>
      <c r="K236" s="178"/>
      <c r="L236" s="172"/>
      <c r="M236" s="159"/>
      <c r="N236" s="159"/>
      <c r="O236" s="159"/>
      <c r="P236" s="159"/>
      <c r="Q236" s="165"/>
      <c r="R236" s="166"/>
      <c r="S236" s="167"/>
      <c r="T236" s="168"/>
      <c r="U236" s="163"/>
      <c r="V236" s="169"/>
      <c r="W236" s="173"/>
    </row>
    <row r="237" spans="1:23" ht="14.45" customHeight="1" x14ac:dyDescent="0.25">
      <c r="A237" s="171"/>
      <c r="B237" s="160"/>
      <c r="C237" s="159"/>
      <c r="D237" s="159"/>
      <c r="E237" s="159"/>
      <c r="F237" s="159"/>
      <c r="G237" s="166"/>
      <c r="H237" s="171"/>
      <c r="I237" s="159"/>
      <c r="J237" s="165"/>
      <c r="K237" s="178"/>
      <c r="L237" s="172"/>
      <c r="M237" s="159"/>
      <c r="N237" s="159"/>
      <c r="O237" s="159"/>
      <c r="P237" s="159"/>
      <c r="Q237" s="165"/>
      <c r="R237" s="166"/>
      <c r="S237" s="167"/>
      <c r="T237" s="168"/>
      <c r="U237" s="163"/>
      <c r="V237" s="169"/>
      <c r="W237" s="173"/>
    </row>
    <row r="238" spans="1:23" ht="14.45" customHeight="1" x14ac:dyDescent="0.25">
      <c r="A238" s="171"/>
      <c r="B238" s="160"/>
      <c r="C238" s="159"/>
      <c r="D238" s="159"/>
      <c r="E238" s="159"/>
      <c r="F238" s="159"/>
      <c r="G238" s="166"/>
      <c r="H238" s="171"/>
      <c r="I238" s="159"/>
      <c r="J238" s="165"/>
      <c r="K238" s="178"/>
      <c r="L238" s="172"/>
      <c r="M238" s="159"/>
      <c r="N238" s="159"/>
      <c r="O238" s="159"/>
      <c r="P238" s="159"/>
      <c r="Q238" s="165"/>
      <c r="R238" s="166"/>
      <c r="S238" s="167"/>
      <c r="T238" s="168"/>
      <c r="U238" s="163"/>
      <c r="V238" s="169"/>
      <c r="W238" s="173"/>
    </row>
    <row r="239" spans="1:23" ht="14.45" customHeight="1" x14ac:dyDescent="0.25">
      <c r="A239" s="171"/>
      <c r="B239" s="160"/>
      <c r="C239" s="159"/>
      <c r="D239" s="159"/>
      <c r="E239" s="159"/>
      <c r="F239" s="159"/>
      <c r="G239" s="166"/>
      <c r="H239" s="171"/>
      <c r="I239" s="159"/>
      <c r="J239" s="165"/>
      <c r="K239" s="178"/>
      <c r="L239" s="172"/>
      <c r="M239" s="159"/>
      <c r="N239" s="159"/>
      <c r="O239" s="159"/>
      <c r="P239" s="159"/>
      <c r="Q239" s="165"/>
      <c r="R239" s="166"/>
      <c r="S239" s="167"/>
      <c r="T239" s="168"/>
      <c r="U239" s="163"/>
      <c r="V239" s="169"/>
      <c r="W239" s="173"/>
    </row>
    <row r="240" spans="1:23" ht="14.45" customHeight="1" x14ac:dyDescent="0.25">
      <c r="A240" s="171"/>
      <c r="B240" s="160"/>
      <c r="C240" s="159"/>
      <c r="D240" s="159"/>
      <c r="E240" s="159"/>
      <c r="F240" s="159"/>
      <c r="G240" s="166"/>
      <c r="H240" s="171"/>
      <c r="I240" s="159"/>
      <c r="J240" s="165"/>
      <c r="K240" s="178"/>
      <c r="L240" s="172"/>
      <c r="M240" s="159"/>
      <c r="N240" s="159"/>
      <c r="O240" s="159"/>
      <c r="P240" s="159"/>
      <c r="Q240" s="165"/>
      <c r="R240" s="166"/>
      <c r="S240" s="167"/>
      <c r="T240" s="168"/>
      <c r="U240" s="163"/>
      <c r="V240" s="169"/>
      <c r="W240" s="173"/>
    </row>
    <row r="241" spans="1:23" ht="14.45" customHeight="1" x14ac:dyDescent="0.25">
      <c r="A241" s="171"/>
      <c r="B241" s="160"/>
      <c r="C241" s="159"/>
      <c r="D241" s="159"/>
      <c r="E241" s="159"/>
      <c r="F241" s="159"/>
      <c r="G241" s="166"/>
      <c r="H241" s="171"/>
      <c r="I241" s="159"/>
      <c r="J241" s="165"/>
      <c r="K241" s="178"/>
      <c r="L241" s="172"/>
      <c r="M241" s="159"/>
      <c r="N241" s="159"/>
      <c r="O241" s="159"/>
      <c r="P241" s="159"/>
      <c r="Q241" s="165"/>
      <c r="R241" s="166"/>
      <c r="S241" s="167"/>
      <c r="T241" s="168"/>
      <c r="U241" s="163"/>
      <c r="V241" s="169"/>
      <c r="W241" s="173"/>
    </row>
    <row r="242" spans="1:23" ht="14.45" customHeight="1" x14ac:dyDescent="0.25">
      <c r="A242" s="171"/>
      <c r="B242" s="160"/>
      <c r="C242" s="159"/>
      <c r="D242" s="159"/>
      <c r="E242" s="159"/>
      <c r="F242" s="159"/>
      <c r="G242" s="166"/>
      <c r="H242" s="171"/>
      <c r="I242" s="159"/>
      <c r="J242" s="165"/>
      <c r="K242" s="178"/>
      <c r="L242" s="172"/>
      <c r="M242" s="159"/>
      <c r="N242" s="159"/>
      <c r="O242" s="159"/>
      <c r="P242" s="159"/>
      <c r="Q242" s="165"/>
      <c r="R242" s="166"/>
      <c r="S242" s="167"/>
      <c r="T242" s="168"/>
      <c r="U242" s="163"/>
      <c r="V242" s="169"/>
      <c r="W242" s="173"/>
    </row>
    <row r="243" spans="1:23" ht="14.45" customHeight="1" x14ac:dyDescent="0.25">
      <c r="A243" s="171"/>
      <c r="B243" s="160"/>
      <c r="C243" s="159"/>
      <c r="D243" s="159"/>
      <c r="E243" s="159"/>
      <c r="F243" s="159"/>
      <c r="G243" s="166"/>
      <c r="H243" s="171"/>
      <c r="I243" s="159"/>
      <c r="J243" s="165"/>
      <c r="K243" s="178"/>
      <c r="L243" s="172"/>
      <c r="M243" s="159"/>
      <c r="N243" s="159"/>
      <c r="O243" s="159"/>
      <c r="P243" s="159"/>
      <c r="Q243" s="165"/>
      <c r="R243" s="166"/>
      <c r="S243" s="167"/>
      <c r="T243" s="168"/>
      <c r="U243" s="163"/>
      <c r="V243" s="169"/>
      <c r="W243" s="173"/>
    </row>
    <row r="244" spans="1:23" ht="14.45" customHeight="1" x14ac:dyDescent="0.25">
      <c r="A244" s="171"/>
      <c r="B244" s="160"/>
      <c r="C244" s="159"/>
      <c r="D244" s="159"/>
      <c r="E244" s="159"/>
      <c r="F244" s="159"/>
      <c r="G244" s="166"/>
      <c r="H244" s="171"/>
      <c r="I244" s="159"/>
      <c r="J244" s="165"/>
      <c r="K244" s="178"/>
      <c r="L244" s="172"/>
      <c r="M244" s="159"/>
      <c r="N244" s="159"/>
      <c r="O244" s="159"/>
      <c r="P244" s="159"/>
      <c r="Q244" s="165"/>
      <c r="R244" s="166"/>
      <c r="S244" s="167"/>
      <c r="T244" s="168"/>
      <c r="U244" s="163"/>
      <c r="V244" s="169"/>
      <c r="W244" s="173"/>
    </row>
    <row r="245" spans="1:23" ht="14.45" customHeight="1" x14ac:dyDescent="0.25">
      <c r="A245" s="171"/>
      <c r="B245" s="160"/>
      <c r="C245" s="159"/>
      <c r="D245" s="159"/>
      <c r="E245" s="159"/>
      <c r="F245" s="159"/>
      <c r="G245" s="166"/>
      <c r="H245" s="171"/>
      <c r="I245" s="159"/>
      <c r="J245" s="165"/>
      <c r="K245" s="178"/>
      <c r="L245" s="172"/>
      <c r="M245" s="159"/>
      <c r="N245" s="159"/>
      <c r="O245" s="159"/>
      <c r="P245" s="159"/>
      <c r="Q245" s="165"/>
      <c r="R245" s="166"/>
      <c r="S245" s="167"/>
      <c r="T245" s="168"/>
      <c r="U245" s="163"/>
      <c r="V245" s="169"/>
      <c r="W245" s="173"/>
    </row>
    <row r="246" spans="1:23" ht="14.45" customHeight="1" x14ac:dyDescent="0.25">
      <c r="A246" s="171"/>
      <c r="B246" s="160"/>
      <c r="C246" s="159"/>
      <c r="D246" s="159"/>
      <c r="E246" s="159"/>
      <c r="F246" s="159"/>
      <c r="G246" s="166"/>
      <c r="H246" s="171"/>
      <c r="I246" s="159"/>
      <c r="J246" s="165"/>
      <c r="K246" s="178"/>
      <c r="L246" s="172"/>
      <c r="M246" s="159"/>
      <c r="N246" s="159"/>
      <c r="O246" s="159"/>
      <c r="P246" s="159"/>
      <c r="Q246" s="165"/>
      <c r="R246" s="166"/>
      <c r="S246" s="167"/>
      <c r="T246" s="168"/>
      <c r="U246" s="163"/>
      <c r="V246" s="169"/>
      <c r="W246" s="173"/>
    </row>
    <row r="247" spans="1:23" ht="14.45" customHeight="1" x14ac:dyDescent="0.25">
      <c r="A247" s="171"/>
      <c r="B247" s="160"/>
      <c r="C247" s="159"/>
      <c r="D247" s="159"/>
      <c r="E247" s="159"/>
      <c r="F247" s="159"/>
      <c r="G247" s="166"/>
      <c r="H247" s="171"/>
      <c r="I247" s="159"/>
      <c r="J247" s="165"/>
      <c r="K247" s="178"/>
      <c r="L247" s="172"/>
      <c r="M247" s="159"/>
      <c r="N247" s="159"/>
      <c r="O247" s="159"/>
      <c r="P247" s="159"/>
      <c r="Q247" s="165"/>
      <c r="R247" s="166"/>
      <c r="S247" s="167"/>
      <c r="T247" s="168"/>
      <c r="U247" s="163"/>
      <c r="V247" s="169"/>
      <c r="W247" s="173"/>
    </row>
    <row r="248" spans="1:23" ht="14.45" customHeight="1" x14ac:dyDescent="0.25">
      <c r="A248" s="171"/>
      <c r="B248" s="160"/>
      <c r="C248" s="159"/>
      <c r="D248" s="159"/>
      <c r="E248" s="159"/>
      <c r="F248" s="159"/>
      <c r="G248" s="166"/>
      <c r="H248" s="171"/>
      <c r="I248" s="159"/>
      <c r="J248" s="165"/>
      <c r="K248" s="178"/>
      <c r="L248" s="172"/>
      <c r="M248" s="159"/>
      <c r="N248" s="159"/>
      <c r="O248" s="159"/>
      <c r="P248" s="159"/>
      <c r="Q248" s="165"/>
      <c r="R248" s="166"/>
      <c r="S248" s="167"/>
      <c r="T248" s="168"/>
      <c r="U248" s="163"/>
      <c r="V248" s="169"/>
      <c r="W248" s="173"/>
    </row>
    <row r="249" spans="1:23" ht="14.45" customHeight="1" x14ac:dyDescent="0.25">
      <c r="A249" s="171"/>
      <c r="B249" s="160"/>
      <c r="C249" s="159"/>
      <c r="D249" s="159"/>
      <c r="E249" s="159"/>
      <c r="F249" s="159"/>
      <c r="G249" s="166"/>
      <c r="H249" s="171"/>
      <c r="I249" s="159"/>
      <c r="J249" s="165"/>
      <c r="K249" s="178"/>
      <c r="L249" s="172"/>
      <c r="M249" s="159"/>
      <c r="N249" s="159"/>
      <c r="O249" s="159"/>
      <c r="P249" s="159"/>
      <c r="Q249" s="165"/>
      <c r="R249" s="166"/>
      <c r="S249" s="167"/>
      <c r="T249" s="168"/>
      <c r="U249" s="163"/>
      <c r="V249" s="169"/>
      <c r="W249" s="173"/>
    </row>
    <row r="250" spans="1:23" ht="14.45" customHeight="1" x14ac:dyDescent="0.25">
      <c r="A250" s="179"/>
      <c r="B250" s="180"/>
      <c r="C250" s="181"/>
      <c r="D250" s="181"/>
      <c r="E250" s="181"/>
      <c r="F250" s="181"/>
      <c r="G250" s="182"/>
      <c r="H250" s="179"/>
      <c r="I250" s="181"/>
      <c r="J250" s="183"/>
      <c r="K250" s="184"/>
      <c r="L250" s="185"/>
      <c r="M250" s="181"/>
      <c r="N250" s="181"/>
      <c r="O250" s="181"/>
      <c r="P250" s="181"/>
      <c r="Q250" s="183"/>
      <c r="R250" s="182"/>
      <c r="S250" s="186"/>
      <c r="T250" s="187"/>
      <c r="U250" s="188"/>
      <c r="V250" s="189"/>
      <c r="W250" s="190"/>
    </row>
  </sheetData>
  <sheetProtection formatCells="0" formatColumns="0" formatRows="0" sort="0" autoFilter="0" pivotTables="0"/>
  <autoFilter ref="A4:V190"/>
  <mergeCells count="5">
    <mergeCell ref="A1:G1"/>
    <mergeCell ref="H1:K1"/>
    <mergeCell ref="E2:G2"/>
    <mergeCell ref="L1:R1"/>
    <mergeCell ref="T1:W1"/>
  </mergeCells>
  <conditionalFormatting sqref="A250 A5:A199">
    <cfRule type="duplicateValues" dxfId="1" priority="2"/>
  </conditionalFormatting>
  <conditionalFormatting sqref="A200:A249">
    <cfRule type="duplicateValues" dxfId="0" priority="1"/>
  </conditionalFormatting>
  <dataValidations count="13">
    <dataValidation type="list" allowBlank="1" showInputMessage="1" showErrorMessage="1" sqref="P5:P250">
      <formula1>"yes,no"</formula1>
    </dataValidation>
    <dataValidation type="list" allowBlank="1" showInputMessage="1" showErrorMessage="1" sqref="H5:H250">
      <formula1>hospital_refer_to</formula1>
    </dataValidation>
    <dataValidation type="date" operator="greaterThan" allowBlank="1" showInputMessage="1" showErrorMessage="1" sqref="J1:K1 J3:K4 Q3 Q5:Q250">
      <formula1>42370</formula1>
    </dataValidation>
    <dataValidation operator="greaterThan" allowBlank="1" showInputMessage="1" showErrorMessage="1" sqref="J2:K2 U5:U250"/>
    <dataValidation type="list" allowBlank="1" showInputMessage="1" showErrorMessage="1" sqref="M5:M250">
      <formula1>case_category</formula1>
    </dataValidation>
    <dataValidation type="list" allowBlank="1" showInputMessage="1" showErrorMessage="1" sqref="R5:R250">
      <formula1>blood_transfusion_info</formula1>
    </dataValidation>
    <dataValidation type="date" operator="greaterThan" allowBlank="1" showInputMessage="1" showErrorMessage="1" sqref="T5:T250 J5:K250">
      <formula1>42369</formula1>
    </dataValidation>
    <dataValidation type="list" allowBlank="1" showInputMessage="1" showErrorMessage="1" sqref="S5:S250">
      <formula1>refused_care</formula1>
    </dataValidation>
    <dataValidation type="decimal" allowBlank="1" showInputMessage="1" showErrorMessage="1" sqref="B5:B250">
      <formula1>0</formula1>
      <formula2>100</formula2>
    </dataValidation>
    <dataValidation type="list" allowBlank="1" showInputMessage="1" showErrorMessage="1" sqref="C5:C250">
      <formula1>"male,female"</formula1>
    </dataValidation>
    <dataValidation type="list" allowBlank="1" showInputMessage="1" showErrorMessage="1" sqref="O5:O250">
      <formula1>disease_category</formula1>
    </dataValidation>
    <dataValidation type="list" allowBlank="1" showInputMessage="1" showErrorMessage="1" sqref="O1:O2">
      <formula1>#REF!</formula1>
    </dataValidation>
    <dataValidation type="list" allowBlank="1" showInputMessage="1" showErrorMessage="1" sqref="D5:D250">
      <formula1>"Rakhine,Burma,Muslim,Hindu,Mro,Dyna,Khami,Other"</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Instructions!$B$54:$B$69</xm:f>
          </x14:formula1>
          <xm:sqref>I5:I250</xm:sqref>
        </x14:dataValidation>
        <x14:dataValidation type="list" allowBlank="1" showInputMessage="1" showErrorMessage="1">
          <x14:formula1>
            <xm:f>Instructions!$B$80:$B$85</xm:f>
          </x14:formula1>
          <xm:sqref>V5:V250</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R41"/>
  <sheetViews>
    <sheetView zoomScaleNormal="100" workbookViewId="0">
      <pane xSplit="2" ySplit="3" topLeftCell="C4" activePane="bottomRight" state="frozen"/>
      <selection pane="topRight" activeCell="C1" sqref="C1"/>
      <selection pane="bottomLeft" activeCell="A4" sqref="A4"/>
      <selection pane="bottomRight" activeCell="R10" sqref="R10"/>
    </sheetView>
  </sheetViews>
  <sheetFormatPr defaultColWidth="9.140625" defaultRowHeight="15" x14ac:dyDescent="0.25"/>
  <cols>
    <col min="1" max="1" width="11" style="1" customWidth="1"/>
    <col min="2" max="2" width="29.140625" style="1" bestFit="1" customWidth="1"/>
    <col min="3" max="13" width="9.140625" style="1"/>
    <col min="14" max="14" width="9.140625" style="1" customWidth="1"/>
    <col min="15" max="16384" width="9.140625" style="1"/>
  </cols>
  <sheetData>
    <row r="1" spans="1:18" ht="15.75" thickBot="1" x14ac:dyDescent="0.3">
      <c r="B1" s="39" t="s">
        <v>79</v>
      </c>
      <c r="C1" s="7" t="s">
        <v>1</v>
      </c>
      <c r="D1" s="77">
        <f>Instructions!D4</f>
        <v>2023</v>
      </c>
      <c r="E1" s="2"/>
      <c r="F1" s="2"/>
      <c r="G1" s="2"/>
      <c r="H1" s="2"/>
      <c r="I1" s="2"/>
      <c r="J1" s="2"/>
      <c r="K1" s="2"/>
      <c r="L1" s="2"/>
      <c r="M1" s="2"/>
      <c r="N1" s="2"/>
      <c r="O1" s="2"/>
    </row>
    <row r="2" spans="1:18" x14ac:dyDescent="0.25">
      <c r="A2" s="276" t="s">
        <v>80</v>
      </c>
      <c r="B2" s="277"/>
      <c r="C2" s="40" t="s">
        <v>5611</v>
      </c>
      <c r="D2" s="40" t="s">
        <v>5612</v>
      </c>
      <c r="E2" s="40" t="s">
        <v>5613</v>
      </c>
      <c r="F2" s="40" t="s">
        <v>5614</v>
      </c>
      <c r="G2" s="40" t="s">
        <v>5615</v>
      </c>
      <c r="H2" s="40" t="s">
        <v>5616</v>
      </c>
      <c r="I2" s="40" t="s">
        <v>5617</v>
      </c>
      <c r="J2" s="40" t="s">
        <v>5618</v>
      </c>
      <c r="K2" s="40" t="s">
        <v>5619</v>
      </c>
      <c r="L2" s="40" t="s">
        <v>5620</v>
      </c>
      <c r="M2" s="40" t="s">
        <v>5621</v>
      </c>
      <c r="N2" s="40" t="s">
        <v>5622</v>
      </c>
      <c r="O2" s="56" t="s">
        <v>5623</v>
      </c>
    </row>
    <row r="3" spans="1:18" ht="15.75" thickBot="1" x14ac:dyDescent="0.3">
      <c r="A3" s="281" t="s">
        <v>82</v>
      </c>
      <c r="B3" s="282"/>
      <c r="C3" s="38">
        <f>IF(SUM(C4:C5)=0,"0",SUM(C4:C5))</f>
        <v>133</v>
      </c>
      <c r="D3" s="38">
        <f>IF(SUM(D4:D5)=0,"0",SUM(D4:D5))</f>
        <v>160</v>
      </c>
      <c r="E3" s="38">
        <f t="shared" ref="E3:N3" si="0">IF(SUM(E4:E5)=0,"0",SUM(E4:E5))</f>
        <v>198</v>
      </c>
      <c r="F3" s="38">
        <f t="shared" si="0"/>
        <v>136</v>
      </c>
      <c r="G3" s="38">
        <f t="shared" si="0"/>
        <v>181</v>
      </c>
      <c r="H3" s="38">
        <f t="shared" si="0"/>
        <v>220</v>
      </c>
      <c r="I3" s="38">
        <f>IF(SUM(I4:I5)=0,"0",SUM(I4:I5))</f>
        <v>227</v>
      </c>
      <c r="J3" s="38">
        <f t="shared" si="0"/>
        <v>211</v>
      </c>
      <c r="K3" s="38">
        <f t="shared" si="0"/>
        <v>202</v>
      </c>
      <c r="L3" s="38">
        <f t="shared" si="0"/>
        <v>175</v>
      </c>
      <c r="M3" s="38">
        <f t="shared" si="0"/>
        <v>182</v>
      </c>
      <c r="N3" s="38">
        <f t="shared" si="0"/>
        <v>119</v>
      </c>
      <c r="O3" s="41">
        <f t="shared" ref="O3:O8" si="1">SUM(C3:N3)</f>
        <v>2144</v>
      </c>
    </row>
    <row r="4" spans="1:18" x14ac:dyDescent="0.25">
      <c r="A4" s="283" t="s">
        <v>17</v>
      </c>
      <c r="B4" s="50" t="s">
        <v>84</v>
      </c>
      <c r="C4" s="37">
        <f>COUNTIF(JAN!$B$5:$B$258,"&lt;5")</f>
        <v>37</v>
      </c>
      <c r="D4" s="37">
        <f>COUNTIF(FEB!$B$5:$B$261,"&lt;5")</f>
        <v>48</v>
      </c>
      <c r="E4" s="37">
        <f>COUNTIF(MAR!$B$5:$B$283,"&lt;5")</f>
        <v>64</v>
      </c>
      <c r="F4" s="37">
        <f>COUNTIF(APR!$B$5:$B$274,"&lt;5")</f>
        <v>44</v>
      </c>
      <c r="G4" s="37">
        <f>COUNTIF(MAY!$B$5:$B$289,"&lt;5")</f>
        <v>61</v>
      </c>
      <c r="H4" s="37">
        <f>COUNTIF(JUN!$B$5:$B$275,"&lt;5")</f>
        <v>82</v>
      </c>
      <c r="I4" s="37">
        <f>COUNTIF(JUL!$B$5:$B$284,"&lt;5")</f>
        <v>109</v>
      </c>
      <c r="J4" s="37">
        <f>COUNTIF(AUG!$B$5:$B286,"&lt;5")</f>
        <v>79</v>
      </c>
      <c r="K4" s="37">
        <f>COUNTIF(SEP!$B$5:$B$295,"&lt;5")</f>
        <v>122</v>
      </c>
      <c r="L4" s="37">
        <f>COUNTIF(OCT!$B$5:$B285,"&lt;5")</f>
        <v>105</v>
      </c>
      <c r="M4" s="37">
        <f>COUNTIF(NOV!$B$5:$B$253,"&lt;5")</f>
        <v>68</v>
      </c>
      <c r="N4" s="37">
        <f>COUNTIF(DEC!$B$5:$B$250,"&lt;5")</f>
        <v>37</v>
      </c>
      <c r="O4" s="42">
        <f t="shared" si="1"/>
        <v>856</v>
      </c>
    </row>
    <row r="5" spans="1:18" ht="15.75" thickBot="1" x14ac:dyDescent="0.3">
      <c r="A5" s="284"/>
      <c r="B5" s="51" t="s">
        <v>86</v>
      </c>
      <c r="C5" s="38">
        <f>COUNTIF(JAN!$B$5:$B$258,"&gt;=5")</f>
        <v>96</v>
      </c>
      <c r="D5" s="38">
        <f>COUNTIF(FEB!$B$5:$B$261,"&gt;=5")</f>
        <v>112</v>
      </c>
      <c r="E5" s="38">
        <f>COUNTIF(MAR!$B$5:$B$283,"&gt;=5")</f>
        <v>134</v>
      </c>
      <c r="F5" s="38">
        <f>COUNTIF(APR!$B$5:$B$274,"&gt;=5")</f>
        <v>92</v>
      </c>
      <c r="G5" s="38">
        <f>COUNTIF(MAY!$B$5:$B$289,"&gt;=5")</f>
        <v>120</v>
      </c>
      <c r="H5" s="38">
        <f>COUNTIF(JUN!$B$5:$B$275,"&gt;=5")</f>
        <v>138</v>
      </c>
      <c r="I5" s="38">
        <f>COUNTIF(JUL!$B$5:$B$284,"&gt;=5")</f>
        <v>118</v>
      </c>
      <c r="J5" s="38">
        <f>COUNTIF(AUG!$B$5:$B$286,"&gt;=5")</f>
        <v>132</v>
      </c>
      <c r="K5" s="38">
        <f>COUNTIF(SEP!$B$5:$B$295,"&gt;=5")</f>
        <v>80</v>
      </c>
      <c r="L5" s="38">
        <f>COUNTIF(OCT!$B$5:$B$285,"&gt;=5")</f>
        <v>70</v>
      </c>
      <c r="M5" s="38">
        <f>COUNTIF(NOV!$B$5:$B$253,"&gt;=5")</f>
        <v>114</v>
      </c>
      <c r="N5" s="38">
        <f>COUNTIF(DEC!$B$5:$B$250,"&gt;=5")</f>
        <v>82</v>
      </c>
      <c r="O5" s="41">
        <f t="shared" si="1"/>
        <v>1288</v>
      </c>
    </row>
    <row r="6" spans="1:18" x14ac:dyDescent="0.25">
      <c r="A6" s="273" t="s">
        <v>88</v>
      </c>
      <c r="B6" s="52" t="s">
        <v>89</v>
      </c>
      <c r="C6" s="61">
        <f>COUNTIF(JAN!$H$5:$H$258,$B6)</f>
        <v>72</v>
      </c>
      <c r="D6" s="61">
        <f>COUNTIF(FEB!$H$5:$H$261,$B6)</f>
        <v>86</v>
      </c>
      <c r="E6" s="61">
        <f>COUNTIF(MAR!$H$5:$H$283,$B6)</f>
        <v>124</v>
      </c>
      <c r="F6" s="61">
        <f>COUNTIF(APR!$H$5:$H$274,$B6)</f>
        <v>87</v>
      </c>
      <c r="G6" s="61">
        <f>COUNTIF(MAY!$H$5:$H$289,$B6)</f>
        <v>95</v>
      </c>
      <c r="H6" s="61">
        <f>COUNTIF(JUN!$H$5:$H$275,$B6)</f>
        <v>109</v>
      </c>
      <c r="I6" s="61">
        <f>COUNTIF(JUL!$H$5:$H$284,$B6)</f>
        <v>109</v>
      </c>
      <c r="J6" s="61">
        <f>COUNTIF(AUG!$H$5:$H$286,$B6)</f>
        <v>136</v>
      </c>
      <c r="K6" s="61">
        <f>COUNTIF(SEP!$H$5:$H$295,$B6)</f>
        <v>84</v>
      </c>
      <c r="L6" s="61">
        <f>COUNTIF(OCT!$H$5:$H$285,$B6)</f>
        <v>66</v>
      </c>
      <c r="M6" s="61">
        <f>COUNTIF(NOV!$H$5:$H$253,$B6)</f>
        <v>123</v>
      </c>
      <c r="N6" s="61">
        <f>COUNTIF(DEC!$H$5:$H$250,$B6)</f>
        <v>86</v>
      </c>
      <c r="O6" s="96">
        <f t="shared" si="1"/>
        <v>1177</v>
      </c>
    </row>
    <row r="7" spans="1:18" x14ac:dyDescent="0.25">
      <c r="A7" s="274"/>
      <c r="B7" s="92" t="s">
        <v>91</v>
      </c>
      <c r="C7" s="93">
        <f>COUNTIF(JAN!$H$5:$H$258,$B7)</f>
        <v>59</v>
      </c>
      <c r="D7" s="93">
        <f>COUNTIF(FEB!$H$5:$H$261,$B7)</f>
        <v>70</v>
      </c>
      <c r="E7" s="93">
        <f>COUNTIF(MAR!$H$5:$H$283,$B7)</f>
        <v>73</v>
      </c>
      <c r="F7" s="93">
        <f>COUNTIF(APR!$H$5:$H$274,$B7)</f>
        <v>44</v>
      </c>
      <c r="G7" s="93">
        <f>COUNTIF(MAY!$H$5:$H$289,$B7)</f>
        <v>84</v>
      </c>
      <c r="H7" s="93">
        <f>COUNTIF(JUN!$H$5:$H$275,$B7)</f>
        <v>110</v>
      </c>
      <c r="I7" s="93">
        <f>COUNTIF(JUL!$H$5:$H$284,$B7)</f>
        <v>114</v>
      </c>
      <c r="J7" s="93">
        <f>COUNTIF(AUG!$H$5:$H$286,$B7)</f>
        <v>73</v>
      </c>
      <c r="K7" s="93">
        <f>COUNTIF(SEP!$H$5:$H$295,$B7)</f>
        <v>117</v>
      </c>
      <c r="L7" s="93">
        <f>COUNTIF(OCT!$H$5:$H$285,$B7)</f>
        <v>104</v>
      </c>
      <c r="M7" s="93">
        <f>COUNTIF(NOV!$H$5:$H$253,$B7)</f>
        <v>59</v>
      </c>
      <c r="N7" s="93">
        <f>COUNTIF(DEC!$H$5:$H$250,$B7)</f>
        <v>33</v>
      </c>
      <c r="O7" s="84">
        <f t="shared" si="1"/>
        <v>940</v>
      </c>
    </row>
    <row r="8" spans="1:18" x14ac:dyDescent="0.25">
      <c r="A8" s="274"/>
      <c r="B8" s="92" t="s">
        <v>303</v>
      </c>
      <c r="C8" s="93">
        <f>COUNTIF(JAN!$H$5:$H$258,$B8)</f>
        <v>2</v>
      </c>
      <c r="D8" s="93">
        <f>COUNTIF(FEB!$H$5:$H$261,$B8)</f>
        <v>4</v>
      </c>
      <c r="E8" s="93">
        <f>COUNTIF(MAR!$H$5:$H$283,$B8)</f>
        <v>1</v>
      </c>
      <c r="F8" s="93">
        <f>COUNTIF(APR!$H$5:$H$274,$B8)</f>
        <v>4</v>
      </c>
      <c r="G8" s="93">
        <f>COUNTIF(MAY!$H$5:$H$289,$B8)</f>
        <v>2</v>
      </c>
      <c r="H8" s="93">
        <f>COUNTIF(JUN!$H$5:$H$275,$B8)</f>
        <v>1</v>
      </c>
      <c r="I8" s="93">
        <f>COUNTIF(JUL!$H$5:$H$284,$B8)</f>
        <v>2</v>
      </c>
      <c r="J8" s="93">
        <f>COUNTIF(AUG!$H$5:$H$286,$B8)</f>
        <v>2</v>
      </c>
      <c r="K8" s="93">
        <f>COUNTIF(SEP!$H$5:$H$295,$B8)</f>
        <v>1</v>
      </c>
      <c r="L8" s="93">
        <f>COUNTIF(OCT!$H$5:$H$285,$B8)</f>
        <v>5</v>
      </c>
      <c r="M8" s="93">
        <f>COUNTIF(NOV!$H$5:$H$253,$B8)</f>
        <v>0</v>
      </c>
      <c r="N8" s="93">
        <f>COUNTIF(DEC!$H$5:$H$250,$B8)</f>
        <v>0</v>
      </c>
      <c r="O8" s="84">
        <f t="shared" si="1"/>
        <v>24</v>
      </c>
    </row>
    <row r="9" spans="1:18" x14ac:dyDescent="0.25">
      <c r="A9" s="274"/>
      <c r="B9" s="92" t="s">
        <v>93</v>
      </c>
      <c r="C9" s="93">
        <f>COUNTIF(JAN!$H$5:$H$258,$B9)</f>
        <v>0</v>
      </c>
      <c r="D9" s="93">
        <f>COUNTIF(FEB!$H$5:$H$261,$B9)</f>
        <v>0</v>
      </c>
      <c r="E9" s="93">
        <f>COUNTIF(MAR!$H$5:$H$283,$B9)</f>
        <v>0</v>
      </c>
      <c r="F9" s="93">
        <f>COUNTIF(APR!$H$5:$H$274,$B9)</f>
        <v>0</v>
      </c>
      <c r="G9" s="93">
        <f>COUNTIF(MAY!$H$5:$H$289,$B9)</f>
        <v>0</v>
      </c>
      <c r="H9" s="93">
        <f>COUNTIF(JUN!$H$5:$H$275,$B9)</f>
        <v>0</v>
      </c>
      <c r="I9" s="93">
        <f>COUNTIF(JUL!$H$5:$H$284,$B9)</f>
        <v>0</v>
      </c>
      <c r="J9" s="93">
        <f>COUNTIF(AUG!$H$5:$H$286,$B9)</f>
        <v>0</v>
      </c>
      <c r="K9" s="93">
        <f>COUNTIF(SEP!$H$5:$H$295,$B9)</f>
        <v>0</v>
      </c>
      <c r="L9" s="93">
        <f>COUNTIF(OCT!$H$5:$H$285,$B9)</f>
        <v>0</v>
      </c>
      <c r="M9" s="93">
        <f>COUNTIF(NOV!$H$5:$H$253,$B9)</f>
        <v>0</v>
      </c>
      <c r="N9" s="93">
        <f>COUNTIF(DEC!$H$5:$H$250,$B9)</f>
        <v>0</v>
      </c>
      <c r="O9" s="84">
        <f t="shared" ref="O9:O11" si="2">SUM(C9:N9)</f>
        <v>0</v>
      </c>
    </row>
    <row r="10" spans="1:18" x14ac:dyDescent="0.25">
      <c r="A10" s="274"/>
      <c r="B10" s="92" t="s">
        <v>95</v>
      </c>
      <c r="C10" s="93">
        <f>COUNTIF(JAN!$H$5:$H$258,$B10)</f>
        <v>0</v>
      </c>
      <c r="D10" s="93">
        <f>COUNTIF(FEB!$H$5:$H$261,$B10)</f>
        <v>0</v>
      </c>
      <c r="E10" s="93">
        <f>COUNTIF(MAR!$H$5:$H$283,$B10)</f>
        <v>0</v>
      </c>
      <c r="F10" s="93">
        <f>COUNTIF(APR!$H$5:$H$274,$B10)</f>
        <v>1</v>
      </c>
      <c r="G10" s="93">
        <f>COUNTIF(MAY!$H$5:$H$289,$B10)</f>
        <v>0</v>
      </c>
      <c r="H10" s="93">
        <f>COUNTIF(JUN!$H$5:$H$275,$B10)</f>
        <v>0</v>
      </c>
      <c r="I10" s="93">
        <f>COUNTIF(JUL!$H$5:$H$284,$B10)</f>
        <v>2</v>
      </c>
      <c r="J10" s="93">
        <f>COUNTIF(AUG!$H$5:$H$286,$B10)</f>
        <v>0</v>
      </c>
      <c r="K10" s="93">
        <f>COUNTIF(SEP!$H$5:$H$295,$B10)</f>
        <v>0</v>
      </c>
      <c r="L10" s="93">
        <f>COUNTIF(OCT!$H$5:$H$285,$B10)</f>
        <v>0</v>
      </c>
      <c r="M10" s="93">
        <f>COUNTIF(NOV!$H$5:$H$253,$B10)</f>
        <v>0</v>
      </c>
      <c r="N10" s="93">
        <f>COUNTIF(DEC!$H$5:$H$250,$B10)</f>
        <v>0</v>
      </c>
      <c r="O10" s="84">
        <f t="shared" si="2"/>
        <v>3</v>
      </c>
    </row>
    <row r="11" spans="1:18" ht="15.75" thickBot="1" x14ac:dyDescent="0.3">
      <c r="A11" s="275"/>
      <c r="B11" s="94" t="s">
        <v>97</v>
      </c>
      <c r="C11" s="95">
        <f>COUNTIF(JAN!$H$5:$H$258,$B11)</f>
        <v>0</v>
      </c>
      <c r="D11" s="95">
        <f>COUNTIF(FEB!$H$5:$H$261,$B11)</f>
        <v>0</v>
      </c>
      <c r="E11" s="95">
        <f>COUNTIF(MAR!$H$5:$H$283,$B11)</f>
        <v>0</v>
      </c>
      <c r="F11" s="95">
        <f>COUNTIF(APR!$H$5:$H$274,$B11)</f>
        <v>0</v>
      </c>
      <c r="G11" s="95">
        <f>COUNTIF(MAY!$H$5:$H$289,$B11)</f>
        <v>0</v>
      </c>
      <c r="H11" s="95">
        <f>COUNTIF(JUN!$H$5:$H$275,$B11)</f>
        <v>0</v>
      </c>
      <c r="I11" s="95">
        <f>COUNTIF(JUL!$H$5:$H$284,$B11)</f>
        <v>0</v>
      </c>
      <c r="J11" s="95">
        <f>COUNTIF(AUG!$H$5:$H$286,$B11)</f>
        <v>0</v>
      </c>
      <c r="K11" s="95">
        <f>COUNTIF(SEP!$H$5:$H$295,$B11)</f>
        <v>0</v>
      </c>
      <c r="L11" s="95">
        <f>COUNTIF(OCT!$H$5:$H$285,$B11)</f>
        <v>0</v>
      </c>
      <c r="M11" s="95">
        <f>COUNTIF(NOV!$H$5:$H$253,$B11)</f>
        <v>0</v>
      </c>
      <c r="N11" s="95">
        <f>COUNTIF(DEC!$H$5:$H$250,$B11)</f>
        <v>0</v>
      </c>
      <c r="O11" s="97">
        <f t="shared" si="2"/>
        <v>0</v>
      </c>
    </row>
    <row r="12" spans="1:18" ht="15" customHeight="1" x14ac:dyDescent="0.25">
      <c r="A12" s="285" t="s">
        <v>5624</v>
      </c>
      <c r="B12" s="89" t="s">
        <v>100</v>
      </c>
      <c r="C12" s="88">
        <f>COUNTIF(JAN!$I$5:$I$258,$B12)</f>
        <v>6</v>
      </c>
      <c r="D12" s="82">
        <f>COUNTIF(FEB!$I$5:$I$261,$B12)</f>
        <v>14</v>
      </c>
      <c r="E12" s="82">
        <f>COUNTIF(MAR!$I$5:$I$283,$B12)</f>
        <v>31</v>
      </c>
      <c r="F12" s="82">
        <f>COUNTIF(APR!$I$5:$I$274,$B12)</f>
        <v>21</v>
      </c>
      <c r="G12" s="82">
        <f>COUNTIF(MAY!$I$5:$I$289,$B12)</f>
        <v>19</v>
      </c>
      <c r="H12" s="82">
        <f>COUNTIF(JUN!$I$5:$I$275,$B12)</f>
        <v>11</v>
      </c>
      <c r="I12" s="82">
        <f>COUNTIF(JUL!$I$5:$I$284,$B12)</f>
        <v>35</v>
      </c>
      <c r="J12" s="82">
        <f>COUNTIF(AUG!$I$5:$I$286,$B12)</f>
        <v>33</v>
      </c>
      <c r="K12" s="82">
        <f>COUNTIF(SEP!$I$5:$I$295,$B12)</f>
        <v>15</v>
      </c>
      <c r="L12" s="82">
        <f>COUNTIF(OCT!$I$5:$I$285,$B12)</f>
        <v>9</v>
      </c>
      <c r="M12" s="82">
        <f>COUNTIF(NOV!$I$5:$I$253,$B12)</f>
        <v>3</v>
      </c>
      <c r="N12" s="82">
        <f>COUNTIF(DEC!$I$5:$I$250,$B12)</f>
        <v>0</v>
      </c>
      <c r="O12" s="83">
        <f>SUM(C12:N12)</f>
        <v>197</v>
      </c>
      <c r="R12" s="1" t="s">
        <v>2560</v>
      </c>
    </row>
    <row r="13" spans="1:18" x14ac:dyDescent="0.25">
      <c r="A13" s="285"/>
      <c r="B13" s="90" t="s">
        <v>102</v>
      </c>
      <c r="C13" s="88">
        <f>COUNTIF(JAN!$I$5:$I$258,$B13)</f>
        <v>7</v>
      </c>
      <c r="D13" s="82">
        <f>COUNTIF(FEB!$I$5:$I$261,$B13)</f>
        <v>8</v>
      </c>
      <c r="E13" s="82">
        <f>COUNTIF(MAR!$I$5:$I$283,$B13)</f>
        <v>8</v>
      </c>
      <c r="F13" s="82">
        <f>COUNTIF(APR!$I$5:$I$274,$B13)</f>
        <v>8</v>
      </c>
      <c r="G13" s="82">
        <f>COUNTIF(MAY!$I$5:$I$289,$B13)</f>
        <v>10</v>
      </c>
      <c r="H13" s="82">
        <f>COUNTIF(JUN!$I$5:$I$275,$B13)</f>
        <v>9</v>
      </c>
      <c r="I13" s="82">
        <f>COUNTIF(JUL!$I$5:$I$284,$B13)</f>
        <v>8</v>
      </c>
      <c r="J13" s="82">
        <f>COUNTIF(AUG!$I$5:$I$286,$B13)</f>
        <v>12</v>
      </c>
      <c r="K13" s="82">
        <f>COUNTIF(SEP!$I$5:$I$295,$B13)</f>
        <v>9</v>
      </c>
      <c r="L13" s="82">
        <f>COUNTIF(OCT!$I$5:$I$285,$B13)</f>
        <v>8</v>
      </c>
      <c r="M13" s="82">
        <f>COUNTIF(NOV!$I$5:$I$253,$B13)</f>
        <v>65</v>
      </c>
      <c r="N13" s="82">
        <f>COUNTIF(DEC!$I$5:$I$250,$B13)</f>
        <v>28</v>
      </c>
      <c r="O13" s="84">
        <f t="shared" ref="O13:O15" si="3">SUM(C13:N13)</f>
        <v>180</v>
      </c>
    </row>
    <row r="14" spans="1:18" x14ac:dyDescent="0.25">
      <c r="A14" s="285"/>
      <c r="B14" s="86" t="s">
        <v>104</v>
      </c>
      <c r="C14" s="81">
        <f>COUNTIF(JAN!$I$5:$I$258,$B14)</f>
        <v>12</v>
      </c>
      <c r="D14" s="81">
        <f>COUNTIF(FEB!$I$5:$I$261,$B14)</f>
        <v>13</v>
      </c>
      <c r="E14" s="81">
        <f>COUNTIF(MAR!$I$5:$I$283,$B14)</f>
        <v>17</v>
      </c>
      <c r="F14" s="81">
        <f>COUNTIF(APR!$I$5:$I$274,$B14)</f>
        <v>8</v>
      </c>
      <c r="G14" s="81">
        <f>COUNTIF(MAY!$I$5:$I$289,$B14)</f>
        <v>6</v>
      </c>
      <c r="H14" s="81">
        <f>COUNTIF(JUN!$I$5:$I$275,$B14)</f>
        <v>18</v>
      </c>
      <c r="I14" s="81">
        <f>COUNTIF(JUL!$I$5:$I$284,$B14)</f>
        <v>9</v>
      </c>
      <c r="J14" s="81">
        <f>COUNTIF(AUG!$I$5:$I$286,$B14)</f>
        <v>13</v>
      </c>
      <c r="K14" s="81">
        <f>COUNTIF(SEP!$I$5:$I$295,$B14)</f>
        <v>6</v>
      </c>
      <c r="L14" s="81">
        <f>COUNTIF(OCT!$I$5:$I$285,$B14)</f>
        <v>8</v>
      </c>
      <c r="M14" s="81">
        <f>COUNTIF(NOV!$I$5:$I$253,$B14)</f>
        <v>12</v>
      </c>
      <c r="N14" s="81">
        <f>COUNTIF(DEC!$I$5:$I$250,$B14)</f>
        <v>6</v>
      </c>
      <c r="O14" s="85">
        <f t="shared" si="3"/>
        <v>128</v>
      </c>
    </row>
    <row r="15" spans="1:18" x14ac:dyDescent="0.25">
      <c r="A15" s="285"/>
      <c r="B15" s="86" t="s">
        <v>106</v>
      </c>
      <c r="C15" s="62">
        <f>COUNTIF(JAN!$I$5:$I$258,$B15)</f>
        <v>35</v>
      </c>
      <c r="D15" s="62">
        <f>COUNTIF(FEB!$I$5:$I$261,$B15)</f>
        <v>32</v>
      </c>
      <c r="E15" s="62">
        <f>COUNTIF(MAR!$I$5:$I$283,$B15)</f>
        <v>48</v>
      </c>
      <c r="F15" s="62">
        <f>COUNTIF(APR!$I$5:$I$274,$B15)</f>
        <v>31</v>
      </c>
      <c r="G15" s="62">
        <f>COUNTIF(MAY!$I$5:$I$289,$B15)</f>
        <v>42</v>
      </c>
      <c r="H15" s="62">
        <f>COUNTIF(JUN!$I$5:$I$275,$B15)</f>
        <v>55</v>
      </c>
      <c r="I15" s="62">
        <f>COUNTIF(JUL!$I$5:$I$284,$B15)</f>
        <v>38</v>
      </c>
      <c r="J15" s="62">
        <f>COUNTIF(AUG!$I$5:$I$286,$B15)</f>
        <v>56</v>
      </c>
      <c r="K15" s="62">
        <f>COUNTIF(SEP!$I$5:$I$295,$B15)</f>
        <v>39</v>
      </c>
      <c r="L15" s="62">
        <f>COUNTIF(OCT!$I$5:$I$285,$B15)</f>
        <v>30</v>
      </c>
      <c r="M15" s="62">
        <f>COUNTIF(NOV!$I$5:$I$253,$B15)</f>
        <v>37</v>
      </c>
      <c r="N15" s="62">
        <f>COUNTIF(DEC!$I$5:$I$250,$B15)</f>
        <v>52</v>
      </c>
      <c r="O15" s="58">
        <f t="shared" si="3"/>
        <v>495</v>
      </c>
    </row>
    <row r="16" spans="1:18" x14ac:dyDescent="0.25">
      <c r="A16" s="285"/>
      <c r="B16" s="86" t="s">
        <v>108</v>
      </c>
      <c r="C16" s="62">
        <f>COUNTIF(JAN!$I$5:$I$258,$B16)</f>
        <v>0</v>
      </c>
      <c r="D16" s="62">
        <f>COUNTIF(FEB!$I$5:$I$261,$B16)</f>
        <v>0</v>
      </c>
      <c r="E16" s="62">
        <f>COUNTIF(MAR!$I$5:$I$283,$B16)</f>
        <v>0</v>
      </c>
      <c r="F16" s="62">
        <f>COUNTIF(APR!$I$5:$I$274,$B16)</f>
        <v>0</v>
      </c>
      <c r="G16" s="62">
        <f>COUNTIF(MAY!$I$5:$I$289,$B16)</f>
        <v>0</v>
      </c>
      <c r="H16" s="62">
        <f>COUNTIF(JUN!$I$5:$I$275,$B16)</f>
        <v>0</v>
      </c>
      <c r="I16" s="62">
        <f>COUNTIF(JUL!$I$5:$I$284,$B16)</f>
        <v>0</v>
      </c>
      <c r="J16" s="62">
        <f>COUNTIF(AUG!$I$5:$I$286,$B16)</f>
        <v>0</v>
      </c>
      <c r="K16" s="62">
        <f>COUNTIF(SEP!$I$5:$I$295,$B16)</f>
        <v>0</v>
      </c>
      <c r="L16" s="62">
        <f>COUNTIF(OCT!$I$5:$I$285,$B16)</f>
        <v>0</v>
      </c>
      <c r="M16" s="62">
        <f>COUNTIF(NOV!$I$5:$I$253,$B16)</f>
        <v>0</v>
      </c>
      <c r="N16" s="62">
        <f>COUNTIF(DEC!$I$5:$I$250,$B16)</f>
        <v>0</v>
      </c>
      <c r="O16" s="58">
        <f t="shared" ref="O16:O27" si="4">SUM(C16:N16)</f>
        <v>0</v>
      </c>
    </row>
    <row r="17" spans="1:15" x14ac:dyDescent="0.25">
      <c r="A17" s="285"/>
      <c r="B17" s="86" t="s">
        <v>110</v>
      </c>
      <c r="C17" s="62">
        <f>COUNTIF(JAN!$I$5:$I$258,$B17)</f>
        <v>3</v>
      </c>
      <c r="D17" s="62">
        <f>COUNTIF(FEB!$I$5:$I$261,$B17)</f>
        <v>0</v>
      </c>
      <c r="E17" s="62">
        <f>COUNTIF(MAR!$I$5:$I$283,$B17)</f>
        <v>3</v>
      </c>
      <c r="F17" s="62">
        <f>COUNTIF(APR!$I$5:$I$274,$B17)</f>
        <v>7</v>
      </c>
      <c r="G17" s="62">
        <f>COUNTIF(MAY!$I$5:$I$289,$B17)</f>
        <v>27</v>
      </c>
      <c r="H17" s="62">
        <f>COUNTIF(JUN!$I$5:$I$275,$B17)</f>
        <v>31</v>
      </c>
      <c r="I17" s="62">
        <f>COUNTIF(JUL!$I$5:$I$284,$B17)</f>
        <v>66</v>
      </c>
      <c r="J17" s="62">
        <f>COUNTIF(AUG!$I$5:$I$286,$B17)</f>
        <v>26</v>
      </c>
      <c r="K17" s="62">
        <f>COUNTIF(SEP!$I$5:$I$295,$B17)</f>
        <v>40</v>
      </c>
      <c r="L17" s="62">
        <f>COUNTIF(OCT!$I$5:$I$285,$B17)</f>
        <v>45</v>
      </c>
      <c r="M17" s="62">
        <f>COUNTIF(NOV!$I$5:$I$253,$B17)</f>
        <v>3</v>
      </c>
      <c r="N17" s="62">
        <f>COUNTIF(DEC!$I$5:$I$250,$B17)</f>
        <v>0</v>
      </c>
      <c r="O17" s="58">
        <f t="shared" si="4"/>
        <v>251</v>
      </c>
    </row>
    <row r="18" spans="1:15" x14ac:dyDescent="0.25">
      <c r="A18" s="285"/>
      <c r="B18" s="86" t="s">
        <v>112</v>
      </c>
      <c r="C18" s="62">
        <f>COUNTIF(JAN!$I$5:$I$258,$B18)</f>
        <v>1</v>
      </c>
      <c r="D18" s="62">
        <f>COUNTIF(FEB!$I$5:$I$261,$B18)</f>
        <v>0</v>
      </c>
      <c r="E18" s="62">
        <f>COUNTIF(MAR!$I$5:$I$283,$B18)</f>
        <v>5</v>
      </c>
      <c r="F18" s="62">
        <f>COUNTIF(APR!$I$5:$I$274,$B18)</f>
        <v>2</v>
      </c>
      <c r="G18" s="62">
        <f>COUNTIF(MAY!$I$5:$I$289,$B18)</f>
        <v>1</v>
      </c>
      <c r="H18" s="62">
        <f>COUNTIF(JUN!$I$5:$I$275,$B18)</f>
        <v>0</v>
      </c>
      <c r="I18" s="62">
        <f>COUNTIF(JUL!$I$5:$I$284,$B18)</f>
        <v>2</v>
      </c>
      <c r="J18" s="62">
        <f>COUNTIF(AUG!$I$5:$I$286,$B18)</f>
        <v>0</v>
      </c>
      <c r="K18" s="62">
        <f>COUNTIF(SEP!$I$5:$I$295,$B18)</f>
        <v>1</v>
      </c>
      <c r="L18" s="62">
        <f>COUNTIF(OCT!$I$5:$I$285,$B18)</f>
        <v>1</v>
      </c>
      <c r="M18" s="62">
        <f>COUNTIF(NOV!$I$5:$I$253,$B18)</f>
        <v>1</v>
      </c>
      <c r="N18" s="62">
        <f>COUNTIF(DEC!$I$5:$I$250,$B18)</f>
        <v>0</v>
      </c>
      <c r="O18" s="58">
        <f t="shared" si="4"/>
        <v>14</v>
      </c>
    </row>
    <row r="19" spans="1:15" x14ac:dyDescent="0.25">
      <c r="A19" s="285"/>
      <c r="B19" s="86" t="s">
        <v>114</v>
      </c>
      <c r="C19" s="62">
        <f>COUNTIF(JAN!$I$5:$I$258,$B19)</f>
        <v>61</v>
      </c>
      <c r="D19" s="62">
        <f>COUNTIF(FEB!$I$5:$I$261,$B19)</f>
        <v>73</v>
      </c>
      <c r="E19" s="62">
        <f>COUNTIF(MAR!$I$5:$I$283,$B19)</f>
        <v>78</v>
      </c>
      <c r="F19" s="62">
        <f>COUNTIF(APR!$I$5:$I$274,$B19)</f>
        <v>40</v>
      </c>
      <c r="G19" s="62">
        <f>COUNTIF(MAY!$I$5:$I$289,$B19)</f>
        <v>58</v>
      </c>
      <c r="H19" s="62">
        <f>COUNTIF(JUN!$I$5:$I$275,$B19)</f>
        <v>70</v>
      </c>
      <c r="I19" s="62">
        <f>COUNTIF(JUL!$I$5:$I$284,$B19)</f>
        <v>44</v>
      </c>
      <c r="J19" s="62">
        <f>COUNTIF(AUG!$I$5:$I$286,$B19)</f>
        <v>65</v>
      </c>
      <c r="K19" s="62">
        <f>COUNTIF(SEP!$I$5:$I$295,$B19)</f>
        <v>56</v>
      </c>
      <c r="L19" s="62">
        <f>COUNTIF(OCT!$I$5:$I$285,$B19)</f>
        <v>56</v>
      </c>
      <c r="M19" s="62">
        <f>COUNTIF(NOV!$I$5:$I$253,$B19)</f>
        <v>49</v>
      </c>
      <c r="N19" s="62">
        <f>COUNTIF(DEC!$I$5:$I$250,$B19)</f>
        <v>27</v>
      </c>
      <c r="O19" s="58">
        <f t="shared" si="4"/>
        <v>677</v>
      </c>
    </row>
    <row r="20" spans="1:15" x14ac:dyDescent="0.25">
      <c r="A20" s="285"/>
      <c r="B20" s="86" t="s">
        <v>116</v>
      </c>
      <c r="C20" s="62">
        <f>COUNTIF(JAN!$I$5:$I$258,$B20)</f>
        <v>6</v>
      </c>
      <c r="D20" s="62">
        <f>COUNTIF(FEB!$I$5:$I$261,$B20)</f>
        <v>16</v>
      </c>
      <c r="E20" s="62">
        <f>COUNTIF(MAR!$I$5:$I$283,$B20)</f>
        <v>6</v>
      </c>
      <c r="F20" s="62">
        <f>COUNTIF(APR!$I$5:$I$274,$B20)</f>
        <v>14</v>
      </c>
      <c r="G20" s="62">
        <f>COUNTIF(MAY!$I$5:$I$289,$B20)</f>
        <v>16</v>
      </c>
      <c r="H20" s="62">
        <f>COUNTIF(JUN!$I$5:$I$275,$B20)</f>
        <v>24</v>
      </c>
      <c r="I20" s="62">
        <f>COUNTIF(JUL!$I$5:$I$284,$B20)</f>
        <v>21</v>
      </c>
      <c r="J20" s="62">
        <f>COUNTIF(AUG!$I$5:$I$286,$B20)</f>
        <v>5</v>
      </c>
      <c r="K20" s="62">
        <f>COUNTIF(SEP!$I$5:$I$295,$B20)</f>
        <v>35</v>
      </c>
      <c r="L20" s="62">
        <f>COUNTIF(OCT!$I$5:$I$285,$B20)</f>
        <v>13</v>
      </c>
      <c r="M20" s="62">
        <f>COUNTIF(NOV!$I$5:$I$253,$B20)</f>
        <v>12</v>
      </c>
      <c r="N20" s="62">
        <f>COUNTIF(DEC!$I$5:$I$250,$B20)</f>
        <v>5</v>
      </c>
      <c r="O20" s="58">
        <f t="shared" si="4"/>
        <v>173</v>
      </c>
    </row>
    <row r="21" spans="1:15" x14ac:dyDescent="0.25">
      <c r="A21" s="285"/>
      <c r="B21" s="145" t="s">
        <v>118</v>
      </c>
      <c r="C21" s="64">
        <f>COUNTIF(JAN!$I$5:$I$258,$B21)</f>
        <v>0</v>
      </c>
      <c r="D21" s="64">
        <f>COUNTIF(FEB!$I$5:$I$261,$B21)</f>
        <v>0</v>
      </c>
      <c r="E21" s="64">
        <f>COUNTIF(MAR!$I$5:$I$283,$B21)</f>
        <v>0</v>
      </c>
      <c r="F21" s="64">
        <f>COUNTIF(APR!$I$5:$I$274,$B21)</f>
        <v>0</v>
      </c>
      <c r="G21" s="64">
        <f>COUNTIF(MAY!$I$5:$I$289,$B21)</f>
        <v>0</v>
      </c>
      <c r="H21" s="64">
        <f>COUNTIF(JUN!$I$5:$I$275,$B21)</f>
        <v>0</v>
      </c>
      <c r="I21" s="64">
        <f>COUNTIF(JUL!$I$5:$I$284,$B21)</f>
        <v>0</v>
      </c>
      <c r="J21" s="64">
        <f>COUNTIF(AUG!$I$5:$I$286,$B21)</f>
        <v>0</v>
      </c>
      <c r="K21" s="64">
        <f>COUNTIF(SEP!$I$5:$I$295,$B21)</f>
        <v>0</v>
      </c>
      <c r="L21" s="64">
        <f>COUNTIF(OCT!$I$5:$I$285,$B21)</f>
        <v>0</v>
      </c>
      <c r="M21" s="64">
        <f>COUNTIF(NOV!$I$5:$I$253,$B21)</f>
        <v>0</v>
      </c>
      <c r="N21" s="64">
        <f>COUNTIF(DEC!$I$5:$I$250,$B21)</f>
        <v>0</v>
      </c>
      <c r="O21" s="60">
        <f t="shared" si="4"/>
        <v>0</v>
      </c>
    </row>
    <row r="22" spans="1:15" x14ac:dyDescent="0.25">
      <c r="A22" s="285"/>
      <c r="B22" s="145" t="s">
        <v>120</v>
      </c>
      <c r="C22" s="64">
        <f>COUNTIF(JAN!$I$5:$I$258,$B22)</f>
        <v>2</v>
      </c>
      <c r="D22" s="64">
        <f>COUNTIF(FEB!$I$5:$I$261,$B22)</f>
        <v>2</v>
      </c>
      <c r="E22" s="64">
        <f>COUNTIF(MAR!$I$5:$I$283,$B22)</f>
        <v>0</v>
      </c>
      <c r="F22" s="64">
        <f>COUNTIF(APR!$I$5:$I$274,$B22)</f>
        <v>0</v>
      </c>
      <c r="G22" s="64">
        <f>COUNTIF(MAY!$I$5:$I$289,$B22)</f>
        <v>0</v>
      </c>
      <c r="H22" s="64">
        <f>COUNTIF(JUN!$I$5:$I$275,$B22)</f>
        <v>1</v>
      </c>
      <c r="I22" s="64">
        <f>COUNTIF(JUL!$I$5:$I$284,$B22)</f>
        <v>0</v>
      </c>
      <c r="J22" s="64">
        <f>COUNTIF(AUG!$I$5:$I$286,$B22)</f>
        <v>1</v>
      </c>
      <c r="K22" s="64">
        <f>COUNTIF(SEP!$I$5:$I$295,$B22)</f>
        <v>0</v>
      </c>
      <c r="L22" s="64">
        <f>COUNTIF(OCT!$I$5:$I$285,$B22)</f>
        <v>1</v>
      </c>
      <c r="M22" s="64">
        <f>COUNTIF(NOV!$I$5:$I$253,$B22)</f>
        <v>0</v>
      </c>
      <c r="N22" s="64">
        <f>COUNTIF(DEC!$I$5:$I$250,$B22)</f>
        <v>0</v>
      </c>
      <c r="O22" s="60">
        <f t="shared" si="4"/>
        <v>7</v>
      </c>
    </row>
    <row r="23" spans="1:15" x14ac:dyDescent="0.25">
      <c r="A23" s="285"/>
      <c r="B23" s="145" t="s">
        <v>5625</v>
      </c>
      <c r="C23" s="64">
        <f>COUNTIF(JAN!$I$5:$I$258,$B23)</f>
        <v>0</v>
      </c>
      <c r="D23" s="64">
        <f>COUNTIF(FEB!$I$5:$I$261,$B23)</f>
        <v>0</v>
      </c>
      <c r="E23" s="64">
        <f>COUNTIF(MAR!$I$5:$I$283,$B23)</f>
        <v>0</v>
      </c>
      <c r="F23" s="64">
        <f>COUNTIF(APR!$I$5:$I$274,$B23)</f>
        <v>0</v>
      </c>
      <c r="G23" s="64">
        <f>COUNTIF(MAY!$I$5:$I$289,$B23)</f>
        <v>0</v>
      </c>
      <c r="H23" s="64">
        <f>COUNTIF(JUN!$I$5:$I$275,$B23)</f>
        <v>0</v>
      </c>
      <c r="I23" s="64">
        <f>COUNTIF(JUL!$I$5:$I$284,$B23)</f>
        <v>0</v>
      </c>
      <c r="J23" s="64">
        <f>COUNTIF(AUG!$I$5:$I$286,$B23)</f>
        <v>0</v>
      </c>
      <c r="K23" s="64">
        <f>COUNTIF(SEP!$I$5:$I$295,$B23)</f>
        <v>0</v>
      </c>
      <c r="L23" s="64">
        <f>COUNTIF(OCT!$I$5:$I$285,$B23)</f>
        <v>0</v>
      </c>
      <c r="M23" s="64">
        <f>COUNTIF(NOV!$I$5:$I$253,$B23)</f>
        <v>0</v>
      </c>
      <c r="N23" s="64">
        <f>COUNTIF(DEC!$I$5:$I$250,$B23)</f>
        <v>0</v>
      </c>
      <c r="O23" s="60">
        <f t="shared" si="4"/>
        <v>0</v>
      </c>
    </row>
    <row r="24" spans="1:15" x14ac:dyDescent="0.25">
      <c r="A24" s="285"/>
      <c r="B24" s="145" t="s">
        <v>124</v>
      </c>
      <c r="C24" s="64">
        <f>COUNTIF(JAN!$I$5:$I$258,$B24)</f>
        <v>0</v>
      </c>
      <c r="D24" s="64">
        <f>COUNTIF(FEB!$I$5:$I$261,$B24)</f>
        <v>1</v>
      </c>
      <c r="E24" s="64">
        <f>COUNTIF(MAR!$I$5:$I$283,$B24)</f>
        <v>2</v>
      </c>
      <c r="F24" s="64">
        <f>COUNTIF(APR!$I$5:$I$274,$B24)</f>
        <v>0</v>
      </c>
      <c r="G24" s="64">
        <f>COUNTIF(MAY!$I$5:$I$289,$B24)</f>
        <v>0</v>
      </c>
      <c r="H24" s="64">
        <f>COUNTIF(JUN!$I$5:$I$275,$B24)</f>
        <v>0</v>
      </c>
      <c r="I24" s="64">
        <f>COUNTIF(JUL!$I$5:$I$284,$B24)</f>
        <v>0</v>
      </c>
      <c r="J24" s="64">
        <f>COUNTIF(AUG!$I$5:$I$286,$B24)</f>
        <v>0</v>
      </c>
      <c r="K24" s="64">
        <f>COUNTIF(SEP!$I$5:$I$295,$B24)</f>
        <v>0</v>
      </c>
      <c r="L24" s="64">
        <f>COUNTIF(OCT!$I$5:$I$285,$B24)</f>
        <v>0</v>
      </c>
      <c r="M24" s="64">
        <f>COUNTIF(NOV!$I$5:$I$253,$B24)</f>
        <v>0</v>
      </c>
      <c r="N24" s="64">
        <f>COUNTIF(DEC!$I$5:$I$250,$B24)</f>
        <v>0</v>
      </c>
      <c r="O24" s="60">
        <f t="shared" si="4"/>
        <v>3</v>
      </c>
    </row>
    <row r="25" spans="1:15" x14ac:dyDescent="0.25">
      <c r="A25" s="285"/>
      <c r="B25" s="145" t="s">
        <v>126</v>
      </c>
      <c r="C25" s="64">
        <f>COUNTIF(JAN!$I$5:$I$258,$B25)</f>
        <v>0</v>
      </c>
      <c r="D25" s="64">
        <f>COUNTIF(FEB!$I$5:$I$261,$B25)</f>
        <v>1</v>
      </c>
      <c r="E25" s="64">
        <f>COUNTIF(MAR!$I$5:$I$283,$B25)</f>
        <v>0</v>
      </c>
      <c r="F25" s="64">
        <f>COUNTIF(APR!$I$5:$I$274,$B25)</f>
        <v>0</v>
      </c>
      <c r="G25" s="64">
        <f>COUNTIF(MAY!$I$5:$I$289,$B25)</f>
        <v>0</v>
      </c>
      <c r="H25" s="64">
        <f>COUNTIF(JUN!$I$5:$I$275,$B25)</f>
        <v>0</v>
      </c>
      <c r="I25" s="64">
        <f>COUNTIF(JUL!$I$5:$I$284,$B25)</f>
        <v>0</v>
      </c>
      <c r="J25" s="64">
        <f>COUNTIF(AUG!$I$5:$I$286,$B25)</f>
        <v>0</v>
      </c>
      <c r="K25" s="64">
        <f>COUNTIF(SEP!$I$5:$I$295,$B25)</f>
        <v>0</v>
      </c>
      <c r="L25" s="64">
        <f>COUNTIF(OCT!$I$5:$I$285,$B25)</f>
        <v>0</v>
      </c>
      <c r="M25" s="64">
        <f>COUNTIF(NOV!$I$5:$I$253,$B25)</f>
        <v>0</v>
      </c>
      <c r="N25" s="64">
        <f>COUNTIF(DEC!$I$5:$I$250,$B25)</f>
        <v>0</v>
      </c>
      <c r="O25" s="60">
        <f t="shared" si="4"/>
        <v>1</v>
      </c>
    </row>
    <row r="26" spans="1:15" x14ac:dyDescent="0.25">
      <c r="A26" s="285"/>
      <c r="B26" s="145" t="s">
        <v>128</v>
      </c>
      <c r="C26" s="64">
        <f>COUNTIF(JAN!$I$5:$I$258,$B26)</f>
        <v>0</v>
      </c>
      <c r="D26" s="64">
        <f>COUNTIF(FEB!$I$5:$I$261,$B26)</f>
        <v>0</v>
      </c>
      <c r="E26" s="64">
        <f>COUNTIF(MAR!$I$5:$I$283,$B26)</f>
        <v>0</v>
      </c>
      <c r="F26" s="64">
        <f>COUNTIF(APR!$I$5:$I$274,$B26)</f>
        <v>0</v>
      </c>
      <c r="G26" s="64">
        <f>COUNTIF(MAY!$I$5:$I$289,$B26)</f>
        <v>0</v>
      </c>
      <c r="H26" s="64">
        <f>COUNTIF(JUN!$I$5:$I$275,$B26)</f>
        <v>0</v>
      </c>
      <c r="I26" s="64">
        <f>COUNTIF(JUL!$I$5:$I$284,$B26)</f>
        <v>0</v>
      </c>
      <c r="J26" s="64">
        <f>COUNTIF(AUG!$I$5:$I$286,$B26)</f>
        <v>0</v>
      </c>
      <c r="K26" s="64">
        <f>COUNTIF(SEP!$I$5:$I$295,$B26)</f>
        <v>0</v>
      </c>
      <c r="L26" s="64">
        <f>COUNTIF(OCT!$I$5:$I$285,$B26)</f>
        <v>1</v>
      </c>
      <c r="M26" s="64">
        <f>COUNTIF(NOV!$I$5:$I$253,$B26)</f>
        <v>0</v>
      </c>
      <c r="N26" s="64">
        <f>COUNTIF(DEC!$I$5:$I$250,$B26)</f>
        <v>0</v>
      </c>
      <c r="O26" s="60">
        <f t="shared" si="4"/>
        <v>1</v>
      </c>
    </row>
    <row r="27" spans="1:15" ht="15.75" thickBot="1" x14ac:dyDescent="0.3">
      <c r="A27" s="286"/>
      <c r="B27" s="87" t="s">
        <v>130</v>
      </c>
      <c r="C27" s="64">
        <f>COUNTIF(JAN!$I$5:$I$258,$B27)</f>
        <v>0</v>
      </c>
      <c r="D27" s="64">
        <f>COUNTIF(FEB!$I$5:$I$261,$B27)</f>
        <v>0</v>
      </c>
      <c r="E27" s="64">
        <f>COUNTIF(MAR!$I$5:$I$283,$B27)</f>
        <v>0</v>
      </c>
      <c r="F27" s="64">
        <f>COUNTIF(APR!$I$5:$I$274,$B27)</f>
        <v>0</v>
      </c>
      <c r="G27" s="64">
        <f>COUNTIF(MAY!$I$5:$I$289,$B27)</f>
        <v>0</v>
      </c>
      <c r="H27" s="64">
        <f>COUNTIF(JUN!$I$5:$I$275,$B27)</f>
        <v>0</v>
      </c>
      <c r="I27" s="64">
        <f>COUNTIF(JUL!$I$5:$I$284,$B27)</f>
        <v>0</v>
      </c>
      <c r="J27" s="64">
        <f>COUNTIF(AUG!$I$5:$I$286,$B27)</f>
        <v>0</v>
      </c>
      <c r="K27" s="64">
        <f>COUNTIF(SEP!$I$5:$I$295,$B27)</f>
        <v>0</v>
      </c>
      <c r="L27" s="64">
        <f>COUNTIF(OCT!$I$5:$I$285,$B27)</f>
        <v>0</v>
      </c>
      <c r="M27" s="64">
        <f>COUNTIF(NOV!$I$5:$I$253,$B27)</f>
        <v>0</v>
      </c>
      <c r="N27" s="64">
        <f>COUNTIF(DEC!$I$5:$I$250,$B27)</f>
        <v>0</v>
      </c>
      <c r="O27" s="60">
        <f t="shared" si="4"/>
        <v>0</v>
      </c>
    </row>
    <row r="28" spans="1:15" x14ac:dyDescent="0.25">
      <c r="A28" s="278" t="s">
        <v>132</v>
      </c>
      <c r="B28" s="52" t="s">
        <v>133</v>
      </c>
      <c r="C28" s="61">
        <f>COUNTIF(JAN!$M$5:$M$258,$B28)</f>
        <v>68</v>
      </c>
      <c r="D28" s="61">
        <f>COUNTIF(FEB!$M$5:$M$261,$B28)</f>
        <v>90</v>
      </c>
      <c r="E28" s="61">
        <f>COUNTIF(MAR!$M$5:$M$283,$B28)</f>
        <v>113</v>
      </c>
      <c r="F28" s="61">
        <f>COUNTIF(APR!$M$5:$M$274,$B28)</f>
        <v>72</v>
      </c>
      <c r="G28" s="61">
        <f>COUNTIF(MAY!$M$5:$M$289,$B28)</f>
        <v>107</v>
      </c>
      <c r="H28" s="61">
        <f>COUNTIF(JUN!$M$5:$M$275,$B28)</f>
        <v>130</v>
      </c>
      <c r="I28" s="61">
        <f>COUNTIF(JUL!$M$5:$M$284,$B28)</f>
        <v>164</v>
      </c>
      <c r="J28" s="61">
        <f>COUNTIF(AUG!$M$5:$M$286,$B28)</f>
        <v>119</v>
      </c>
      <c r="K28" s="61">
        <f>COUNTIF(SEP!$M$5:$M$295,$B28)</f>
        <v>141</v>
      </c>
      <c r="L28" s="61">
        <f>COUNTIF(OCT!$M$5:$M$285,$B28)</f>
        <v>120</v>
      </c>
      <c r="M28" s="61">
        <f>COUNTIF(NOV!$M$5:$M$253,$B28)</f>
        <v>123</v>
      </c>
      <c r="N28" s="61">
        <f>COUNTIF(DEC!$M$5:$M$250,$B28)</f>
        <v>72</v>
      </c>
      <c r="O28" s="57">
        <f>SUM(C28:N28)</f>
        <v>1319</v>
      </c>
    </row>
    <row r="29" spans="1:15" x14ac:dyDescent="0.25">
      <c r="A29" s="280"/>
      <c r="B29" s="53" t="s">
        <v>201</v>
      </c>
      <c r="C29" s="62">
        <f>COUNTIF(JAN!$M$5:$M$258,$B29)</f>
        <v>24</v>
      </c>
      <c r="D29" s="62">
        <f>COUNTIF(FEB!$M$5:$M$261,$B29)</f>
        <v>20</v>
      </c>
      <c r="E29" s="62">
        <f>COUNTIF(MAR!$M$5:$M$283,$B29)</f>
        <v>34</v>
      </c>
      <c r="F29" s="62">
        <f>COUNTIF(APR!$M$5:$M$274,$B29)</f>
        <v>20</v>
      </c>
      <c r="G29" s="62">
        <f>COUNTIF(MAY!$M$5:$M$289,$B29)</f>
        <v>24</v>
      </c>
      <c r="H29" s="62">
        <f>COUNTIF(JUN!$M$5:$M$275,$B29)</f>
        <v>42</v>
      </c>
      <c r="I29" s="62">
        <f>COUNTIF(JUL!$M$5:$M$284,$B29)</f>
        <v>20</v>
      </c>
      <c r="J29" s="62">
        <f>COUNTIF(AUG!$M$5:$M$286,$B29)</f>
        <v>20</v>
      </c>
      <c r="K29" s="62">
        <f>COUNTIF(SEP!$M$5:$M$295,$B29)</f>
        <v>11</v>
      </c>
      <c r="L29" s="62">
        <f>COUNTIF(OCT!$M$5:$M$285,$B29)</f>
        <v>7</v>
      </c>
      <c r="M29" s="62">
        <f>COUNTIF(NOV!$M$5:$M$253,$B29)</f>
        <v>10</v>
      </c>
      <c r="N29" s="62">
        <f>COUNTIF(DEC!$M$5:$M$250,$B29)</f>
        <v>10</v>
      </c>
      <c r="O29" s="58">
        <f>SUM(C29:N29)</f>
        <v>242</v>
      </c>
    </row>
    <row r="30" spans="1:15" x14ac:dyDescent="0.25">
      <c r="A30" s="280"/>
      <c r="B30" s="53" t="s">
        <v>137</v>
      </c>
      <c r="C30" s="62">
        <f>COUNTIF(JAN!$M$5:$M$258,$B30)</f>
        <v>41</v>
      </c>
      <c r="D30" s="62">
        <f>COUNTIF(FEB!$M$5:$M$261,$B30)</f>
        <v>50</v>
      </c>
      <c r="E30" s="62">
        <f>COUNTIF(MAR!$M$5:$M$283,$B30)</f>
        <v>51</v>
      </c>
      <c r="F30" s="62">
        <f>COUNTIF(APR!$M$5:$M$274,$B30)</f>
        <v>44</v>
      </c>
      <c r="G30" s="62">
        <f>COUNTIF(MAY!$M$5:$M$289,$B30)</f>
        <v>50</v>
      </c>
      <c r="H30" s="62">
        <f>COUNTIF(JUN!$M$5:$M$275,$B30)</f>
        <v>48</v>
      </c>
      <c r="I30" s="62">
        <f>COUNTIF(JUL!$M$5:$M$284,$B30)</f>
        <v>43</v>
      </c>
      <c r="J30" s="62">
        <f>COUNTIF(AUG!$M$5:$M$286,$B30)</f>
        <v>70</v>
      </c>
      <c r="K30" s="62">
        <f>COUNTIF(SEP!$M$5:$M$295,$B30)</f>
        <v>50</v>
      </c>
      <c r="L30" s="62">
        <f>COUNTIF(OCT!$M$5:$M$285,$B30)</f>
        <v>48</v>
      </c>
      <c r="M30" s="62">
        <f>COUNTIF(NOV!$M$5:$M$253,$B30)</f>
        <v>49</v>
      </c>
      <c r="N30" s="62">
        <f>COUNTIF(DEC!$M$5:$M$250,$B30)</f>
        <v>37</v>
      </c>
      <c r="O30" s="58">
        <f t="shared" ref="O30" si="5">SUM(C30:N30)</f>
        <v>581</v>
      </c>
    </row>
    <row r="31" spans="1:15" ht="15.75" thickBot="1" x14ac:dyDescent="0.3">
      <c r="A31" s="279"/>
      <c r="B31" s="54" t="s">
        <v>139</v>
      </c>
      <c r="C31" s="63">
        <f>COUNTIF(JAN!$M$5:$M$258,$B31)</f>
        <v>0</v>
      </c>
      <c r="D31" s="63">
        <f>COUNTIF(FEB!$M$5:$M$261,$B31)</f>
        <v>0</v>
      </c>
      <c r="E31" s="63">
        <f>COUNTIF(MAR!$M$5:$M$283,$B31)</f>
        <v>0</v>
      </c>
      <c r="F31" s="63">
        <f>COUNTIF(APR!$M$5:$M$274,$B31)</f>
        <v>0</v>
      </c>
      <c r="G31" s="63">
        <f>COUNTIF(MAY!$M$5:$M$289,$B31)</f>
        <v>0</v>
      </c>
      <c r="H31" s="63">
        <f>COUNTIF(JUN!$M$5:$M$275,$B31)</f>
        <v>0</v>
      </c>
      <c r="I31" s="63">
        <f>COUNTIF(JUL!$M$5:$M$284,$B31)</f>
        <v>0</v>
      </c>
      <c r="J31" s="63">
        <f>COUNTIF(AUG!$M$5:$M$286,$B31)</f>
        <v>0</v>
      </c>
      <c r="K31" s="63">
        <f>COUNTIF(SEP!$M$5:$M$295,$B31)</f>
        <v>0</v>
      </c>
      <c r="L31" s="63">
        <f>COUNTIF(OCT!$M$5:$M$285,$B31)</f>
        <v>0</v>
      </c>
      <c r="M31" s="63">
        <f>COUNTIF(NOV!$M$5:$M$253,$B31)</f>
        <v>0</v>
      </c>
      <c r="N31" s="63">
        <f>COUNTIF(DEC!$M$5:$M$250,$B31)</f>
        <v>0</v>
      </c>
      <c r="O31" s="59">
        <f>SUM(C31:N31)</f>
        <v>0</v>
      </c>
    </row>
    <row r="32" spans="1:15" ht="15.75" customHeight="1" x14ac:dyDescent="0.25">
      <c r="A32" s="278" t="s">
        <v>146</v>
      </c>
      <c r="B32" s="52" t="s">
        <v>147</v>
      </c>
      <c r="C32" s="61">
        <f>COUNTIF(JAN!$R$5:$R$258,$B32)</f>
        <v>18</v>
      </c>
      <c r="D32" s="61">
        <f>COUNTIF(FEB!$R$5:$R$261,$B32)</f>
        <v>12</v>
      </c>
      <c r="E32" s="61">
        <f>COUNTIF(MAR!$R$5:$R$283,$B32)</f>
        <v>23</v>
      </c>
      <c r="F32" s="98">
        <f>COUNTIF(APR!$R$5:$R$274,$B32)</f>
        <v>10</v>
      </c>
      <c r="G32" s="98">
        <f>COUNTIF(MAY!$R$5:$R$289,$B32)</f>
        <v>7</v>
      </c>
      <c r="H32" s="98">
        <f>COUNTIF(JUN!$R$5:$R$275,$B32)</f>
        <v>13</v>
      </c>
      <c r="I32" s="98">
        <f>COUNTIF(JUL!$R$5:$R$284,$B32)</f>
        <v>12</v>
      </c>
      <c r="J32" s="98">
        <f>COUNTIF(AUG!$R$5:$R$286,$B32)</f>
        <v>12</v>
      </c>
      <c r="K32" s="98">
        <f>COUNTIF(SEP!$R$5:$R$295,$B32)</f>
        <v>10</v>
      </c>
      <c r="L32" s="98">
        <f>COUNTIF(OCT!$R$5:$R$285,$B32)</f>
        <v>7</v>
      </c>
      <c r="M32" s="98">
        <f>COUNTIF(NOV!$R$5:$R$253,$B32)</f>
        <v>4</v>
      </c>
      <c r="N32" s="98">
        <f>COUNTIF(DEC!$R$5:$R$250,$B32)</f>
        <v>2</v>
      </c>
      <c r="O32" s="57">
        <f t="shared" ref="O32" si="6">SUM(C32:N32)</f>
        <v>130</v>
      </c>
    </row>
    <row r="33" spans="1:15" ht="14.25" customHeight="1" thickBot="1" x14ac:dyDescent="0.3">
      <c r="A33" s="279"/>
      <c r="B33" s="55" t="s">
        <v>149</v>
      </c>
      <c r="C33" s="63">
        <f>COUNTIF(JAN!$R$5:$R$258,$B33)</f>
        <v>0</v>
      </c>
      <c r="D33" s="63">
        <f>COUNTIF(FEB!$R$5:$R$261,$B33)</f>
        <v>0</v>
      </c>
      <c r="E33" s="63">
        <f>COUNTIF(MAR!$R$5:$R$283,$B33)</f>
        <v>0</v>
      </c>
      <c r="F33" s="95">
        <f>COUNTIF(APR!$R$5:$R$274,$B33)</f>
        <v>0</v>
      </c>
      <c r="G33" s="95">
        <f>COUNTIF(MAY!$R$5:$R$289,$B33)</f>
        <v>0</v>
      </c>
      <c r="H33" s="95">
        <f>COUNTIF(JUN!$R$5:$R$275,$B33)</f>
        <v>0</v>
      </c>
      <c r="I33" s="95">
        <f>COUNTIF(JUL!$R$5:$R$284,$B33)</f>
        <v>0</v>
      </c>
      <c r="J33" s="95">
        <f>COUNTIF(AUG!$R$5:$R$286,$B33)</f>
        <v>0</v>
      </c>
      <c r="K33" s="95">
        <f>COUNTIF(SEP!$R$5:$R$295,$B33)</f>
        <v>0</v>
      </c>
      <c r="L33" s="95">
        <f>COUNTIF(OCT!$R$5:$R$285,$B33)</f>
        <v>0</v>
      </c>
      <c r="M33" s="95">
        <f>COUNTIF(NOV!$R$5:$R$253,$B33)</f>
        <v>0</v>
      </c>
      <c r="N33" s="95">
        <f>COUNTIF(DEC!$R$5:$R$250,$B33)</f>
        <v>0</v>
      </c>
      <c r="O33" s="59">
        <f>SUM(C33:N33)</f>
        <v>0</v>
      </c>
    </row>
    <row r="34" spans="1:15" ht="14.25" customHeight="1" x14ac:dyDescent="0.25">
      <c r="A34" s="287" t="s">
        <v>63</v>
      </c>
      <c r="B34" s="146" t="s">
        <v>151</v>
      </c>
      <c r="C34" s="148">
        <f>COUNTIF(JAN!$R$5:$R$258,$B34)</f>
        <v>0</v>
      </c>
      <c r="D34" s="148">
        <f>COUNTIF(FEB!$R$5:$R$261,$B34)</f>
        <v>0</v>
      </c>
      <c r="E34" s="148">
        <f>COUNTIF(MAR!$R$5:$R$283,$B34)</f>
        <v>0</v>
      </c>
      <c r="F34" s="149">
        <f>COUNTIF(APR!$R$5:$R$274,$B34)</f>
        <v>0</v>
      </c>
      <c r="G34" s="149">
        <f>COUNTIF(MAY!$R$5:$R$289,$B34)</f>
        <v>0</v>
      </c>
      <c r="H34" s="149">
        <f>COUNTIF(JUN!$R$5:$R$275,$B34)</f>
        <v>0</v>
      </c>
      <c r="I34" s="149">
        <f>COUNTIF(JUL!$R$5:$R$284,$B34)</f>
        <v>0</v>
      </c>
      <c r="J34" s="149">
        <f>COUNTIF(AUG!$R$5:$R$286,$B34)</f>
        <v>0</v>
      </c>
      <c r="K34" s="149">
        <f>COUNTIF(SEP!$R$5:$R$295,$B34)</f>
        <v>0</v>
      </c>
      <c r="L34" s="149">
        <f>COUNTIF(OCT!$R$5:$R$285,$B34)</f>
        <v>0</v>
      </c>
      <c r="M34" s="149">
        <f>COUNTIF(NOV!$R$5:$R$253,$B34)</f>
        <v>0</v>
      </c>
      <c r="N34" s="149">
        <f>COUNTIF(DEC!$R$5:$R$250,$B34)</f>
        <v>0</v>
      </c>
      <c r="O34" s="150">
        <f>SUM(C34:N34)</f>
        <v>0</v>
      </c>
    </row>
    <row r="35" spans="1:15" ht="14.25" customHeight="1" thickBot="1" x14ac:dyDescent="0.3">
      <c r="A35" s="288"/>
      <c r="B35" s="147" t="s">
        <v>153</v>
      </c>
      <c r="C35" s="151">
        <f>COUNTIF(JAN!$R$5:$R$258,$B35)</f>
        <v>0</v>
      </c>
      <c r="D35" s="151">
        <f>COUNTIF(FEB!$R$5:$R$261,$B35)</f>
        <v>0</v>
      </c>
      <c r="E35" s="151">
        <f>COUNTIF(MAR!$R$5:$R$283,$B35)</f>
        <v>0</v>
      </c>
      <c r="F35" s="152">
        <f>COUNTIF(APR!$R$5:$R$274,$B35)</f>
        <v>0</v>
      </c>
      <c r="G35" s="152">
        <f>COUNTIF(MAY!$R$5:$R$289,$B35)</f>
        <v>0</v>
      </c>
      <c r="H35" s="152">
        <f>COUNTIF(JUN!$R$5:$R$275,$B35)</f>
        <v>0</v>
      </c>
      <c r="I35" s="152">
        <f>COUNTIF(JUL!$R$5:$R$284,$B35)</f>
        <v>0</v>
      </c>
      <c r="J35" s="152">
        <f>COUNTIF(AUG!$R$5:$R$286,$B35)</f>
        <v>0</v>
      </c>
      <c r="K35" s="152">
        <f>COUNTIF(SEP!$R$5:$R$295,$B35)</f>
        <v>0</v>
      </c>
      <c r="L35" s="152">
        <f>COUNTIF(OCT!$R$5:$R$285,$B35)</f>
        <v>0</v>
      </c>
      <c r="M35" s="152">
        <f>COUNTIF(NOV!$R$5:$R$253,$B35)</f>
        <v>0</v>
      </c>
      <c r="N35" s="152">
        <f>COUNTIF(DEC!$R$5:$R$250,$B35)</f>
        <v>0</v>
      </c>
      <c r="O35" s="153">
        <f>SUM(C35:N35)</f>
        <v>0</v>
      </c>
    </row>
    <row r="36" spans="1:15" ht="14.25" customHeight="1" x14ac:dyDescent="0.25">
      <c r="A36" s="219" t="s">
        <v>155</v>
      </c>
      <c r="B36" s="68" t="s">
        <v>156</v>
      </c>
      <c r="C36" s="69">
        <f>COUNTIF(JAN!$V$5:$V$258,$B36)</f>
        <v>1</v>
      </c>
      <c r="D36" s="69">
        <f>COUNTIF(FEB!$V$5:$V$261,$B36)</f>
        <v>0</v>
      </c>
      <c r="E36" s="69">
        <f>COUNTIF(MAR!$V$5:$V$283,$B36)</f>
        <v>2</v>
      </c>
      <c r="F36" s="69">
        <f>COUNTIF(APR!$V$5:$V$274,$B36)</f>
        <v>2</v>
      </c>
      <c r="G36" s="69">
        <f>COUNTIF(MAY!$V$5:$V$289,$B36)</f>
        <v>4</v>
      </c>
      <c r="H36" s="69">
        <f>COUNTIF(JUN!$V$5:$V$275,$B36)</f>
        <v>1</v>
      </c>
      <c r="I36" s="69">
        <f>COUNTIF(JUL!$V$5:$V$284,$B36)</f>
        <v>4</v>
      </c>
      <c r="J36" s="69">
        <f>COUNTIF(AUG!$V$5:$V$286,$B36)</f>
        <v>0</v>
      </c>
      <c r="K36" s="69">
        <f>COUNTIF(SEP!$V$5:$V$295,$B36)</f>
        <v>1</v>
      </c>
      <c r="L36" s="69">
        <f>COUNTIF(OCT!$V$5:$V$285,$B36)</f>
        <v>2</v>
      </c>
      <c r="M36" s="69">
        <f>COUNTIF(NOV!$V$5:$V$253,$B36)</f>
        <v>0</v>
      </c>
      <c r="N36" s="69">
        <f>COUNTIF(DEC!$V$5:$V$250,$B36)</f>
        <v>2</v>
      </c>
      <c r="O36" s="70">
        <f t="shared" ref="O36:O41" si="7">SUM(C36:N36)</f>
        <v>19</v>
      </c>
    </row>
    <row r="37" spans="1:15" ht="14.25" customHeight="1" x14ac:dyDescent="0.25">
      <c r="A37" s="272"/>
      <c r="B37" s="103" t="s">
        <v>158</v>
      </c>
      <c r="C37" s="72">
        <f>COUNTIF(JAN!$V$5:$V$258,$B37)</f>
        <v>0</v>
      </c>
      <c r="D37" s="72">
        <f>COUNTIF(FEB!$V$5:$V$261,$B37)</f>
        <v>1</v>
      </c>
      <c r="E37" s="72">
        <f>COUNTIF(MAR!$V$5:$V$283,$B37)</f>
        <v>2</v>
      </c>
      <c r="F37" s="72">
        <f>COUNTIF(APR!$V$5:$V$274,$B37)</f>
        <v>4</v>
      </c>
      <c r="G37" s="72">
        <f>COUNTIF(MAY!$V$5:$V$289,$B37)</f>
        <v>6</v>
      </c>
      <c r="H37" s="72">
        <f>COUNTIF(JUN!$V$5:$V$275,$B37)</f>
        <v>3</v>
      </c>
      <c r="I37" s="72">
        <f>COUNTIF(JUL!$V$5:$V$284,$B37)</f>
        <v>6</v>
      </c>
      <c r="J37" s="72">
        <f>COUNTIF(AUG!$V$5:$V$286,$B37)</f>
        <v>2</v>
      </c>
      <c r="K37" s="72">
        <f>COUNTIF(SEP!$V$5:$V$295,$B37)</f>
        <v>3</v>
      </c>
      <c r="L37" s="72">
        <f>COUNTIF(OCT!$V$5:$V$285,$B37)</f>
        <v>8</v>
      </c>
      <c r="M37" s="72">
        <f>COUNTIF(NOV!$V$5:$V$253,$B37)</f>
        <v>3</v>
      </c>
      <c r="N37" s="72">
        <f>COUNTIF(DEC!$V$5:$V$250,$B37)</f>
        <v>0</v>
      </c>
      <c r="O37" s="73">
        <f t="shared" si="7"/>
        <v>38</v>
      </c>
    </row>
    <row r="38" spans="1:15" ht="15" customHeight="1" x14ac:dyDescent="0.25">
      <c r="A38" s="220"/>
      <c r="B38" s="71" t="s">
        <v>160</v>
      </c>
      <c r="C38" s="72">
        <f>COUNTIF(JAN!$V$5:$V$258,$B38)</f>
        <v>2</v>
      </c>
      <c r="D38" s="72">
        <f>COUNTIF(FEB!$V$5:$V$261,$B38)</f>
        <v>1</v>
      </c>
      <c r="E38" s="72">
        <f>COUNTIF(MAR!$V$5:$V$283,$B38)</f>
        <v>5</v>
      </c>
      <c r="F38" s="72">
        <f>COUNTIF(APR!$V$5:$V$274,$B38)</f>
        <v>4</v>
      </c>
      <c r="G38" s="72">
        <f>COUNTIF(MAY!$V$5:$V$289,$B38)</f>
        <v>2</v>
      </c>
      <c r="H38" s="72">
        <f>COUNTIF(JUN!$V$5:$V$275,$B38)</f>
        <v>3</v>
      </c>
      <c r="I38" s="72">
        <f>COUNTIF(JUL!$V$5:$V$284,$B38)</f>
        <v>10</v>
      </c>
      <c r="J38" s="72">
        <f>COUNTIF(AUG!$V$5:$V$286,$B38)</f>
        <v>6</v>
      </c>
      <c r="K38" s="72">
        <f>COUNTIF(SEP!$V$5:$V$295,$B38)</f>
        <v>3</v>
      </c>
      <c r="L38" s="72">
        <f>COUNTIF(OCT!$V$5:$V$285,$B38)</f>
        <v>3</v>
      </c>
      <c r="M38" s="72">
        <f>COUNTIF(NOV!$V$5:$V$253,$B38)</f>
        <v>3</v>
      </c>
      <c r="N38" s="72">
        <f>COUNTIF(DEC!$V$5:$V$250,$B38)</f>
        <v>1</v>
      </c>
      <c r="O38" s="73">
        <f t="shared" si="7"/>
        <v>43</v>
      </c>
    </row>
    <row r="39" spans="1:15" x14ac:dyDescent="0.25">
      <c r="A39" s="220"/>
      <c r="B39" s="71" t="s">
        <v>162</v>
      </c>
      <c r="C39" s="72">
        <f>COUNTIF(JAN!$V$5:$V$258,$B39)</f>
        <v>121</v>
      </c>
      <c r="D39" s="72">
        <f>COUNTIF(FEB!$V$5:$V$261,$B39)</f>
        <v>146</v>
      </c>
      <c r="E39" s="72">
        <f>COUNTIF(MAR!$V$5:$V$283,$B39)</f>
        <v>174</v>
      </c>
      <c r="F39" s="72">
        <f>COUNTIF(APR!$V$5:$V$274,$B39)</f>
        <v>111</v>
      </c>
      <c r="G39" s="72">
        <f>COUNTIF(MAY!$V$5:$V$289,$B39)</f>
        <v>157</v>
      </c>
      <c r="H39" s="72">
        <f>COUNTIF(JUN!$V$5:$V$275,$B39)</f>
        <v>196</v>
      </c>
      <c r="I39" s="72">
        <f>COUNTIF(JUL!$V$5:$V$284,$B39)</f>
        <v>195</v>
      </c>
      <c r="J39" s="72">
        <f>COUNTIF(AUG!$V$5:$V$286,$B39)</f>
        <v>196</v>
      </c>
      <c r="K39" s="72">
        <f>COUNTIF(SEP!$V$5:$V$295,$B39)</f>
        <v>190</v>
      </c>
      <c r="L39" s="72">
        <f>COUNTIF(OCT!$V$5:$V$285,$B39)</f>
        <v>155</v>
      </c>
      <c r="M39" s="72">
        <f>COUNTIF(NOV!$V$5:$V$253,$B39)</f>
        <v>172</v>
      </c>
      <c r="N39" s="72">
        <f>COUNTIF(DEC!$V$5:$V$250,$B39)</f>
        <v>107</v>
      </c>
      <c r="O39" s="73">
        <f t="shared" si="7"/>
        <v>1920</v>
      </c>
    </row>
    <row r="40" spans="1:15" x14ac:dyDescent="0.25">
      <c r="A40" s="220"/>
      <c r="B40" s="71" t="s">
        <v>164</v>
      </c>
      <c r="C40" s="72">
        <f>COUNTIF(JAN!$V$5:$V$258,$B40)</f>
        <v>2</v>
      </c>
      <c r="D40" s="72">
        <f>COUNTIF(FEB!$V$5:$V$261,$B40)</f>
        <v>3</v>
      </c>
      <c r="E40" s="72">
        <f>COUNTIF(MAR!$V$5:$V$283,$B40)</f>
        <v>8</v>
      </c>
      <c r="F40" s="72">
        <f>COUNTIF(APR!$V$5:$V$274,$B40)</f>
        <v>5</v>
      </c>
      <c r="G40" s="72">
        <f>COUNTIF(MAY!$V$5:$V$289,$B40)</f>
        <v>7</v>
      </c>
      <c r="H40" s="72">
        <f>COUNTIF(JUN!$V$5:$V$275,$B40)</f>
        <v>8</v>
      </c>
      <c r="I40" s="72">
        <f>COUNTIF(JUL!$V$5:$V$284,$B40)</f>
        <v>5</v>
      </c>
      <c r="J40" s="72">
        <f>COUNTIF(AUG!$V$5:$V$286,$B40)</f>
        <v>2</v>
      </c>
      <c r="K40" s="72">
        <f>COUNTIF(SEP!$V$5:$V$295,$B40)</f>
        <v>0</v>
      </c>
      <c r="L40" s="72">
        <f>COUNTIF(OCT!$V$5:$V$285,$B40)</f>
        <v>3</v>
      </c>
      <c r="M40" s="72">
        <f>COUNTIF(NOV!$V$5:$V$253,$B40)</f>
        <v>0</v>
      </c>
      <c r="N40" s="72">
        <f>COUNTIF(DEC!$V$5:$V$250,$B40)</f>
        <v>3</v>
      </c>
      <c r="O40" s="73">
        <f t="shared" si="7"/>
        <v>46</v>
      </c>
    </row>
    <row r="41" spans="1:15" ht="15.75" thickBot="1" x14ac:dyDescent="0.3">
      <c r="A41" s="221"/>
      <c r="B41" s="74" t="s">
        <v>166</v>
      </c>
      <c r="C41" s="75">
        <f>COUNTIF(JAN!$V$5:$V$258,$B41)</f>
        <v>7</v>
      </c>
      <c r="D41" s="75">
        <f>COUNTIF(FEB!$V$5:$V$261,$B41)</f>
        <v>9</v>
      </c>
      <c r="E41" s="75">
        <f>COUNTIF(MAR!$V$5:$V$283,$B41)</f>
        <v>7</v>
      </c>
      <c r="F41" s="75">
        <f>COUNTIF(APR!$V$5:$V$274,$B41)</f>
        <v>10</v>
      </c>
      <c r="G41" s="75">
        <f>COUNTIF(MAY!$V$5:$V$289,$B41)</f>
        <v>5</v>
      </c>
      <c r="H41" s="75">
        <f>COUNTIF(JUN!$V$5:$V$275,$B41)</f>
        <v>9</v>
      </c>
      <c r="I41" s="75">
        <f>COUNTIF(JUL!$V$5:$V$284,$B41)</f>
        <v>7</v>
      </c>
      <c r="J41" s="75">
        <f>COUNTIF(AUG!$V$5:$V$286,$B41)</f>
        <v>5</v>
      </c>
      <c r="K41" s="75">
        <f>COUNTIF(SEP!$V$5:$V$295,$B41)</f>
        <v>5</v>
      </c>
      <c r="L41" s="75">
        <f>COUNTIF(OCT!$V$5:$V$285,$B41)</f>
        <v>4</v>
      </c>
      <c r="M41" s="75">
        <f>COUNTIF(NOV!$V$5:$V$253,$B41)</f>
        <v>4</v>
      </c>
      <c r="N41" s="75">
        <f>COUNTIF(DEC!$V$5:$V$250,$B41)</f>
        <v>6</v>
      </c>
      <c r="O41" s="76">
        <f t="shared" si="7"/>
        <v>78</v>
      </c>
    </row>
  </sheetData>
  <sheetProtection formatCells="0" formatColumns="0" formatRows="0" sort="0" autoFilter="0" pivotTables="0"/>
  <mergeCells count="9">
    <mergeCell ref="A36:A41"/>
    <mergeCell ref="A6:A11"/>
    <mergeCell ref="A2:B2"/>
    <mergeCell ref="A32:A33"/>
    <mergeCell ref="A28:A31"/>
    <mergeCell ref="A3:B3"/>
    <mergeCell ref="A4:A5"/>
    <mergeCell ref="A12:A27"/>
    <mergeCell ref="A34:A35"/>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
  <sheetViews>
    <sheetView zoomScaleNormal="100" workbookViewId="0">
      <pane xSplit="1" ySplit="3" topLeftCell="B4" activePane="bottomRight" state="frozen"/>
      <selection pane="topRight" activeCell="B1" sqref="B1"/>
      <selection pane="bottomLeft" activeCell="A4" sqref="A4"/>
      <selection pane="bottomRight" activeCell="AA9" sqref="AA9"/>
    </sheetView>
  </sheetViews>
  <sheetFormatPr defaultRowHeight="15" x14ac:dyDescent="0.25"/>
  <cols>
    <col min="1" max="1" width="32.140625" bestFit="1" customWidth="1"/>
    <col min="3" max="3" width="9.140625" customWidth="1"/>
    <col min="5" max="5" width="9.140625" customWidth="1"/>
    <col min="7" max="7" width="9.140625" customWidth="1"/>
    <col min="9" max="9" width="9.140625" customWidth="1"/>
    <col min="11" max="11" width="9.140625" customWidth="1"/>
    <col min="13" max="13" width="9.140625" customWidth="1"/>
    <col min="15" max="15" width="9.140625" customWidth="1"/>
    <col min="17" max="17" width="9.140625" customWidth="1"/>
    <col min="19" max="19" width="9.140625" customWidth="1"/>
    <col min="21" max="21" width="9.140625" customWidth="1"/>
    <col min="23" max="23" width="9.140625" customWidth="1"/>
    <col min="25" max="25" width="9.140625" customWidth="1"/>
  </cols>
  <sheetData>
    <row r="1" spans="1:25" ht="21.75" thickBot="1" x14ac:dyDescent="0.4">
      <c r="A1" s="291" t="s">
        <v>5626</v>
      </c>
      <c r="B1" s="292"/>
      <c r="C1" s="292"/>
      <c r="D1" s="292"/>
      <c r="E1" s="292"/>
      <c r="F1" s="292"/>
      <c r="G1" s="292"/>
      <c r="H1" s="292"/>
      <c r="I1" s="292"/>
      <c r="J1" s="292"/>
      <c r="K1" s="292"/>
      <c r="L1" s="292"/>
      <c r="M1" s="292"/>
      <c r="N1" s="292"/>
      <c r="O1" s="292"/>
      <c r="P1" s="292"/>
      <c r="Q1" s="292"/>
      <c r="R1" s="292"/>
      <c r="S1" s="292"/>
      <c r="T1" s="292"/>
      <c r="U1" s="292"/>
      <c r="V1" s="292"/>
      <c r="W1" s="292"/>
      <c r="X1" s="292"/>
      <c r="Y1" s="293"/>
    </row>
    <row r="2" spans="1:25" x14ac:dyDescent="0.25">
      <c r="A2" s="107"/>
      <c r="B2" s="289" t="s">
        <v>5627</v>
      </c>
      <c r="C2" s="290"/>
      <c r="D2" s="289" t="s">
        <v>5628</v>
      </c>
      <c r="E2" s="290"/>
      <c r="F2" s="289" t="s">
        <v>5629</v>
      </c>
      <c r="G2" s="290"/>
      <c r="H2" s="289" t="s">
        <v>5630</v>
      </c>
      <c r="I2" s="290"/>
      <c r="J2" s="289" t="s">
        <v>5631</v>
      </c>
      <c r="K2" s="290"/>
      <c r="L2" s="289" t="s">
        <v>5632</v>
      </c>
      <c r="M2" s="290"/>
      <c r="N2" s="289" t="s">
        <v>5633</v>
      </c>
      <c r="O2" s="290"/>
      <c r="P2" s="289" t="s">
        <v>5634</v>
      </c>
      <c r="Q2" s="290"/>
      <c r="R2" s="289" t="s">
        <v>5635</v>
      </c>
      <c r="S2" s="290"/>
      <c r="T2" s="289" t="s">
        <v>5636</v>
      </c>
      <c r="U2" s="290"/>
      <c r="V2" s="289" t="s">
        <v>5637</v>
      </c>
      <c r="W2" s="290"/>
      <c r="X2" s="289" t="s">
        <v>5638</v>
      </c>
      <c r="Y2" s="290"/>
    </row>
    <row r="3" spans="1:25" s="111" customFormat="1" ht="15.75" thickBot="1" x14ac:dyDescent="0.3">
      <c r="A3" s="108" t="s">
        <v>5626</v>
      </c>
      <c r="B3" s="109" t="s">
        <v>5639</v>
      </c>
      <c r="C3" s="110" t="s">
        <v>5640</v>
      </c>
      <c r="D3" s="109" t="s">
        <v>5639</v>
      </c>
      <c r="E3" s="110" t="s">
        <v>5640</v>
      </c>
      <c r="F3" s="109" t="s">
        <v>5639</v>
      </c>
      <c r="G3" s="110" t="s">
        <v>5640</v>
      </c>
      <c r="H3" s="109" t="s">
        <v>5639</v>
      </c>
      <c r="I3" s="110" t="s">
        <v>5640</v>
      </c>
      <c r="J3" s="109" t="s">
        <v>5639</v>
      </c>
      <c r="K3" s="110" t="s">
        <v>5640</v>
      </c>
      <c r="L3" s="109" t="s">
        <v>5639</v>
      </c>
      <c r="M3" s="110" t="s">
        <v>5640</v>
      </c>
      <c r="N3" s="109" t="s">
        <v>5639</v>
      </c>
      <c r="O3" s="110" t="s">
        <v>5640</v>
      </c>
      <c r="P3" s="109" t="s">
        <v>5639</v>
      </c>
      <c r="Q3" s="110" t="s">
        <v>5640</v>
      </c>
      <c r="R3" s="109" t="s">
        <v>5639</v>
      </c>
      <c r="S3" s="110" t="s">
        <v>5640</v>
      </c>
      <c r="T3" s="109" t="s">
        <v>5639</v>
      </c>
      <c r="U3" s="110" t="s">
        <v>5640</v>
      </c>
      <c r="V3" s="109" t="s">
        <v>5639</v>
      </c>
      <c r="W3" s="110" t="s">
        <v>5640</v>
      </c>
      <c r="X3" s="109" t="s">
        <v>5639</v>
      </c>
      <c r="Y3" s="110" t="s">
        <v>5640</v>
      </c>
    </row>
    <row r="4" spans="1:25" x14ac:dyDescent="0.25">
      <c r="A4" s="107" t="s">
        <v>805</v>
      </c>
      <c r="B4" s="121">
        <f>COUNTIF(JAN!$O$5:$O$258,'Disease Categories'!$A4)</f>
        <v>0</v>
      </c>
      <c r="C4" s="112">
        <f t="shared" ref="C4:C32" si="0">IFERROR(B4/$B$33,0)</f>
        <v>0</v>
      </c>
      <c r="D4" s="121">
        <f>COUNTIF(FEB!$O$5:$O$261,'Disease Categories'!$A4)</f>
        <v>11</v>
      </c>
      <c r="E4" s="112">
        <f t="shared" ref="E4:E32" si="1">IFERROR(D4/$D$33,0)</f>
        <v>6.8750000000000006E-2</v>
      </c>
      <c r="F4" s="121">
        <f>COUNTIF(MAR!$O$5:$O$283,'Disease Categories'!$A4)</f>
        <v>12</v>
      </c>
      <c r="G4" s="112">
        <f t="shared" ref="G4:G32" si="2">IFERROR(F4/$F$33,0)</f>
        <v>6.0606060606060608E-2</v>
      </c>
      <c r="H4" s="121">
        <f>COUNTIF(APR!$O$5:$O$274,'Disease Categories'!$A4)</f>
        <v>5</v>
      </c>
      <c r="I4" s="112">
        <f t="shared" ref="I4:I32" si="3">IFERROR(H4/$H$33,0)</f>
        <v>3.6764705882352942E-2</v>
      </c>
      <c r="J4" s="121">
        <f>COUNTIF(MAY!$O$5:$O$289,'Disease Categories'!$A4)</f>
        <v>5</v>
      </c>
      <c r="K4" s="112">
        <f t="shared" ref="K4:K32" si="4">IFERROR(J4/$J$33,0)</f>
        <v>3.6231884057971016E-2</v>
      </c>
      <c r="L4" s="121">
        <f>COUNTIF(JUN!$O$5:$O$275,'Disease Categories'!$A4)</f>
        <v>1</v>
      </c>
      <c r="M4" s="112">
        <f t="shared" ref="M4:M32" si="5">IFERROR(L4/$L$33,0)</f>
        <v>4.5454545454545452E-3</v>
      </c>
      <c r="N4" s="121">
        <f>COUNTIF(JUL!$O$5:$O$284,'Disease Categories'!$A4)</f>
        <v>7</v>
      </c>
      <c r="O4" s="112">
        <f t="shared" ref="O4:O32" si="6">IFERROR(N4/$N$33,0)</f>
        <v>3.0837004405286344E-2</v>
      </c>
      <c r="P4" s="121">
        <f>COUNTIF(AUG!$O$5:$O$286,'Disease Categories'!$A4)</f>
        <v>9</v>
      </c>
      <c r="Q4" s="112">
        <f t="shared" ref="Q4:Q32" si="7">IFERROR(P4/$P$33,0)</f>
        <v>4.2654028436018961E-2</v>
      </c>
      <c r="R4" s="121">
        <f>COUNTIF(SEP!$O$5:$O$295,'Disease Categories'!$A4)</f>
        <v>1</v>
      </c>
      <c r="S4" s="112">
        <f t="shared" ref="S4:S32" si="8">IFERROR(R4/$R$33,0)</f>
        <v>4.9504950495049506E-3</v>
      </c>
      <c r="T4" s="121">
        <f>COUNTIF(OCT!$O$5:$O$285,'Disease Categories'!$A4)</f>
        <v>4</v>
      </c>
      <c r="U4" s="112">
        <f t="shared" ref="U4:U32" si="9">IFERROR(T4/$T$33,0)</f>
        <v>2.2857142857142857E-2</v>
      </c>
      <c r="V4" s="121">
        <f>COUNTIF(NOV!$O$5:$O$253,'Disease Categories'!$A4)</f>
        <v>76</v>
      </c>
      <c r="W4" s="112">
        <f t="shared" ref="W4:W32" si="10">IFERROR(V4/$V$33,0)</f>
        <v>0.4175824175824176</v>
      </c>
      <c r="X4" s="121">
        <f>COUNTIF(DEC!$O$5:$O$250,'Disease Categories'!$A4)</f>
        <v>47</v>
      </c>
      <c r="Y4" s="112">
        <f t="shared" ref="Y4:Y32" si="11">IFERROR(X4/$X$33,0)</f>
        <v>0.3949579831932773</v>
      </c>
    </row>
    <row r="5" spans="1:25" x14ac:dyDescent="0.25">
      <c r="A5" s="113" t="s">
        <v>359</v>
      </c>
      <c r="B5" s="122">
        <f>COUNTIF(JAN!$O$5:$O$258,'Disease Categories'!$A5)</f>
        <v>9</v>
      </c>
      <c r="C5" s="112">
        <f t="shared" si="0"/>
        <v>6.7669172932330823E-2</v>
      </c>
      <c r="D5" s="121">
        <f>COUNTIF(FEB!$O$5:$O$261,'Disease Categories'!$A5)</f>
        <v>9</v>
      </c>
      <c r="E5" s="112">
        <f t="shared" si="1"/>
        <v>5.6250000000000001E-2</v>
      </c>
      <c r="F5" s="122">
        <f>COUNTIF(MAR!$O$5:$O$283,'Disease Categories'!$A5)</f>
        <v>18</v>
      </c>
      <c r="G5" s="112">
        <f t="shared" si="2"/>
        <v>9.0909090909090912E-2</v>
      </c>
      <c r="H5" s="122">
        <f>COUNTIF(APR!$O$5:$O$274,'Disease Categories'!$A5)</f>
        <v>8</v>
      </c>
      <c r="I5" s="112">
        <f t="shared" si="3"/>
        <v>5.8823529411764705E-2</v>
      </c>
      <c r="J5" s="122">
        <f>COUNTIF(MAY!$O$5:$O$289,'Disease Categories'!$A5)</f>
        <v>8</v>
      </c>
      <c r="K5" s="112">
        <f t="shared" si="4"/>
        <v>5.7971014492753624E-2</v>
      </c>
      <c r="L5" s="122">
        <f>COUNTIF(JUN!$O$5:$O$275,'Disease Categories'!$A5)</f>
        <v>7</v>
      </c>
      <c r="M5" s="112">
        <f t="shared" si="5"/>
        <v>3.1818181818181815E-2</v>
      </c>
      <c r="N5" s="122">
        <f>COUNTIF(JUL!$O$5:$O$284,'Disease Categories'!$A5)</f>
        <v>13</v>
      </c>
      <c r="O5" s="112">
        <f t="shared" si="6"/>
        <v>5.7268722466960353E-2</v>
      </c>
      <c r="P5" s="122">
        <f>COUNTIF(AUG!$O$5:$O$286,'Disease Categories'!$A5)</f>
        <v>12</v>
      </c>
      <c r="Q5" s="112">
        <f t="shared" si="7"/>
        <v>5.6872037914691941E-2</v>
      </c>
      <c r="R5" s="122">
        <f>COUNTIF(SEP!$O$5:$O$295,'Disease Categories'!$A5)</f>
        <v>4</v>
      </c>
      <c r="S5" s="112">
        <f t="shared" si="8"/>
        <v>1.9801980198019802E-2</v>
      </c>
      <c r="T5" s="122">
        <f>COUNTIF(OCT!$O$5:$O$285,'Disease Categories'!$A5)</f>
        <v>4</v>
      </c>
      <c r="U5" s="112">
        <f t="shared" si="9"/>
        <v>2.2857142857142857E-2</v>
      </c>
      <c r="V5" s="122">
        <f>COUNTIF(NOV!$O$5:$O$253,'Disease Categories'!$A5)</f>
        <v>8</v>
      </c>
      <c r="W5" s="112">
        <f t="shared" si="10"/>
        <v>4.3956043956043959E-2</v>
      </c>
      <c r="X5" s="122">
        <f>COUNTIF(DEC!$O$5:$O$250,'Disease Categories'!$A5)</f>
        <v>2</v>
      </c>
      <c r="Y5" s="112">
        <f t="shared" si="11"/>
        <v>1.680672268907563E-2</v>
      </c>
    </row>
    <row r="6" spans="1:25" x14ac:dyDescent="0.25">
      <c r="A6" s="113" t="s">
        <v>511</v>
      </c>
      <c r="B6" s="122">
        <f>COUNTIF(JAN!$O$5:$O$258,'Disease Categories'!$A6)</f>
        <v>2</v>
      </c>
      <c r="C6" s="112">
        <f t="shared" si="0"/>
        <v>1.5037593984962405E-2</v>
      </c>
      <c r="D6" s="121">
        <f>COUNTIF(FEB!$O$5:$O$261,'Disease Categories'!$A6)</f>
        <v>1</v>
      </c>
      <c r="E6" s="112">
        <f t="shared" si="1"/>
        <v>6.2500000000000003E-3</v>
      </c>
      <c r="F6" s="122">
        <f>COUNTIF(MAR!$O$5:$O$283,'Disease Categories'!$A6)</f>
        <v>2</v>
      </c>
      <c r="G6" s="112">
        <f t="shared" si="2"/>
        <v>1.0101010101010102E-2</v>
      </c>
      <c r="H6" s="122">
        <f>COUNTIF(APR!$O$5:$O$274,'Disease Categories'!$A6)</f>
        <v>8</v>
      </c>
      <c r="I6" s="112">
        <f t="shared" si="3"/>
        <v>5.8823529411764705E-2</v>
      </c>
      <c r="J6" s="122">
        <f>COUNTIF(MAY!$O$5:$O$289,'Disease Categories'!$A6)</f>
        <v>10</v>
      </c>
      <c r="K6" s="112">
        <f t="shared" si="4"/>
        <v>7.2463768115942032E-2</v>
      </c>
      <c r="L6" s="122">
        <f>COUNTIF(JUN!$O$5:$O$275,'Disease Categories'!$A6)</f>
        <v>12</v>
      </c>
      <c r="M6" s="112">
        <f t="shared" si="5"/>
        <v>5.4545454545454543E-2</v>
      </c>
      <c r="N6" s="122">
        <f>COUNTIF(JUL!$O$5:$O$284,'Disease Categories'!$A6)</f>
        <v>2</v>
      </c>
      <c r="O6" s="112">
        <f t="shared" si="6"/>
        <v>8.8105726872246704E-3</v>
      </c>
      <c r="P6" s="122">
        <f>COUNTIF(AUG!$O$5:$O$286,'Disease Categories'!$A6)</f>
        <v>5</v>
      </c>
      <c r="Q6" s="112">
        <f t="shared" si="7"/>
        <v>2.3696682464454975E-2</v>
      </c>
      <c r="R6" s="122">
        <f>COUNTIF(SEP!$O$5:$O$295,'Disease Categories'!$A6)</f>
        <v>7</v>
      </c>
      <c r="S6" s="112">
        <f t="shared" si="8"/>
        <v>3.4653465346534656E-2</v>
      </c>
      <c r="T6" s="122">
        <f>COUNTIF(OCT!$O$5:$O$285,'Disease Categories'!$A6)</f>
        <v>1</v>
      </c>
      <c r="U6" s="112">
        <f t="shared" si="9"/>
        <v>5.7142857142857143E-3</v>
      </c>
      <c r="V6" s="122">
        <f>COUNTIF(NOV!$O$5:$O$253,'Disease Categories'!$A6)</f>
        <v>0</v>
      </c>
      <c r="W6" s="112">
        <f t="shared" si="10"/>
        <v>0</v>
      </c>
      <c r="X6" s="122">
        <f>COUNTIF(DEC!$O$5:$O$250,'Disease Categories'!$A6)</f>
        <v>0</v>
      </c>
      <c r="Y6" s="112">
        <f t="shared" si="11"/>
        <v>0</v>
      </c>
    </row>
    <row r="7" spans="1:25" x14ac:dyDescent="0.25">
      <c r="A7" s="113" t="s">
        <v>618</v>
      </c>
      <c r="B7" s="122">
        <f>COUNTIF(JAN!$O$5:$O$258,'Disease Categories'!$A7)</f>
        <v>6</v>
      </c>
      <c r="C7" s="112">
        <f t="shared" si="0"/>
        <v>4.5112781954887216E-2</v>
      </c>
      <c r="D7" s="121">
        <f>COUNTIF(FEB!$O$5:$O$261,'Disease Categories'!$A7)</f>
        <v>7</v>
      </c>
      <c r="E7" s="112">
        <f t="shared" si="1"/>
        <v>4.3749999999999997E-2</v>
      </c>
      <c r="F7" s="122">
        <f>COUNTIF(MAR!$O$5:$O$283,'Disease Categories'!$A7)</f>
        <v>0</v>
      </c>
      <c r="G7" s="112">
        <f t="shared" si="2"/>
        <v>0</v>
      </c>
      <c r="H7" s="122">
        <f>COUNTIF(APR!$O$5:$O$274,'Disease Categories'!$A7)</f>
        <v>1</v>
      </c>
      <c r="I7" s="112">
        <f t="shared" si="3"/>
        <v>7.3529411764705881E-3</v>
      </c>
      <c r="J7" s="122">
        <f>COUNTIF(MAY!$O$5:$O$289,'Disease Categories'!$A7)</f>
        <v>0</v>
      </c>
      <c r="K7" s="112">
        <f t="shared" si="4"/>
        <v>0</v>
      </c>
      <c r="L7" s="122">
        <f>COUNTIF(JUN!$O$5:$O$275,'Disease Categories'!$A7)</f>
        <v>4</v>
      </c>
      <c r="M7" s="112">
        <f t="shared" si="5"/>
        <v>1.8181818181818181E-2</v>
      </c>
      <c r="N7" s="122">
        <f>COUNTIF(JUL!$O$5:$O$284,'Disease Categories'!$A7)</f>
        <v>4</v>
      </c>
      <c r="O7" s="112">
        <f t="shared" si="6"/>
        <v>1.7621145374449341E-2</v>
      </c>
      <c r="P7" s="122">
        <f>COUNTIF(AUG!$O$5:$O$286,'Disease Categories'!$A7)</f>
        <v>2</v>
      </c>
      <c r="Q7" s="112">
        <f t="shared" si="7"/>
        <v>9.4786729857819912E-3</v>
      </c>
      <c r="R7" s="122">
        <f>COUNTIF(SEP!$O$5:$O$295,'Disease Categories'!$A7)</f>
        <v>5</v>
      </c>
      <c r="S7" s="112">
        <f t="shared" si="8"/>
        <v>2.4752475247524754E-2</v>
      </c>
      <c r="T7" s="122">
        <f>COUNTIF(OCT!$O$5:$O$285,'Disease Categories'!$A7)</f>
        <v>2</v>
      </c>
      <c r="U7" s="112">
        <f t="shared" si="9"/>
        <v>1.1428571428571429E-2</v>
      </c>
      <c r="V7" s="122">
        <f>COUNTIF(NOV!$O$5:$O$253,'Disease Categories'!$A7)</f>
        <v>1</v>
      </c>
      <c r="W7" s="112">
        <f t="shared" si="10"/>
        <v>5.4945054945054949E-3</v>
      </c>
      <c r="X7" s="122">
        <f>COUNTIF(DEC!$O$5:$O$250,'Disease Categories'!$A7)</f>
        <v>0</v>
      </c>
      <c r="Y7" s="112">
        <f t="shared" si="11"/>
        <v>0</v>
      </c>
    </row>
    <row r="8" spans="1:25" x14ac:dyDescent="0.25">
      <c r="A8" s="113" t="s">
        <v>2433</v>
      </c>
      <c r="B8" s="122">
        <f>COUNTIF(JAN!$O$5:$O$258,'Disease Categories'!$A8)</f>
        <v>0</v>
      </c>
      <c r="C8" s="112">
        <f t="shared" si="0"/>
        <v>0</v>
      </c>
      <c r="D8" s="121">
        <f>COUNTIF(FEB!$O$5:$O$261,'Disease Categories'!$A8)</f>
        <v>0</v>
      </c>
      <c r="E8" s="112">
        <f t="shared" si="1"/>
        <v>0</v>
      </c>
      <c r="F8" s="122">
        <f>COUNTIF(MAR!$O$5:$O$283,'Disease Categories'!$A8)</f>
        <v>0</v>
      </c>
      <c r="G8" s="112">
        <f t="shared" si="2"/>
        <v>0</v>
      </c>
      <c r="H8" s="122">
        <f>COUNTIF(APR!$O$5:$O$274,'Disease Categories'!$A8)</f>
        <v>0</v>
      </c>
      <c r="I8" s="112">
        <f t="shared" si="3"/>
        <v>0</v>
      </c>
      <c r="J8" s="122">
        <f>COUNTIF(MAY!$O$5:$O$289,'Disease Categories'!$A8)</f>
        <v>1</v>
      </c>
      <c r="K8" s="112">
        <f t="shared" si="4"/>
        <v>7.246376811594203E-3</v>
      </c>
      <c r="L8" s="122">
        <f>COUNTIF(JUN!$O$5:$O$275,'Disease Categories'!$A8)</f>
        <v>0</v>
      </c>
      <c r="M8" s="112">
        <f t="shared" si="5"/>
        <v>0</v>
      </c>
      <c r="N8" s="122">
        <f>COUNTIF(JUL!$O$5:$O$284,'Disease Categories'!$A8)</f>
        <v>1</v>
      </c>
      <c r="O8" s="112">
        <f t="shared" si="6"/>
        <v>4.4052863436123352E-3</v>
      </c>
      <c r="P8" s="122">
        <f>COUNTIF(AUG!$O$5:$O$286,'Disease Categories'!$A8)</f>
        <v>0</v>
      </c>
      <c r="Q8" s="112">
        <f t="shared" si="7"/>
        <v>0</v>
      </c>
      <c r="R8" s="122">
        <f>COUNTIF(SEP!$O$5:$O$295,'Disease Categories'!$A8)</f>
        <v>0</v>
      </c>
      <c r="S8" s="112">
        <f t="shared" si="8"/>
        <v>0</v>
      </c>
      <c r="T8" s="122">
        <f>COUNTIF(OCT!$O$5:$O$285,'Disease Categories'!$A8)</f>
        <v>0</v>
      </c>
      <c r="U8" s="112">
        <f t="shared" si="9"/>
        <v>0</v>
      </c>
      <c r="V8" s="122">
        <f>COUNTIF(NOV!$O$5:$O$253,'Disease Categories'!$A8)</f>
        <v>0</v>
      </c>
      <c r="W8" s="112">
        <f t="shared" si="10"/>
        <v>0</v>
      </c>
      <c r="X8" s="122">
        <f>COUNTIF(DEC!$O$5:$O$250,'Disease Categories'!$A8)</f>
        <v>0</v>
      </c>
      <c r="Y8" s="112">
        <f t="shared" si="11"/>
        <v>0</v>
      </c>
    </row>
    <row r="9" spans="1:25" x14ac:dyDescent="0.25">
      <c r="A9" s="113" t="s">
        <v>291</v>
      </c>
      <c r="B9" s="122">
        <f>COUNTIF(JAN!$O$5:$O$258,'Disease Categories'!$A9)</f>
        <v>8</v>
      </c>
      <c r="C9" s="112">
        <f t="shared" si="0"/>
        <v>6.0150375939849621E-2</v>
      </c>
      <c r="D9" s="121">
        <f>COUNTIF(FEB!$O$5:$O$261,'Disease Categories'!$A9)</f>
        <v>10</v>
      </c>
      <c r="E9" s="112">
        <f t="shared" si="1"/>
        <v>6.25E-2</v>
      </c>
      <c r="F9" s="122">
        <f>COUNTIF(MAR!$O$5:$O$283,'Disease Categories'!$A9)</f>
        <v>9</v>
      </c>
      <c r="G9" s="112">
        <f t="shared" si="2"/>
        <v>4.5454545454545456E-2</v>
      </c>
      <c r="H9" s="122">
        <f>COUNTIF(APR!$O$5:$O$274,'Disease Categories'!$A9)</f>
        <v>7</v>
      </c>
      <c r="I9" s="112">
        <f t="shared" si="3"/>
        <v>5.1470588235294115E-2</v>
      </c>
      <c r="J9" s="122">
        <f>COUNTIF(MAY!$O$5:$O$289,'Disease Categories'!$A9)</f>
        <v>12</v>
      </c>
      <c r="K9" s="112">
        <f t="shared" si="4"/>
        <v>8.6956521739130432E-2</v>
      </c>
      <c r="L9" s="122">
        <f>COUNTIF(JUN!$O$5:$O$275,'Disease Categories'!$A9)</f>
        <v>16</v>
      </c>
      <c r="M9" s="112">
        <f t="shared" si="5"/>
        <v>7.2727272727272724E-2</v>
      </c>
      <c r="N9" s="122">
        <f>COUNTIF(JUL!$O$5:$O$284,'Disease Categories'!$A9)</f>
        <v>12</v>
      </c>
      <c r="O9" s="112">
        <f t="shared" si="6"/>
        <v>5.2863436123348019E-2</v>
      </c>
      <c r="P9" s="122">
        <f>COUNTIF(AUG!$O$5:$O$286,'Disease Categories'!$A9)</f>
        <v>5</v>
      </c>
      <c r="Q9" s="112">
        <f t="shared" si="7"/>
        <v>2.3696682464454975E-2</v>
      </c>
      <c r="R9" s="122">
        <f>COUNTIF(SEP!$O$5:$O$295,'Disease Categories'!$A9)</f>
        <v>9</v>
      </c>
      <c r="S9" s="112">
        <f t="shared" si="8"/>
        <v>4.4554455445544552E-2</v>
      </c>
      <c r="T9" s="122">
        <f>COUNTIF(OCT!$O$5:$O$285,'Disease Categories'!$A9)</f>
        <v>4</v>
      </c>
      <c r="U9" s="112">
        <f t="shared" si="9"/>
        <v>2.2857142857142857E-2</v>
      </c>
      <c r="V9" s="122">
        <f>COUNTIF(NOV!$O$5:$O$253,'Disease Categories'!$A9)</f>
        <v>2</v>
      </c>
      <c r="W9" s="112">
        <f t="shared" si="10"/>
        <v>1.098901098901099E-2</v>
      </c>
      <c r="X9" s="122">
        <f>COUNTIF(DEC!$O$5:$O$250,'Disease Categories'!$A9)</f>
        <v>0</v>
      </c>
      <c r="Y9" s="112">
        <f t="shared" si="11"/>
        <v>0</v>
      </c>
    </row>
    <row r="10" spans="1:25" x14ac:dyDescent="0.25">
      <c r="A10" s="113" t="s">
        <v>383</v>
      </c>
      <c r="B10" s="122">
        <f>COUNTIF(JAN!$O$5:$O$258,'Disease Categories'!$A10)</f>
        <v>2</v>
      </c>
      <c r="C10" s="112">
        <f t="shared" si="0"/>
        <v>1.5037593984962405E-2</v>
      </c>
      <c r="D10" s="121">
        <f>COUNTIF(FEB!$O$5:$O$261,'Disease Categories'!$A10)</f>
        <v>11</v>
      </c>
      <c r="E10" s="112">
        <f t="shared" si="1"/>
        <v>6.8750000000000006E-2</v>
      </c>
      <c r="F10" s="122">
        <f>COUNTIF(MAR!$O$5:$O$283,'Disease Categories'!$A10)</f>
        <v>11</v>
      </c>
      <c r="G10" s="112">
        <f t="shared" si="2"/>
        <v>5.5555555555555552E-2</v>
      </c>
      <c r="H10" s="122">
        <f>COUNTIF(APR!$O$5:$O$274,'Disease Categories'!$A10)</f>
        <v>5</v>
      </c>
      <c r="I10" s="112">
        <f t="shared" si="3"/>
        <v>3.6764705882352942E-2</v>
      </c>
      <c r="J10" s="122">
        <f>COUNTIF(MAY!$O$5:$O$289,'Disease Categories'!$A10)</f>
        <v>6</v>
      </c>
      <c r="K10" s="112">
        <f t="shared" si="4"/>
        <v>4.3478260869565216E-2</v>
      </c>
      <c r="L10" s="122">
        <f>COUNTIF(JUN!$O$5:$O$275,'Disease Categories'!$A10)</f>
        <v>11</v>
      </c>
      <c r="M10" s="112">
        <f t="shared" si="5"/>
        <v>0.05</v>
      </c>
      <c r="N10" s="122">
        <f>COUNTIF(JUL!$O$5:$O$284,'Disease Categories'!$A10)</f>
        <v>16</v>
      </c>
      <c r="O10" s="112">
        <f t="shared" si="6"/>
        <v>7.0484581497797363E-2</v>
      </c>
      <c r="P10" s="122">
        <f>COUNTIF(AUG!$O$5:$O$286,'Disease Categories'!$A10)</f>
        <v>9</v>
      </c>
      <c r="Q10" s="112">
        <f t="shared" si="7"/>
        <v>4.2654028436018961E-2</v>
      </c>
      <c r="R10" s="122">
        <f>COUNTIF(SEP!$O$5:$O$295,'Disease Categories'!$A10)</f>
        <v>13</v>
      </c>
      <c r="S10" s="112">
        <f t="shared" si="8"/>
        <v>6.4356435643564358E-2</v>
      </c>
      <c r="T10" s="122">
        <f>COUNTIF(OCT!$O$5:$O$285,'Disease Categories'!$A10)</f>
        <v>5</v>
      </c>
      <c r="U10" s="112">
        <f t="shared" si="9"/>
        <v>2.8571428571428571E-2</v>
      </c>
      <c r="V10" s="122">
        <f>COUNTIF(NOV!$O$5:$O$253,'Disease Categories'!$A10)</f>
        <v>2</v>
      </c>
      <c r="W10" s="112">
        <f t="shared" si="10"/>
        <v>1.098901098901099E-2</v>
      </c>
      <c r="X10" s="122">
        <f>COUNTIF(DEC!$O$5:$O$250,'Disease Categories'!$A10)</f>
        <v>0</v>
      </c>
      <c r="Y10" s="112">
        <f t="shared" si="11"/>
        <v>0</v>
      </c>
    </row>
    <row r="11" spans="1:25" x14ac:dyDescent="0.25">
      <c r="A11" s="113" t="s">
        <v>310</v>
      </c>
      <c r="B11" s="122">
        <f>COUNTIF(JAN!$O$5:$O$258,'Disease Categories'!$A11)</f>
        <v>5</v>
      </c>
      <c r="C11" s="112">
        <f t="shared" si="0"/>
        <v>3.7593984962406013E-2</v>
      </c>
      <c r="D11" s="121">
        <f>COUNTIF(FEB!$O$5:$O$261,'Disease Categories'!$A11)</f>
        <v>6</v>
      </c>
      <c r="E11" s="112">
        <f t="shared" si="1"/>
        <v>3.7499999999999999E-2</v>
      </c>
      <c r="F11" s="122">
        <f>COUNTIF(MAR!$O$5:$O$283,'Disease Categories'!$A11)</f>
        <v>2</v>
      </c>
      <c r="G11" s="112">
        <f t="shared" si="2"/>
        <v>1.0101010101010102E-2</v>
      </c>
      <c r="H11" s="122">
        <f>COUNTIF(APR!$O$5:$O$274,'Disease Categories'!$A11)</f>
        <v>2</v>
      </c>
      <c r="I11" s="112">
        <f t="shared" si="3"/>
        <v>1.4705882352941176E-2</v>
      </c>
      <c r="J11" s="122">
        <f>COUNTIF(MAY!$O$5:$O$289,'Disease Categories'!$A11)</f>
        <v>3</v>
      </c>
      <c r="K11" s="112">
        <f t="shared" si="4"/>
        <v>2.1739130434782608E-2</v>
      </c>
      <c r="L11" s="122">
        <f>COUNTIF(JUN!$O$5:$O$275,'Disease Categories'!$A11)</f>
        <v>4</v>
      </c>
      <c r="M11" s="112">
        <f t="shared" si="5"/>
        <v>1.8181818181818181E-2</v>
      </c>
      <c r="N11" s="122">
        <f>COUNTIF(JUL!$O$5:$O$284,'Disease Categories'!$A11)</f>
        <v>3</v>
      </c>
      <c r="O11" s="112">
        <f t="shared" si="6"/>
        <v>1.3215859030837005E-2</v>
      </c>
      <c r="P11" s="122">
        <f>COUNTIF(AUG!$O$5:$O$286,'Disease Categories'!$A11)</f>
        <v>2</v>
      </c>
      <c r="Q11" s="112">
        <f t="shared" si="7"/>
        <v>9.4786729857819912E-3</v>
      </c>
      <c r="R11" s="122">
        <f>COUNTIF(SEP!$O$5:$O$295,'Disease Categories'!$A11)</f>
        <v>3</v>
      </c>
      <c r="S11" s="112">
        <f t="shared" si="8"/>
        <v>1.4851485148514851E-2</v>
      </c>
      <c r="T11" s="122">
        <f>COUNTIF(OCT!$O$5:$O$285,'Disease Categories'!$A11)</f>
        <v>0</v>
      </c>
      <c r="U11" s="112">
        <f t="shared" si="9"/>
        <v>0</v>
      </c>
      <c r="V11" s="122">
        <f>COUNTIF(NOV!$O$5:$O$253,'Disease Categories'!$A11)</f>
        <v>0</v>
      </c>
      <c r="W11" s="112">
        <f t="shared" si="10"/>
        <v>0</v>
      </c>
      <c r="X11" s="122">
        <f>COUNTIF(DEC!$O$5:$O$250,'Disease Categories'!$A11)</f>
        <v>2</v>
      </c>
      <c r="Y11" s="112">
        <f t="shared" si="11"/>
        <v>1.680672268907563E-2</v>
      </c>
    </row>
    <row r="12" spans="1:25" x14ac:dyDescent="0.25">
      <c r="A12" s="113" t="s">
        <v>284</v>
      </c>
      <c r="B12" s="122">
        <f>COUNTIF(JAN!$O$5:$O$258,'Disease Categories'!$A12)</f>
        <v>19</v>
      </c>
      <c r="C12" s="112">
        <f t="shared" si="0"/>
        <v>0.14285714285714285</v>
      </c>
      <c r="D12" s="121">
        <f>COUNTIF(FEB!$O$5:$O$261,'Disease Categories'!$A12)</f>
        <v>14</v>
      </c>
      <c r="E12" s="112">
        <f t="shared" si="1"/>
        <v>8.7499999999999994E-2</v>
      </c>
      <c r="F12" s="122">
        <f>COUNTIF(MAR!$O$5:$O$283,'Disease Categories'!$A12)</f>
        <v>34</v>
      </c>
      <c r="G12" s="112">
        <f t="shared" si="2"/>
        <v>0.17171717171717171</v>
      </c>
      <c r="H12" s="122">
        <f>COUNTIF(APR!$O$5:$O$274,'Disease Categories'!$A12)</f>
        <v>15</v>
      </c>
      <c r="I12" s="112">
        <f t="shared" si="3"/>
        <v>0.11029411764705882</v>
      </c>
      <c r="J12" s="122">
        <f>COUNTIF(MAY!$O$5:$O$289,'Disease Categories'!$A12)</f>
        <v>27</v>
      </c>
      <c r="K12" s="112">
        <f t="shared" si="4"/>
        <v>0.19565217391304349</v>
      </c>
      <c r="L12" s="122">
        <f>COUNTIF(JUN!$O$5:$O$275,'Disease Categories'!$A12)</f>
        <v>43</v>
      </c>
      <c r="M12" s="112">
        <f t="shared" si="5"/>
        <v>0.19545454545454546</v>
      </c>
      <c r="N12" s="122">
        <f>COUNTIF(JUL!$O$5:$O$284,'Disease Categories'!$A12)</f>
        <v>77</v>
      </c>
      <c r="O12" s="112">
        <f t="shared" si="6"/>
        <v>0.33920704845814981</v>
      </c>
      <c r="P12" s="122">
        <f>COUNTIF(AUG!$O$5:$O$286,'Disease Categories'!$A12)</f>
        <v>57</v>
      </c>
      <c r="Q12" s="112">
        <f t="shared" si="7"/>
        <v>0.27014218009478674</v>
      </c>
      <c r="R12" s="122">
        <f>COUNTIF(SEP!$O$5:$O$295,'Disease Categories'!$A12)</f>
        <v>92</v>
      </c>
      <c r="S12" s="112">
        <f t="shared" si="8"/>
        <v>0.45544554455445546</v>
      </c>
      <c r="T12" s="122">
        <f>COUNTIF(OCT!$O$5:$O$285,'Disease Categories'!$A12)</f>
        <v>92</v>
      </c>
      <c r="U12" s="112">
        <f t="shared" si="9"/>
        <v>0.52571428571428569</v>
      </c>
      <c r="V12" s="122">
        <f>COUNTIF(NOV!$O$5:$O$253,'Disease Categories'!$A12)</f>
        <v>25</v>
      </c>
      <c r="W12" s="112">
        <f t="shared" si="10"/>
        <v>0.13736263736263737</v>
      </c>
      <c r="X12" s="122">
        <f>COUNTIF(DEC!$O$5:$O$250,'Disease Categories'!$A12)</f>
        <v>17</v>
      </c>
      <c r="Y12" s="112">
        <f t="shared" si="11"/>
        <v>0.14285714285714285</v>
      </c>
    </row>
    <row r="13" spans="1:25" x14ac:dyDescent="0.25">
      <c r="A13" s="113" t="s">
        <v>421</v>
      </c>
      <c r="B13" s="122">
        <f>COUNTIF(JAN!$O$5:$O$258,'Disease Categories'!$A13)</f>
        <v>12</v>
      </c>
      <c r="C13" s="112">
        <f t="shared" si="0"/>
        <v>9.0225563909774431E-2</v>
      </c>
      <c r="D13" s="121">
        <f>COUNTIF(FEB!$O$5:$O$261,'Disease Categories'!$A13)</f>
        <v>8</v>
      </c>
      <c r="E13" s="112">
        <f t="shared" si="1"/>
        <v>0.05</v>
      </c>
      <c r="F13" s="122">
        <f>COUNTIF(MAR!$O$5:$O$283,'Disease Categories'!$A13)</f>
        <v>19</v>
      </c>
      <c r="G13" s="112">
        <f t="shared" si="2"/>
        <v>9.5959595959595953E-2</v>
      </c>
      <c r="H13" s="122">
        <f>COUNTIF(APR!$O$5:$O$274,'Disease Categories'!$A13)</f>
        <v>3</v>
      </c>
      <c r="I13" s="112">
        <f t="shared" si="3"/>
        <v>2.2058823529411766E-2</v>
      </c>
      <c r="J13" s="122">
        <f>COUNTIF(MAY!$O$5:$O$289,'Disease Categories'!$A13)</f>
        <v>4</v>
      </c>
      <c r="K13" s="112">
        <f t="shared" si="4"/>
        <v>2.8985507246376812E-2</v>
      </c>
      <c r="L13" s="122">
        <f>COUNTIF(JUN!$O$5:$O$275,'Disease Categories'!$A13)</f>
        <v>23</v>
      </c>
      <c r="M13" s="112">
        <f t="shared" si="5"/>
        <v>0.10454545454545454</v>
      </c>
      <c r="N13" s="122">
        <f>COUNTIF(JUL!$O$5:$O$284,'Disease Categories'!$A13)</f>
        <v>17</v>
      </c>
      <c r="O13" s="112">
        <f t="shared" si="6"/>
        <v>7.4889867841409691E-2</v>
      </c>
      <c r="P13" s="122">
        <f>COUNTIF(AUG!$O$5:$O$286,'Disease Categories'!$A13)</f>
        <v>8</v>
      </c>
      <c r="Q13" s="112">
        <f t="shared" si="7"/>
        <v>3.7914691943127965E-2</v>
      </c>
      <c r="R13" s="122">
        <f>COUNTIF(SEP!$O$5:$O$295,'Disease Categories'!$A13)</f>
        <v>3</v>
      </c>
      <c r="S13" s="112">
        <f t="shared" si="8"/>
        <v>1.4851485148514851E-2</v>
      </c>
      <c r="T13" s="122">
        <f>COUNTIF(OCT!$O$5:$O$285,'Disease Categories'!$A13)</f>
        <v>3</v>
      </c>
      <c r="U13" s="112">
        <f t="shared" si="9"/>
        <v>1.7142857142857144E-2</v>
      </c>
      <c r="V13" s="122">
        <f>COUNTIF(NOV!$O$5:$O$253,'Disease Categories'!$A13)</f>
        <v>7</v>
      </c>
      <c r="W13" s="112">
        <f t="shared" si="10"/>
        <v>3.8461538461538464E-2</v>
      </c>
      <c r="X13" s="122">
        <f>COUNTIF(DEC!$O$5:$O$250,'Disease Categories'!$A13)</f>
        <v>9</v>
      </c>
      <c r="Y13" s="112">
        <f t="shared" si="11"/>
        <v>7.5630252100840331E-2</v>
      </c>
    </row>
    <row r="14" spans="1:25" x14ac:dyDescent="0.25">
      <c r="A14" s="113" t="s">
        <v>916</v>
      </c>
      <c r="B14" s="122">
        <f>COUNTIF(JAN!$O$5:$O$258,'Disease Categories'!$A14)</f>
        <v>0</v>
      </c>
      <c r="C14" s="112">
        <f t="shared" si="0"/>
        <v>0</v>
      </c>
      <c r="D14" s="121">
        <f>COUNTIF(FEB!$O$5:$O$261,'Disease Categories'!$A14)</f>
        <v>1</v>
      </c>
      <c r="E14" s="112">
        <f t="shared" si="1"/>
        <v>6.2500000000000003E-3</v>
      </c>
      <c r="F14" s="122">
        <f>COUNTIF(MAR!$O$5:$O$283,'Disease Categories'!$A14)</f>
        <v>1</v>
      </c>
      <c r="G14" s="112">
        <f t="shared" si="2"/>
        <v>5.0505050505050509E-3</v>
      </c>
      <c r="H14" s="122">
        <f>COUNTIF(APR!$O$5:$O$274,'Disease Categories'!$A14)</f>
        <v>3</v>
      </c>
      <c r="I14" s="112">
        <f t="shared" si="3"/>
        <v>2.2058823529411766E-2</v>
      </c>
      <c r="J14" s="122">
        <f>COUNTIF(MAY!$O$5:$O$289,'Disease Categories'!$A14)</f>
        <v>0</v>
      </c>
      <c r="K14" s="112">
        <f t="shared" si="4"/>
        <v>0</v>
      </c>
      <c r="L14" s="122">
        <f>COUNTIF(JUN!$O$5:$O$275,'Disease Categories'!$A14)</f>
        <v>6</v>
      </c>
      <c r="M14" s="112">
        <f t="shared" si="5"/>
        <v>2.7272727272727271E-2</v>
      </c>
      <c r="N14" s="122">
        <f>COUNTIF(JUL!$O$5:$O$284,'Disease Categories'!$A14)</f>
        <v>0</v>
      </c>
      <c r="O14" s="112">
        <f t="shared" si="6"/>
        <v>0</v>
      </c>
      <c r="P14" s="122">
        <f>COUNTIF(AUG!$O$5:$O$286,'Disease Categories'!$A14)</f>
        <v>2</v>
      </c>
      <c r="Q14" s="112">
        <f t="shared" si="7"/>
        <v>9.4786729857819912E-3</v>
      </c>
      <c r="R14" s="122">
        <f>COUNTIF(SEP!$O$5:$O$295,'Disease Categories'!$A14)</f>
        <v>3</v>
      </c>
      <c r="S14" s="112">
        <f t="shared" si="8"/>
        <v>1.4851485148514851E-2</v>
      </c>
      <c r="T14" s="122">
        <f>COUNTIF(OCT!$O$5:$O$285,'Disease Categories'!$A14)</f>
        <v>0</v>
      </c>
      <c r="U14" s="112">
        <f t="shared" si="9"/>
        <v>0</v>
      </c>
      <c r="V14" s="122">
        <f>COUNTIF(NOV!$O$5:$O$253,'Disease Categories'!$A14)</f>
        <v>0</v>
      </c>
      <c r="W14" s="112">
        <f t="shared" si="10"/>
        <v>0</v>
      </c>
      <c r="X14" s="122">
        <f>COUNTIF(DEC!$O$5:$O$250,'Disease Categories'!$A14)</f>
        <v>2</v>
      </c>
      <c r="Y14" s="112">
        <f t="shared" si="11"/>
        <v>1.680672268907563E-2</v>
      </c>
    </row>
    <row r="15" spans="1:25" x14ac:dyDescent="0.25">
      <c r="A15" s="113" t="s">
        <v>5641</v>
      </c>
      <c r="B15" s="122">
        <f>COUNTIF(JAN!$O$5:$O$258,'Disease Categories'!$A15)</f>
        <v>0</v>
      </c>
      <c r="C15" s="112">
        <f t="shared" si="0"/>
        <v>0</v>
      </c>
      <c r="D15" s="121">
        <f>COUNTIF(FEB!$O$5:$O$261,'Disease Categories'!$A15)</f>
        <v>0</v>
      </c>
      <c r="E15" s="112">
        <f t="shared" si="1"/>
        <v>0</v>
      </c>
      <c r="F15" s="122">
        <f>COUNTIF(MAR!$O$5:$O$283,'Disease Categories'!$A15)</f>
        <v>0</v>
      </c>
      <c r="G15" s="112">
        <f t="shared" si="2"/>
        <v>0</v>
      </c>
      <c r="H15" s="122">
        <f>COUNTIF(APR!$O$5:$O$274,'Disease Categories'!$A15)</f>
        <v>0</v>
      </c>
      <c r="I15" s="112">
        <f t="shared" si="3"/>
        <v>0</v>
      </c>
      <c r="J15" s="122">
        <f>COUNTIF(MAY!$O$5:$O$289,'Disease Categories'!$A15)</f>
        <v>0</v>
      </c>
      <c r="K15" s="112">
        <f t="shared" si="4"/>
        <v>0</v>
      </c>
      <c r="L15" s="122">
        <f>COUNTIF(JUN!$O$5:$O$275,'Disease Categories'!$A15)</f>
        <v>0</v>
      </c>
      <c r="M15" s="112">
        <f t="shared" si="5"/>
        <v>0</v>
      </c>
      <c r="N15" s="122">
        <f>COUNTIF(JUL!$O$5:$O$284,'Disease Categories'!$A15)</f>
        <v>0</v>
      </c>
      <c r="O15" s="112">
        <f t="shared" si="6"/>
        <v>0</v>
      </c>
      <c r="P15" s="122">
        <f>COUNTIF(AUG!$O$5:$O$286,'Disease Categories'!$A15)</f>
        <v>0</v>
      </c>
      <c r="Q15" s="112">
        <f t="shared" si="7"/>
        <v>0</v>
      </c>
      <c r="R15" s="122">
        <f>COUNTIF(SEP!$O$5:$O$295,'Disease Categories'!$A15)</f>
        <v>0</v>
      </c>
      <c r="S15" s="112">
        <f t="shared" si="8"/>
        <v>0</v>
      </c>
      <c r="T15" s="122">
        <f>COUNTIF(OCT!$O$5:$O$285,'Disease Categories'!$A15)</f>
        <v>0</v>
      </c>
      <c r="U15" s="112">
        <f t="shared" si="9"/>
        <v>0</v>
      </c>
      <c r="V15" s="122">
        <f>COUNTIF(NOV!$O$5:$O$253,'Disease Categories'!$A15)</f>
        <v>0</v>
      </c>
      <c r="W15" s="112">
        <f t="shared" si="10"/>
        <v>0</v>
      </c>
      <c r="X15" s="122">
        <f>COUNTIF(DEC!$O$5:$O$250,'Disease Categories'!$A15)</f>
        <v>0</v>
      </c>
      <c r="Y15" s="112">
        <f t="shared" si="11"/>
        <v>0</v>
      </c>
    </row>
    <row r="16" spans="1:25" x14ac:dyDescent="0.25">
      <c r="A16" s="113" t="s">
        <v>415</v>
      </c>
      <c r="B16" s="122">
        <f>COUNTIF(JAN!$O$5:$O$258,'Disease Categories'!$A16)</f>
        <v>4</v>
      </c>
      <c r="C16" s="112">
        <f t="shared" si="0"/>
        <v>3.007518796992481E-2</v>
      </c>
      <c r="D16" s="121">
        <f>COUNTIF(FEB!$O$5:$O$261,'Disease Categories'!$A16)</f>
        <v>1</v>
      </c>
      <c r="E16" s="112">
        <f t="shared" si="1"/>
        <v>6.2500000000000003E-3</v>
      </c>
      <c r="F16" s="122">
        <f>COUNTIF(MAR!$O$5:$O$283,'Disease Categories'!$A16)</f>
        <v>4</v>
      </c>
      <c r="G16" s="112">
        <f t="shared" si="2"/>
        <v>2.0202020202020204E-2</v>
      </c>
      <c r="H16" s="122">
        <f>COUNTIF(APR!$O$5:$O$274,'Disease Categories'!$A16)</f>
        <v>1</v>
      </c>
      <c r="I16" s="112">
        <f t="shared" si="3"/>
        <v>7.3529411764705881E-3</v>
      </c>
      <c r="J16" s="122">
        <f>COUNTIF(MAY!$O$5:$O$289,'Disease Categories'!$A16)</f>
        <v>1</v>
      </c>
      <c r="K16" s="112">
        <f t="shared" si="4"/>
        <v>7.246376811594203E-3</v>
      </c>
      <c r="L16" s="122">
        <f>COUNTIF(JUN!$O$5:$O$275,'Disease Categories'!$A16)</f>
        <v>8</v>
      </c>
      <c r="M16" s="112">
        <f t="shared" si="5"/>
        <v>3.6363636363636362E-2</v>
      </c>
      <c r="N16" s="122">
        <f>COUNTIF(JUL!$O$5:$O$284,'Disease Categories'!$A16)</f>
        <v>2</v>
      </c>
      <c r="O16" s="112">
        <f t="shared" si="6"/>
        <v>8.8105726872246704E-3</v>
      </c>
      <c r="P16" s="122">
        <f>COUNTIF(AUG!$O$5:$O$286,'Disease Categories'!$A16)</f>
        <v>9</v>
      </c>
      <c r="Q16" s="112">
        <f t="shared" si="7"/>
        <v>4.2654028436018961E-2</v>
      </c>
      <c r="R16" s="122">
        <f>COUNTIF(SEP!$O$5:$O$295,'Disease Categories'!$A16)</f>
        <v>5</v>
      </c>
      <c r="S16" s="112">
        <f t="shared" si="8"/>
        <v>2.4752475247524754E-2</v>
      </c>
      <c r="T16" s="122">
        <f>COUNTIF(OCT!$O$5:$O$285,'Disease Categories'!$A16)</f>
        <v>3</v>
      </c>
      <c r="U16" s="112">
        <f t="shared" si="9"/>
        <v>1.7142857142857144E-2</v>
      </c>
      <c r="V16" s="122">
        <f>COUNTIF(NOV!$O$5:$O$253,'Disease Categories'!$A16)</f>
        <v>3</v>
      </c>
      <c r="W16" s="112">
        <f t="shared" si="10"/>
        <v>1.6483516483516484E-2</v>
      </c>
      <c r="X16" s="122">
        <f>COUNTIF(DEC!$O$5:$O$250,'Disease Categories'!$A16)</f>
        <v>0</v>
      </c>
      <c r="Y16" s="112">
        <f t="shared" si="11"/>
        <v>0</v>
      </c>
    </row>
    <row r="17" spans="1:25" x14ac:dyDescent="0.25">
      <c r="A17" s="113" t="s">
        <v>345</v>
      </c>
      <c r="B17" s="122">
        <f>COUNTIF(JAN!$O$5:$O$258,'Disease Categories'!$A17)</f>
        <v>13</v>
      </c>
      <c r="C17" s="112">
        <f t="shared" si="0"/>
        <v>9.7744360902255634E-2</v>
      </c>
      <c r="D17" s="121">
        <f>COUNTIF(FEB!$O$5:$O$261,'Disease Categories'!$A17)</f>
        <v>23</v>
      </c>
      <c r="E17" s="112">
        <f t="shared" si="1"/>
        <v>0.14374999999999999</v>
      </c>
      <c r="F17" s="122">
        <f>COUNTIF(MAR!$O$5:$O$283,'Disease Categories'!$A17)</f>
        <v>31</v>
      </c>
      <c r="G17" s="112">
        <f t="shared" si="2"/>
        <v>0.15656565656565657</v>
      </c>
      <c r="H17" s="122">
        <f>COUNTIF(APR!$O$5:$O$274,'Disease Categories'!$A17)</f>
        <v>18</v>
      </c>
      <c r="I17" s="112">
        <f t="shared" si="3"/>
        <v>0.13235294117647059</v>
      </c>
      <c r="J17" s="122">
        <f>COUNTIF(MAY!$O$5:$O$289,'Disease Categories'!$A17)</f>
        <v>16</v>
      </c>
      <c r="K17" s="112">
        <f t="shared" si="4"/>
        <v>0.11594202898550725</v>
      </c>
      <c r="L17" s="122">
        <f>COUNTIF(JUN!$O$5:$O$275,'Disease Categories'!$A17)</f>
        <v>27</v>
      </c>
      <c r="M17" s="112">
        <f t="shared" si="5"/>
        <v>0.12272727272727273</v>
      </c>
      <c r="N17" s="122">
        <f>COUNTIF(JUL!$O$5:$O$284,'Disease Categories'!$A17)</f>
        <v>20</v>
      </c>
      <c r="O17" s="112">
        <f t="shared" si="6"/>
        <v>8.8105726872246701E-2</v>
      </c>
      <c r="P17" s="122">
        <f>COUNTIF(AUG!$O$5:$O$286,'Disease Categories'!$A17)</f>
        <v>15</v>
      </c>
      <c r="Q17" s="112">
        <f t="shared" si="7"/>
        <v>7.1090047393364927E-2</v>
      </c>
      <c r="R17" s="122">
        <f>COUNTIF(SEP!$O$5:$O$295,'Disease Categories'!$A17)</f>
        <v>5</v>
      </c>
      <c r="S17" s="112">
        <f t="shared" si="8"/>
        <v>2.4752475247524754E-2</v>
      </c>
      <c r="T17" s="122">
        <f>COUNTIF(OCT!$O$5:$O$285,'Disease Categories'!$A17)</f>
        <v>2</v>
      </c>
      <c r="U17" s="112">
        <f t="shared" si="9"/>
        <v>1.1428571428571429E-2</v>
      </c>
      <c r="V17" s="122">
        <f>COUNTIF(NOV!$O$5:$O$253,'Disease Categories'!$A17)</f>
        <v>4</v>
      </c>
      <c r="W17" s="112">
        <f t="shared" si="10"/>
        <v>2.197802197802198E-2</v>
      </c>
      <c r="X17" s="122">
        <f>COUNTIF(DEC!$O$5:$O$250,'Disease Categories'!$A17)</f>
        <v>3</v>
      </c>
      <c r="Y17" s="112">
        <f t="shared" si="11"/>
        <v>2.5210084033613446E-2</v>
      </c>
    </row>
    <row r="18" spans="1:25" x14ac:dyDescent="0.25">
      <c r="A18" s="114" t="s">
        <v>854</v>
      </c>
      <c r="B18" s="122">
        <f>COUNTIF(JAN!$O$5:$O$258,'Disease Categories'!$A18)</f>
        <v>0</v>
      </c>
      <c r="C18" s="112">
        <f t="shared" si="0"/>
        <v>0</v>
      </c>
      <c r="D18" s="121">
        <f>COUNTIF(FEB!$O$5:$O$261,'Disease Categories'!$A18)</f>
        <v>2</v>
      </c>
      <c r="E18" s="112">
        <f t="shared" si="1"/>
        <v>1.2500000000000001E-2</v>
      </c>
      <c r="F18" s="122">
        <f>COUNTIF(MAR!$O$5:$O$283,'Disease Categories'!$A18)</f>
        <v>1</v>
      </c>
      <c r="G18" s="112">
        <f t="shared" si="2"/>
        <v>5.0505050505050509E-3</v>
      </c>
      <c r="H18" s="122">
        <f>COUNTIF(APR!$O$5:$O$274,'Disease Categories'!$A18)</f>
        <v>0</v>
      </c>
      <c r="I18" s="112">
        <f t="shared" si="3"/>
        <v>0</v>
      </c>
      <c r="J18" s="122">
        <f>COUNTIF(MAY!$O$5:$O$289,'Disease Categories'!$A18)</f>
        <v>0</v>
      </c>
      <c r="K18" s="112">
        <f t="shared" si="4"/>
        <v>0</v>
      </c>
      <c r="L18" s="122">
        <f>COUNTIF(JUN!$O$5:$O$275,'Disease Categories'!$A18)</f>
        <v>0</v>
      </c>
      <c r="M18" s="112">
        <f t="shared" si="5"/>
        <v>0</v>
      </c>
      <c r="N18" s="122">
        <f>COUNTIF(JUL!$O$5:$O$284,'Disease Categories'!$A18)</f>
        <v>1</v>
      </c>
      <c r="O18" s="112">
        <f t="shared" si="6"/>
        <v>4.4052863436123352E-3</v>
      </c>
      <c r="P18" s="122">
        <f>COUNTIF(AUG!$O$5:$O$286,'Disease Categories'!$A18)</f>
        <v>3</v>
      </c>
      <c r="Q18" s="112">
        <f t="shared" si="7"/>
        <v>1.4218009478672985E-2</v>
      </c>
      <c r="R18" s="122">
        <f>COUNTIF(SEP!$O$5:$O$295,'Disease Categories'!$A18)</f>
        <v>0</v>
      </c>
      <c r="S18" s="112">
        <f t="shared" si="8"/>
        <v>0</v>
      </c>
      <c r="T18" s="122">
        <f>COUNTIF(OCT!$O$5:$O$285,'Disease Categories'!$A18)</f>
        <v>0</v>
      </c>
      <c r="U18" s="112">
        <f t="shared" si="9"/>
        <v>0</v>
      </c>
      <c r="V18" s="122">
        <f>COUNTIF(NOV!$O$5:$O$253,'Disease Categories'!$A18)</f>
        <v>2</v>
      </c>
      <c r="W18" s="112">
        <f t="shared" si="10"/>
        <v>1.098901098901099E-2</v>
      </c>
      <c r="X18" s="122">
        <f>COUNTIF(DEC!$O$5:$O$250,'Disease Categories'!$A18)</f>
        <v>1</v>
      </c>
      <c r="Y18" s="112">
        <f t="shared" si="11"/>
        <v>8.4033613445378148E-3</v>
      </c>
    </row>
    <row r="19" spans="1:25" x14ac:dyDescent="0.25">
      <c r="A19" s="114" t="s">
        <v>1733</v>
      </c>
      <c r="B19" s="122">
        <f>COUNTIF(JAN!$O$5:$O$258,'Disease Categories'!$A19)</f>
        <v>0</v>
      </c>
      <c r="C19" s="112">
        <f t="shared" si="0"/>
        <v>0</v>
      </c>
      <c r="D19" s="121">
        <f>COUNTIF(FEB!$O$5:$O$261,'Disease Categories'!$A19)</f>
        <v>0</v>
      </c>
      <c r="E19" s="112">
        <f t="shared" si="1"/>
        <v>0</v>
      </c>
      <c r="F19" s="122">
        <f>COUNTIF(MAR!$O$5:$O$283,'Disease Categories'!$A19)</f>
        <v>0</v>
      </c>
      <c r="G19" s="112">
        <f t="shared" si="2"/>
        <v>0</v>
      </c>
      <c r="H19" s="122">
        <f>COUNTIF(APR!$O$5:$O$274,'Disease Categories'!$A19)</f>
        <v>7</v>
      </c>
      <c r="I19" s="112">
        <f t="shared" si="3"/>
        <v>5.1470588235294115E-2</v>
      </c>
      <c r="J19" s="122">
        <f>COUNTIF(MAY!$O$5:$O$289,'Disease Categories'!$A19)</f>
        <v>0</v>
      </c>
      <c r="K19" s="112">
        <f t="shared" si="4"/>
        <v>0</v>
      </c>
      <c r="L19" s="122">
        <f>COUNTIF(JUN!$O$5:$O$275,'Disease Categories'!$A19)</f>
        <v>10</v>
      </c>
      <c r="M19" s="112">
        <f t="shared" si="5"/>
        <v>4.5454545454545456E-2</v>
      </c>
      <c r="N19" s="122">
        <f>COUNTIF(JUL!$O$5:$O$284,'Disease Categories'!$A19)</f>
        <v>0</v>
      </c>
      <c r="O19" s="112">
        <f t="shared" si="6"/>
        <v>0</v>
      </c>
      <c r="P19" s="122">
        <f>COUNTIF(AUG!$O$5:$O$286,'Disease Categories'!$A19)</f>
        <v>10</v>
      </c>
      <c r="Q19" s="112">
        <f t="shared" si="7"/>
        <v>4.7393364928909949E-2</v>
      </c>
      <c r="R19" s="122">
        <f>COUNTIF(SEP!$O$5:$O$295,'Disease Categories'!$A19)</f>
        <v>7</v>
      </c>
      <c r="S19" s="112">
        <f t="shared" si="8"/>
        <v>3.4653465346534656E-2</v>
      </c>
      <c r="T19" s="122">
        <f>COUNTIF(OCT!$O$5:$O$285,'Disease Categories'!$A19)</f>
        <v>4</v>
      </c>
      <c r="U19" s="112">
        <f t="shared" si="9"/>
        <v>2.2857142857142857E-2</v>
      </c>
      <c r="V19" s="122">
        <f>COUNTIF(NOV!$O$5:$O$253,'Disease Categories'!$A19)</f>
        <v>0</v>
      </c>
      <c r="W19" s="112">
        <f t="shared" si="10"/>
        <v>0</v>
      </c>
      <c r="X19" s="122">
        <f>COUNTIF(DEC!$O$5:$O$250,'Disease Categories'!$A19)</f>
        <v>0</v>
      </c>
      <c r="Y19" s="112">
        <f t="shared" si="11"/>
        <v>0</v>
      </c>
    </row>
    <row r="20" spans="1:25" x14ac:dyDescent="0.25">
      <c r="A20" s="114" t="s">
        <v>208</v>
      </c>
      <c r="B20" s="122">
        <f>COUNTIF(JAN!$O$5:$O$258,'Disease Categories'!$A20)</f>
        <v>5</v>
      </c>
      <c r="C20" s="112">
        <f t="shared" si="0"/>
        <v>3.7593984962406013E-2</v>
      </c>
      <c r="D20" s="121">
        <f>COUNTIF(FEB!$O$5:$O$261,'Disease Categories'!$A20)</f>
        <v>6</v>
      </c>
      <c r="E20" s="112">
        <f t="shared" si="1"/>
        <v>3.7499999999999999E-2</v>
      </c>
      <c r="F20" s="122">
        <f>COUNTIF(MAR!$O$5:$O$283,'Disease Categories'!$A20)</f>
        <v>5</v>
      </c>
      <c r="G20" s="112">
        <f t="shared" si="2"/>
        <v>2.5252525252525252E-2</v>
      </c>
      <c r="H20" s="122">
        <f>COUNTIF(APR!$O$5:$O$274,'Disease Categories'!$A20)</f>
        <v>4</v>
      </c>
      <c r="I20" s="112">
        <f t="shared" si="3"/>
        <v>2.9411764705882353E-2</v>
      </c>
      <c r="J20" s="122">
        <f>COUNTIF(MAY!$O$5:$O$289,'Disease Categories'!$A20)</f>
        <v>10</v>
      </c>
      <c r="K20" s="112">
        <f t="shared" si="4"/>
        <v>7.2463768115942032E-2</v>
      </c>
      <c r="L20" s="122">
        <f>COUNTIF(JUN!$O$5:$O$275,'Disease Categories'!$A20)</f>
        <v>5</v>
      </c>
      <c r="M20" s="112">
        <f t="shared" si="5"/>
        <v>2.2727272727272728E-2</v>
      </c>
      <c r="N20" s="122">
        <f>COUNTIF(JUL!$O$5:$O$284,'Disease Categories'!$A20)</f>
        <v>10</v>
      </c>
      <c r="O20" s="112">
        <f t="shared" si="6"/>
        <v>4.405286343612335E-2</v>
      </c>
      <c r="P20" s="122">
        <f>COUNTIF(AUG!$O$5:$O$286,'Disease Categories'!$A20)</f>
        <v>11</v>
      </c>
      <c r="Q20" s="112">
        <f t="shared" si="7"/>
        <v>5.2132701421800945E-2</v>
      </c>
      <c r="R20" s="122">
        <f>COUNTIF(SEP!$O$5:$O$295,'Disease Categories'!$A20)</f>
        <v>11</v>
      </c>
      <c r="S20" s="112">
        <f t="shared" si="8"/>
        <v>5.4455445544554455E-2</v>
      </c>
      <c r="T20" s="122">
        <f>COUNTIF(OCT!$O$5:$O$285,'Disease Categories'!$A20)</f>
        <v>6</v>
      </c>
      <c r="U20" s="112">
        <f t="shared" si="9"/>
        <v>3.4285714285714287E-2</v>
      </c>
      <c r="V20" s="122">
        <f>COUNTIF(NOV!$O$5:$O$253,'Disease Categories'!$A20)</f>
        <v>10</v>
      </c>
      <c r="W20" s="112">
        <f t="shared" si="10"/>
        <v>5.4945054945054944E-2</v>
      </c>
      <c r="X20" s="122">
        <f>COUNTIF(DEC!$O$5:$O$250,'Disease Categories'!$A20)</f>
        <v>4</v>
      </c>
      <c r="Y20" s="112">
        <f t="shared" si="11"/>
        <v>3.3613445378151259E-2</v>
      </c>
    </row>
    <row r="21" spans="1:25" x14ac:dyDescent="0.25">
      <c r="A21" s="114" t="s">
        <v>1059</v>
      </c>
      <c r="B21" s="122">
        <f>COUNTIF(JAN!$O$5:$O$258,'Disease Categories'!$A21)</f>
        <v>0</v>
      </c>
      <c r="C21" s="112">
        <f t="shared" si="0"/>
        <v>0</v>
      </c>
      <c r="D21" s="121">
        <f>COUNTIF(FEB!$O$5:$O$261,'Disease Categories'!$A21)</f>
        <v>1</v>
      </c>
      <c r="E21" s="112">
        <f t="shared" si="1"/>
        <v>6.2500000000000003E-3</v>
      </c>
      <c r="F21" s="122">
        <f>COUNTIF(MAR!$O$5:$O$283,'Disease Categories'!$A21)</f>
        <v>0</v>
      </c>
      <c r="G21" s="112">
        <f t="shared" si="2"/>
        <v>0</v>
      </c>
      <c r="H21" s="122">
        <f>COUNTIF(APR!$O$5:$O$274,'Disease Categories'!$A21)</f>
        <v>4</v>
      </c>
      <c r="I21" s="112">
        <f t="shared" si="3"/>
        <v>2.9411764705882353E-2</v>
      </c>
      <c r="J21" s="122">
        <f>COUNTIF(MAY!$O$5:$O$289,'Disease Categories'!$A21)</f>
        <v>0</v>
      </c>
      <c r="K21" s="112">
        <f t="shared" si="4"/>
        <v>0</v>
      </c>
      <c r="L21" s="122">
        <f>COUNTIF(JUN!$O$5:$O$275,'Disease Categories'!$A21)</f>
        <v>0</v>
      </c>
      <c r="M21" s="112">
        <f t="shared" si="5"/>
        <v>0</v>
      </c>
      <c r="N21" s="122">
        <f>COUNTIF(JUL!$O$5:$O$284,'Disease Categories'!$A21)</f>
        <v>1</v>
      </c>
      <c r="O21" s="112">
        <f t="shared" si="6"/>
        <v>4.4052863436123352E-3</v>
      </c>
      <c r="P21" s="122">
        <f>COUNTIF(AUG!$O$5:$O$286,'Disease Categories'!$A21)</f>
        <v>0</v>
      </c>
      <c r="Q21" s="112">
        <f t="shared" si="7"/>
        <v>0</v>
      </c>
      <c r="R21" s="122">
        <f>COUNTIF(SEP!$O$5:$O$295,'Disease Categories'!$A21)</f>
        <v>3</v>
      </c>
      <c r="S21" s="112">
        <f t="shared" si="8"/>
        <v>1.4851485148514851E-2</v>
      </c>
      <c r="T21" s="122">
        <f>COUNTIF(OCT!$O$5:$O$285,'Disease Categories'!$A21)</f>
        <v>1</v>
      </c>
      <c r="U21" s="112">
        <f t="shared" si="9"/>
        <v>5.7142857142857143E-3</v>
      </c>
      <c r="V21" s="122">
        <f>COUNTIF(NOV!$O$5:$O$253,'Disease Categories'!$A21)</f>
        <v>1</v>
      </c>
      <c r="W21" s="112">
        <f t="shared" si="10"/>
        <v>5.4945054945054949E-3</v>
      </c>
      <c r="X21" s="122">
        <f>COUNTIF(DEC!$O$5:$O$250,'Disease Categories'!$A21)</f>
        <v>2</v>
      </c>
      <c r="Y21" s="112">
        <f t="shared" si="11"/>
        <v>1.680672268907563E-2</v>
      </c>
    </row>
    <row r="22" spans="1:25" x14ac:dyDescent="0.25">
      <c r="A22" s="114" t="s">
        <v>705</v>
      </c>
      <c r="B22" s="122">
        <f>COUNTIF(JAN!$O$5:$O$258,'Disease Categories'!$A22)</f>
        <v>1</v>
      </c>
      <c r="C22" s="112">
        <f t="shared" si="0"/>
        <v>7.5187969924812026E-3</v>
      </c>
      <c r="D22" s="121">
        <f>COUNTIF(FEB!$O$5:$O$261,'Disease Categories'!$A22)</f>
        <v>2</v>
      </c>
      <c r="E22" s="112">
        <f t="shared" si="1"/>
        <v>1.2500000000000001E-2</v>
      </c>
      <c r="F22" s="122">
        <f>COUNTIF(MAR!$O$5:$O$283,'Disease Categories'!$A22)</f>
        <v>2</v>
      </c>
      <c r="G22" s="112">
        <f t="shared" si="2"/>
        <v>1.0101010101010102E-2</v>
      </c>
      <c r="H22" s="122">
        <f>COUNTIF(APR!$O$5:$O$274,'Disease Categories'!$A22)</f>
        <v>1</v>
      </c>
      <c r="I22" s="112">
        <f t="shared" si="3"/>
        <v>7.3529411764705881E-3</v>
      </c>
      <c r="J22" s="122">
        <f>COUNTIF(MAY!$O$5:$O$289,'Disease Categories'!$A22)</f>
        <v>0</v>
      </c>
      <c r="K22" s="112">
        <f t="shared" si="4"/>
        <v>0</v>
      </c>
      <c r="L22" s="122">
        <f>COUNTIF(JUN!$O$5:$O$275,'Disease Categories'!$A22)</f>
        <v>2</v>
      </c>
      <c r="M22" s="112">
        <f t="shared" si="5"/>
        <v>9.0909090909090905E-3</v>
      </c>
      <c r="N22" s="122">
        <f>COUNTIF(JUL!$O$5:$O$284,'Disease Categories'!$A22)</f>
        <v>4</v>
      </c>
      <c r="O22" s="112">
        <f t="shared" si="6"/>
        <v>1.7621145374449341E-2</v>
      </c>
      <c r="P22" s="122">
        <f>COUNTIF(AUG!$O$5:$O$286,'Disease Categories'!$A22)</f>
        <v>3</v>
      </c>
      <c r="Q22" s="112">
        <f t="shared" si="7"/>
        <v>1.4218009478672985E-2</v>
      </c>
      <c r="R22" s="122">
        <f>COUNTIF(SEP!$O$5:$O$295,'Disease Categories'!$A22)</f>
        <v>5</v>
      </c>
      <c r="S22" s="112">
        <f t="shared" si="8"/>
        <v>2.4752475247524754E-2</v>
      </c>
      <c r="T22" s="122">
        <f>COUNTIF(OCT!$O$5:$O$285,'Disease Categories'!$A22)</f>
        <v>3</v>
      </c>
      <c r="U22" s="112">
        <f t="shared" si="9"/>
        <v>1.7142857142857144E-2</v>
      </c>
      <c r="V22" s="122">
        <f>COUNTIF(NOV!$O$5:$O$253,'Disease Categories'!$A22)</f>
        <v>3</v>
      </c>
      <c r="W22" s="112">
        <f t="shared" si="10"/>
        <v>1.6483516483516484E-2</v>
      </c>
      <c r="X22" s="122">
        <f>COUNTIF(DEC!$O$5:$O$250,'Disease Categories'!$A22)</f>
        <v>1</v>
      </c>
      <c r="Y22" s="112">
        <f t="shared" si="11"/>
        <v>8.4033613445378148E-3</v>
      </c>
    </row>
    <row r="23" spans="1:25" x14ac:dyDescent="0.25">
      <c r="A23" s="114" t="s">
        <v>2312</v>
      </c>
      <c r="B23" s="122">
        <f>COUNTIF(JAN!$O$5:$O$258,'Disease Categories'!$A23)</f>
        <v>0</v>
      </c>
      <c r="C23" s="112">
        <f t="shared" si="0"/>
        <v>0</v>
      </c>
      <c r="D23" s="121">
        <f>COUNTIF(FEB!$O$5:$O$261,'Disease Categories'!$A23)</f>
        <v>0</v>
      </c>
      <c r="E23" s="112">
        <f t="shared" si="1"/>
        <v>0</v>
      </c>
      <c r="F23" s="122">
        <f>COUNTIF(MAR!$O$5:$O$283,'Disease Categories'!$A23)</f>
        <v>0</v>
      </c>
      <c r="G23" s="112">
        <f t="shared" si="2"/>
        <v>0</v>
      </c>
      <c r="H23" s="122">
        <f>COUNTIF(APR!$O$5:$O$274,'Disease Categories'!$A23)</f>
        <v>0</v>
      </c>
      <c r="I23" s="112">
        <f t="shared" si="3"/>
        <v>0</v>
      </c>
      <c r="J23" s="122">
        <f>COUNTIF(MAY!$O$5:$O$289,'Disease Categories'!$A23)</f>
        <v>1</v>
      </c>
      <c r="K23" s="112">
        <f t="shared" si="4"/>
        <v>7.246376811594203E-3</v>
      </c>
      <c r="L23" s="122">
        <f>COUNTIF(JUN!$O$5:$O$275,'Disease Categories'!$A23)</f>
        <v>0</v>
      </c>
      <c r="M23" s="112">
        <f t="shared" si="5"/>
        <v>0</v>
      </c>
      <c r="N23" s="122">
        <f>COUNTIF(JUL!$O$5:$O$284,'Disease Categories'!$A23)</f>
        <v>1</v>
      </c>
      <c r="O23" s="112">
        <f t="shared" si="6"/>
        <v>4.4052863436123352E-3</v>
      </c>
      <c r="P23" s="122">
        <f>COUNTIF(AUG!$O$5:$O$286,'Disease Categories'!$A23)</f>
        <v>1</v>
      </c>
      <c r="Q23" s="112">
        <f t="shared" si="7"/>
        <v>4.7393364928909956E-3</v>
      </c>
      <c r="R23" s="122">
        <f>COUNTIF(SEP!$O$5:$O$295,'Disease Categories'!$A23)</f>
        <v>0</v>
      </c>
      <c r="S23" s="112">
        <f t="shared" si="8"/>
        <v>0</v>
      </c>
      <c r="T23" s="122">
        <f>COUNTIF(OCT!$O$5:$O$285,'Disease Categories'!$A23)</f>
        <v>1</v>
      </c>
      <c r="U23" s="112">
        <f t="shared" si="9"/>
        <v>5.7142857142857143E-3</v>
      </c>
      <c r="V23" s="122">
        <f>COUNTIF(NOV!$O$5:$O$253,'Disease Categories'!$A23)</f>
        <v>0</v>
      </c>
      <c r="W23" s="112">
        <f t="shared" si="10"/>
        <v>0</v>
      </c>
      <c r="X23" s="122">
        <f>COUNTIF(DEC!$O$5:$O$250,'Disease Categories'!$A23)</f>
        <v>0</v>
      </c>
      <c r="Y23" s="112">
        <f t="shared" si="11"/>
        <v>0</v>
      </c>
    </row>
    <row r="24" spans="1:25" x14ac:dyDescent="0.25">
      <c r="A24" s="114" t="s">
        <v>1861</v>
      </c>
      <c r="B24" s="122">
        <f>COUNTIF(JAN!$O$5:$O$258,'Disease Categories'!$A24)</f>
        <v>0</v>
      </c>
      <c r="C24" s="112">
        <f t="shared" si="0"/>
        <v>0</v>
      </c>
      <c r="D24" s="121">
        <f>COUNTIF(FEB!$O$5:$O$261,'Disease Categories'!$A24)</f>
        <v>0</v>
      </c>
      <c r="E24" s="112">
        <f t="shared" si="1"/>
        <v>0</v>
      </c>
      <c r="F24" s="122">
        <f>COUNTIF(MAR!$O$5:$O$283,'Disease Categories'!$A24)</f>
        <v>0</v>
      </c>
      <c r="G24" s="112">
        <f t="shared" si="2"/>
        <v>0</v>
      </c>
      <c r="H24" s="122">
        <f>COUNTIF(APR!$O$5:$O$274,'Disease Categories'!$A24)</f>
        <v>2</v>
      </c>
      <c r="I24" s="112">
        <f t="shared" si="3"/>
        <v>1.4705882352941176E-2</v>
      </c>
      <c r="J24" s="122">
        <f>COUNTIF(MAY!$O$5:$O$289,'Disease Categories'!$A24)</f>
        <v>2</v>
      </c>
      <c r="K24" s="112">
        <f t="shared" si="4"/>
        <v>1.4492753623188406E-2</v>
      </c>
      <c r="L24" s="122">
        <f>COUNTIF(JUN!$O$5:$O$275,'Disease Categories'!$A24)</f>
        <v>3</v>
      </c>
      <c r="M24" s="112">
        <f t="shared" si="5"/>
        <v>1.3636363636363636E-2</v>
      </c>
      <c r="N24" s="122">
        <f>COUNTIF(JUL!$O$5:$O$284,'Disease Categories'!$A24)</f>
        <v>0</v>
      </c>
      <c r="O24" s="112">
        <f t="shared" si="6"/>
        <v>0</v>
      </c>
      <c r="P24" s="122">
        <f>COUNTIF(AUG!$O$5:$O$286,'Disease Categories'!$A24)</f>
        <v>0</v>
      </c>
      <c r="Q24" s="112">
        <f t="shared" si="7"/>
        <v>0</v>
      </c>
      <c r="R24" s="122">
        <f>COUNTIF(SEP!$O$5:$O$295,'Disease Categories'!$A24)</f>
        <v>1</v>
      </c>
      <c r="S24" s="112">
        <f t="shared" si="8"/>
        <v>4.9504950495049506E-3</v>
      </c>
      <c r="T24" s="122">
        <f>COUNTIF(OCT!$O$5:$O$285,'Disease Categories'!$A24)</f>
        <v>2</v>
      </c>
      <c r="U24" s="112">
        <f t="shared" si="9"/>
        <v>1.1428571428571429E-2</v>
      </c>
      <c r="V24" s="122">
        <f>COUNTIF(NOV!$O$5:$O$253,'Disease Categories'!$A24)</f>
        <v>2</v>
      </c>
      <c r="W24" s="112">
        <f t="shared" si="10"/>
        <v>1.098901098901099E-2</v>
      </c>
      <c r="X24" s="122">
        <f>COUNTIF(DEC!$O$5:$O$250,'Disease Categories'!$A24)</f>
        <v>2</v>
      </c>
      <c r="Y24" s="112">
        <f t="shared" si="11"/>
        <v>1.680672268907563E-2</v>
      </c>
    </row>
    <row r="25" spans="1:25" x14ac:dyDescent="0.25">
      <c r="A25" s="114" t="s">
        <v>462</v>
      </c>
      <c r="B25" s="122">
        <f>COUNTIF(JAN!$O$5:$O$258,'Disease Categories'!$A25)</f>
        <v>4</v>
      </c>
      <c r="C25" s="112">
        <f t="shared" si="0"/>
        <v>3.007518796992481E-2</v>
      </c>
      <c r="D25" s="121">
        <f>COUNTIF(FEB!$O$5:$O$261,'Disease Categories'!$A25)</f>
        <v>5</v>
      </c>
      <c r="E25" s="112">
        <f t="shared" si="1"/>
        <v>3.125E-2</v>
      </c>
      <c r="F25" s="122">
        <f>COUNTIF(MAR!$O$5:$O$283,'Disease Categories'!$A25)</f>
        <v>2</v>
      </c>
      <c r="G25" s="112">
        <f t="shared" si="2"/>
        <v>1.0101010101010102E-2</v>
      </c>
      <c r="H25" s="122">
        <f>COUNTIF(APR!$O$5:$O$274,'Disease Categories'!$A25)</f>
        <v>2</v>
      </c>
      <c r="I25" s="112">
        <f t="shared" si="3"/>
        <v>1.4705882352941176E-2</v>
      </c>
      <c r="J25" s="122">
        <f>COUNTIF(MAY!$O$5:$O$289,'Disease Categories'!$A25)</f>
        <v>3</v>
      </c>
      <c r="K25" s="112">
        <f t="shared" si="4"/>
        <v>2.1739130434782608E-2</v>
      </c>
      <c r="L25" s="122">
        <f>COUNTIF(JUN!$O$5:$O$275,'Disease Categories'!$A25)</f>
        <v>3</v>
      </c>
      <c r="M25" s="112">
        <f t="shared" si="5"/>
        <v>1.3636363636363636E-2</v>
      </c>
      <c r="N25" s="122">
        <f>COUNTIF(JUL!$O$5:$O$284,'Disease Categories'!$A25)</f>
        <v>7</v>
      </c>
      <c r="O25" s="112">
        <f t="shared" si="6"/>
        <v>3.0837004405286344E-2</v>
      </c>
      <c r="P25" s="122">
        <f>COUNTIF(AUG!$O$5:$O$286,'Disease Categories'!$A25)</f>
        <v>5</v>
      </c>
      <c r="Q25" s="112">
        <f t="shared" si="7"/>
        <v>2.3696682464454975E-2</v>
      </c>
      <c r="R25" s="122">
        <f>COUNTIF(SEP!$O$5:$O$295,'Disease Categories'!$A25)</f>
        <v>2</v>
      </c>
      <c r="S25" s="112">
        <f t="shared" si="8"/>
        <v>9.9009900990099011E-3</v>
      </c>
      <c r="T25" s="122">
        <f>COUNTIF(OCT!$O$5:$O$285,'Disease Categories'!$A25)</f>
        <v>5</v>
      </c>
      <c r="U25" s="112">
        <f t="shared" si="9"/>
        <v>2.8571428571428571E-2</v>
      </c>
      <c r="V25" s="122">
        <f>COUNTIF(NOV!$O$5:$O$253,'Disease Categories'!$A25)</f>
        <v>2</v>
      </c>
      <c r="W25" s="112">
        <f t="shared" si="10"/>
        <v>1.098901098901099E-2</v>
      </c>
      <c r="X25" s="122">
        <f>COUNTIF(DEC!$O$5:$O$250,'Disease Categories'!$A25)</f>
        <v>0</v>
      </c>
      <c r="Y25" s="112">
        <f t="shared" si="11"/>
        <v>0</v>
      </c>
    </row>
    <row r="26" spans="1:25" x14ac:dyDescent="0.25">
      <c r="A26" s="114" t="s">
        <v>171</v>
      </c>
      <c r="B26" s="122">
        <f>COUNTIF(JAN!$O$5:$O$258,'Disease Categories'!$A26)</f>
        <v>16</v>
      </c>
      <c r="C26" s="112">
        <f t="shared" si="0"/>
        <v>0.12030075187969924</v>
      </c>
      <c r="D26" s="121">
        <f>COUNTIF(FEB!$O$5:$O$261,'Disease Categories'!$A26)</f>
        <v>18</v>
      </c>
      <c r="E26" s="112">
        <f t="shared" si="1"/>
        <v>0.1125</v>
      </c>
      <c r="F26" s="122">
        <f>COUNTIF(MAR!$O$5:$O$283,'Disease Categories'!$A26)</f>
        <v>17</v>
      </c>
      <c r="G26" s="112">
        <f t="shared" si="2"/>
        <v>8.5858585858585856E-2</v>
      </c>
      <c r="H26" s="122">
        <f>COUNTIF(APR!$O$5:$O$274,'Disease Categories'!$A26)</f>
        <v>12</v>
      </c>
      <c r="I26" s="112">
        <f t="shared" si="3"/>
        <v>8.8235294117647065E-2</v>
      </c>
      <c r="J26" s="122">
        <f>COUNTIF(MAY!$O$5:$O$289,'Disease Categories'!$A26)</f>
        <v>4</v>
      </c>
      <c r="K26" s="112">
        <f t="shared" si="4"/>
        <v>2.8985507246376812E-2</v>
      </c>
      <c r="L26" s="122">
        <f>COUNTIF(JUN!$O$5:$O$275,'Disease Categories'!$A26)</f>
        <v>11</v>
      </c>
      <c r="M26" s="112">
        <f t="shared" si="5"/>
        <v>0.05</v>
      </c>
      <c r="N26" s="122">
        <f>COUNTIF(JUL!$O$5:$O$284,'Disease Categories'!$A26)</f>
        <v>8</v>
      </c>
      <c r="O26" s="112">
        <f t="shared" si="6"/>
        <v>3.5242290748898682E-2</v>
      </c>
      <c r="P26" s="122">
        <f>COUNTIF(AUG!$O$5:$O$286,'Disease Categories'!$A26)</f>
        <v>14</v>
      </c>
      <c r="Q26" s="112">
        <f t="shared" si="7"/>
        <v>6.6350710900473939E-2</v>
      </c>
      <c r="R26" s="122">
        <f>COUNTIF(SEP!$O$5:$O$295,'Disease Categories'!$A26)</f>
        <v>11</v>
      </c>
      <c r="S26" s="112">
        <f t="shared" si="8"/>
        <v>5.4455445544554455E-2</v>
      </c>
      <c r="T26" s="122">
        <f>COUNTIF(OCT!$O$5:$O$285,'Disease Categories'!$A26)</f>
        <v>14</v>
      </c>
      <c r="U26" s="112">
        <f t="shared" si="9"/>
        <v>0.08</v>
      </c>
      <c r="V26" s="122">
        <f>COUNTIF(NOV!$O$5:$O$253,'Disease Categories'!$A26)</f>
        <v>14</v>
      </c>
      <c r="W26" s="112">
        <f t="shared" si="10"/>
        <v>7.6923076923076927E-2</v>
      </c>
      <c r="X26" s="122">
        <f>COUNTIF(DEC!$O$5:$O$250,'Disease Categories'!$A26)</f>
        <v>10</v>
      </c>
      <c r="Y26" s="112">
        <f t="shared" si="11"/>
        <v>8.4033613445378158E-2</v>
      </c>
    </row>
    <row r="27" spans="1:25" x14ac:dyDescent="0.25">
      <c r="A27" s="114" t="s">
        <v>334</v>
      </c>
      <c r="B27" s="122">
        <f>COUNTIF(JAN!$O$5:$O$258,'Disease Categories'!$A27)</f>
        <v>1</v>
      </c>
      <c r="C27" s="112">
        <f t="shared" si="0"/>
        <v>7.5187969924812026E-3</v>
      </c>
      <c r="D27" s="121">
        <f>COUNTIF(FEB!$O$5:$O$261,'Disease Categories'!$A27)</f>
        <v>2</v>
      </c>
      <c r="E27" s="112">
        <f t="shared" si="1"/>
        <v>1.2500000000000001E-2</v>
      </c>
      <c r="F27" s="122">
        <f>COUNTIF(MAR!$O$5:$O$283,'Disease Categories'!$A27)</f>
        <v>4</v>
      </c>
      <c r="G27" s="112">
        <f t="shared" si="2"/>
        <v>2.0202020202020204E-2</v>
      </c>
      <c r="H27" s="122">
        <f>COUNTIF(APR!$O$5:$O$274,'Disease Categories'!$A27)</f>
        <v>3</v>
      </c>
      <c r="I27" s="112">
        <f t="shared" si="3"/>
        <v>2.2058823529411766E-2</v>
      </c>
      <c r="J27" s="122">
        <f>COUNTIF(MAY!$O$5:$O$289,'Disease Categories'!$A27)</f>
        <v>3</v>
      </c>
      <c r="K27" s="112">
        <f t="shared" si="4"/>
        <v>2.1739130434782608E-2</v>
      </c>
      <c r="L27" s="122">
        <f>COUNTIF(JUN!$O$5:$O$275,'Disease Categories'!$A27)</f>
        <v>3</v>
      </c>
      <c r="M27" s="112">
        <f t="shared" si="5"/>
        <v>1.3636363636363636E-2</v>
      </c>
      <c r="N27" s="122">
        <f>COUNTIF(JUL!$O$5:$O$284,'Disease Categories'!$A27)</f>
        <v>1</v>
      </c>
      <c r="O27" s="112">
        <f t="shared" si="6"/>
        <v>4.4052863436123352E-3</v>
      </c>
      <c r="P27" s="122">
        <f>COUNTIF(AUG!$O$5:$O$286,'Disease Categories'!$A27)</f>
        <v>6</v>
      </c>
      <c r="Q27" s="112">
        <f t="shared" si="7"/>
        <v>2.843601895734597E-2</v>
      </c>
      <c r="R27" s="122">
        <f>COUNTIF(SEP!$O$5:$O$295,'Disease Categories'!$A27)</f>
        <v>7</v>
      </c>
      <c r="S27" s="112">
        <f t="shared" si="8"/>
        <v>3.4653465346534656E-2</v>
      </c>
      <c r="T27" s="122">
        <f>COUNTIF(OCT!$O$5:$O$285,'Disease Categories'!$A27)</f>
        <v>4</v>
      </c>
      <c r="U27" s="112">
        <f t="shared" si="9"/>
        <v>2.2857142857142857E-2</v>
      </c>
      <c r="V27" s="122">
        <f>COUNTIF(NOV!$O$5:$O$253,'Disease Categories'!$A27)</f>
        <v>6</v>
      </c>
      <c r="W27" s="112">
        <f t="shared" si="10"/>
        <v>3.2967032967032968E-2</v>
      </c>
      <c r="X27" s="122">
        <f>COUNTIF(DEC!$O$5:$O$250,'Disease Categories'!$A27)</f>
        <v>5</v>
      </c>
      <c r="Y27" s="112">
        <f t="shared" si="11"/>
        <v>4.2016806722689079E-2</v>
      </c>
    </row>
    <row r="28" spans="1:25" x14ac:dyDescent="0.25">
      <c r="A28" s="114" t="s">
        <v>888</v>
      </c>
      <c r="B28" s="122">
        <f>COUNTIF(JAN!$O$5:$O$258,'Disease Categories'!$A28)</f>
        <v>0</v>
      </c>
      <c r="C28" s="112">
        <f t="shared" si="0"/>
        <v>0</v>
      </c>
      <c r="D28" s="121">
        <f>COUNTIF(FEB!$O$5:$O$261,'Disease Categories'!$A28)</f>
        <v>4</v>
      </c>
      <c r="E28" s="112">
        <f t="shared" si="1"/>
        <v>2.5000000000000001E-2</v>
      </c>
      <c r="F28" s="122">
        <f>COUNTIF(MAR!$O$5:$O$283,'Disease Categories'!$A28)</f>
        <v>1</v>
      </c>
      <c r="G28" s="112">
        <f t="shared" si="2"/>
        <v>5.0505050505050509E-3</v>
      </c>
      <c r="H28" s="122">
        <f>COUNTIF(APR!$O$5:$O$274,'Disease Categories'!$A28)</f>
        <v>1</v>
      </c>
      <c r="I28" s="112">
        <f t="shared" si="3"/>
        <v>7.3529411764705881E-3</v>
      </c>
      <c r="J28" s="122">
        <f>COUNTIF(MAY!$O$5:$O$289,'Disease Categories'!$A28)</f>
        <v>1</v>
      </c>
      <c r="K28" s="112">
        <f t="shared" si="4"/>
        <v>7.246376811594203E-3</v>
      </c>
      <c r="L28" s="122">
        <f>COUNTIF(JUN!$O$5:$O$275,'Disease Categories'!$A28)</f>
        <v>2</v>
      </c>
      <c r="M28" s="112">
        <f t="shared" si="5"/>
        <v>9.0909090909090905E-3</v>
      </c>
      <c r="N28" s="122">
        <f>COUNTIF(JUL!$O$5:$O$284,'Disease Categories'!$A28)</f>
        <v>0</v>
      </c>
      <c r="O28" s="112">
        <f t="shared" si="6"/>
        <v>0</v>
      </c>
      <c r="P28" s="122">
        <f>COUNTIF(AUG!$O$5:$O$286,'Disease Categories'!$A28)</f>
        <v>0</v>
      </c>
      <c r="Q28" s="112">
        <f t="shared" si="7"/>
        <v>0</v>
      </c>
      <c r="R28" s="122">
        <f>COUNTIF(SEP!$O$5:$O$295,'Disease Categories'!$A28)</f>
        <v>0</v>
      </c>
      <c r="S28" s="112">
        <f t="shared" si="8"/>
        <v>0</v>
      </c>
      <c r="T28" s="122">
        <f>COUNTIF(OCT!$O$5:$O$285,'Disease Categories'!$A28)</f>
        <v>0</v>
      </c>
      <c r="U28" s="112">
        <f t="shared" si="9"/>
        <v>0</v>
      </c>
      <c r="V28" s="122">
        <f>COUNTIF(NOV!$O$5:$O$253,'Disease Categories'!$A28)</f>
        <v>0</v>
      </c>
      <c r="W28" s="112">
        <f t="shared" si="10"/>
        <v>0</v>
      </c>
      <c r="X28" s="122">
        <f>COUNTIF(DEC!$O$5:$O$250,'Disease Categories'!$A28)</f>
        <v>0</v>
      </c>
      <c r="Y28" s="112">
        <f t="shared" si="11"/>
        <v>0</v>
      </c>
    </row>
    <row r="29" spans="1:25" x14ac:dyDescent="0.25">
      <c r="A29" s="114" t="s">
        <v>306</v>
      </c>
      <c r="B29" s="122">
        <f>COUNTIF(JAN!$O$5:$O$258,'Disease Categories'!$A29)</f>
        <v>12</v>
      </c>
      <c r="C29" s="112">
        <f t="shared" si="0"/>
        <v>9.0225563909774431E-2</v>
      </c>
      <c r="D29" s="121">
        <f>COUNTIF(FEB!$O$5:$O$261,'Disease Categories'!$A29)</f>
        <v>7</v>
      </c>
      <c r="E29" s="112">
        <f t="shared" si="1"/>
        <v>4.3749999999999997E-2</v>
      </c>
      <c r="F29" s="122">
        <f>COUNTIF(MAR!$O$5:$O$283,'Disease Categories'!$A29)</f>
        <v>0</v>
      </c>
      <c r="G29" s="112">
        <f t="shared" si="2"/>
        <v>0</v>
      </c>
      <c r="H29" s="122">
        <f>COUNTIF(APR!$O$5:$O$274,'Disease Categories'!$A29)</f>
        <v>11</v>
      </c>
      <c r="I29" s="112">
        <f t="shared" si="3"/>
        <v>8.0882352941176475E-2</v>
      </c>
      <c r="J29" s="122">
        <f>COUNTIF(MAY!$O$5:$O$289,'Disease Categories'!$A29)</f>
        <v>0</v>
      </c>
      <c r="K29" s="112">
        <f t="shared" si="4"/>
        <v>0</v>
      </c>
      <c r="L29" s="122">
        <f>COUNTIF(JUN!$O$5:$O$275,'Disease Categories'!$A29)</f>
        <v>10</v>
      </c>
      <c r="M29" s="112">
        <f t="shared" si="5"/>
        <v>4.5454545454545456E-2</v>
      </c>
      <c r="N29" s="122">
        <f>COUNTIF(JUL!$O$5:$O$284,'Disease Categories'!$A29)</f>
        <v>2</v>
      </c>
      <c r="O29" s="112">
        <f t="shared" si="6"/>
        <v>8.8105726872246704E-3</v>
      </c>
      <c r="P29" s="122">
        <f>COUNTIF(AUG!$O$5:$O$286,'Disease Categories'!$A29)</f>
        <v>3</v>
      </c>
      <c r="Q29" s="112">
        <f t="shared" si="7"/>
        <v>1.4218009478672985E-2</v>
      </c>
      <c r="R29" s="122">
        <f>COUNTIF(SEP!$O$5:$O$295,'Disease Categories'!$A29)</f>
        <v>0</v>
      </c>
      <c r="S29" s="112">
        <f t="shared" si="8"/>
        <v>0</v>
      </c>
      <c r="T29" s="122">
        <f>COUNTIF(OCT!$O$5:$O$285,'Disease Categories'!$A29)</f>
        <v>0</v>
      </c>
      <c r="U29" s="112">
        <f t="shared" si="9"/>
        <v>0</v>
      </c>
      <c r="V29" s="122">
        <f>COUNTIF(NOV!$O$5:$O$253,'Disease Categories'!$A29)</f>
        <v>1</v>
      </c>
      <c r="W29" s="112">
        <f t="shared" si="10"/>
        <v>5.4945054945054949E-3</v>
      </c>
      <c r="X29" s="122">
        <f>COUNTIF(DEC!$O$5:$O$250,'Disease Categories'!$A29)</f>
        <v>0</v>
      </c>
      <c r="Y29" s="112">
        <f t="shared" si="11"/>
        <v>0</v>
      </c>
    </row>
    <row r="30" spans="1:25" x14ac:dyDescent="0.25">
      <c r="A30" s="114" t="s">
        <v>736</v>
      </c>
      <c r="B30" s="122">
        <f>COUNTIF(JAN!$O$5:$O$258,'Disease Categories'!$A30)</f>
        <v>1</v>
      </c>
      <c r="C30" s="112">
        <f t="shared" si="0"/>
        <v>7.5187969924812026E-3</v>
      </c>
      <c r="D30" s="121">
        <f>COUNTIF(FEB!$O$5:$O$261,'Disease Categories'!$A30)</f>
        <v>0</v>
      </c>
      <c r="E30" s="112">
        <f t="shared" si="1"/>
        <v>0</v>
      </c>
      <c r="F30" s="122">
        <f>COUNTIF(MAR!$O$5:$O$283,'Disease Categories'!$A30)</f>
        <v>5</v>
      </c>
      <c r="G30" s="112">
        <f t="shared" si="2"/>
        <v>2.5252525252525252E-2</v>
      </c>
      <c r="H30" s="122">
        <f>COUNTIF(APR!$O$5:$O$274,'Disease Categories'!$A30)</f>
        <v>4</v>
      </c>
      <c r="I30" s="112">
        <f t="shared" si="3"/>
        <v>2.9411764705882353E-2</v>
      </c>
      <c r="J30" s="122">
        <f>COUNTIF(MAY!$O$5:$O$289,'Disease Categories'!$A30)</f>
        <v>3</v>
      </c>
      <c r="K30" s="112">
        <f t="shared" si="4"/>
        <v>2.1739130434782608E-2</v>
      </c>
      <c r="L30" s="122">
        <f>COUNTIF(JUN!$O$5:$O$275,'Disease Categories'!$A30)</f>
        <v>2</v>
      </c>
      <c r="M30" s="112">
        <f t="shared" si="5"/>
        <v>9.0909090909090905E-3</v>
      </c>
      <c r="N30" s="122">
        <f>COUNTIF(JUL!$O$5:$O$284,'Disease Categories'!$A30)</f>
        <v>10</v>
      </c>
      <c r="O30" s="112">
        <f t="shared" si="6"/>
        <v>4.405286343612335E-2</v>
      </c>
      <c r="P30" s="122">
        <f>COUNTIF(AUG!$O$5:$O$286,'Disease Categories'!$A30)</f>
        <v>4</v>
      </c>
      <c r="Q30" s="112">
        <f t="shared" si="7"/>
        <v>1.8957345971563982E-2</v>
      </c>
      <c r="R30" s="122">
        <f>COUNTIF(SEP!$O$5:$O$295,'Disease Categories'!$A30)</f>
        <v>2</v>
      </c>
      <c r="S30" s="112">
        <f t="shared" si="8"/>
        <v>9.9009900990099011E-3</v>
      </c>
      <c r="T30" s="122">
        <f>COUNTIF(OCT!$O$5:$O$285,'Disease Categories'!$A30)</f>
        <v>6</v>
      </c>
      <c r="U30" s="112">
        <f t="shared" si="9"/>
        <v>3.4285714285714287E-2</v>
      </c>
      <c r="V30" s="122">
        <f>COUNTIF(NOV!$O$5:$O$253,'Disease Categories'!$A30)</f>
        <v>6</v>
      </c>
      <c r="W30" s="112">
        <f t="shared" si="10"/>
        <v>3.2967032967032968E-2</v>
      </c>
      <c r="X30" s="122">
        <f>COUNTIF(DEC!$O$5:$O$250,'Disease Categories'!$A30)</f>
        <v>1</v>
      </c>
      <c r="Y30" s="112">
        <f t="shared" si="11"/>
        <v>8.4033613445378148E-3</v>
      </c>
    </row>
    <row r="31" spans="1:25" x14ac:dyDescent="0.25">
      <c r="A31" s="114" t="s">
        <v>352</v>
      </c>
      <c r="B31" s="122">
        <f>COUNTIF(JAN!$O$5:$O$258,'Disease Categories'!$A31)</f>
        <v>13</v>
      </c>
      <c r="C31" s="112">
        <f t="shared" si="0"/>
        <v>9.7744360902255634E-2</v>
      </c>
      <c r="D31" s="121">
        <f>COUNTIF(FEB!$O$5:$O$261,'Disease Categories'!$A31)</f>
        <v>10</v>
      </c>
      <c r="E31" s="112">
        <f t="shared" si="1"/>
        <v>6.25E-2</v>
      </c>
      <c r="F31" s="122">
        <f>COUNTIF(MAR!$O$5:$O$283,'Disease Categories'!$A31)</f>
        <v>18</v>
      </c>
      <c r="G31" s="112">
        <f t="shared" si="2"/>
        <v>9.0909090909090912E-2</v>
      </c>
      <c r="H31" s="122">
        <f>COUNTIF(APR!$O$5:$O$274,'Disease Categories'!$A31)</f>
        <v>8</v>
      </c>
      <c r="I31" s="112">
        <f t="shared" si="3"/>
        <v>5.8823529411764705E-2</v>
      </c>
      <c r="J31" s="122">
        <f>COUNTIF(MAY!$O$5:$O$289,'Disease Categories'!$A31)</f>
        <v>18</v>
      </c>
      <c r="K31" s="112">
        <f t="shared" si="4"/>
        <v>0.13043478260869565</v>
      </c>
      <c r="L31" s="122">
        <f>COUNTIF(JUN!$O$5:$O$275,'Disease Categories'!$A31)</f>
        <v>4</v>
      </c>
      <c r="M31" s="112">
        <f t="shared" si="5"/>
        <v>1.8181818181818181E-2</v>
      </c>
      <c r="N31" s="122">
        <f>COUNTIF(JUL!$O$5:$O$284,'Disease Categories'!$A31)</f>
        <v>5</v>
      </c>
      <c r="O31" s="112">
        <f t="shared" si="6"/>
        <v>2.2026431718061675E-2</v>
      </c>
      <c r="P31" s="122">
        <f>COUNTIF(AUG!$O$5:$O$286,'Disease Categories'!$A31)</f>
        <v>12</v>
      </c>
      <c r="Q31" s="112">
        <f t="shared" si="7"/>
        <v>5.6872037914691941E-2</v>
      </c>
      <c r="R31" s="122">
        <f>COUNTIF(SEP!$O$5:$O$295,'Disease Categories'!$A31)</f>
        <v>2</v>
      </c>
      <c r="S31" s="112">
        <f t="shared" si="8"/>
        <v>9.9009900990099011E-3</v>
      </c>
      <c r="T31" s="122">
        <f>COUNTIF(OCT!$O$5:$O$285,'Disease Categories'!$A31)</f>
        <v>7</v>
      </c>
      <c r="U31" s="112">
        <f t="shared" si="9"/>
        <v>0.04</v>
      </c>
      <c r="V31" s="122">
        <f>COUNTIF(NOV!$O$5:$O$253,'Disease Categories'!$A31)</f>
        <v>7</v>
      </c>
      <c r="W31" s="112">
        <f t="shared" si="10"/>
        <v>3.8461538461538464E-2</v>
      </c>
      <c r="X31" s="122">
        <f>COUNTIF(DEC!$O$5:$O$250,'Disease Categories'!$A31)</f>
        <v>11</v>
      </c>
      <c r="Y31" s="112">
        <f t="shared" si="11"/>
        <v>9.2436974789915971E-2</v>
      </c>
    </row>
    <row r="32" spans="1:25" ht="15.75" thickBot="1" x14ac:dyDescent="0.3">
      <c r="A32" s="115" t="s">
        <v>826</v>
      </c>
      <c r="B32" s="123">
        <f>COUNTIF(JAN!$O$5:$O$258,'Disease Categories'!$A32)</f>
        <v>0</v>
      </c>
      <c r="C32" s="112">
        <f t="shared" si="0"/>
        <v>0</v>
      </c>
      <c r="D32" s="121">
        <f>COUNTIF(FEB!$O$5:$O$261,'Disease Categories'!$A32)</f>
        <v>1</v>
      </c>
      <c r="E32" s="112">
        <f t="shared" si="1"/>
        <v>6.2500000000000003E-3</v>
      </c>
      <c r="F32" s="123">
        <f>COUNTIF(MAR!$O$5:$O$283,'Disease Categories'!$A32)</f>
        <v>0</v>
      </c>
      <c r="G32" s="112">
        <f t="shared" si="2"/>
        <v>0</v>
      </c>
      <c r="H32" s="123">
        <f>COUNTIF(APR!$O$5:$O$274,'Disease Categories'!$A32)</f>
        <v>1</v>
      </c>
      <c r="I32" s="112">
        <f t="shared" si="3"/>
        <v>7.3529411764705881E-3</v>
      </c>
      <c r="J32" s="123">
        <f>COUNTIF(MAY!$O$5:$O$289,'Disease Categories'!$A32)</f>
        <v>0</v>
      </c>
      <c r="K32" s="112">
        <f t="shared" si="4"/>
        <v>0</v>
      </c>
      <c r="L32" s="123">
        <f>COUNTIF(JUN!$O$5:$O$275,'Disease Categories'!$A32)</f>
        <v>3</v>
      </c>
      <c r="M32" s="112">
        <f t="shared" si="5"/>
        <v>1.3636363636363636E-2</v>
      </c>
      <c r="N32" s="123">
        <f>COUNTIF(JUL!$O$5:$O$284,'Disease Categories'!$A32)</f>
        <v>3</v>
      </c>
      <c r="O32" s="112">
        <f t="shared" si="6"/>
        <v>1.3215859030837005E-2</v>
      </c>
      <c r="P32" s="123">
        <f>COUNTIF(AUG!$O$5:$O$286,'Disease Categories'!$A32)</f>
        <v>4</v>
      </c>
      <c r="Q32" s="112">
        <f t="shared" si="7"/>
        <v>1.8957345971563982E-2</v>
      </c>
      <c r="R32" s="123">
        <f>COUNTIF(SEP!$O$5:$O$295,'Disease Categories'!$A32)</f>
        <v>1</v>
      </c>
      <c r="S32" s="112">
        <f t="shared" si="8"/>
        <v>4.9504950495049506E-3</v>
      </c>
      <c r="T32" s="123">
        <f>COUNTIF(OCT!$O$5:$O$285,'Disease Categories'!$A32)</f>
        <v>2</v>
      </c>
      <c r="U32" s="112">
        <f t="shared" si="9"/>
        <v>1.1428571428571429E-2</v>
      </c>
      <c r="V32" s="123">
        <f>COUNTIF(NOV!$O$5:$O$253,'Disease Categories'!$A32)</f>
        <v>0</v>
      </c>
      <c r="W32" s="112">
        <f t="shared" si="10"/>
        <v>0</v>
      </c>
      <c r="X32" s="123">
        <f>COUNTIF(DEC!$O$5:$O$250,'Disease Categories'!$A32)</f>
        <v>0</v>
      </c>
      <c r="Y32" s="112">
        <f t="shared" si="11"/>
        <v>0</v>
      </c>
    </row>
    <row r="33" spans="1:25" s="117" customFormat="1" ht="16.5" thickBot="1" x14ac:dyDescent="0.3">
      <c r="A33" s="116" t="s">
        <v>82</v>
      </c>
      <c r="B33" s="120">
        <f>SUM(B4:B32)</f>
        <v>133</v>
      </c>
      <c r="C33" s="119"/>
      <c r="D33" s="118">
        <f>SUM(D4:D32)</f>
        <v>160</v>
      </c>
      <c r="E33" s="119"/>
      <c r="F33" s="118">
        <f>SUM(F4:F32)</f>
        <v>198</v>
      </c>
      <c r="G33" s="119"/>
      <c r="H33" s="118">
        <f>SUM(H4:H32)</f>
        <v>136</v>
      </c>
      <c r="I33" s="119"/>
      <c r="J33" s="118">
        <f>SUM(J4:J32)</f>
        <v>138</v>
      </c>
      <c r="K33" s="119"/>
      <c r="L33" s="118">
        <f>SUM(L4:L32)</f>
        <v>220</v>
      </c>
      <c r="M33" s="119"/>
      <c r="N33" s="118">
        <f>SUM(N4:N32)</f>
        <v>227</v>
      </c>
      <c r="O33" s="119"/>
      <c r="P33" s="118">
        <f>SUM(P4:P32)</f>
        <v>211</v>
      </c>
      <c r="Q33" s="119"/>
      <c r="R33" s="118">
        <f>SUM(R4:R32)</f>
        <v>202</v>
      </c>
      <c r="S33" s="119"/>
      <c r="T33" s="118">
        <f>SUM(T4:T32)</f>
        <v>175</v>
      </c>
      <c r="U33" s="119"/>
      <c r="V33" s="118">
        <f>SUM(V4:V32)</f>
        <v>182</v>
      </c>
      <c r="W33" s="119"/>
      <c r="X33" s="118">
        <f t="shared" ref="X33" si="12">SUM(X4:X32)</f>
        <v>119</v>
      </c>
      <c r="Y33" s="119"/>
    </row>
  </sheetData>
  <autoFilter ref="A3:Z33"/>
  <mergeCells count="13">
    <mergeCell ref="T2:U2"/>
    <mergeCell ref="V2:W2"/>
    <mergeCell ref="X2:Y2"/>
    <mergeCell ref="A1:Y1"/>
    <mergeCell ref="B2:C2"/>
    <mergeCell ref="D2:E2"/>
    <mergeCell ref="F2:G2"/>
    <mergeCell ref="H2:I2"/>
    <mergeCell ref="J2:K2"/>
    <mergeCell ref="L2:M2"/>
    <mergeCell ref="N2:O2"/>
    <mergeCell ref="P2:Q2"/>
    <mergeCell ref="R2:S2"/>
  </mergeCells>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Normal="100" workbookViewId="0">
      <selection activeCell="I3" sqref="I3"/>
    </sheetView>
  </sheetViews>
  <sheetFormatPr defaultColWidth="8.85546875" defaultRowHeight="15" x14ac:dyDescent="0.25"/>
  <cols>
    <col min="1" max="1" width="18.5703125" bestFit="1" customWidth="1"/>
    <col min="3" max="3" width="18.5703125" bestFit="1" customWidth="1"/>
    <col min="5" max="5" width="13.42578125" bestFit="1" customWidth="1"/>
    <col min="7" max="7" width="15.42578125" bestFit="1" customWidth="1"/>
    <col min="9" max="9" width="28.140625" bestFit="1" customWidth="1"/>
  </cols>
  <sheetData>
    <row r="1" spans="1:14" s="36" customFormat="1" x14ac:dyDescent="0.25">
      <c r="A1" s="36" t="s">
        <v>88</v>
      </c>
      <c r="C1" s="36" t="s">
        <v>247</v>
      </c>
      <c r="E1" s="36" t="s">
        <v>132</v>
      </c>
      <c r="G1" s="36" t="s">
        <v>5642</v>
      </c>
      <c r="I1" s="36" t="s">
        <v>60</v>
      </c>
      <c r="K1" s="36" t="s">
        <v>73</v>
      </c>
      <c r="N1" s="36" t="s">
        <v>5643</v>
      </c>
    </row>
    <row r="2" spans="1:14" x14ac:dyDescent="0.25">
      <c r="A2" t="s">
        <v>89</v>
      </c>
      <c r="C2" t="s">
        <v>100</v>
      </c>
      <c r="E2" t="s">
        <v>133</v>
      </c>
      <c r="G2" t="s">
        <v>172</v>
      </c>
      <c r="I2" t="s">
        <v>147</v>
      </c>
      <c r="K2" t="s">
        <v>156</v>
      </c>
      <c r="N2" t="s">
        <v>151</v>
      </c>
    </row>
    <row r="3" spans="1:14" x14ac:dyDescent="0.25">
      <c r="A3" t="s">
        <v>91</v>
      </c>
      <c r="C3" t="s">
        <v>102</v>
      </c>
      <c r="E3" t="s">
        <v>201</v>
      </c>
      <c r="G3" t="s">
        <v>5644</v>
      </c>
      <c r="I3" t="s">
        <v>149</v>
      </c>
      <c r="K3" t="s">
        <v>158</v>
      </c>
      <c r="N3" t="s">
        <v>153</v>
      </c>
    </row>
    <row r="4" spans="1:14" x14ac:dyDescent="0.25">
      <c r="A4" t="s">
        <v>303</v>
      </c>
      <c r="C4" t="s">
        <v>104</v>
      </c>
      <c r="E4" t="s">
        <v>137</v>
      </c>
      <c r="I4" t="s">
        <v>354</v>
      </c>
      <c r="K4" t="s">
        <v>160</v>
      </c>
    </row>
    <row r="5" spans="1:14" x14ac:dyDescent="0.25">
      <c r="A5" t="s">
        <v>93</v>
      </c>
      <c r="C5" t="s">
        <v>106</v>
      </c>
      <c r="E5" t="s">
        <v>139</v>
      </c>
      <c r="K5" t="s">
        <v>162</v>
      </c>
    </row>
    <row r="6" spans="1:14" x14ac:dyDescent="0.25">
      <c r="A6" t="s">
        <v>95</v>
      </c>
      <c r="C6" t="s">
        <v>108</v>
      </c>
      <c r="K6" t="s">
        <v>164</v>
      </c>
    </row>
    <row r="7" spans="1:14" x14ac:dyDescent="0.25">
      <c r="A7" t="s">
        <v>97</v>
      </c>
      <c r="C7" t="s">
        <v>110</v>
      </c>
      <c r="K7" t="s">
        <v>166</v>
      </c>
    </row>
    <row r="8" spans="1:14" x14ac:dyDescent="0.25">
      <c r="C8" t="s">
        <v>112</v>
      </c>
    </row>
    <row r="9" spans="1:14" x14ac:dyDescent="0.25">
      <c r="C9" t="s">
        <v>114</v>
      </c>
    </row>
    <row r="10" spans="1:14" x14ac:dyDescent="0.25">
      <c r="C10" t="s">
        <v>116</v>
      </c>
    </row>
    <row r="11" spans="1:14" x14ac:dyDescent="0.25">
      <c r="C11" t="s">
        <v>118</v>
      </c>
    </row>
    <row r="12" spans="1:14" x14ac:dyDescent="0.25">
      <c r="C12" t="s">
        <v>120</v>
      </c>
    </row>
    <row r="13" spans="1:14" x14ac:dyDescent="0.25">
      <c r="A13" s="36" t="s">
        <v>141</v>
      </c>
      <c r="C13" t="s">
        <v>122</v>
      </c>
    </row>
    <row r="14" spans="1:14" x14ac:dyDescent="0.25">
      <c r="A14" s="99" t="s">
        <v>805</v>
      </c>
      <c r="C14" t="s">
        <v>124</v>
      </c>
    </row>
    <row r="15" spans="1:14" x14ac:dyDescent="0.25">
      <c r="A15" s="99" t="s">
        <v>359</v>
      </c>
      <c r="C15" t="s">
        <v>126</v>
      </c>
    </row>
    <row r="16" spans="1:14" x14ac:dyDescent="0.25">
      <c r="A16" s="99" t="s">
        <v>511</v>
      </c>
      <c r="C16" t="s">
        <v>128</v>
      </c>
    </row>
    <row r="17" spans="1:3" x14ac:dyDescent="0.25">
      <c r="A17" s="99" t="s">
        <v>618</v>
      </c>
      <c r="C17" t="s">
        <v>130</v>
      </c>
    </row>
    <row r="18" spans="1:3" x14ac:dyDescent="0.25">
      <c r="A18" s="99" t="s">
        <v>2433</v>
      </c>
    </row>
    <row r="19" spans="1:3" x14ac:dyDescent="0.25">
      <c r="A19" s="99" t="s">
        <v>291</v>
      </c>
    </row>
    <row r="20" spans="1:3" x14ac:dyDescent="0.25">
      <c r="A20" s="99" t="s">
        <v>383</v>
      </c>
    </row>
    <row r="21" spans="1:3" x14ac:dyDescent="0.25">
      <c r="A21" s="99" t="s">
        <v>310</v>
      </c>
    </row>
    <row r="22" spans="1:3" x14ac:dyDescent="0.25">
      <c r="A22" s="125" t="s">
        <v>284</v>
      </c>
    </row>
    <row r="23" spans="1:3" x14ac:dyDescent="0.25">
      <c r="A23" s="99" t="s">
        <v>421</v>
      </c>
    </row>
    <row r="24" spans="1:3" x14ac:dyDescent="0.25">
      <c r="A24" s="99" t="s">
        <v>916</v>
      </c>
    </row>
    <row r="25" spans="1:3" x14ac:dyDescent="0.25">
      <c r="A25" s="99" t="s">
        <v>5641</v>
      </c>
    </row>
    <row r="26" spans="1:3" x14ac:dyDescent="0.25">
      <c r="A26" s="99" t="s">
        <v>415</v>
      </c>
    </row>
    <row r="27" spans="1:3" x14ac:dyDescent="0.25">
      <c r="A27" s="99" t="s">
        <v>345</v>
      </c>
    </row>
    <row r="28" spans="1:3" x14ac:dyDescent="0.25">
      <c r="A28" s="100" t="s">
        <v>854</v>
      </c>
    </row>
    <row r="29" spans="1:3" x14ac:dyDescent="0.25">
      <c r="A29" s="101" t="s">
        <v>1733</v>
      </c>
    </row>
    <row r="30" spans="1:3" x14ac:dyDescent="0.25">
      <c r="A30" s="102" t="s">
        <v>208</v>
      </c>
    </row>
    <row r="31" spans="1:3" x14ac:dyDescent="0.25">
      <c r="A31" s="102" t="s">
        <v>1059</v>
      </c>
    </row>
    <row r="32" spans="1:3" x14ac:dyDescent="0.25">
      <c r="A32" s="102" t="s">
        <v>705</v>
      </c>
    </row>
    <row r="33" spans="1:1" x14ac:dyDescent="0.25">
      <c r="A33" s="102" t="s">
        <v>2312</v>
      </c>
    </row>
    <row r="34" spans="1:1" x14ac:dyDescent="0.25">
      <c r="A34" s="102" t="s">
        <v>1861</v>
      </c>
    </row>
    <row r="35" spans="1:1" x14ac:dyDescent="0.25">
      <c r="A35" s="100" t="s">
        <v>462</v>
      </c>
    </row>
    <row r="36" spans="1:1" x14ac:dyDescent="0.25">
      <c r="A36" s="100" t="s">
        <v>171</v>
      </c>
    </row>
    <row r="37" spans="1:1" x14ac:dyDescent="0.25">
      <c r="A37" s="100" t="s">
        <v>334</v>
      </c>
    </row>
    <row r="38" spans="1:1" x14ac:dyDescent="0.25">
      <c r="A38" s="100" t="s">
        <v>888</v>
      </c>
    </row>
    <row r="39" spans="1:1" x14ac:dyDescent="0.25">
      <c r="A39" s="102" t="s">
        <v>306</v>
      </c>
    </row>
    <row r="40" spans="1:1" x14ac:dyDescent="0.25">
      <c r="A40" s="102" t="s">
        <v>736</v>
      </c>
    </row>
    <row r="41" spans="1:1" x14ac:dyDescent="0.25">
      <c r="A41" s="100" t="s">
        <v>352</v>
      </c>
    </row>
    <row r="42" spans="1:1" x14ac:dyDescent="0.25">
      <c r="A42" s="100" t="s">
        <v>826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W258"/>
  <sheetViews>
    <sheetView zoomScaleNormal="100" workbookViewId="0">
      <pane xSplit="1" ySplit="4" topLeftCell="B5" activePane="bottomRight" state="frozen"/>
      <selection pane="topRight" activeCell="I2" sqref="I1:I1048576"/>
      <selection pane="bottomLeft" activeCell="I2" sqref="I1:I1048576"/>
      <selection pane="bottomRight" activeCell="A5" sqref="A5"/>
    </sheetView>
  </sheetViews>
  <sheetFormatPr defaultColWidth="9.140625" defaultRowHeight="15" x14ac:dyDescent="0.25"/>
  <cols>
    <col min="1" max="1" width="11.5703125" bestFit="1" customWidth="1"/>
    <col min="2" max="2" width="8.42578125" bestFit="1" customWidth="1"/>
    <col min="3" max="3" width="9.85546875" customWidth="1"/>
    <col min="4" max="4" width="10.5703125" bestFit="1" customWidth="1"/>
    <col min="5" max="5" width="12.5703125" bestFit="1" customWidth="1"/>
    <col min="6" max="6" width="27.42578125" hidden="1" customWidth="1"/>
    <col min="7" max="7" width="24.140625" customWidth="1"/>
    <col min="8" max="8" width="13.85546875" customWidth="1"/>
    <col min="9" max="9" width="19.85546875" bestFit="1" customWidth="1"/>
    <col min="10" max="10" width="12" style="105" bestFit="1" customWidth="1"/>
    <col min="11" max="11" width="14.42578125" bestFit="1" customWidth="1"/>
    <col min="12" max="12" width="73.42578125" bestFit="1" customWidth="1"/>
    <col min="13" max="13" width="17.5703125" customWidth="1"/>
    <col min="14" max="14" width="14.42578125" bestFit="1" customWidth="1"/>
    <col min="15" max="15" width="32.140625" bestFit="1" customWidth="1"/>
    <col min="16" max="16" width="21" bestFit="1" customWidth="1"/>
    <col min="17" max="17" width="17.5703125" bestFit="1" customWidth="1"/>
    <col min="18" max="18" width="18.42578125" customWidth="1"/>
    <col min="19" max="19" width="15.5703125" bestFit="1" customWidth="1"/>
    <col min="20" max="20" width="11.5703125" bestFit="1" customWidth="1"/>
    <col min="21" max="21" width="75" bestFit="1" customWidth="1"/>
    <col min="22" max="22" width="26.5703125" style="124" bestFit="1" customWidth="1"/>
    <col min="23" max="23" width="71.5703125" style="124" bestFit="1" customWidth="1"/>
  </cols>
  <sheetData>
    <row r="1" spans="1:23" x14ac:dyDescent="0.25">
      <c r="A1" s="266" t="s">
        <v>242</v>
      </c>
      <c r="B1" s="267"/>
      <c r="C1" s="267"/>
      <c r="D1" s="267"/>
      <c r="E1" s="267"/>
      <c r="F1" s="267"/>
      <c r="G1" s="268"/>
      <c r="H1" s="266" t="s">
        <v>243</v>
      </c>
      <c r="I1" s="267"/>
      <c r="J1" s="267"/>
      <c r="K1" s="268"/>
      <c r="L1" s="266" t="s">
        <v>244</v>
      </c>
      <c r="M1" s="267"/>
      <c r="N1" s="267"/>
      <c r="O1" s="267"/>
      <c r="P1" s="267"/>
      <c r="Q1" s="267"/>
      <c r="R1" s="268"/>
      <c r="S1" s="140" t="s">
        <v>245</v>
      </c>
      <c r="T1" s="266" t="s">
        <v>246</v>
      </c>
      <c r="U1" s="267"/>
      <c r="V1" s="267"/>
      <c r="W1" s="268"/>
    </row>
    <row r="2" spans="1:23" ht="38.25" x14ac:dyDescent="0.25">
      <c r="A2" s="126" t="s">
        <v>14</v>
      </c>
      <c r="B2" s="14" t="s">
        <v>17</v>
      </c>
      <c r="C2" s="24" t="s">
        <v>22</v>
      </c>
      <c r="D2" s="24" t="s">
        <v>25</v>
      </c>
      <c r="E2" s="269" t="s">
        <v>28</v>
      </c>
      <c r="F2" s="270"/>
      <c r="G2" s="271"/>
      <c r="H2" s="131" t="s">
        <v>31</v>
      </c>
      <c r="I2" s="22" t="s">
        <v>247</v>
      </c>
      <c r="J2" s="22" t="s">
        <v>39</v>
      </c>
      <c r="K2" s="132" t="s">
        <v>42</v>
      </c>
      <c r="L2" s="135" t="s">
        <v>45</v>
      </c>
      <c r="M2" s="25" t="s">
        <v>51</v>
      </c>
      <c r="N2" s="25" t="s">
        <v>248</v>
      </c>
      <c r="O2" s="25" t="s">
        <v>141</v>
      </c>
      <c r="P2" s="23" t="s">
        <v>54</v>
      </c>
      <c r="Q2" s="15" t="s">
        <v>57</v>
      </c>
      <c r="R2" s="136" t="s">
        <v>60</v>
      </c>
      <c r="S2" s="141" t="s">
        <v>63</v>
      </c>
      <c r="T2" s="131" t="s">
        <v>66</v>
      </c>
      <c r="U2" s="15" t="s">
        <v>249</v>
      </c>
      <c r="V2" s="22" t="s">
        <v>73</v>
      </c>
      <c r="W2" s="132" t="s">
        <v>76</v>
      </c>
    </row>
    <row r="3" spans="1:23" ht="78.75" x14ac:dyDescent="0.25">
      <c r="A3" s="127" t="s">
        <v>250</v>
      </c>
      <c r="B3" s="17" t="s">
        <v>251</v>
      </c>
      <c r="C3" s="18" t="s">
        <v>252</v>
      </c>
      <c r="D3" s="19" t="s">
        <v>253</v>
      </c>
      <c r="E3" s="13" t="s">
        <v>254</v>
      </c>
      <c r="F3" s="13" t="s">
        <v>254</v>
      </c>
      <c r="G3" s="128" t="s">
        <v>254</v>
      </c>
      <c r="H3" s="133" t="s">
        <v>255</v>
      </c>
      <c r="I3" s="200" t="s">
        <v>256</v>
      </c>
      <c r="J3" s="21" t="s">
        <v>257</v>
      </c>
      <c r="K3" s="134" t="s">
        <v>257</v>
      </c>
      <c r="L3" s="137" t="s">
        <v>254</v>
      </c>
      <c r="M3" s="20" t="s">
        <v>258</v>
      </c>
      <c r="N3" s="20" t="s">
        <v>259</v>
      </c>
      <c r="O3" s="20" t="s">
        <v>260</v>
      </c>
      <c r="P3" s="21" t="s">
        <v>261</v>
      </c>
      <c r="Q3" s="21" t="s">
        <v>257</v>
      </c>
      <c r="R3" s="138" t="s">
        <v>262</v>
      </c>
      <c r="S3" s="142" t="s">
        <v>263</v>
      </c>
      <c r="T3" s="137" t="s">
        <v>257</v>
      </c>
      <c r="U3" s="78" t="s">
        <v>254</v>
      </c>
      <c r="V3" s="20" t="s">
        <v>264</v>
      </c>
      <c r="W3" s="78" t="s">
        <v>254</v>
      </c>
    </row>
    <row r="4" spans="1:23" x14ac:dyDescent="0.25">
      <c r="A4" s="129" t="s">
        <v>15</v>
      </c>
      <c r="B4" s="4" t="s">
        <v>18</v>
      </c>
      <c r="C4" s="4" t="s">
        <v>23</v>
      </c>
      <c r="D4" s="4" t="s">
        <v>26</v>
      </c>
      <c r="E4" s="4" t="s">
        <v>265</v>
      </c>
      <c r="F4" s="4" t="s">
        <v>266</v>
      </c>
      <c r="G4" s="130" t="s">
        <v>267</v>
      </c>
      <c r="H4" s="129" t="s">
        <v>32</v>
      </c>
      <c r="I4" s="4" t="s">
        <v>268</v>
      </c>
      <c r="J4" s="4" t="s">
        <v>40</v>
      </c>
      <c r="K4" s="130" t="s">
        <v>43</v>
      </c>
      <c r="L4" s="129" t="s">
        <v>46</v>
      </c>
      <c r="M4" s="5" t="s">
        <v>52</v>
      </c>
      <c r="N4" s="6" t="s">
        <v>248</v>
      </c>
      <c r="O4" s="6" t="s">
        <v>269</v>
      </c>
      <c r="P4" s="6" t="s">
        <v>55</v>
      </c>
      <c r="Q4" s="6" t="s">
        <v>58</v>
      </c>
      <c r="R4" s="130" t="s">
        <v>61</v>
      </c>
      <c r="S4" s="143" t="s">
        <v>64</v>
      </c>
      <c r="T4" s="129" t="s">
        <v>67</v>
      </c>
      <c r="U4" s="6" t="s">
        <v>70</v>
      </c>
      <c r="V4" s="5" t="s">
        <v>74</v>
      </c>
      <c r="W4" s="139" t="s">
        <v>77</v>
      </c>
    </row>
    <row r="5" spans="1:23" s="104" customFormat="1" x14ac:dyDescent="0.25">
      <c r="A5" s="159" t="s">
        <v>270</v>
      </c>
      <c r="B5" s="160">
        <v>24</v>
      </c>
      <c r="C5" s="159" t="s">
        <v>168</v>
      </c>
      <c r="D5" s="159" t="s">
        <v>169</v>
      </c>
      <c r="E5" s="159" t="s">
        <v>185</v>
      </c>
      <c r="F5" s="161" t="s">
        <v>271</v>
      </c>
      <c r="G5" s="159" t="s">
        <v>272</v>
      </c>
      <c r="H5" s="171" t="s">
        <v>91</v>
      </c>
      <c r="I5" s="159" t="s">
        <v>110</v>
      </c>
      <c r="J5" s="163">
        <v>44931</v>
      </c>
      <c r="K5" s="163">
        <v>44931</v>
      </c>
      <c r="L5" s="164" t="s">
        <v>273</v>
      </c>
      <c r="M5" s="159" t="s">
        <v>137</v>
      </c>
      <c r="N5" s="159" t="s">
        <v>274</v>
      </c>
      <c r="O5" s="159" t="s">
        <v>171</v>
      </c>
      <c r="P5" s="159"/>
      <c r="Q5" s="165"/>
      <c r="R5" s="166"/>
      <c r="S5" s="167"/>
      <c r="T5" s="168">
        <v>44933</v>
      </c>
      <c r="U5" s="163" t="s">
        <v>275</v>
      </c>
      <c r="V5" s="169" t="s">
        <v>162</v>
      </c>
      <c r="W5" s="161" t="s">
        <v>276</v>
      </c>
    </row>
    <row r="6" spans="1:23" s="104" customFormat="1" x14ac:dyDescent="0.25">
      <c r="A6" s="159" t="s">
        <v>277</v>
      </c>
      <c r="B6" s="170">
        <v>2</v>
      </c>
      <c r="C6" s="159" t="s">
        <v>278</v>
      </c>
      <c r="D6" s="159" t="s">
        <v>173</v>
      </c>
      <c r="E6" s="159" t="s">
        <v>279</v>
      </c>
      <c r="F6" s="159" t="s">
        <v>280</v>
      </c>
      <c r="G6" s="159" t="s">
        <v>281</v>
      </c>
      <c r="H6" s="171" t="s">
        <v>89</v>
      </c>
      <c r="I6" s="159" t="s">
        <v>100</v>
      </c>
      <c r="J6" s="165">
        <v>44935</v>
      </c>
      <c r="K6" s="165">
        <v>44935</v>
      </c>
      <c r="L6" s="164" t="s">
        <v>282</v>
      </c>
      <c r="M6" s="159" t="s">
        <v>133</v>
      </c>
      <c r="N6" s="159" t="s">
        <v>283</v>
      </c>
      <c r="O6" s="159" t="s">
        <v>284</v>
      </c>
      <c r="P6" s="159"/>
      <c r="Q6" s="165"/>
      <c r="R6" s="166"/>
      <c r="S6" s="167"/>
      <c r="T6" s="168">
        <v>44941</v>
      </c>
      <c r="U6" s="163" t="s">
        <v>285</v>
      </c>
      <c r="V6" s="169" t="s">
        <v>164</v>
      </c>
      <c r="W6" s="173" t="s">
        <v>286</v>
      </c>
    </row>
    <row r="7" spans="1:23" s="104" customFormat="1" x14ac:dyDescent="0.25">
      <c r="A7" s="159" t="s">
        <v>287</v>
      </c>
      <c r="B7" s="201">
        <v>28</v>
      </c>
      <c r="C7" s="159" t="s">
        <v>168</v>
      </c>
      <c r="D7" s="161" t="s">
        <v>173</v>
      </c>
      <c r="E7" s="159" t="s">
        <v>279</v>
      </c>
      <c r="F7" s="161" t="s">
        <v>288</v>
      </c>
      <c r="G7" s="159" t="s">
        <v>179</v>
      </c>
      <c r="H7" s="171" t="s">
        <v>89</v>
      </c>
      <c r="I7" s="159" t="s">
        <v>100</v>
      </c>
      <c r="J7" s="163">
        <v>44939</v>
      </c>
      <c r="K7" s="163">
        <v>44939</v>
      </c>
      <c r="L7" s="164" t="s">
        <v>289</v>
      </c>
      <c r="M7" s="159" t="s">
        <v>133</v>
      </c>
      <c r="N7" s="159" t="s">
        <v>290</v>
      </c>
      <c r="O7" s="159" t="s">
        <v>291</v>
      </c>
      <c r="P7" s="159"/>
      <c r="Q7" s="165"/>
      <c r="R7" s="166" t="s">
        <v>147</v>
      </c>
      <c r="S7" s="167"/>
      <c r="T7" s="168">
        <v>44943</v>
      </c>
      <c r="U7" s="163" t="s">
        <v>292</v>
      </c>
      <c r="V7" s="169" t="s">
        <v>162</v>
      </c>
      <c r="W7" s="173" t="s">
        <v>293</v>
      </c>
    </row>
    <row r="8" spans="1:23" s="104" customFormat="1" x14ac:dyDescent="0.25">
      <c r="A8" s="159" t="s">
        <v>294</v>
      </c>
      <c r="B8" s="201">
        <v>51</v>
      </c>
      <c r="C8" s="159" t="s">
        <v>168</v>
      </c>
      <c r="D8" s="161" t="s">
        <v>173</v>
      </c>
      <c r="E8" s="159" t="s">
        <v>185</v>
      </c>
      <c r="F8" s="161" t="s">
        <v>295</v>
      </c>
      <c r="G8" s="159" t="s">
        <v>296</v>
      </c>
      <c r="H8" s="171" t="s">
        <v>91</v>
      </c>
      <c r="I8" s="159" t="s">
        <v>110</v>
      </c>
      <c r="J8" s="163">
        <v>44939</v>
      </c>
      <c r="K8" s="163">
        <v>44939</v>
      </c>
      <c r="L8" s="164" t="s">
        <v>297</v>
      </c>
      <c r="M8" s="159" t="s">
        <v>133</v>
      </c>
      <c r="N8" s="159" t="s">
        <v>274</v>
      </c>
      <c r="O8" s="159" t="s">
        <v>291</v>
      </c>
      <c r="P8" s="159"/>
      <c r="Q8" s="165"/>
      <c r="R8" s="166"/>
      <c r="S8" s="167"/>
      <c r="T8" s="168">
        <v>44943</v>
      </c>
      <c r="U8" s="163" t="s">
        <v>298</v>
      </c>
      <c r="V8" s="169" t="s">
        <v>162</v>
      </c>
      <c r="W8" s="173" t="s">
        <v>299</v>
      </c>
    </row>
    <row r="9" spans="1:23" s="104" customFormat="1" x14ac:dyDescent="0.25">
      <c r="A9" s="159" t="s">
        <v>270</v>
      </c>
      <c r="B9" s="201">
        <v>11</v>
      </c>
      <c r="C9" s="159" t="s">
        <v>178</v>
      </c>
      <c r="D9" s="161" t="s">
        <v>169</v>
      </c>
      <c r="E9" s="159" t="s">
        <v>300</v>
      </c>
      <c r="F9" s="161" t="s">
        <v>301</v>
      </c>
      <c r="G9" s="159" t="s">
        <v>302</v>
      </c>
      <c r="H9" s="171" t="s">
        <v>303</v>
      </c>
      <c r="I9" s="159" t="s">
        <v>120</v>
      </c>
      <c r="J9" s="163">
        <v>44942</v>
      </c>
      <c r="K9" s="163">
        <v>44942</v>
      </c>
      <c r="L9" s="164" t="s">
        <v>304</v>
      </c>
      <c r="M9" s="159" t="s">
        <v>133</v>
      </c>
      <c r="N9" s="159" t="s">
        <v>305</v>
      </c>
      <c r="O9" s="159" t="s">
        <v>306</v>
      </c>
      <c r="P9" s="159"/>
      <c r="Q9" s="165"/>
      <c r="R9" s="166"/>
      <c r="S9" s="167"/>
      <c r="T9" s="168">
        <v>44946</v>
      </c>
      <c r="U9" s="163" t="s">
        <v>304</v>
      </c>
      <c r="V9" s="169" t="s">
        <v>162</v>
      </c>
      <c r="W9" s="173" t="s">
        <v>299</v>
      </c>
    </row>
    <row r="10" spans="1:23" s="104" customFormat="1" x14ac:dyDescent="0.25">
      <c r="A10" s="159" t="s">
        <v>294</v>
      </c>
      <c r="B10" s="201">
        <v>84</v>
      </c>
      <c r="C10" s="159" t="s">
        <v>168</v>
      </c>
      <c r="D10" s="161" t="s">
        <v>169</v>
      </c>
      <c r="E10" s="159" t="s">
        <v>300</v>
      </c>
      <c r="F10" s="161" t="s">
        <v>307</v>
      </c>
      <c r="G10" s="159" t="s">
        <v>308</v>
      </c>
      <c r="H10" s="171" t="s">
        <v>303</v>
      </c>
      <c r="I10" s="159" t="s">
        <v>120</v>
      </c>
      <c r="J10" s="163">
        <v>44946</v>
      </c>
      <c r="K10" s="163">
        <v>44946</v>
      </c>
      <c r="L10" s="164" t="s">
        <v>309</v>
      </c>
      <c r="M10" s="159" t="s">
        <v>133</v>
      </c>
      <c r="N10" s="159" t="s">
        <v>305</v>
      </c>
      <c r="O10" s="159" t="s">
        <v>310</v>
      </c>
      <c r="P10" s="159"/>
      <c r="Q10" s="165"/>
      <c r="R10" s="166" t="s">
        <v>147</v>
      </c>
      <c r="S10" s="167"/>
      <c r="T10" s="168">
        <v>44949</v>
      </c>
      <c r="U10" s="163" t="s">
        <v>309</v>
      </c>
      <c r="V10" s="169" t="s">
        <v>162</v>
      </c>
      <c r="W10" s="173" t="s">
        <v>311</v>
      </c>
    </row>
    <row r="11" spans="1:23" s="104" customFormat="1" x14ac:dyDescent="0.25">
      <c r="A11" s="159" t="s">
        <v>312</v>
      </c>
      <c r="B11" s="201">
        <v>55</v>
      </c>
      <c r="C11" s="159" t="s">
        <v>168</v>
      </c>
      <c r="D11" s="161" t="s">
        <v>173</v>
      </c>
      <c r="E11" s="159" t="s">
        <v>279</v>
      </c>
      <c r="F11" s="161" t="s">
        <v>280</v>
      </c>
      <c r="G11" s="159" t="s">
        <v>281</v>
      </c>
      <c r="H11" s="171" t="s">
        <v>89</v>
      </c>
      <c r="I11" s="159" t="s">
        <v>100</v>
      </c>
      <c r="J11" s="163">
        <v>44949</v>
      </c>
      <c r="K11" s="163">
        <v>44949</v>
      </c>
      <c r="L11" s="164" t="s">
        <v>313</v>
      </c>
      <c r="M11" s="159" t="s">
        <v>133</v>
      </c>
      <c r="N11" s="159" t="s">
        <v>283</v>
      </c>
      <c r="O11" s="159" t="s">
        <v>284</v>
      </c>
      <c r="P11" s="159"/>
      <c r="Q11" s="165"/>
      <c r="R11" s="166"/>
      <c r="S11" s="167"/>
      <c r="T11" s="168">
        <v>44953</v>
      </c>
      <c r="U11" s="163" t="s">
        <v>314</v>
      </c>
      <c r="V11" s="169" t="s">
        <v>162</v>
      </c>
      <c r="W11" s="173" t="s">
        <v>299</v>
      </c>
    </row>
    <row r="12" spans="1:23" s="104" customFormat="1" x14ac:dyDescent="0.25">
      <c r="A12" s="159" t="s">
        <v>315</v>
      </c>
      <c r="B12" s="201">
        <v>33</v>
      </c>
      <c r="C12" s="159" t="s">
        <v>168</v>
      </c>
      <c r="D12" s="161" t="s">
        <v>169</v>
      </c>
      <c r="E12" s="159" t="s">
        <v>279</v>
      </c>
      <c r="F12" s="161" t="s">
        <v>316</v>
      </c>
      <c r="G12" s="159" t="s">
        <v>317</v>
      </c>
      <c r="H12" s="171" t="s">
        <v>89</v>
      </c>
      <c r="I12" s="159" t="s">
        <v>100</v>
      </c>
      <c r="J12" s="163">
        <v>44950</v>
      </c>
      <c r="K12" s="163">
        <v>44951</v>
      </c>
      <c r="L12" s="164" t="s">
        <v>318</v>
      </c>
      <c r="M12" s="159" t="s">
        <v>137</v>
      </c>
      <c r="N12" s="159" t="s">
        <v>290</v>
      </c>
      <c r="O12" s="159" t="s">
        <v>291</v>
      </c>
      <c r="P12" s="159"/>
      <c r="Q12" s="165"/>
      <c r="R12" s="166"/>
      <c r="S12" s="167"/>
      <c r="T12" s="168">
        <v>44951</v>
      </c>
      <c r="U12" s="163" t="s">
        <v>319</v>
      </c>
      <c r="V12" s="169" t="s">
        <v>160</v>
      </c>
      <c r="W12" s="173" t="s">
        <v>320</v>
      </c>
    </row>
    <row r="13" spans="1:23" s="104" customFormat="1" x14ac:dyDescent="0.25">
      <c r="A13" s="159" t="s">
        <v>321</v>
      </c>
      <c r="B13" s="201">
        <v>47</v>
      </c>
      <c r="C13" s="159" t="s">
        <v>178</v>
      </c>
      <c r="D13" s="161" t="s">
        <v>169</v>
      </c>
      <c r="E13" s="159" t="s">
        <v>185</v>
      </c>
      <c r="F13" s="161" t="s">
        <v>271</v>
      </c>
      <c r="G13" s="159" t="s">
        <v>272</v>
      </c>
      <c r="H13" s="171" t="s">
        <v>91</v>
      </c>
      <c r="I13" s="159" t="s">
        <v>110</v>
      </c>
      <c r="J13" s="163">
        <v>44952</v>
      </c>
      <c r="K13" s="163">
        <v>44952</v>
      </c>
      <c r="L13" s="164" t="s">
        <v>322</v>
      </c>
      <c r="M13" s="159" t="s">
        <v>133</v>
      </c>
      <c r="N13" s="159" t="s">
        <v>274</v>
      </c>
      <c r="O13" s="159" t="s">
        <v>291</v>
      </c>
      <c r="P13" s="159"/>
      <c r="Q13" s="165"/>
      <c r="R13" s="166"/>
      <c r="S13" s="167"/>
      <c r="T13" s="168">
        <v>44964</v>
      </c>
      <c r="U13" s="163" t="s">
        <v>323</v>
      </c>
      <c r="V13" s="169" t="s">
        <v>162</v>
      </c>
      <c r="W13" s="173" t="s">
        <v>324</v>
      </c>
    </row>
    <row r="14" spans="1:23" s="104" customFormat="1" x14ac:dyDescent="0.25">
      <c r="A14" s="159" t="s">
        <v>325</v>
      </c>
      <c r="B14" s="201">
        <v>65</v>
      </c>
      <c r="C14" s="159" t="s">
        <v>178</v>
      </c>
      <c r="D14" s="161" t="s">
        <v>173</v>
      </c>
      <c r="E14" s="159" t="s">
        <v>279</v>
      </c>
      <c r="F14" s="161" t="s">
        <v>288</v>
      </c>
      <c r="G14" s="159" t="s">
        <v>179</v>
      </c>
      <c r="H14" s="171" t="s">
        <v>89</v>
      </c>
      <c r="I14" s="159" t="s">
        <v>100</v>
      </c>
      <c r="J14" s="163">
        <v>44953</v>
      </c>
      <c r="K14" s="163">
        <v>44953</v>
      </c>
      <c r="L14" s="164" t="s">
        <v>326</v>
      </c>
      <c r="M14" s="159" t="s">
        <v>133</v>
      </c>
      <c r="N14" s="159" t="s">
        <v>290</v>
      </c>
      <c r="O14" s="159" t="s">
        <v>310</v>
      </c>
      <c r="P14" s="159"/>
      <c r="Q14" s="165"/>
      <c r="R14" s="166"/>
      <c r="S14" s="167"/>
      <c r="T14" s="168">
        <v>44958</v>
      </c>
      <c r="U14" s="163" t="s">
        <v>327</v>
      </c>
      <c r="V14" s="169" t="s">
        <v>162</v>
      </c>
      <c r="W14" s="173" t="s">
        <v>328</v>
      </c>
    </row>
    <row r="15" spans="1:23" s="104" customFormat="1" x14ac:dyDescent="0.25">
      <c r="A15" s="159" t="s">
        <v>329</v>
      </c>
      <c r="B15" s="201">
        <v>22</v>
      </c>
      <c r="C15" s="159" t="s">
        <v>168</v>
      </c>
      <c r="D15" s="161" t="s">
        <v>173</v>
      </c>
      <c r="E15" s="159" t="s">
        <v>279</v>
      </c>
      <c r="F15" s="161" t="s">
        <v>288</v>
      </c>
      <c r="G15" s="159" t="s">
        <v>179</v>
      </c>
      <c r="H15" s="171" t="s">
        <v>89</v>
      </c>
      <c r="I15" s="159" t="s">
        <v>100</v>
      </c>
      <c r="J15" s="163">
        <v>44953</v>
      </c>
      <c r="K15" s="163">
        <v>44953</v>
      </c>
      <c r="L15" s="164" t="s">
        <v>330</v>
      </c>
      <c r="M15" s="159" t="s">
        <v>133</v>
      </c>
      <c r="N15" s="159" t="s">
        <v>283</v>
      </c>
      <c r="O15" s="159" t="s">
        <v>310</v>
      </c>
      <c r="P15" s="159"/>
      <c r="Q15" s="165"/>
      <c r="R15" s="166"/>
      <c r="S15" s="167"/>
      <c r="T15" s="168">
        <v>44958</v>
      </c>
      <c r="U15" s="163" t="s">
        <v>285</v>
      </c>
      <c r="V15" s="169" t="s">
        <v>164</v>
      </c>
      <c r="W15" s="173" t="s">
        <v>331</v>
      </c>
    </row>
    <row r="16" spans="1:23" s="104" customFormat="1" x14ac:dyDescent="0.25">
      <c r="A16" s="159" t="s">
        <v>332</v>
      </c>
      <c r="B16" s="201">
        <v>25</v>
      </c>
      <c r="C16" s="159" t="s">
        <v>168</v>
      </c>
      <c r="D16" s="161" t="s">
        <v>173</v>
      </c>
      <c r="E16" s="159" t="s">
        <v>279</v>
      </c>
      <c r="F16" s="161"/>
      <c r="G16" s="159" t="s">
        <v>179</v>
      </c>
      <c r="H16" s="171" t="s">
        <v>89</v>
      </c>
      <c r="I16" s="159" t="s">
        <v>106</v>
      </c>
      <c r="J16" s="163">
        <v>44928</v>
      </c>
      <c r="K16" s="163">
        <v>44928</v>
      </c>
      <c r="L16" s="164" t="s">
        <v>333</v>
      </c>
      <c r="M16" s="159" t="s">
        <v>137</v>
      </c>
      <c r="N16" s="159" t="s">
        <v>290</v>
      </c>
      <c r="O16" s="159" t="s">
        <v>334</v>
      </c>
      <c r="P16" s="159"/>
      <c r="Q16" s="165"/>
      <c r="R16" s="166"/>
      <c r="S16" s="167"/>
      <c r="T16" s="168">
        <v>44932</v>
      </c>
      <c r="U16" s="163" t="s">
        <v>335</v>
      </c>
      <c r="V16" s="169" t="s">
        <v>162</v>
      </c>
      <c r="W16" s="173" t="s">
        <v>336</v>
      </c>
    </row>
    <row r="17" spans="1:23" s="104" customFormat="1" x14ac:dyDescent="0.25">
      <c r="A17" s="159" t="s">
        <v>337</v>
      </c>
      <c r="B17" s="201">
        <v>28</v>
      </c>
      <c r="C17" s="159" t="s">
        <v>168</v>
      </c>
      <c r="D17" s="161" t="s">
        <v>173</v>
      </c>
      <c r="E17" s="159" t="s">
        <v>279</v>
      </c>
      <c r="F17" s="161"/>
      <c r="G17" s="159" t="s">
        <v>338</v>
      </c>
      <c r="H17" s="171" t="s">
        <v>89</v>
      </c>
      <c r="I17" s="159" t="s">
        <v>102</v>
      </c>
      <c r="J17" s="163">
        <v>44928</v>
      </c>
      <c r="K17" s="163">
        <v>44928</v>
      </c>
      <c r="L17" s="164" t="s">
        <v>339</v>
      </c>
      <c r="M17" s="159" t="s">
        <v>137</v>
      </c>
      <c r="N17" s="159" t="s">
        <v>290</v>
      </c>
      <c r="O17" s="159" t="s">
        <v>171</v>
      </c>
      <c r="P17" s="159"/>
      <c r="Q17" s="165"/>
      <c r="R17" s="166"/>
      <c r="S17" s="167"/>
      <c r="T17" s="168">
        <v>44932</v>
      </c>
      <c r="U17" s="163" t="s">
        <v>340</v>
      </c>
      <c r="V17" s="169" t="s">
        <v>162</v>
      </c>
      <c r="W17" s="173" t="s">
        <v>336</v>
      </c>
    </row>
    <row r="18" spans="1:23" s="104" customFormat="1" x14ac:dyDescent="0.25">
      <c r="A18" s="159" t="s">
        <v>341</v>
      </c>
      <c r="B18" s="201">
        <v>5</v>
      </c>
      <c r="C18" s="159" t="s">
        <v>168</v>
      </c>
      <c r="D18" s="161" t="s">
        <v>173</v>
      </c>
      <c r="E18" s="159" t="s">
        <v>185</v>
      </c>
      <c r="F18" s="161"/>
      <c r="G18" s="159" t="s">
        <v>342</v>
      </c>
      <c r="H18" s="171" t="s">
        <v>91</v>
      </c>
      <c r="I18" s="159" t="s">
        <v>114</v>
      </c>
      <c r="J18" s="163">
        <v>44928</v>
      </c>
      <c r="K18" s="163">
        <v>44928</v>
      </c>
      <c r="L18" s="164" t="s">
        <v>343</v>
      </c>
      <c r="M18" s="159" t="s">
        <v>201</v>
      </c>
      <c r="N18" s="159" t="s">
        <v>344</v>
      </c>
      <c r="O18" s="159" t="s">
        <v>345</v>
      </c>
      <c r="P18" s="159"/>
      <c r="Q18" s="165"/>
      <c r="R18" s="166"/>
      <c r="S18" s="167"/>
      <c r="T18" s="168">
        <v>44934</v>
      </c>
      <c r="U18" s="163" t="s">
        <v>346</v>
      </c>
      <c r="V18" s="169" t="s">
        <v>162</v>
      </c>
      <c r="W18" s="173" t="s">
        <v>347</v>
      </c>
    </row>
    <row r="19" spans="1:23" s="104" customFormat="1" x14ac:dyDescent="0.25">
      <c r="A19" s="159" t="s">
        <v>348</v>
      </c>
      <c r="B19" s="201">
        <v>6</v>
      </c>
      <c r="C19" s="159" t="s">
        <v>168</v>
      </c>
      <c r="D19" s="161" t="s">
        <v>173</v>
      </c>
      <c r="E19" s="159" t="s">
        <v>185</v>
      </c>
      <c r="F19" s="161"/>
      <c r="G19" s="159" t="s">
        <v>342</v>
      </c>
      <c r="H19" s="171" t="s">
        <v>91</v>
      </c>
      <c r="I19" s="159" t="s">
        <v>114</v>
      </c>
      <c r="J19" s="163">
        <v>44928</v>
      </c>
      <c r="K19" s="163">
        <v>44928</v>
      </c>
      <c r="L19" s="164" t="s">
        <v>343</v>
      </c>
      <c r="M19" s="159" t="s">
        <v>201</v>
      </c>
      <c r="N19" s="159" t="s">
        <v>344</v>
      </c>
      <c r="O19" s="159" t="s">
        <v>345</v>
      </c>
      <c r="P19" s="159"/>
      <c r="Q19" s="165"/>
      <c r="R19" s="166"/>
      <c r="S19" s="167"/>
      <c r="T19" s="168">
        <v>44934</v>
      </c>
      <c r="U19" s="163" t="s">
        <v>346</v>
      </c>
      <c r="V19" s="169" t="s">
        <v>162</v>
      </c>
      <c r="W19" s="173" t="s">
        <v>347</v>
      </c>
    </row>
    <row r="20" spans="1:23" s="104" customFormat="1" x14ac:dyDescent="0.25">
      <c r="A20" s="159" t="s">
        <v>349</v>
      </c>
      <c r="B20" s="201">
        <v>18</v>
      </c>
      <c r="C20" s="159" t="s">
        <v>168</v>
      </c>
      <c r="D20" s="161" t="s">
        <v>173</v>
      </c>
      <c r="E20" s="159" t="s">
        <v>279</v>
      </c>
      <c r="F20" s="161"/>
      <c r="G20" s="159" t="s">
        <v>350</v>
      </c>
      <c r="H20" s="171" t="s">
        <v>89</v>
      </c>
      <c r="I20" s="159" t="s">
        <v>106</v>
      </c>
      <c r="J20" s="163">
        <v>44928</v>
      </c>
      <c r="K20" s="163">
        <v>44928</v>
      </c>
      <c r="L20" s="164" t="s">
        <v>351</v>
      </c>
      <c r="M20" s="159" t="s">
        <v>137</v>
      </c>
      <c r="N20" s="159" t="s">
        <v>290</v>
      </c>
      <c r="O20" s="159" t="s">
        <v>352</v>
      </c>
      <c r="P20" s="159" t="s">
        <v>353</v>
      </c>
      <c r="Q20" s="165">
        <v>44929</v>
      </c>
      <c r="R20" s="166" t="s">
        <v>354</v>
      </c>
      <c r="S20" s="167"/>
      <c r="T20" s="168">
        <v>44932</v>
      </c>
      <c r="U20" s="163" t="s">
        <v>355</v>
      </c>
      <c r="V20" s="169" t="s">
        <v>162</v>
      </c>
      <c r="W20" s="173" t="s">
        <v>336</v>
      </c>
    </row>
    <row r="21" spans="1:23" s="104" customFormat="1" x14ac:dyDescent="0.25">
      <c r="A21" s="159" t="s">
        <v>356</v>
      </c>
      <c r="B21" s="201">
        <v>66</v>
      </c>
      <c r="C21" s="159" t="s">
        <v>178</v>
      </c>
      <c r="D21" s="161" t="s">
        <v>169</v>
      </c>
      <c r="E21" s="159" t="s">
        <v>279</v>
      </c>
      <c r="F21" s="161"/>
      <c r="G21" s="159" t="s">
        <v>357</v>
      </c>
      <c r="H21" s="171" t="s">
        <v>89</v>
      </c>
      <c r="I21" s="159" t="s">
        <v>104</v>
      </c>
      <c r="J21" s="163">
        <v>44928</v>
      </c>
      <c r="K21" s="163">
        <v>44928</v>
      </c>
      <c r="L21" s="164" t="s">
        <v>358</v>
      </c>
      <c r="M21" s="159" t="s">
        <v>201</v>
      </c>
      <c r="N21" s="159" t="s">
        <v>344</v>
      </c>
      <c r="O21" s="159" t="s">
        <v>359</v>
      </c>
      <c r="P21" s="159" t="s">
        <v>353</v>
      </c>
      <c r="Q21" s="165">
        <v>44929</v>
      </c>
      <c r="R21" s="166" t="s">
        <v>147</v>
      </c>
      <c r="S21" s="167"/>
      <c r="T21" s="168">
        <v>44957</v>
      </c>
      <c r="U21" s="163" t="s">
        <v>360</v>
      </c>
      <c r="V21" s="169" t="s">
        <v>162</v>
      </c>
      <c r="W21" s="173" t="s">
        <v>361</v>
      </c>
    </row>
    <row r="22" spans="1:23" s="104" customFormat="1" x14ac:dyDescent="0.25">
      <c r="A22" s="159" t="s">
        <v>362</v>
      </c>
      <c r="B22" s="201">
        <v>1.3</v>
      </c>
      <c r="C22" s="159" t="s">
        <v>168</v>
      </c>
      <c r="D22" s="161" t="s">
        <v>173</v>
      </c>
      <c r="E22" s="159" t="s">
        <v>185</v>
      </c>
      <c r="F22" s="161"/>
      <c r="G22" s="159" t="s">
        <v>363</v>
      </c>
      <c r="H22" s="171" t="s">
        <v>91</v>
      </c>
      <c r="I22" s="159" t="s">
        <v>114</v>
      </c>
      <c r="J22" s="163">
        <v>44928</v>
      </c>
      <c r="K22" s="163">
        <v>44928</v>
      </c>
      <c r="L22" s="164" t="s">
        <v>364</v>
      </c>
      <c r="M22" s="159" t="s">
        <v>133</v>
      </c>
      <c r="N22" s="159" t="s">
        <v>290</v>
      </c>
      <c r="O22" s="159" t="s">
        <v>284</v>
      </c>
      <c r="P22" s="159"/>
      <c r="Q22" s="165"/>
      <c r="R22" s="166"/>
      <c r="S22" s="167"/>
      <c r="T22" s="168">
        <v>44933</v>
      </c>
      <c r="U22" s="163" t="s">
        <v>365</v>
      </c>
      <c r="V22" s="169" t="s">
        <v>162</v>
      </c>
      <c r="W22" s="173" t="s">
        <v>328</v>
      </c>
    </row>
    <row r="23" spans="1:23" s="104" customFormat="1" x14ac:dyDescent="0.25">
      <c r="A23" s="159" t="s">
        <v>366</v>
      </c>
      <c r="B23" s="201">
        <v>50</v>
      </c>
      <c r="C23" s="159" t="s">
        <v>168</v>
      </c>
      <c r="D23" s="161" t="s">
        <v>173</v>
      </c>
      <c r="E23" s="159" t="s">
        <v>185</v>
      </c>
      <c r="F23" s="161"/>
      <c r="G23" s="159" t="s">
        <v>367</v>
      </c>
      <c r="H23" s="171" t="s">
        <v>91</v>
      </c>
      <c r="I23" s="159" t="s">
        <v>114</v>
      </c>
      <c r="J23" s="163">
        <v>44929</v>
      </c>
      <c r="K23" s="163">
        <v>44929</v>
      </c>
      <c r="L23" s="164" t="s">
        <v>368</v>
      </c>
      <c r="M23" s="159" t="s">
        <v>133</v>
      </c>
      <c r="N23" s="159" t="s">
        <v>369</v>
      </c>
      <c r="O23" s="159" t="s">
        <v>306</v>
      </c>
      <c r="P23" s="159"/>
      <c r="Q23" s="165"/>
      <c r="R23" s="166"/>
      <c r="S23" s="167"/>
      <c r="T23" s="168">
        <v>44932</v>
      </c>
      <c r="U23" s="163" t="s">
        <v>370</v>
      </c>
      <c r="V23" s="169" t="s">
        <v>162</v>
      </c>
      <c r="W23" s="173" t="s">
        <v>371</v>
      </c>
    </row>
    <row r="24" spans="1:23" s="104" customFormat="1" x14ac:dyDescent="0.25">
      <c r="A24" s="159" t="s">
        <v>372</v>
      </c>
      <c r="B24" s="201">
        <v>32</v>
      </c>
      <c r="C24" s="159" t="s">
        <v>168</v>
      </c>
      <c r="D24" s="161" t="s">
        <v>173</v>
      </c>
      <c r="E24" s="159" t="s">
        <v>279</v>
      </c>
      <c r="F24" s="161"/>
      <c r="G24" s="159" t="s">
        <v>373</v>
      </c>
      <c r="H24" s="171" t="s">
        <v>89</v>
      </c>
      <c r="I24" s="159" t="s">
        <v>106</v>
      </c>
      <c r="J24" s="163">
        <v>44929</v>
      </c>
      <c r="K24" s="163">
        <v>44929</v>
      </c>
      <c r="L24" s="164" t="s">
        <v>374</v>
      </c>
      <c r="M24" s="159" t="s">
        <v>137</v>
      </c>
      <c r="N24" s="159" t="s">
        <v>369</v>
      </c>
      <c r="O24" s="159" t="s">
        <v>352</v>
      </c>
      <c r="P24" s="159"/>
      <c r="Q24" s="165"/>
      <c r="R24" s="166"/>
      <c r="S24" s="167"/>
      <c r="T24" s="168">
        <v>44932</v>
      </c>
      <c r="U24" s="163" t="s">
        <v>375</v>
      </c>
      <c r="V24" s="169" t="s">
        <v>162</v>
      </c>
      <c r="W24" s="173" t="s">
        <v>376</v>
      </c>
    </row>
    <row r="25" spans="1:23" s="104" customFormat="1" x14ac:dyDescent="0.25">
      <c r="A25" s="159" t="s">
        <v>377</v>
      </c>
      <c r="B25" s="201">
        <v>1</v>
      </c>
      <c r="C25" s="159" t="s">
        <v>168</v>
      </c>
      <c r="D25" s="161" t="s">
        <v>173</v>
      </c>
      <c r="E25" s="159" t="s">
        <v>185</v>
      </c>
      <c r="F25" s="161"/>
      <c r="G25" s="159" t="s">
        <v>378</v>
      </c>
      <c r="H25" s="171" t="s">
        <v>91</v>
      </c>
      <c r="I25" s="159" t="s">
        <v>116</v>
      </c>
      <c r="J25" s="163">
        <v>44929</v>
      </c>
      <c r="K25" s="163">
        <v>44929</v>
      </c>
      <c r="L25" s="164" t="s">
        <v>379</v>
      </c>
      <c r="M25" s="159" t="s">
        <v>133</v>
      </c>
      <c r="N25" s="159" t="s">
        <v>344</v>
      </c>
      <c r="O25" s="159" t="s">
        <v>284</v>
      </c>
      <c r="P25" s="159"/>
      <c r="Q25" s="165"/>
      <c r="R25" s="166"/>
      <c r="S25" s="167"/>
      <c r="T25" s="168">
        <v>44934</v>
      </c>
      <c r="U25" s="163" t="s">
        <v>365</v>
      </c>
      <c r="V25" s="169" t="s">
        <v>162</v>
      </c>
      <c r="W25" s="173" t="s">
        <v>328</v>
      </c>
    </row>
    <row r="26" spans="1:23" s="104" customFormat="1" x14ac:dyDescent="0.25">
      <c r="A26" s="159" t="s">
        <v>380</v>
      </c>
      <c r="B26" s="201">
        <v>65</v>
      </c>
      <c r="C26" s="159" t="s">
        <v>178</v>
      </c>
      <c r="D26" s="161" t="s">
        <v>173</v>
      </c>
      <c r="E26" s="159" t="s">
        <v>185</v>
      </c>
      <c r="F26" s="161"/>
      <c r="G26" s="159" t="s">
        <v>381</v>
      </c>
      <c r="H26" s="171" t="s">
        <v>91</v>
      </c>
      <c r="I26" s="159" t="s">
        <v>114</v>
      </c>
      <c r="J26" s="163">
        <v>44930</v>
      </c>
      <c r="K26" s="163">
        <v>44930</v>
      </c>
      <c r="L26" s="164" t="s">
        <v>382</v>
      </c>
      <c r="M26" s="159" t="s">
        <v>133</v>
      </c>
      <c r="N26" s="159" t="s">
        <v>290</v>
      </c>
      <c r="O26" s="159" t="s">
        <v>383</v>
      </c>
      <c r="P26" s="159"/>
      <c r="Q26" s="165"/>
      <c r="R26" s="166"/>
      <c r="S26" s="167"/>
      <c r="T26" s="168">
        <v>44933</v>
      </c>
      <c r="U26" s="163" t="s">
        <v>382</v>
      </c>
      <c r="V26" s="169" t="s">
        <v>162</v>
      </c>
      <c r="W26" s="173" t="s">
        <v>371</v>
      </c>
    </row>
    <row r="27" spans="1:23" s="104" customFormat="1" x14ac:dyDescent="0.25">
      <c r="A27" s="159" t="s">
        <v>384</v>
      </c>
      <c r="B27" s="170">
        <f>3*30.4387/365.25</f>
        <v>0.25000985626283367</v>
      </c>
      <c r="C27" s="159" t="s">
        <v>178</v>
      </c>
      <c r="D27" s="159" t="s">
        <v>173</v>
      </c>
      <c r="E27" s="159" t="s">
        <v>279</v>
      </c>
      <c r="F27" s="161"/>
      <c r="G27" s="159" t="s">
        <v>338</v>
      </c>
      <c r="H27" s="171" t="s">
        <v>89</v>
      </c>
      <c r="I27" s="159" t="s">
        <v>102</v>
      </c>
      <c r="J27" s="163">
        <v>44930</v>
      </c>
      <c r="K27" s="163">
        <v>44930</v>
      </c>
      <c r="L27" s="164" t="s">
        <v>385</v>
      </c>
      <c r="M27" s="159" t="s">
        <v>133</v>
      </c>
      <c r="N27" s="159" t="s">
        <v>290</v>
      </c>
      <c r="O27" s="159" t="s">
        <v>284</v>
      </c>
      <c r="P27" s="159"/>
      <c r="Q27" s="165"/>
      <c r="R27" s="166"/>
      <c r="S27" s="167"/>
      <c r="T27" s="168">
        <v>44938</v>
      </c>
      <c r="U27" s="163" t="s">
        <v>386</v>
      </c>
      <c r="V27" s="169" t="s">
        <v>162</v>
      </c>
      <c r="W27" s="173" t="s">
        <v>387</v>
      </c>
    </row>
    <row r="28" spans="1:23" s="104" customFormat="1" x14ac:dyDescent="0.25">
      <c r="A28" s="159" t="s">
        <v>388</v>
      </c>
      <c r="B28" s="160">
        <v>37</v>
      </c>
      <c r="C28" s="159" t="s">
        <v>168</v>
      </c>
      <c r="D28" s="159" t="s">
        <v>169</v>
      </c>
      <c r="E28" s="159" t="s">
        <v>279</v>
      </c>
      <c r="F28" s="161"/>
      <c r="G28" s="159" t="s">
        <v>231</v>
      </c>
      <c r="H28" s="171" t="s">
        <v>89</v>
      </c>
      <c r="I28" s="159" t="s">
        <v>104</v>
      </c>
      <c r="J28" s="163">
        <v>44929</v>
      </c>
      <c r="K28" s="163">
        <v>44929</v>
      </c>
      <c r="L28" s="164" t="s">
        <v>389</v>
      </c>
      <c r="M28" s="159" t="s">
        <v>137</v>
      </c>
      <c r="N28" s="159" t="s">
        <v>290</v>
      </c>
      <c r="O28" s="159" t="s">
        <v>352</v>
      </c>
      <c r="P28" s="159" t="s">
        <v>353</v>
      </c>
      <c r="Q28" s="165">
        <v>44930</v>
      </c>
      <c r="R28" s="166" t="s">
        <v>354</v>
      </c>
      <c r="S28" s="167"/>
      <c r="T28" s="168">
        <v>44933</v>
      </c>
      <c r="U28" s="163" t="s">
        <v>390</v>
      </c>
      <c r="V28" s="169" t="s">
        <v>162</v>
      </c>
      <c r="W28" s="173" t="s">
        <v>336</v>
      </c>
    </row>
    <row r="29" spans="1:23" s="104" customFormat="1" x14ac:dyDescent="0.25">
      <c r="A29" s="159" t="s">
        <v>391</v>
      </c>
      <c r="B29" s="170">
        <v>17</v>
      </c>
      <c r="C29" s="159" t="s">
        <v>168</v>
      </c>
      <c r="D29" s="159" t="s">
        <v>169</v>
      </c>
      <c r="E29" s="159" t="s">
        <v>279</v>
      </c>
      <c r="F29" s="161"/>
      <c r="G29" s="159" t="s">
        <v>392</v>
      </c>
      <c r="H29" s="171" t="s">
        <v>89</v>
      </c>
      <c r="I29" s="159" t="s">
        <v>104</v>
      </c>
      <c r="J29" s="163">
        <v>44930</v>
      </c>
      <c r="K29" s="163">
        <v>44930</v>
      </c>
      <c r="L29" s="164" t="s">
        <v>339</v>
      </c>
      <c r="M29" s="159" t="s">
        <v>137</v>
      </c>
      <c r="N29" s="159" t="s">
        <v>393</v>
      </c>
      <c r="O29" s="159" t="s">
        <v>171</v>
      </c>
      <c r="P29" s="159"/>
      <c r="Q29" s="165"/>
      <c r="R29" s="166"/>
      <c r="S29" s="167"/>
      <c r="T29" s="168">
        <v>44932</v>
      </c>
      <c r="U29" s="163" t="s">
        <v>394</v>
      </c>
      <c r="V29" s="169" t="s">
        <v>162</v>
      </c>
      <c r="W29" s="173" t="s">
        <v>395</v>
      </c>
    </row>
    <row r="30" spans="1:23" s="104" customFormat="1" x14ac:dyDescent="0.25">
      <c r="A30" s="159" t="s">
        <v>396</v>
      </c>
      <c r="B30" s="174">
        <v>33</v>
      </c>
      <c r="C30" s="175" t="s">
        <v>168</v>
      </c>
      <c r="D30" s="159" t="s">
        <v>169</v>
      </c>
      <c r="E30" s="175" t="s">
        <v>279</v>
      </c>
      <c r="F30" s="161"/>
      <c r="G30" s="159" t="s">
        <v>231</v>
      </c>
      <c r="H30" s="171" t="s">
        <v>89</v>
      </c>
      <c r="I30" s="159" t="s">
        <v>104</v>
      </c>
      <c r="J30" s="176">
        <v>44930</v>
      </c>
      <c r="K30" s="176">
        <v>44930</v>
      </c>
      <c r="L30" s="177" t="s">
        <v>389</v>
      </c>
      <c r="M30" s="175" t="s">
        <v>137</v>
      </c>
      <c r="N30" s="159" t="s">
        <v>290</v>
      </c>
      <c r="O30" s="159" t="s">
        <v>352</v>
      </c>
      <c r="P30" s="159" t="s">
        <v>353</v>
      </c>
      <c r="Q30" s="165">
        <v>44931</v>
      </c>
      <c r="R30" s="166" t="s">
        <v>354</v>
      </c>
      <c r="S30" s="167"/>
      <c r="T30" s="168">
        <v>44934</v>
      </c>
      <c r="U30" s="163" t="s">
        <v>397</v>
      </c>
      <c r="V30" s="169" t="s">
        <v>162</v>
      </c>
      <c r="W30" s="173" t="s">
        <v>398</v>
      </c>
    </row>
    <row r="31" spans="1:23" s="104" customFormat="1" x14ac:dyDescent="0.25">
      <c r="A31" s="159" t="s">
        <v>399</v>
      </c>
      <c r="B31" s="160">
        <v>30</v>
      </c>
      <c r="C31" s="159" t="s">
        <v>168</v>
      </c>
      <c r="D31" s="159" t="s">
        <v>173</v>
      </c>
      <c r="E31" s="159" t="s">
        <v>279</v>
      </c>
      <c r="F31" s="161"/>
      <c r="G31" s="159" t="s">
        <v>400</v>
      </c>
      <c r="H31" s="171" t="s">
        <v>89</v>
      </c>
      <c r="I31" s="159" t="s">
        <v>106</v>
      </c>
      <c r="J31" s="176">
        <v>44931</v>
      </c>
      <c r="K31" s="176">
        <v>44931</v>
      </c>
      <c r="L31" s="164" t="s">
        <v>401</v>
      </c>
      <c r="M31" s="159" t="s">
        <v>137</v>
      </c>
      <c r="N31" s="159" t="s">
        <v>290</v>
      </c>
      <c r="O31" s="159" t="s">
        <v>171</v>
      </c>
      <c r="P31" s="159"/>
      <c r="Q31" s="165"/>
      <c r="R31" s="166"/>
      <c r="S31" s="167"/>
      <c r="T31" s="168">
        <v>44938</v>
      </c>
      <c r="U31" s="163" t="s">
        <v>402</v>
      </c>
      <c r="V31" s="169" t="s">
        <v>162</v>
      </c>
      <c r="W31" s="173" t="s">
        <v>403</v>
      </c>
    </row>
    <row r="32" spans="1:23" s="104" customFormat="1" x14ac:dyDescent="0.25">
      <c r="A32" s="159" t="s">
        <v>404</v>
      </c>
      <c r="B32" s="170">
        <f>8*30.4387/365.25</f>
        <v>0.66669295003422313</v>
      </c>
      <c r="C32" s="159" t="s">
        <v>178</v>
      </c>
      <c r="D32" s="159" t="s">
        <v>173</v>
      </c>
      <c r="E32" s="159" t="s">
        <v>185</v>
      </c>
      <c r="F32" s="161"/>
      <c r="G32" s="159" t="s">
        <v>405</v>
      </c>
      <c r="H32" s="171" t="s">
        <v>91</v>
      </c>
      <c r="I32" s="159" t="s">
        <v>114</v>
      </c>
      <c r="J32" s="163">
        <v>44931</v>
      </c>
      <c r="K32" s="163">
        <v>44931</v>
      </c>
      <c r="L32" s="164" t="s">
        <v>406</v>
      </c>
      <c r="M32" s="159" t="s">
        <v>133</v>
      </c>
      <c r="N32" s="159" t="s">
        <v>290</v>
      </c>
      <c r="O32" s="159" t="s">
        <v>284</v>
      </c>
      <c r="P32" s="159"/>
      <c r="Q32" s="165"/>
      <c r="R32" s="166"/>
      <c r="S32" s="167"/>
      <c r="T32" s="168">
        <v>44937</v>
      </c>
      <c r="U32" s="163" t="s">
        <v>365</v>
      </c>
      <c r="V32" s="169" t="s">
        <v>162</v>
      </c>
      <c r="W32" s="173" t="s">
        <v>347</v>
      </c>
    </row>
    <row r="33" spans="1:23" s="104" customFormat="1" x14ac:dyDescent="0.25">
      <c r="A33" s="159" t="s">
        <v>407</v>
      </c>
      <c r="B33" s="160">
        <v>35</v>
      </c>
      <c r="C33" s="159" t="s">
        <v>168</v>
      </c>
      <c r="D33" s="159" t="s">
        <v>173</v>
      </c>
      <c r="E33" s="159" t="s">
        <v>185</v>
      </c>
      <c r="F33" s="161"/>
      <c r="G33" s="159" t="s">
        <v>408</v>
      </c>
      <c r="H33" s="171" t="s">
        <v>89</v>
      </c>
      <c r="I33" s="159" t="s">
        <v>114</v>
      </c>
      <c r="J33" s="163">
        <v>44929</v>
      </c>
      <c r="K33" s="163">
        <v>44929</v>
      </c>
      <c r="L33" s="164" t="s">
        <v>409</v>
      </c>
      <c r="M33" s="159" t="s">
        <v>137</v>
      </c>
      <c r="N33" s="159" t="s">
        <v>290</v>
      </c>
      <c r="O33" s="159" t="s">
        <v>208</v>
      </c>
      <c r="P33" s="159"/>
      <c r="Q33" s="165"/>
      <c r="R33" s="166"/>
      <c r="S33" s="167"/>
      <c r="T33" s="168">
        <v>44932</v>
      </c>
      <c r="U33" s="163" t="s">
        <v>410</v>
      </c>
      <c r="V33" s="169" t="s">
        <v>162</v>
      </c>
      <c r="W33" s="173" t="s">
        <v>411</v>
      </c>
    </row>
    <row r="34" spans="1:23" s="104" customFormat="1" x14ac:dyDescent="0.25">
      <c r="A34" s="159" t="s">
        <v>412</v>
      </c>
      <c r="B34" s="170">
        <f>2/365.25</f>
        <v>5.4757015742642025E-3</v>
      </c>
      <c r="C34" s="159" t="s">
        <v>178</v>
      </c>
      <c r="D34" s="159" t="s">
        <v>173</v>
      </c>
      <c r="E34" s="159" t="s">
        <v>185</v>
      </c>
      <c r="F34" s="161"/>
      <c r="G34" s="159" t="s">
        <v>413</v>
      </c>
      <c r="H34" s="171" t="s">
        <v>91</v>
      </c>
      <c r="I34" s="159" t="s">
        <v>114</v>
      </c>
      <c r="J34" s="163">
        <v>44931</v>
      </c>
      <c r="K34" s="163">
        <v>44931</v>
      </c>
      <c r="L34" s="164" t="s">
        <v>414</v>
      </c>
      <c r="M34" s="159" t="s">
        <v>133</v>
      </c>
      <c r="N34" s="159" t="s">
        <v>290</v>
      </c>
      <c r="O34" s="159" t="s">
        <v>415</v>
      </c>
      <c r="P34" s="159"/>
      <c r="Q34" s="165"/>
      <c r="R34" s="166"/>
      <c r="S34" s="167"/>
      <c r="T34" s="168">
        <v>44940</v>
      </c>
      <c r="U34" s="163" t="s">
        <v>416</v>
      </c>
      <c r="V34" s="169" t="s">
        <v>162</v>
      </c>
      <c r="W34" s="173" t="s">
        <v>417</v>
      </c>
    </row>
    <row r="35" spans="1:23" s="104" customFormat="1" x14ac:dyDescent="0.25">
      <c r="A35" s="159" t="s">
        <v>418</v>
      </c>
      <c r="B35" s="160">
        <v>43</v>
      </c>
      <c r="C35" s="159" t="s">
        <v>178</v>
      </c>
      <c r="D35" s="159" t="s">
        <v>173</v>
      </c>
      <c r="E35" s="159" t="s">
        <v>279</v>
      </c>
      <c r="F35" s="161"/>
      <c r="G35" s="159" t="s">
        <v>419</v>
      </c>
      <c r="H35" s="171" t="s">
        <v>89</v>
      </c>
      <c r="I35" s="159" t="s">
        <v>106</v>
      </c>
      <c r="J35" s="163">
        <v>44932</v>
      </c>
      <c r="K35" s="163">
        <v>44932</v>
      </c>
      <c r="L35" s="164" t="s">
        <v>420</v>
      </c>
      <c r="M35" s="159" t="s">
        <v>133</v>
      </c>
      <c r="N35" s="159" t="s">
        <v>369</v>
      </c>
      <c r="O35" s="159" t="s">
        <v>421</v>
      </c>
      <c r="P35" s="159" t="s">
        <v>353</v>
      </c>
      <c r="Q35" s="165">
        <v>44933</v>
      </c>
      <c r="R35" s="166" t="s">
        <v>354</v>
      </c>
      <c r="S35" s="167"/>
      <c r="T35" s="168">
        <v>44939</v>
      </c>
      <c r="U35" s="163" t="s">
        <v>422</v>
      </c>
      <c r="V35" s="169" t="s">
        <v>162</v>
      </c>
      <c r="W35" s="173" t="s">
        <v>423</v>
      </c>
    </row>
    <row r="36" spans="1:23" s="104" customFormat="1" x14ac:dyDescent="0.25">
      <c r="A36" s="159" t="s">
        <v>424</v>
      </c>
      <c r="B36" s="160">
        <v>4</v>
      </c>
      <c r="C36" s="159" t="s">
        <v>178</v>
      </c>
      <c r="D36" s="159" t="s">
        <v>345</v>
      </c>
      <c r="E36" s="159" t="s">
        <v>185</v>
      </c>
      <c r="F36" s="161"/>
      <c r="G36" s="159" t="s">
        <v>425</v>
      </c>
      <c r="H36" s="171" t="s">
        <v>91</v>
      </c>
      <c r="I36" s="159" t="s">
        <v>114</v>
      </c>
      <c r="J36" s="163">
        <v>44930</v>
      </c>
      <c r="K36" s="163">
        <v>44930</v>
      </c>
      <c r="L36" s="164" t="s">
        <v>211</v>
      </c>
      <c r="M36" s="159" t="s">
        <v>133</v>
      </c>
      <c r="N36" s="159" t="s">
        <v>344</v>
      </c>
      <c r="O36" s="159" t="s">
        <v>284</v>
      </c>
      <c r="P36" s="159"/>
      <c r="Q36" s="165"/>
      <c r="R36" s="166"/>
      <c r="S36" s="167"/>
      <c r="T36" s="168">
        <v>44939</v>
      </c>
      <c r="U36" s="163" t="s">
        <v>426</v>
      </c>
      <c r="V36" s="169" t="s">
        <v>162</v>
      </c>
      <c r="W36" s="173" t="s">
        <v>417</v>
      </c>
    </row>
    <row r="37" spans="1:23" s="104" customFormat="1" x14ac:dyDescent="0.25">
      <c r="A37" s="159" t="s">
        <v>427</v>
      </c>
      <c r="B37" s="160">
        <v>30</v>
      </c>
      <c r="C37" s="159" t="s">
        <v>168</v>
      </c>
      <c r="D37" s="159" t="s">
        <v>173</v>
      </c>
      <c r="E37" s="159" t="s">
        <v>185</v>
      </c>
      <c r="F37" s="161"/>
      <c r="G37" s="159" t="s">
        <v>428</v>
      </c>
      <c r="H37" s="171" t="s">
        <v>89</v>
      </c>
      <c r="I37" s="159" t="s">
        <v>116</v>
      </c>
      <c r="J37" s="163">
        <v>44932</v>
      </c>
      <c r="K37" s="163">
        <v>44932</v>
      </c>
      <c r="L37" s="164" t="s">
        <v>429</v>
      </c>
      <c r="M37" s="159" t="s">
        <v>137</v>
      </c>
      <c r="N37" s="159" t="s">
        <v>369</v>
      </c>
      <c r="O37" s="159" t="s">
        <v>208</v>
      </c>
      <c r="P37" s="159"/>
      <c r="Q37" s="165"/>
      <c r="R37" s="166"/>
      <c r="S37" s="167"/>
      <c r="T37" s="168">
        <v>44934</v>
      </c>
      <c r="U37" s="163" t="s">
        <v>430</v>
      </c>
      <c r="V37" s="169" t="s">
        <v>162</v>
      </c>
      <c r="W37" s="173" t="s">
        <v>431</v>
      </c>
    </row>
    <row r="38" spans="1:23" s="104" customFormat="1" x14ac:dyDescent="0.25">
      <c r="A38" s="159" t="s">
        <v>432</v>
      </c>
      <c r="B38" s="170">
        <f>2/365.25</f>
        <v>5.4757015742642025E-3</v>
      </c>
      <c r="C38" s="159" t="s">
        <v>168</v>
      </c>
      <c r="D38" s="159" t="s">
        <v>173</v>
      </c>
      <c r="E38" s="159" t="s">
        <v>185</v>
      </c>
      <c r="F38" s="161"/>
      <c r="G38" s="159" t="s">
        <v>428</v>
      </c>
      <c r="H38" s="171" t="s">
        <v>91</v>
      </c>
      <c r="I38" s="159" t="s">
        <v>114</v>
      </c>
      <c r="J38" s="163">
        <v>44933</v>
      </c>
      <c r="K38" s="163">
        <v>44933</v>
      </c>
      <c r="L38" s="164" t="s">
        <v>433</v>
      </c>
      <c r="M38" s="159" t="s">
        <v>133</v>
      </c>
      <c r="N38" s="159" t="s">
        <v>290</v>
      </c>
      <c r="O38" s="159" t="s">
        <v>415</v>
      </c>
      <c r="P38" s="159"/>
      <c r="Q38" s="165"/>
      <c r="R38" s="166"/>
      <c r="S38" s="167"/>
      <c r="T38" s="168">
        <v>44934</v>
      </c>
      <c r="U38" s="163" t="s">
        <v>285</v>
      </c>
      <c r="V38" s="169" t="s">
        <v>166</v>
      </c>
      <c r="W38" s="173" t="s">
        <v>434</v>
      </c>
    </row>
    <row r="39" spans="1:23" s="104" customFormat="1" x14ac:dyDescent="0.25">
      <c r="A39" s="159" t="s">
        <v>435</v>
      </c>
      <c r="B39" s="160">
        <v>55</v>
      </c>
      <c r="C39" s="159" t="s">
        <v>168</v>
      </c>
      <c r="D39" s="159" t="s">
        <v>173</v>
      </c>
      <c r="E39" s="159" t="s">
        <v>185</v>
      </c>
      <c r="F39" s="161"/>
      <c r="G39" s="159" t="s">
        <v>436</v>
      </c>
      <c r="H39" s="171" t="s">
        <v>89</v>
      </c>
      <c r="I39" s="159" t="s">
        <v>114</v>
      </c>
      <c r="J39" s="163">
        <v>44933</v>
      </c>
      <c r="K39" s="163">
        <v>44932</v>
      </c>
      <c r="L39" s="164" t="s">
        <v>437</v>
      </c>
      <c r="M39" s="159" t="s">
        <v>201</v>
      </c>
      <c r="N39" s="159" t="s">
        <v>344</v>
      </c>
      <c r="O39" s="159" t="s">
        <v>421</v>
      </c>
      <c r="P39" s="159" t="s">
        <v>353</v>
      </c>
      <c r="Q39" s="165">
        <v>44937</v>
      </c>
      <c r="R39" s="166" t="s">
        <v>147</v>
      </c>
      <c r="S39" s="167"/>
      <c r="T39" s="168">
        <v>44941</v>
      </c>
      <c r="U39" s="163" t="s">
        <v>438</v>
      </c>
      <c r="V39" s="169" t="s">
        <v>162</v>
      </c>
      <c r="W39" s="173" t="s">
        <v>439</v>
      </c>
    </row>
    <row r="40" spans="1:23" s="104" customFormat="1" x14ac:dyDescent="0.25">
      <c r="A40" s="159" t="s">
        <v>440</v>
      </c>
      <c r="B40" s="160">
        <v>1.8</v>
      </c>
      <c r="C40" s="159" t="s">
        <v>178</v>
      </c>
      <c r="D40" s="159" t="s">
        <v>173</v>
      </c>
      <c r="E40" s="159" t="s">
        <v>185</v>
      </c>
      <c r="F40" s="161"/>
      <c r="G40" s="159" t="s">
        <v>381</v>
      </c>
      <c r="H40" s="171" t="s">
        <v>91</v>
      </c>
      <c r="I40" s="159" t="s">
        <v>114</v>
      </c>
      <c r="J40" s="163">
        <v>44933</v>
      </c>
      <c r="K40" s="163">
        <v>44933</v>
      </c>
      <c r="L40" s="164" t="s">
        <v>211</v>
      </c>
      <c r="M40" s="159" t="s">
        <v>133</v>
      </c>
      <c r="N40" s="159" t="s">
        <v>290</v>
      </c>
      <c r="O40" s="159" t="s">
        <v>284</v>
      </c>
      <c r="P40" s="159"/>
      <c r="Q40" s="165"/>
      <c r="R40" s="166"/>
      <c r="S40" s="167"/>
      <c r="T40" s="168">
        <v>44942</v>
      </c>
      <c r="U40" s="163" t="s">
        <v>441</v>
      </c>
      <c r="V40" s="169" t="s">
        <v>162</v>
      </c>
      <c r="W40" s="173" t="s">
        <v>417</v>
      </c>
    </row>
    <row r="41" spans="1:23" s="104" customFormat="1" x14ac:dyDescent="0.25">
      <c r="A41" s="159" t="s">
        <v>442</v>
      </c>
      <c r="B41" s="160">
        <v>27</v>
      </c>
      <c r="C41" s="159" t="s">
        <v>168</v>
      </c>
      <c r="D41" s="159" t="s">
        <v>173</v>
      </c>
      <c r="E41" s="159" t="s">
        <v>279</v>
      </c>
      <c r="F41" s="161"/>
      <c r="G41" s="159" t="s">
        <v>338</v>
      </c>
      <c r="H41" s="171" t="s">
        <v>89</v>
      </c>
      <c r="I41" s="159" t="s">
        <v>102</v>
      </c>
      <c r="J41" s="163">
        <v>44933</v>
      </c>
      <c r="K41" s="163">
        <v>44933</v>
      </c>
      <c r="L41" s="164" t="s">
        <v>443</v>
      </c>
      <c r="M41" s="159" t="s">
        <v>137</v>
      </c>
      <c r="N41" s="159" t="s">
        <v>290</v>
      </c>
      <c r="O41" s="159" t="s">
        <v>352</v>
      </c>
      <c r="P41" s="159"/>
      <c r="Q41" s="165"/>
      <c r="R41" s="166"/>
      <c r="S41" s="167"/>
      <c r="T41" s="168">
        <v>44937</v>
      </c>
      <c r="U41" s="163" t="s">
        <v>444</v>
      </c>
      <c r="V41" s="169" t="s">
        <v>162</v>
      </c>
      <c r="W41" s="173" t="s">
        <v>336</v>
      </c>
    </row>
    <row r="42" spans="1:23" s="104" customFormat="1" x14ac:dyDescent="0.25">
      <c r="A42" s="159" t="s">
        <v>445</v>
      </c>
      <c r="B42" s="170">
        <v>32</v>
      </c>
      <c r="C42" s="159" t="s">
        <v>168</v>
      </c>
      <c r="D42" s="159" t="s">
        <v>173</v>
      </c>
      <c r="E42" s="159" t="s">
        <v>185</v>
      </c>
      <c r="F42" s="161"/>
      <c r="G42" s="159" t="s">
        <v>446</v>
      </c>
      <c r="H42" s="171" t="s">
        <v>91</v>
      </c>
      <c r="I42" s="159" t="s">
        <v>114</v>
      </c>
      <c r="J42" s="163">
        <v>44933</v>
      </c>
      <c r="K42" s="163">
        <v>44933</v>
      </c>
      <c r="L42" s="164" t="s">
        <v>447</v>
      </c>
      <c r="M42" s="159" t="s">
        <v>133</v>
      </c>
      <c r="N42" s="159" t="s">
        <v>290</v>
      </c>
      <c r="O42" s="159" t="s">
        <v>352</v>
      </c>
      <c r="P42" s="159"/>
      <c r="Q42" s="165"/>
      <c r="R42" s="166"/>
      <c r="S42" s="167"/>
      <c r="T42" s="168">
        <v>44935</v>
      </c>
      <c r="U42" s="163" t="s">
        <v>448</v>
      </c>
      <c r="V42" s="169" t="s">
        <v>162</v>
      </c>
      <c r="W42" s="173" t="s">
        <v>276</v>
      </c>
    </row>
    <row r="43" spans="1:23" s="104" customFormat="1" x14ac:dyDescent="0.25">
      <c r="A43" s="159" t="s">
        <v>449</v>
      </c>
      <c r="B43" s="160">
        <v>22</v>
      </c>
      <c r="C43" s="159" t="s">
        <v>178</v>
      </c>
      <c r="D43" s="159" t="s">
        <v>173</v>
      </c>
      <c r="E43" s="159" t="s">
        <v>279</v>
      </c>
      <c r="F43" s="161"/>
      <c r="G43" s="159" t="s">
        <v>224</v>
      </c>
      <c r="H43" s="171" t="s">
        <v>89</v>
      </c>
      <c r="I43" s="159" t="s">
        <v>104</v>
      </c>
      <c r="J43" s="163">
        <v>44934</v>
      </c>
      <c r="K43" s="163">
        <v>44934</v>
      </c>
      <c r="L43" s="164" t="s">
        <v>450</v>
      </c>
      <c r="M43" s="159" t="s">
        <v>201</v>
      </c>
      <c r="N43" s="159" t="s">
        <v>290</v>
      </c>
      <c r="O43" s="159" t="s">
        <v>359</v>
      </c>
      <c r="P43" s="159" t="s">
        <v>353</v>
      </c>
      <c r="Q43" s="165">
        <v>44937</v>
      </c>
      <c r="R43" s="166" t="s">
        <v>354</v>
      </c>
      <c r="S43" s="167"/>
      <c r="T43" s="168">
        <v>44941</v>
      </c>
      <c r="U43" s="163" t="s">
        <v>451</v>
      </c>
      <c r="V43" s="169" t="s">
        <v>162</v>
      </c>
      <c r="W43" s="173" t="s">
        <v>423</v>
      </c>
    </row>
    <row r="44" spans="1:23" s="104" customFormat="1" x14ac:dyDescent="0.25">
      <c r="A44" s="159" t="s">
        <v>452</v>
      </c>
      <c r="B44" s="160">
        <v>35</v>
      </c>
      <c r="C44" s="159" t="s">
        <v>178</v>
      </c>
      <c r="D44" s="159" t="s">
        <v>173</v>
      </c>
      <c r="E44" s="159" t="s">
        <v>185</v>
      </c>
      <c r="F44" s="161"/>
      <c r="G44" s="159" t="s">
        <v>413</v>
      </c>
      <c r="H44" s="171" t="s">
        <v>91</v>
      </c>
      <c r="I44" s="159" t="s">
        <v>114</v>
      </c>
      <c r="J44" s="163">
        <v>44935</v>
      </c>
      <c r="K44" s="163">
        <v>44935</v>
      </c>
      <c r="L44" s="164" t="s">
        <v>368</v>
      </c>
      <c r="M44" s="159" t="s">
        <v>133</v>
      </c>
      <c r="N44" s="159" t="s">
        <v>369</v>
      </c>
      <c r="O44" s="159" t="s">
        <v>306</v>
      </c>
      <c r="P44" s="159"/>
      <c r="Q44" s="165"/>
      <c r="R44" s="166"/>
      <c r="S44" s="167"/>
      <c r="T44" s="168">
        <v>44937</v>
      </c>
      <c r="U44" s="163" t="s">
        <v>453</v>
      </c>
      <c r="V44" s="169" t="s">
        <v>162</v>
      </c>
      <c r="W44" s="173" t="s">
        <v>276</v>
      </c>
    </row>
    <row r="45" spans="1:23" s="104" customFormat="1" x14ac:dyDescent="0.25">
      <c r="A45" s="159" t="s">
        <v>454</v>
      </c>
      <c r="B45" s="160">
        <v>28</v>
      </c>
      <c r="C45" s="159" t="s">
        <v>168</v>
      </c>
      <c r="D45" s="159" t="s">
        <v>173</v>
      </c>
      <c r="E45" s="159" t="s">
        <v>185</v>
      </c>
      <c r="F45" s="161"/>
      <c r="G45" s="159" t="s">
        <v>408</v>
      </c>
      <c r="H45" s="171" t="s">
        <v>91</v>
      </c>
      <c r="I45" s="159" t="s">
        <v>114</v>
      </c>
      <c r="J45" s="163">
        <v>44935</v>
      </c>
      <c r="K45" s="163">
        <v>44935</v>
      </c>
      <c r="L45" s="164" t="s">
        <v>455</v>
      </c>
      <c r="M45" s="159" t="s">
        <v>137</v>
      </c>
      <c r="N45" s="159" t="s">
        <v>369</v>
      </c>
      <c r="O45" s="159" t="s">
        <v>352</v>
      </c>
      <c r="P45" s="159"/>
      <c r="Q45" s="165"/>
      <c r="R45" s="166"/>
      <c r="S45" s="167"/>
      <c r="T45" s="168">
        <v>44939</v>
      </c>
      <c r="U45" s="163" t="s">
        <v>456</v>
      </c>
      <c r="V45" s="169" t="s">
        <v>162</v>
      </c>
      <c r="W45" s="173" t="s">
        <v>299</v>
      </c>
    </row>
    <row r="46" spans="1:23" s="104" customFormat="1" x14ac:dyDescent="0.25">
      <c r="A46" s="159" t="s">
        <v>457</v>
      </c>
      <c r="B46" s="160">
        <v>36</v>
      </c>
      <c r="C46" s="159" t="s">
        <v>168</v>
      </c>
      <c r="D46" s="159" t="s">
        <v>173</v>
      </c>
      <c r="E46" s="159" t="s">
        <v>279</v>
      </c>
      <c r="F46" s="161"/>
      <c r="G46" s="159" t="s">
        <v>373</v>
      </c>
      <c r="H46" s="171" t="s">
        <v>89</v>
      </c>
      <c r="I46" s="159" t="s">
        <v>106</v>
      </c>
      <c r="J46" s="163">
        <v>44935</v>
      </c>
      <c r="K46" s="163">
        <v>44935</v>
      </c>
      <c r="L46" s="164" t="s">
        <v>458</v>
      </c>
      <c r="M46" s="159" t="s">
        <v>201</v>
      </c>
      <c r="N46" s="159" t="s">
        <v>369</v>
      </c>
      <c r="O46" s="159" t="s">
        <v>359</v>
      </c>
      <c r="P46" s="159" t="s">
        <v>353</v>
      </c>
      <c r="Q46" s="165">
        <v>44937</v>
      </c>
      <c r="R46" s="166" t="s">
        <v>354</v>
      </c>
      <c r="S46" s="167"/>
      <c r="T46" s="168">
        <v>44941</v>
      </c>
      <c r="U46" s="163" t="s">
        <v>459</v>
      </c>
      <c r="V46" s="169" t="s">
        <v>162</v>
      </c>
      <c r="W46" s="173" t="s">
        <v>347</v>
      </c>
    </row>
    <row r="47" spans="1:23" s="104" customFormat="1" x14ac:dyDescent="0.25">
      <c r="A47" s="159" t="s">
        <v>460</v>
      </c>
      <c r="B47" s="160">
        <v>28</v>
      </c>
      <c r="C47" s="159" t="s">
        <v>168</v>
      </c>
      <c r="D47" s="159" t="s">
        <v>173</v>
      </c>
      <c r="E47" s="159" t="s">
        <v>185</v>
      </c>
      <c r="F47" s="161"/>
      <c r="G47" s="159" t="s">
        <v>446</v>
      </c>
      <c r="H47" s="171" t="s">
        <v>91</v>
      </c>
      <c r="I47" s="159" t="s">
        <v>114</v>
      </c>
      <c r="J47" s="163">
        <v>44933</v>
      </c>
      <c r="K47" s="163">
        <v>44933</v>
      </c>
      <c r="L47" s="164" t="s">
        <v>461</v>
      </c>
      <c r="M47" s="159" t="s">
        <v>137</v>
      </c>
      <c r="N47" s="159" t="s">
        <v>290</v>
      </c>
      <c r="O47" s="159" t="s">
        <v>462</v>
      </c>
      <c r="P47" s="159"/>
      <c r="Q47" s="165"/>
      <c r="R47" s="166"/>
      <c r="S47" s="167"/>
      <c r="T47" s="168">
        <v>44951</v>
      </c>
      <c r="U47" s="163" t="s">
        <v>463</v>
      </c>
      <c r="V47" s="169" t="s">
        <v>162</v>
      </c>
      <c r="W47" s="173" t="s">
        <v>464</v>
      </c>
    </row>
    <row r="48" spans="1:23" s="104" customFormat="1" x14ac:dyDescent="0.25">
      <c r="A48" s="159" t="s">
        <v>465</v>
      </c>
      <c r="B48" s="160">
        <v>22</v>
      </c>
      <c r="C48" s="159" t="s">
        <v>168</v>
      </c>
      <c r="D48" s="159" t="s">
        <v>173</v>
      </c>
      <c r="E48" s="159" t="s">
        <v>185</v>
      </c>
      <c r="F48" s="161"/>
      <c r="G48" s="159" t="s">
        <v>408</v>
      </c>
      <c r="H48" s="171" t="s">
        <v>89</v>
      </c>
      <c r="I48" s="159" t="s">
        <v>114</v>
      </c>
      <c r="J48" s="163">
        <v>44934</v>
      </c>
      <c r="K48" s="163">
        <v>44934</v>
      </c>
      <c r="L48" s="164" t="s">
        <v>466</v>
      </c>
      <c r="M48" s="159" t="s">
        <v>201</v>
      </c>
      <c r="N48" s="159" t="s">
        <v>290</v>
      </c>
      <c r="O48" s="159" t="s">
        <v>359</v>
      </c>
      <c r="P48" s="159" t="s">
        <v>353</v>
      </c>
      <c r="Q48" s="165">
        <v>44937</v>
      </c>
      <c r="R48" s="166" t="s">
        <v>147</v>
      </c>
      <c r="S48" s="167"/>
      <c r="T48" s="168">
        <v>44939</v>
      </c>
      <c r="U48" s="163" t="s">
        <v>467</v>
      </c>
      <c r="V48" s="169" t="s">
        <v>162</v>
      </c>
      <c r="W48" s="173" t="s">
        <v>468</v>
      </c>
    </row>
    <row r="49" spans="1:23" s="104" customFormat="1" x14ac:dyDescent="0.25">
      <c r="A49" s="159" t="s">
        <v>469</v>
      </c>
      <c r="B49" s="160">
        <v>14</v>
      </c>
      <c r="C49" s="159" t="s">
        <v>178</v>
      </c>
      <c r="D49" s="159" t="s">
        <v>173</v>
      </c>
      <c r="E49" s="159" t="s">
        <v>185</v>
      </c>
      <c r="F49" s="161"/>
      <c r="G49" s="159" t="s">
        <v>381</v>
      </c>
      <c r="H49" s="171" t="s">
        <v>91</v>
      </c>
      <c r="I49" s="159" t="s">
        <v>114</v>
      </c>
      <c r="J49" s="163">
        <v>44935</v>
      </c>
      <c r="K49" s="163">
        <v>44935</v>
      </c>
      <c r="L49" s="164" t="s">
        <v>470</v>
      </c>
      <c r="M49" s="159" t="s">
        <v>133</v>
      </c>
      <c r="N49" s="159" t="s">
        <v>369</v>
      </c>
      <c r="O49" s="159" t="s">
        <v>345</v>
      </c>
      <c r="P49" s="159"/>
      <c r="Q49" s="165"/>
      <c r="R49" s="166"/>
      <c r="S49" s="167"/>
      <c r="T49" s="168">
        <v>44940</v>
      </c>
      <c r="U49" s="163" t="s">
        <v>471</v>
      </c>
      <c r="V49" s="169" t="s">
        <v>166</v>
      </c>
      <c r="W49" s="173" t="s">
        <v>472</v>
      </c>
    </row>
    <row r="50" spans="1:23" s="104" customFormat="1" x14ac:dyDescent="0.25">
      <c r="A50" s="159" t="s">
        <v>473</v>
      </c>
      <c r="B50" s="198">
        <f>1/365.25</f>
        <v>2.7378507871321013E-3</v>
      </c>
      <c r="C50" s="159" t="s">
        <v>178</v>
      </c>
      <c r="D50" s="159" t="s">
        <v>173</v>
      </c>
      <c r="E50" s="159" t="s">
        <v>185</v>
      </c>
      <c r="F50" s="161"/>
      <c r="G50" s="159" t="s">
        <v>436</v>
      </c>
      <c r="H50" s="171" t="s">
        <v>89</v>
      </c>
      <c r="I50" s="159" t="s">
        <v>114</v>
      </c>
      <c r="J50" s="163">
        <v>44936</v>
      </c>
      <c r="K50" s="163">
        <v>44936</v>
      </c>
      <c r="L50" s="164" t="s">
        <v>474</v>
      </c>
      <c r="M50" s="159" t="s">
        <v>201</v>
      </c>
      <c r="N50" s="159" t="s">
        <v>369</v>
      </c>
      <c r="O50" s="159" t="s">
        <v>345</v>
      </c>
      <c r="P50" s="159"/>
      <c r="Q50" s="165"/>
      <c r="R50" s="166"/>
      <c r="S50" s="167"/>
      <c r="T50" s="168">
        <v>44937</v>
      </c>
      <c r="U50" s="163" t="s">
        <v>285</v>
      </c>
      <c r="V50" s="169" t="s">
        <v>166</v>
      </c>
      <c r="W50" s="173" t="s">
        <v>475</v>
      </c>
    </row>
    <row r="51" spans="1:23" s="104" customFormat="1" x14ac:dyDescent="0.25">
      <c r="A51" s="159" t="s">
        <v>476</v>
      </c>
      <c r="B51" s="160">
        <v>40</v>
      </c>
      <c r="C51" s="159" t="s">
        <v>168</v>
      </c>
      <c r="D51" s="159" t="s">
        <v>173</v>
      </c>
      <c r="E51" s="159" t="s">
        <v>279</v>
      </c>
      <c r="F51" s="161"/>
      <c r="G51" s="159" t="s">
        <v>477</v>
      </c>
      <c r="H51" s="171" t="s">
        <v>89</v>
      </c>
      <c r="I51" s="159" t="s">
        <v>106</v>
      </c>
      <c r="J51" s="163">
        <v>44936</v>
      </c>
      <c r="K51" s="163">
        <v>44936</v>
      </c>
      <c r="L51" s="164" t="s">
        <v>478</v>
      </c>
      <c r="M51" s="159" t="s">
        <v>137</v>
      </c>
      <c r="N51" s="159" t="s">
        <v>369</v>
      </c>
      <c r="O51" s="159" t="s">
        <v>462</v>
      </c>
      <c r="P51" s="159"/>
      <c r="Q51" s="165"/>
      <c r="R51" s="166"/>
      <c r="S51" s="167"/>
      <c r="T51" s="168">
        <v>44938</v>
      </c>
      <c r="U51" s="163" t="s">
        <v>479</v>
      </c>
      <c r="V51" s="169" t="s">
        <v>162</v>
      </c>
      <c r="W51" s="173" t="s">
        <v>276</v>
      </c>
    </row>
    <row r="52" spans="1:23" s="104" customFormat="1" x14ac:dyDescent="0.25">
      <c r="A52" s="159" t="s">
        <v>480</v>
      </c>
      <c r="B52" s="160">
        <v>8</v>
      </c>
      <c r="C52" s="159" t="s">
        <v>178</v>
      </c>
      <c r="D52" s="159" t="s">
        <v>173</v>
      </c>
      <c r="E52" s="159" t="s">
        <v>279</v>
      </c>
      <c r="F52" s="162"/>
      <c r="G52" s="159" t="s">
        <v>338</v>
      </c>
      <c r="H52" s="171" t="s">
        <v>89</v>
      </c>
      <c r="I52" s="159" t="s">
        <v>102</v>
      </c>
      <c r="J52" s="163">
        <v>44937</v>
      </c>
      <c r="K52" s="163">
        <v>44937</v>
      </c>
      <c r="L52" s="164" t="s">
        <v>481</v>
      </c>
      <c r="M52" s="159" t="s">
        <v>201</v>
      </c>
      <c r="N52" s="159" t="s">
        <v>290</v>
      </c>
      <c r="O52" s="159" t="s">
        <v>421</v>
      </c>
      <c r="P52" s="159" t="s">
        <v>353</v>
      </c>
      <c r="Q52" s="165">
        <v>44937</v>
      </c>
      <c r="R52" s="166" t="s">
        <v>354</v>
      </c>
      <c r="S52" s="167"/>
      <c r="T52" s="168">
        <v>44944</v>
      </c>
      <c r="U52" s="163" t="s">
        <v>482</v>
      </c>
      <c r="V52" s="169" t="s">
        <v>162</v>
      </c>
      <c r="W52" s="173" t="s">
        <v>423</v>
      </c>
    </row>
    <row r="53" spans="1:23" s="104" customFormat="1" x14ac:dyDescent="0.25">
      <c r="A53" s="159" t="s">
        <v>483</v>
      </c>
      <c r="B53" s="170">
        <v>37</v>
      </c>
      <c r="C53" s="159" t="s">
        <v>168</v>
      </c>
      <c r="D53" s="159" t="s">
        <v>169</v>
      </c>
      <c r="E53" s="159" t="s">
        <v>279</v>
      </c>
      <c r="F53" s="162"/>
      <c r="G53" s="159" t="s">
        <v>484</v>
      </c>
      <c r="H53" s="171" t="s">
        <v>89</v>
      </c>
      <c r="I53" s="159" t="s">
        <v>104</v>
      </c>
      <c r="J53" s="163">
        <v>44938</v>
      </c>
      <c r="K53" s="163">
        <v>44938</v>
      </c>
      <c r="L53" s="164" t="s">
        <v>485</v>
      </c>
      <c r="M53" s="159" t="s">
        <v>137</v>
      </c>
      <c r="N53" s="159" t="s">
        <v>290</v>
      </c>
      <c r="O53" s="159" t="s">
        <v>352</v>
      </c>
      <c r="P53" s="159"/>
      <c r="Q53" s="165"/>
      <c r="R53" s="166"/>
      <c r="S53" s="167"/>
      <c r="T53" s="168">
        <v>44942</v>
      </c>
      <c r="U53" s="163" t="s">
        <v>486</v>
      </c>
      <c r="V53" s="169" t="s">
        <v>162</v>
      </c>
      <c r="W53" s="173" t="s">
        <v>336</v>
      </c>
    </row>
    <row r="54" spans="1:23" s="104" customFormat="1" x14ac:dyDescent="0.25">
      <c r="A54" s="159" t="s">
        <v>487</v>
      </c>
      <c r="B54" s="160">
        <v>33</v>
      </c>
      <c r="C54" s="159" t="s">
        <v>178</v>
      </c>
      <c r="D54" s="159" t="s">
        <v>173</v>
      </c>
      <c r="E54" s="159" t="s">
        <v>185</v>
      </c>
      <c r="F54" s="162"/>
      <c r="G54" s="159" t="s">
        <v>405</v>
      </c>
      <c r="H54" s="171" t="s">
        <v>91</v>
      </c>
      <c r="I54" s="159" t="s">
        <v>114</v>
      </c>
      <c r="J54" s="163">
        <v>44935</v>
      </c>
      <c r="K54" s="163">
        <v>44935</v>
      </c>
      <c r="L54" s="164" t="s">
        <v>488</v>
      </c>
      <c r="M54" s="159" t="s">
        <v>133</v>
      </c>
      <c r="N54" s="159" t="s">
        <v>369</v>
      </c>
      <c r="O54" s="159" t="s">
        <v>421</v>
      </c>
      <c r="P54" s="159"/>
      <c r="Q54" s="165"/>
      <c r="R54" s="166"/>
      <c r="S54" s="167"/>
      <c r="T54" s="168">
        <v>44940</v>
      </c>
      <c r="U54" s="163" t="s">
        <v>482</v>
      </c>
      <c r="V54" s="169" t="s">
        <v>162</v>
      </c>
      <c r="W54" s="173" t="s">
        <v>328</v>
      </c>
    </row>
    <row r="55" spans="1:23" s="104" customFormat="1" x14ac:dyDescent="0.25">
      <c r="A55" s="159" t="s">
        <v>489</v>
      </c>
      <c r="B55" s="198">
        <f>1/365.25</f>
        <v>2.7378507871321013E-3</v>
      </c>
      <c r="C55" s="159" t="s">
        <v>178</v>
      </c>
      <c r="D55" s="159" t="s">
        <v>173</v>
      </c>
      <c r="E55" s="159" t="s">
        <v>185</v>
      </c>
      <c r="F55" s="162"/>
      <c r="G55" s="159" t="s">
        <v>436</v>
      </c>
      <c r="H55" s="171" t="s">
        <v>91</v>
      </c>
      <c r="I55" s="159" t="s">
        <v>114</v>
      </c>
      <c r="J55" s="163">
        <v>44938</v>
      </c>
      <c r="K55" s="163">
        <v>44938</v>
      </c>
      <c r="L55" s="164" t="s">
        <v>490</v>
      </c>
      <c r="M55" s="159" t="s">
        <v>133</v>
      </c>
      <c r="N55" s="159" t="s">
        <v>290</v>
      </c>
      <c r="O55" s="159" t="s">
        <v>462</v>
      </c>
      <c r="P55" s="159"/>
      <c r="Q55" s="165"/>
      <c r="R55" s="166"/>
      <c r="S55" s="167"/>
      <c r="T55" s="168">
        <v>44941</v>
      </c>
      <c r="U55" s="163" t="s">
        <v>491</v>
      </c>
      <c r="V55" s="169" t="s">
        <v>166</v>
      </c>
      <c r="W55" s="173" t="s">
        <v>492</v>
      </c>
    </row>
    <row r="56" spans="1:23" s="104" customFormat="1" x14ac:dyDescent="0.25">
      <c r="A56" s="159" t="s">
        <v>493</v>
      </c>
      <c r="B56" s="160">
        <f>1.6*30.4387/365.25</f>
        <v>0.13333859000684464</v>
      </c>
      <c r="C56" s="159" t="s">
        <v>178</v>
      </c>
      <c r="D56" s="159" t="s">
        <v>169</v>
      </c>
      <c r="E56" s="159" t="s">
        <v>185</v>
      </c>
      <c r="F56" s="159"/>
      <c r="G56" s="159" t="s">
        <v>494</v>
      </c>
      <c r="H56" s="171" t="s">
        <v>91</v>
      </c>
      <c r="I56" s="159" t="s">
        <v>114</v>
      </c>
      <c r="J56" s="163">
        <v>44938</v>
      </c>
      <c r="K56" s="163">
        <v>44938</v>
      </c>
      <c r="L56" s="164" t="s">
        <v>495</v>
      </c>
      <c r="M56" s="159" t="s">
        <v>133</v>
      </c>
      <c r="N56" s="159" t="s">
        <v>344</v>
      </c>
      <c r="O56" s="159" t="s">
        <v>284</v>
      </c>
      <c r="P56" s="159"/>
      <c r="Q56" s="165"/>
      <c r="R56" s="166"/>
      <c r="S56" s="167"/>
      <c r="T56" s="168">
        <v>44943</v>
      </c>
      <c r="U56" s="163" t="s">
        <v>496</v>
      </c>
      <c r="V56" s="169" t="s">
        <v>162</v>
      </c>
      <c r="W56" s="173" t="s">
        <v>328</v>
      </c>
    </row>
    <row r="57" spans="1:23" s="104" customFormat="1" x14ac:dyDescent="0.25">
      <c r="A57" s="159" t="s">
        <v>497</v>
      </c>
      <c r="B57" s="160">
        <v>30</v>
      </c>
      <c r="C57" s="159" t="s">
        <v>168</v>
      </c>
      <c r="D57" s="159" t="s">
        <v>173</v>
      </c>
      <c r="E57" s="159" t="s">
        <v>279</v>
      </c>
      <c r="F57" s="162"/>
      <c r="G57" s="159" t="s">
        <v>179</v>
      </c>
      <c r="H57" s="171" t="s">
        <v>89</v>
      </c>
      <c r="I57" s="159" t="s">
        <v>106</v>
      </c>
      <c r="J57" s="163">
        <v>44938</v>
      </c>
      <c r="K57" s="163">
        <v>44938</v>
      </c>
      <c r="L57" s="164" t="s">
        <v>177</v>
      </c>
      <c r="M57" s="159" t="s">
        <v>137</v>
      </c>
      <c r="N57" s="159" t="s">
        <v>290</v>
      </c>
      <c r="O57" s="159" t="s">
        <v>208</v>
      </c>
      <c r="P57" s="159"/>
      <c r="Q57" s="165"/>
      <c r="R57" s="166" t="s">
        <v>147</v>
      </c>
      <c r="S57" s="167"/>
      <c r="T57" s="168">
        <v>44940</v>
      </c>
      <c r="U57" s="163" t="s">
        <v>498</v>
      </c>
      <c r="V57" s="169" t="s">
        <v>162</v>
      </c>
      <c r="W57" s="173" t="s">
        <v>499</v>
      </c>
    </row>
    <row r="58" spans="1:23" s="104" customFormat="1" x14ac:dyDescent="0.25">
      <c r="A58" s="159" t="s">
        <v>500</v>
      </c>
      <c r="B58" s="160">
        <v>1</v>
      </c>
      <c r="C58" s="159" t="s">
        <v>178</v>
      </c>
      <c r="D58" s="159" t="s">
        <v>173</v>
      </c>
      <c r="E58" s="159" t="s">
        <v>279</v>
      </c>
      <c r="F58" s="162"/>
      <c r="G58" s="159" t="s">
        <v>338</v>
      </c>
      <c r="H58" s="171" t="s">
        <v>89</v>
      </c>
      <c r="I58" s="159" t="s">
        <v>102</v>
      </c>
      <c r="J58" s="163">
        <v>44938</v>
      </c>
      <c r="K58" s="163">
        <v>44938</v>
      </c>
      <c r="L58" s="164" t="s">
        <v>501</v>
      </c>
      <c r="M58" s="159" t="s">
        <v>133</v>
      </c>
      <c r="N58" s="159" t="s">
        <v>290</v>
      </c>
      <c r="O58" s="159" t="s">
        <v>383</v>
      </c>
      <c r="P58" s="159"/>
      <c r="Q58" s="165"/>
      <c r="R58" s="166"/>
      <c r="S58" s="167"/>
      <c r="T58" s="168">
        <v>44949</v>
      </c>
      <c r="U58" s="163" t="s">
        <v>501</v>
      </c>
      <c r="V58" s="169" t="s">
        <v>162</v>
      </c>
      <c r="W58" s="173" t="s">
        <v>502</v>
      </c>
    </row>
    <row r="59" spans="1:23" s="104" customFormat="1" x14ac:dyDescent="0.25">
      <c r="A59" s="159" t="s">
        <v>503</v>
      </c>
      <c r="B59" s="160">
        <v>35</v>
      </c>
      <c r="C59" s="159" t="s">
        <v>168</v>
      </c>
      <c r="D59" s="159" t="s">
        <v>173</v>
      </c>
      <c r="E59" s="159" t="s">
        <v>185</v>
      </c>
      <c r="F59" s="159"/>
      <c r="G59" s="159" t="s">
        <v>413</v>
      </c>
      <c r="H59" s="171" t="s">
        <v>91</v>
      </c>
      <c r="I59" s="159" t="s">
        <v>114</v>
      </c>
      <c r="J59" s="163">
        <v>44939</v>
      </c>
      <c r="K59" s="163">
        <v>44939</v>
      </c>
      <c r="L59" s="164" t="s">
        <v>504</v>
      </c>
      <c r="M59" s="159" t="s">
        <v>137</v>
      </c>
      <c r="N59" s="159" t="s">
        <v>505</v>
      </c>
      <c r="O59" s="159" t="s">
        <v>345</v>
      </c>
      <c r="P59" s="159"/>
      <c r="Q59" s="165"/>
      <c r="R59" s="166"/>
      <c r="S59" s="167"/>
      <c r="T59" s="168">
        <v>44942</v>
      </c>
      <c r="U59" s="163" t="s">
        <v>506</v>
      </c>
      <c r="V59" s="169" t="s">
        <v>162</v>
      </c>
      <c r="W59" s="173" t="s">
        <v>371</v>
      </c>
    </row>
    <row r="60" spans="1:23" s="104" customFormat="1" x14ac:dyDescent="0.25">
      <c r="A60" s="159" t="s">
        <v>507</v>
      </c>
      <c r="B60" s="160">
        <v>22</v>
      </c>
      <c r="C60" s="159" t="s">
        <v>168</v>
      </c>
      <c r="D60" s="159" t="s">
        <v>508</v>
      </c>
      <c r="E60" s="159" t="s">
        <v>279</v>
      </c>
      <c r="F60" s="159"/>
      <c r="G60" s="159" t="s">
        <v>509</v>
      </c>
      <c r="H60" s="171" t="s">
        <v>89</v>
      </c>
      <c r="I60" s="159" t="s">
        <v>106</v>
      </c>
      <c r="J60" s="165">
        <v>44938</v>
      </c>
      <c r="K60" s="165">
        <v>44938</v>
      </c>
      <c r="L60" s="172" t="s">
        <v>510</v>
      </c>
      <c r="M60" s="159" t="s">
        <v>201</v>
      </c>
      <c r="N60" s="159" t="s">
        <v>344</v>
      </c>
      <c r="O60" s="159" t="s">
        <v>511</v>
      </c>
      <c r="P60" s="159"/>
      <c r="Q60" s="165"/>
      <c r="R60" s="166" t="s">
        <v>147</v>
      </c>
      <c r="S60" s="167"/>
      <c r="T60" s="168">
        <v>44972</v>
      </c>
      <c r="U60" s="163" t="s">
        <v>512</v>
      </c>
      <c r="V60" s="169" t="s">
        <v>162</v>
      </c>
      <c r="W60" s="173" t="s">
        <v>311</v>
      </c>
    </row>
    <row r="61" spans="1:23" s="104" customFormat="1" x14ac:dyDescent="0.25">
      <c r="A61" s="159" t="s">
        <v>513</v>
      </c>
      <c r="B61" s="160">
        <v>42</v>
      </c>
      <c r="C61" s="159" t="s">
        <v>178</v>
      </c>
      <c r="D61" s="159" t="s">
        <v>169</v>
      </c>
      <c r="E61" s="159" t="s">
        <v>279</v>
      </c>
      <c r="F61" s="159"/>
      <c r="G61" s="159" t="s">
        <v>514</v>
      </c>
      <c r="H61" s="171" t="s">
        <v>89</v>
      </c>
      <c r="I61" s="159" t="s">
        <v>106</v>
      </c>
      <c r="J61" s="165">
        <v>44939</v>
      </c>
      <c r="K61" s="165">
        <v>44939</v>
      </c>
      <c r="L61" s="172" t="s">
        <v>515</v>
      </c>
      <c r="M61" s="159" t="s">
        <v>133</v>
      </c>
      <c r="N61" s="159" t="s">
        <v>290</v>
      </c>
      <c r="O61" s="159" t="s">
        <v>306</v>
      </c>
      <c r="P61" s="159"/>
      <c r="Q61" s="165"/>
      <c r="R61" s="166" t="s">
        <v>147</v>
      </c>
      <c r="S61" s="167"/>
      <c r="T61" s="168">
        <v>44943</v>
      </c>
      <c r="U61" s="163" t="s">
        <v>516</v>
      </c>
      <c r="V61" s="169" t="s">
        <v>162</v>
      </c>
      <c r="W61" s="173" t="s">
        <v>311</v>
      </c>
    </row>
    <row r="62" spans="1:23" s="104" customFormat="1" x14ac:dyDescent="0.25">
      <c r="A62" s="159" t="s">
        <v>517</v>
      </c>
      <c r="B62" s="160">
        <v>19</v>
      </c>
      <c r="C62" s="159" t="s">
        <v>168</v>
      </c>
      <c r="D62" s="159" t="s">
        <v>169</v>
      </c>
      <c r="E62" s="159" t="s">
        <v>279</v>
      </c>
      <c r="F62" s="159"/>
      <c r="G62" s="159" t="s">
        <v>514</v>
      </c>
      <c r="H62" s="171" t="s">
        <v>89</v>
      </c>
      <c r="I62" s="159" t="s">
        <v>106</v>
      </c>
      <c r="J62" s="165">
        <v>44939</v>
      </c>
      <c r="K62" s="165">
        <v>44939</v>
      </c>
      <c r="L62" s="172" t="s">
        <v>339</v>
      </c>
      <c r="M62" s="159" t="s">
        <v>137</v>
      </c>
      <c r="N62" s="159" t="s">
        <v>290</v>
      </c>
      <c r="O62" s="159" t="s">
        <v>171</v>
      </c>
      <c r="P62" s="159"/>
      <c r="Q62" s="165"/>
      <c r="R62" s="166"/>
      <c r="S62" s="167"/>
      <c r="T62" s="168">
        <v>44941</v>
      </c>
      <c r="U62" s="163" t="s">
        <v>518</v>
      </c>
      <c r="V62" s="169" t="s">
        <v>162</v>
      </c>
      <c r="W62" s="161" t="s">
        <v>519</v>
      </c>
    </row>
    <row r="63" spans="1:23" s="104" customFormat="1" x14ac:dyDescent="0.25">
      <c r="A63" s="159" t="s">
        <v>520</v>
      </c>
      <c r="B63" s="160">
        <v>24</v>
      </c>
      <c r="C63" s="159" t="s">
        <v>168</v>
      </c>
      <c r="D63" s="159" t="s">
        <v>173</v>
      </c>
      <c r="E63" s="159" t="s">
        <v>185</v>
      </c>
      <c r="F63" s="159"/>
      <c r="G63" s="159" t="s">
        <v>521</v>
      </c>
      <c r="H63" s="171" t="s">
        <v>91</v>
      </c>
      <c r="I63" s="159" t="s">
        <v>114</v>
      </c>
      <c r="J63" s="165">
        <v>44940</v>
      </c>
      <c r="K63" s="165">
        <v>44940</v>
      </c>
      <c r="L63" s="172" t="s">
        <v>522</v>
      </c>
      <c r="M63" s="159" t="s">
        <v>137</v>
      </c>
      <c r="N63" s="159" t="s">
        <v>290</v>
      </c>
      <c r="O63" s="159" t="s">
        <v>345</v>
      </c>
      <c r="P63" s="159"/>
      <c r="Q63" s="165"/>
      <c r="R63" s="166"/>
      <c r="S63" s="167"/>
      <c r="T63" s="168">
        <v>44942</v>
      </c>
      <c r="U63" s="163" t="s">
        <v>523</v>
      </c>
      <c r="V63" s="169" t="s">
        <v>162</v>
      </c>
      <c r="W63" s="173" t="s">
        <v>276</v>
      </c>
    </row>
    <row r="64" spans="1:23" s="104" customFormat="1" x14ac:dyDescent="0.25">
      <c r="A64" s="159" t="s">
        <v>524</v>
      </c>
      <c r="B64" s="160">
        <v>39</v>
      </c>
      <c r="C64" s="159" t="s">
        <v>178</v>
      </c>
      <c r="D64" s="159" t="s">
        <v>169</v>
      </c>
      <c r="E64" s="159" t="s">
        <v>185</v>
      </c>
      <c r="F64" s="159"/>
      <c r="G64" s="159" t="s">
        <v>525</v>
      </c>
      <c r="H64" s="171" t="s">
        <v>91</v>
      </c>
      <c r="I64" s="159" t="s">
        <v>112</v>
      </c>
      <c r="J64" s="165">
        <v>44940</v>
      </c>
      <c r="K64" s="165">
        <v>44940</v>
      </c>
      <c r="L64" s="172" t="s">
        <v>526</v>
      </c>
      <c r="M64" s="159" t="s">
        <v>133</v>
      </c>
      <c r="N64" s="159" t="s">
        <v>344</v>
      </c>
      <c r="O64" s="159" t="s">
        <v>306</v>
      </c>
      <c r="P64" s="159"/>
      <c r="Q64" s="165"/>
      <c r="R64" s="166"/>
      <c r="S64" s="167"/>
      <c r="T64" s="168">
        <v>44943</v>
      </c>
      <c r="U64" s="163" t="s">
        <v>527</v>
      </c>
      <c r="V64" s="169" t="s">
        <v>162</v>
      </c>
      <c r="W64" s="173" t="s">
        <v>371</v>
      </c>
    </row>
    <row r="65" spans="1:23" s="104" customFormat="1" x14ac:dyDescent="0.25">
      <c r="A65" s="159" t="s">
        <v>528</v>
      </c>
      <c r="B65" s="160">
        <v>1</v>
      </c>
      <c r="C65" s="159" t="s">
        <v>168</v>
      </c>
      <c r="D65" s="159" t="s">
        <v>173</v>
      </c>
      <c r="E65" s="159" t="s">
        <v>185</v>
      </c>
      <c r="F65" s="159"/>
      <c r="G65" s="159" t="s">
        <v>529</v>
      </c>
      <c r="H65" s="171" t="s">
        <v>91</v>
      </c>
      <c r="I65" s="159" t="s">
        <v>114</v>
      </c>
      <c r="J65" s="165">
        <v>44941</v>
      </c>
      <c r="K65" s="165">
        <v>44941</v>
      </c>
      <c r="L65" s="172" t="s">
        <v>530</v>
      </c>
      <c r="M65" s="159" t="s">
        <v>133</v>
      </c>
      <c r="N65" s="159" t="s">
        <v>290</v>
      </c>
      <c r="O65" s="159" t="s">
        <v>306</v>
      </c>
      <c r="P65" s="159"/>
      <c r="Q65" s="165"/>
      <c r="R65" s="166"/>
      <c r="S65" s="167"/>
      <c r="T65" s="168">
        <v>44946</v>
      </c>
      <c r="U65" s="163" t="s">
        <v>531</v>
      </c>
      <c r="V65" s="169" t="s">
        <v>162</v>
      </c>
      <c r="W65" s="173" t="s">
        <v>328</v>
      </c>
    </row>
    <row r="66" spans="1:23" s="104" customFormat="1" x14ac:dyDescent="0.25">
      <c r="A66" s="159" t="s">
        <v>532</v>
      </c>
      <c r="B66" s="160">
        <v>73</v>
      </c>
      <c r="C66" s="159" t="s">
        <v>168</v>
      </c>
      <c r="D66" s="159" t="s">
        <v>173</v>
      </c>
      <c r="E66" s="159" t="s">
        <v>279</v>
      </c>
      <c r="F66" s="159"/>
      <c r="G66" s="159" t="s">
        <v>477</v>
      </c>
      <c r="H66" s="171" t="s">
        <v>89</v>
      </c>
      <c r="I66" s="159" t="s">
        <v>106</v>
      </c>
      <c r="J66" s="165">
        <v>44942</v>
      </c>
      <c r="K66" s="165">
        <v>44942</v>
      </c>
      <c r="L66" s="172" t="s">
        <v>533</v>
      </c>
      <c r="M66" s="159" t="s">
        <v>201</v>
      </c>
      <c r="N66" s="159" t="s">
        <v>505</v>
      </c>
      <c r="O66" s="159" t="s">
        <v>359</v>
      </c>
      <c r="P66" s="159"/>
      <c r="Q66" s="165"/>
      <c r="R66" s="166"/>
      <c r="S66" s="167"/>
      <c r="T66" s="168">
        <v>44942</v>
      </c>
      <c r="U66" s="163" t="s">
        <v>534</v>
      </c>
      <c r="V66" s="169" t="s">
        <v>160</v>
      </c>
      <c r="W66" s="173" t="s">
        <v>320</v>
      </c>
    </row>
    <row r="67" spans="1:23" s="104" customFormat="1" x14ac:dyDescent="0.25">
      <c r="A67" s="159" t="s">
        <v>535</v>
      </c>
      <c r="B67" s="160">
        <v>0.5</v>
      </c>
      <c r="C67" s="159" t="s">
        <v>178</v>
      </c>
      <c r="D67" s="159" t="s">
        <v>173</v>
      </c>
      <c r="E67" s="159" t="s">
        <v>279</v>
      </c>
      <c r="F67" s="159"/>
      <c r="G67" s="159" t="s">
        <v>224</v>
      </c>
      <c r="H67" s="171" t="s">
        <v>89</v>
      </c>
      <c r="I67" s="159" t="s">
        <v>104</v>
      </c>
      <c r="J67" s="165">
        <v>44943</v>
      </c>
      <c r="K67" s="165">
        <v>44943</v>
      </c>
      <c r="L67" s="172" t="s">
        <v>536</v>
      </c>
      <c r="M67" s="159" t="s">
        <v>133</v>
      </c>
      <c r="N67" s="159" t="s">
        <v>505</v>
      </c>
      <c r="O67" s="159" t="s">
        <v>284</v>
      </c>
      <c r="P67" s="159"/>
      <c r="Q67" s="165"/>
      <c r="R67" s="166"/>
      <c r="S67" s="167"/>
      <c r="T67" s="168">
        <v>44946</v>
      </c>
      <c r="U67" s="163" t="s">
        <v>537</v>
      </c>
      <c r="V67" s="169" t="s">
        <v>162</v>
      </c>
      <c r="W67" s="173" t="s">
        <v>371</v>
      </c>
    </row>
    <row r="68" spans="1:23" s="104" customFormat="1" x14ac:dyDescent="0.25">
      <c r="A68" s="159" t="s">
        <v>538</v>
      </c>
      <c r="B68" s="160">
        <v>45</v>
      </c>
      <c r="C68" s="159" t="s">
        <v>168</v>
      </c>
      <c r="D68" s="159" t="s">
        <v>173</v>
      </c>
      <c r="E68" s="159" t="s">
        <v>279</v>
      </c>
      <c r="F68" s="159"/>
      <c r="G68" s="159" t="s">
        <v>539</v>
      </c>
      <c r="H68" s="171" t="s">
        <v>89</v>
      </c>
      <c r="I68" s="159" t="s">
        <v>106</v>
      </c>
      <c r="J68" s="165">
        <v>44943</v>
      </c>
      <c r="K68" s="165">
        <v>44943</v>
      </c>
      <c r="L68" s="172" t="s">
        <v>540</v>
      </c>
      <c r="M68" s="159" t="s">
        <v>201</v>
      </c>
      <c r="N68" s="159" t="s">
        <v>505</v>
      </c>
      <c r="O68" s="159" t="s">
        <v>345</v>
      </c>
      <c r="P68" s="159"/>
      <c r="Q68" s="165"/>
      <c r="R68" s="166"/>
      <c r="S68" s="167"/>
      <c r="T68" s="168">
        <v>44950</v>
      </c>
      <c r="U68" s="163" t="s">
        <v>541</v>
      </c>
      <c r="V68" s="169" t="s">
        <v>162</v>
      </c>
      <c r="W68" s="173" t="s">
        <v>423</v>
      </c>
    </row>
    <row r="69" spans="1:23" s="104" customFormat="1" x14ac:dyDescent="0.25">
      <c r="A69" s="159" t="s">
        <v>542</v>
      </c>
      <c r="B69" s="160">
        <v>50</v>
      </c>
      <c r="C69" s="159" t="s">
        <v>168</v>
      </c>
      <c r="D69" s="159" t="s">
        <v>173</v>
      </c>
      <c r="E69" s="159" t="s">
        <v>185</v>
      </c>
      <c r="F69" s="159"/>
      <c r="G69" s="166" t="s">
        <v>543</v>
      </c>
      <c r="H69" s="159" t="s">
        <v>91</v>
      </c>
      <c r="I69" s="159" t="s">
        <v>114</v>
      </c>
      <c r="J69" s="165">
        <v>44943</v>
      </c>
      <c r="K69" s="165">
        <v>44943</v>
      </c>
      <c r="L69" s="172" t="s">
        <v>544</v>
      </c>
      <c r="M69" s="159" t="s">
        <v>201</v>
      </c>
      <c r="N69" s="159" t="s">
        <v>505</v>
      </c>
      <c r="O69" s="159" t="s">
        <v>284</v>
      </c>
      <c r="P69" s="159"/>
      <c r="Q69" s="165"/>
      <c r="R69" s="166"/>
      <c r="S69" s="167"/>
      <c r="T69" s="168">
        <v>44949</v>
      </c>
      <c r="U69" s="163" t="s">
        <v>544</v>
      </c>
      <c r="V69" s="169" t="s">
        <v>162</v>
      </c>
      <c r="W69" s="173" t="s">
        <v>347</v>
      </c>
    </row>
    <row r="70" spans="1:23" s="104" customFormat="1" x14ac:dyDescent="0.25">
      <c r="A70" s="159" t="s">
        <v>545</v>
      </c>
      <c r="B70" s="160">
        <v>50</v>
      </c>
      <c r="C70" s="159" t="s">
        <v>168</v>
      </c>
      <c r="D70" s="159" t="s">
        <v>173</v>
      </c>
      <c r="E70" s="159" t="s">
        <v>185</v>
      </c>
      <c r="F70" s="159"/>
      <c r="G70" s="166" t="s">
        <v>367</v>
      </c>
      <c r="H70" s="159" t="s">
        <v>91</v>
      </c>
      <c r="I70" s="159" t="s">
        <v>114</v>
      </c>
      <c r="J70" s="165">
        <v>44943</v>
      </c>
      <c r="K70" s="165">
        <v>44943</v>
      </c>
      <c r="L70" s="172" t="s">
        <v>546</v>
      </c>
      <c r="M70" s="159" t="s">
        <v>133</v>
      </c>
      <c r="N70" s="159" t="s">
        <v>505</v>
      </c>
      <c r="O70" s="159" t="s">
        <v>359</v>
      </c>
      <c r="P70" s="159"/>
      <c r="Q70" s="165"/>
      <c r="R70" s="166"/>
      <c r="S70" s="167"/>
      <c r="T70" s="168">
        <v>44944</v>
      </c>
      <c r="U70" s="163" t="s">
        <v>285</v>
      </c>
      <c r="V70" s="169" t="s">
        <v>156</v>
      </c>
      <c r="W70" s="173" t="s">
        <v>547</v>
      </c>
    </row>
    <row r="71" spans="1:23" s="104" customFormat="1" x14ac:dyDescent="0.25">
      <c r="A71" s="159" t="s">
        <v>548</v>
      </c>
      <c r="B71" s="160">
        <v>55</v>
      </c>
      <c r="C71" s="159" t="s">
        <v>168</v>
      </c>
      <c r="D71" s="159" t="s">
        <v>173</v>
      </c>
      <c r="E71" s="159" t="s">
        <v>279</v>
      </c>
      <c r="F71" s="159"/>
      <c r="G71" s="166" t="s">
        <v>419</v>
      </c>
      <c r="H71" s="159" t="s">
        <v>89</v>
      </c>
      <c r="I71" s="159" t="s">
        <v>106</v>
      </c>
      <c r="J71" s="165">
        <v>44943</v>
      </c>
      <c r="K71" s="165">
        <v>44943</v>
      </c>
      <c r="L71" s="172" t="s">
        <v>549</v>
      </c>
      <c r="M71" s="159" t="s">
        <v>133</v>
      </c>
      <c r="N71" s="159" t="s">
        <v>505</v>
      </c>
      <c r="O71" s="159" t="s">
        <v>291</v>
      </c>
      <c r="P71" s="159"/>
      <c r="Q71" s="165"/>
      <c r="R71" s="166" t="s">
        <v>147</v>
      </c>
      <c r="S71" s="167"/>
      <c r="T71" s="168">
        <v>44945</v>
      </c>
      <c r="U71" s="163" t="s">
        <v>550</v>
      </c>
      <c r="V71" s="169" t="s">
        <v>162</v>
      </c>
      <c r="W71" s="173" t="s">
        <v>551</v>
      </c>
    </row>
    <row r="72" spans="1:23" s="104" customFormat="1" x14ac:dyDescent="0.25">
      <c r="A72" s="159" t="s">
        <v>552</v>
      </c>
      <c r="B72" s="160">
        <v>63</v>
      </c>
      <c r="C72" s="159" t="s">
        <v>168</v>
      </c>
      <c r="D72" s="159" t="s">
        <v>173</v>
      </c>
      <c r="E72" s="159" t="s">
        <v>279</v>
      </c>
      <c r="F72" s="159"/>
      <c r="G72" s="166" t="s">
        <v>419</v>
      </c>
      <c r="H72" s="159" t="s">
        <v>89</v>
      </c>
      <c r="I72" s="159" t="s">
        <v>106</v>
      </c>
      <c r="J72" s="165">
        <v>44943</v>
      </c>
      <c r="K72" s="165">
        <v>44943</v>
      </c>
      <c r="L72" s="172" t="s">
        <v>553</v>
      </c>
      <c r="M72" s="159" t="s">
        <v>133</v>
      </c>
      <c r="N72" s="159" t="s">
        <v>505</v>
      </c>
      <c r="O72" s="159" t="s">
        <v>345</v>
      </c>
      <c r="P72" s="159"/>
      <c r="Q72" s="165"/>
      <c r="R72" s="166"/>
      <c r="S72" s="167"/>
      <c r="T72" s="168">
        <v>44946</v>
      </c>
      <c r="U72" s="163" t="s">
        <v>554</v>
      </c>
      <c r="V72" s="169" t="s">
        <v>162</v>
      </c>
      <c r="W72" s="173" t="s">
        <v>371</v>
      </c>
    </row>
    <row r="73" spans="1:23" s="104" customFormat="1" x14ac:dyDescent="0.25">
      <c r="A73" s="159" t="s">
        <v>555</v>
      </c>
      <c r="B73" s="160">
        <v>25</v>
      </c>
      <c r="C73" s="159" t="s">
        <v>168</v>
      </c>
      <c r="D73" s="159" t="s">
        <v>173</v>
      </c>
      <c r="E73" s="159" t="s">
        <v>279</v>
      </c>
      <c r="F73" s="159"/>
      <c r="G73" s="166" t="s">
        <v>373</v>
      </c>
      <c r="H73" s="159" t="s">
        <v>89</v>
      </c>
      <c r="I73" s="159" t="s">
        <v>106</v>
      </c>
      <c r="J73" s="165">
        <v>44942</v>
      </c>
      <c r="K73" s="165">
        <v>44942</v>
      </c>
      <c r="L73" s="172" t="s">
        <v>171</v>
      </c>
      <c r="M73" s="159" t="s">
        <v>137</v>
      </c>
      <c r="N73" s="159" t="s">
        <v>505</v>
      </c>
      <c r="O73" s="159" t="s">
        <v>171</v>
      </c>
      <c r="P73" s="159"/>
      <c r="Q73" s="165"/>
      <c r="R73" s="166"/>
      <c r="S73" s="167"/>
      <c r="T73" s="168">
        <v>44943</v>
      </c>
      <c r="U73" s="163" t="s">
        <v>556</v>
      </c>
      <c r="V73" s="169" t="s">
        <v>162</v>
      </c>
      <c r="W73" s="173" t="s">
        <v>519</v>
      </c>
    </row>
    <row r="74" spans="1:23" s="104" customFormat="1" x14ac:dyDescent="0.25">
      <c r="A74" s="159" t="s">
        <v>557</v>
      </c>
      <c r="B74" s="160">
        <v>20</v>
      </c>
      <c r="C74" s="159" t="s">
        <v>168</v>
      </c>
      <c r="D74" s="159" t="s">
        <v>173</v>
      </c>
      <c r="E74" s="159" t="s">
        <v>279</v>
      </c>
      <c r="F74" s="159"/>
      <c r="G74" s="166" t="s">
        <v>373</v>
      </c>
      <c r="H74" s="159" t="s">
        <v>89</v>
      </c>
      <c r="I74" s="159" t="s">
        <v>106</v>
      </c>
      <c r="J74" s="165">
        <v>44942</v>
      </c>
      <c r="K74" s="165">
        <v>44942</v>
      </c>
      <c r="L74" s="172" t="s">
        <v>171</v>
      </c>
      <c r="M74" s="159" t="s">
        <v>137</v>
      </c>
      <c r="N74" s="159" t="s">
        <v>505</v>
      </c>
      <c r="O74" s="159" t="s">
        <v>171</v>
      </c>
      <c r="P74" s="159"/>
      <c r="Q74" s="165"/>
      <c r="R74" s="166"/>
      <c r="S74" s="167"/>
      <c r="T74" s="168">
        <v>44947</v>
      </c>
      <c r="U74" s="163" t="s">
        <v>558</v>
      </c>
      <c r="V74" s="169" t="s">
        <v>162</v>
      </c>
      <c r="W74" s="173" t="s">
        <v>376</v>
      </c>
    </row>
    <row r="75" spans="1:23" s="104" customFormat="1" x14ac:dyDescent="0.25">
      <c r="A75" s="159" t="s">
        <v>559</v>
      </c>
      <c r="B75" s="160">
        <v>4</v>
      </c>
      <c r="C75" s="159" t="s">
        <v>168</v>
      </c>
      <c r="D75" s="159" t="s">
        <v>173</v>
      </c>
      <c r="E75" s="159" t="s">
        <v>185</v>
      </c>
      <c r="F75" s="159"/>
      <c r="G75" s="166" t="s">
        <v>413</v>
      </c>
      <c r="H75" s="159" t="s">
        <v>91</v>
      </c>
      <c r="I75" s="159" t="s">
        <v>114</v>
      </c>
      <c r="J75" s="165">
        <v>44944</v>
      </c>
      <c r="K75" s="165">
        <v>44944</v>
      </c>
      <c r="L75" s="172" t="s">
        <v>560</v>
      </c>
      <c r="M75" s="159" t="s">
        <v>133</v>
      </c>
      <c r="N75" s="159" t="s">
        <v>505</v>
      </c>
      <c r="O75" s="159" t="s">
        <v>284</v>
      </c>
      <c r="P75" s="159"/>
      <c r="Q75" s="165"/>
      <c r="R75" s="166"/>
      <c r="S75" s="167"/>
      <c r="T75" s="168">
        <v>44944</v>
      </c>
      <c r="U75" s="163" t="s">
        <v>406</v>
      </c>
      <c r="V75" s="169" t="s">
        <v>166</v>
      </c>
      <c r="W75" s="173" t="s">
        <v>561</v>
      </c>
    </row>
    <row r="76" spans="1:23" s="104" customFormat="1" x14ac:dyDescent="0.25">
      <c r="A76" s="159" t="s">
        <v>562</v>
      </c>
      <c r="B76" s="160">
        <v>65</v>
      </c>
      <c r="C76" s="159" t="s">
        <v>178</v>
      </c>
      <c r="D76" s="159" t="s">
        <v>173</v>
      </c>
      <c r="E76" s="159" t="s">
        <v>185</v>
      </c>
      <c r="F76" s="159"/>
      <c r="G76" s="166" t="s">
        <v>363</v>
      </c>
      <c r="H76" s="159" t="s">
        <v>91</v>
      </c>
      <c r="I76" s="159" t="s">
        <v>114</v>
      </c>
      <c r="J76" s="165">
        <v>44944</v>
      </c>
      <c r="K76" s="165">
        <v>44944</v>
      </c>
      <c r="L76" s="172" t="s">
        <v>563</v>
      </c>
      <c r="M76" s="159" t="s">
        <v>133</v>
      </c>
      <c r="N76" s="159" t="s">
        <v>505</v>
      </c>
      <c r="O76" s="159" t="s">
        <v>345</v>
      </c>
      <c r="P76" s="159"/>
      <c r="Q76" s="165"/>
      <c r="R76" s="166"/>
      <c r="S76" s="167"/>
      <c r="T76" s="168">
        <v>44952</v>
      </c>
      <c r="U76" s="163" t="s">
        <v>564</v>
      </c>
      <c r="V76" s="169" t="s">
        <v>162</v>
      </c>
      <c r="W76" s="173" t="s">
        <v>387</v>
      </c>
    </row>
    <row r="77" spans="1:23" s="104" customFormat="1" x14ac:dyDescent="0.25">
      <c r="A77" s="159" t="s">
        <v>565</v>
      </c>
      <c r="B77" s="170">
        <f>5/365.25</f>
        <v>1.3689253935660506E-2</v>
      </c>
      <c r="C77" s="159" t="s">
        <v>168</v>
      </c>
      <c r="D77" s="159" t="s">
        <v>169</v>
      </c>
      <c r="E77" s="159" t="s">
        <v>279</v>
      </c>
      <c r="F77" s="159"/>
      <c r="G77" s="166" t="s">
        <v>566</v>
      </c>
      <c r="H77" s="159" t="s">
        <v>89</v>
      </c>
      <c r="I77" s="159" t="s">
        <v>106</v>
      </c>
      <c r="J77" s="165">
        <v>44944</v>
      </c>
      <c r="K77" s="165">
        <v>44944</v>
      </c>
      <c r="L77" s="172" t="s">
        <v>567</v>
      </c>
      <c r="M77" s="159" t="s">
        <v>133</v>
      </c>
      <c r="N77" s="159" t="s">
        <v>344</v>
      </c>
      <c r="O77" s="159" t="s">
        <v>345</v>
      </c>
      <c r="P77" s="159"/>
      <c r="Q77" s="165"/>
      <c r="R77" s="166" t="s">
        <v>147</v>
      </c>
      <c r="S77" s="167"/>
      <c r="T77" s="168">
        <v>44946</v>
      </c>
      <c r="U77" s="163" t="s">
        <v>567</v>
      </c>
      <c r="V77" s="169" t="s">
        <v>162</v>
      </c>
      <c r="W77" s="173" t="s">
        <v>551</v>
      </c>
    </row>
    <row r="78" spans="1:23" s="104" customFormat="1" x14ac:dyDescent="0.25">
      <c r="A78" s="159" t="s">
        <v>568</v>
      </c>
      <c r="B78" s="160">
        <v>61</v>
      </c>
      <c r="C78" s="159" t="s">
        <v>168</v>
      </c>
      <c r="D78" s="159" t="s">
        <v>569</v>
      </c>
      <c r="E78" s="159" t="s">
        <v>279</v>
      </c>
      <c r="F78" s="159"/>
      <c r="G78" s="166" t="s">
        <v>570</v>
      </c>
      <c r="H78" s="159" t="s">
        <v>89</v>
      </c>
      <c r="I78" s="159" t="s">
        <v>102</v>
      </c>
      <c r="J78" s="165">
        <v>44943</v>
      </c>
      <c r="K78" s="165">
        <v>44943</v>
      </c>
      <c r="L78" s="172" t="s">
        <v>571</v>
      </c>
      <c r="M78" s="159" t="s">
        <v>133</v>
      </c>
      <c r="N78" s="159" t="s">
        <v>344</v>
      </c>
      <c r="O78" s="159" t="s">
        <v>359</v>
      </c>
      <c r="P78" s="159"/>
      <c r="Q78" s="165"/>
      <c r="R78" s="166"/>
      <c r="S78" s="167"/>
      <c r="T78" s="168">
        <v>44952</v>
      </c>
      <c r="U78" s="163" t="s">
        <v>572</v>
      </c>
      <c r="V78" s="169" t="s">
        <v>162</v>
      </c>
      <c r="W78" s="173" t="s">
        <v>417</v>
      </c>
    </row>
    <row r="79" spans="1:23" s="104" customFormat="1" x14ac:dyDescent="0.25">
      <c r="A79" s="159" t="s">
        <v>573</v>
      </c>
      <c r="B79" s="160">
        <f>1*30.4387/365.25</f>
        <v>8.3336618754277891E-2</v>
      </c>
      <c r="C79" s="159" t="s">
        <v>168</v>
      </c>
      <c r="D79" s="159" t="s">
        <v>508</v>
      </c>
      <c r="E79" s="159" t="s">
        <v>279</v>
      </c>
      <c r="F79" s="159"/>
      <c r="G79" s="166" t="s">
        <v>400</v>
      </c>
      <c r="H79" s="159" t="s">
        <v>89</v>
      </c>
      <c r="I79" s="159" t="s">
        <v>106</v>
      </c>
      <c r="J79" s="165">
        <v>44944</v>
      </c>
      <c r="K79" s="165">
        <v>44944</v>
      </c>
      <c r="L79" s="172" t="s">
        <v>574</v>
      </c>
      <c r="M79" s="159" t="s">
        <v>133</v>
      </c>
      <c r="N79" s="159" t="s">
        <v>344</v>
      </c>
      <c r="O79" s="159" t="s">
        <v>415</v>
      </c>
      <c r="P79" s="159"/>
      <c r="Q79" s="165"/>
      <c r="R79" s="166"/>
      <c r="S79" s="167"/>
      <c r="T79" s="168">
        <v>44952</v>
      </c>
      <c r="U79" s="163" t="s">
        <v>574</v>
      </c>
      <c r="V79" s="169" t="s">
        <v>162</v>
      </c>
      <c r="W79" s="173" t="s">
        <v>387</v>
      </c>
    </row>
    <row r="80" spans="1:23" s="104" customFormat="1" x14ac:dyDescent="0.25">
      <c r="A80" s="159" t="s">
        <v>575</v>
      </c>
      <c r="B80" s="160">
        <v>40</v>
      </c>
      <c r="C80" s="159" t="s">
        <v>168</v>
      </c>
      <c r="D80" s="159" t="s">
        <v>173</v>
      </c>
      <c r="E80" s="159" t="s">
        <v>279</v>
      </c>
      <c r="F80" s="159"/>
      <c r="G80" s="166" t="s">
        <v>477</v>
      </c>
      <c r="H80" s="159" t="s">
        <v>89</v>
      </c>
      <c r="I80" s="159" t="s">
        <v>106</v>
      </c>
      <c r="J80" s="165">
        <v>44945</v>
      </c>
      <c r="K80" s="165">
        <v>44945</v>
      </c>
      <c r="L80" s="172" t="s">
        <v>576</v>
      </c>
      <c r="M80" s="159" t="s">
        <v>137</v>
      </c>
      <c r="N80" s="159" t="s">
        <v>290</v>
      </c>
      <c r="O80" s="159" t="s">
        <v>171</v>
      </c>
      <c r="P80" s="159"/>
      <c r="Q80" s="165"/>
      <c r="R80" s="166"/>
      <c r="S80" s="167"/>
      <c r="T80" s="168">
        <v>44947</v>
      </c>
      <c r="U80" s="163" t="s">
        <v>577</v>
      </c>
      <c r="V80" s="169" t="s">
        <v>162</v>
      </c>
      <c r="W80" s="173" t="s">
        <v>578</v>
      </c>
    </row>
    <row r="81" spans="1:23" s="104" customFormat="1" x14ac:dyDescent="0.25">
      <c r="A81" s="159" t="s">
        <v>579</v>
      </c>
      <c r="B81" s="160">
        <v>50</v>
      </c>
      <c r="C81" s="159" t="s">
        <v>168</v>
      </c>
      <c r="D81" s="159" t="s">
        <v>173</v>
      </c>
      <c r="E81" s="159" t="s">
        <v>279</v>
      </c>
      <c r="F81" s="159"/>
      <c r="G81" s="166" t="s">
        <v>400</v>
      </c>
      <c r="H81" s="159" t="s">
        <v>89</v>
      </c>
      <c r="I81" s="159" t="s">
        <v>106</v>
      </c>
      <c r="J81" s="165">
        <v>44945</v>
      </c>
      <c r="K81" s="165">
        <v>44945</v>
      </c>
      <c r="L81" s="172" t="s">
        <v>580</v>
      </c>
      <c r="M81" s="159" t="s">
        <v>133</v>
      </c>
      <c r="N81" s="159" t="s">
        <v>290</v>
      </c>
      <c r="O81" s="159" t="s">
        <v>291</v>
      </c>
      <c r="P81" s="159"/>
      <c r="Q81" s="165"/>
      <c r="R81" s="166" t="s">
        <v>147</v>
      </c>
      <c r="S81" s="167"/>
      <c r="T81" s="168">
        <v>44949</v>
      </c>
      <c r="U81" s="163" t="s">
        <v>581</v>
      </c>
      <c r="V81" s="169" t="s">
        <v>162</v>
      </c>
      <c r="W81" s="173" t="s">
        <v>582</v>
      </c>
    </row>
    <row r="82" spans="1:23" s="104" customFormat="1" x14ac:dyDescent="0.25">
      <c r="A82" s="159" t="s">
        <v>583</v>
      </c>
      <c r="B82" s="160">
        <f>20/365.25</f>
        <v>5.4757015742642023E-2</v>
      </c>
      <c r="C82" s="159" t="s">
        <v>178</v>
      </c>
      <c r="D82" s="159" t="s">
        <v>173</v>
      </c>
      <c r="E82" s="159" t="s">
        <v>185</v>
      </c>
      <c r="F82" s="159"/>
      <c r="G82" s="166" t="s">
        <v>381</v>
      </c>
      <c r="H82" s="159" t="s">
        <v>91</v>
      </c>
      <c r="I82" s="159" t="s">
        <v>114</v>
      </c>
      <c r="J82" s="165">
        <v>44945</v>
      </c>
      <c r="K82" s="165">
        <v>44945</v>
      </c>
      <c r="L82" s="172" t="s">
        <v>584</v>
      </c>
      <c r="M82" s="159" t="s">
        <v>133</v>
      </c>
      <c r="N82" s="159" t="s">
        <v>290</v>
      </c>
      <c r="O82" s="159" t="s">
        <v>511</v>
      </c>
      <c r="P82" s="159"/>
      <c r="Q82" s="165"/>
      <c r="R82" s="166"/>
      <c r="S82" s="167"/>
      <c r="T82" s="168">
        <v>44951</v>
      </c>
      <c r="U82" s="163" t="s">
        <v>585</v>
      </c>
      <c r="V82" s="169" t="s">
        <v>162</v>
      </c>
      <c r="W82" s="173" t="s">
        <v>347</v>
      </c>
    </row>
    <row r="83" spans="1:23" s="104" customFormat="1" x14ac:dyDescent="0.25">
      <c r="A83" s="159" t="s">
        <v>586</v>
      </c>
      <c r="B83" s="160">
        <v>16</v>
      </c>
      <c r="C83" s="159" t="s">
        <v>168</v>
      </c>
      <c r="D83" s="159" t="s">
        <v>587</v>
      </c>
      <c r="E83" s="159" t="s">
        <v>279</v>
      </c>
      <c r="F83" s="159"/>
      <c r="G83" s="166" t="s">
        <v>588</v>
      </c>
      <c r="H83" s="159" t="s">
        <v>89</v>
      </c>
      <c r="I83" s="159" t="s">
        <v>106</v>
      </c>
      <c r="J83" s="165">
        <v>44945</v>
      </c>
      <c r="K83" s="165">
        <v>44945</v>
      </c>
      <c r="L83" s="172" t="s">
        <v>589</v>
      </c>
      <c r="M83" s="159" t="s">
        <v>133</v>
      </c>
      <c r="N83" s="159" t="s">
        <v>344</v>
      </c>
      <c r="O83" s="159" t="s">
        <v>310</v>
      </c>
      <c r="P83" s="159"/>
      <c r="Q83" s="165"/>
      <c r="R83" s="166" t="s">
        <v>147</v>
      </c>
      <c r="S83" s="167"/>
      <c r="T83" s="168">
        <v>44951</v>
      </c>
      <c r="U83" s="163" t="s">
        <v>590</v>
      </c>
      <c r="V83" s="169" t="s">
        <v>162</v>
      </c>
      <c r="W83" s="173" t="s">
        <v>591</v>
      </c>
    </row>
    <row r="84" spans="1:23" s="104" customFormat="1" x14ac:dyDescent="0.25">
      <c r="A84" s="159" t="s">
        <v>592</v>
      </c>
      <c r="B84" s="160">
        <v>23</v>
      </c>
      <c r="C84" s="159" t="s">
        <v>168</v>
      </c>
      <c r="D84" s="159" t="s">
        <v>587</v>
      </c>
      <c r="E84" s="159" t="s">
        <v>279</v>
      </c>
      <c r="F84" s="159"/>
      <c r="G84" s="166" t="s">
        <v>593</v>
      </c>
      <c r="H84" s="159" t="s">
        <v>89</v>
      </c>
      <c r="I84" s="159" t="s">
        <v>106</v>
      </c>
      <c r="J84" s="165">
        <v>44944</v>
      </c>
      <c r="K84" s="165">
        <v>44944</v>
      </c>
      <c r="L84" s="172" t="s">
        <v>594</v>
      </c>
      <c r="M84" s="159" t="s">
        <v>201</v>
      </c>
      <c r="N84" s="159" t="s">
        <v>344</v>
      </c>
      <c r="O84" s="159" t="s">
        <v>359</v>
      </c>
      <c r="P84" s="159" t="s">
        <v>353</v>
      </c>
      <c r="Q84" s="165">
        <v>44946</v>
      </c>
      <c r="R84" s="166" t="s">
        <v>147</v>
      </c>
      <c r="S84" s="167"/>
      <c r="T84" s="168">
        <v>44963</v>
      </c>
      <c r="U84" s="163" t="s">
        <v>595</v>
      </c>
      <c r="V84" s="169" t="s">
        <v>162</v>
      </c>
      <c r="W84" s="173" t="s">
        <v>596</v>
      </c>
    </row>
    <row r="85" spans="1:23" s="104" customFormat="1" x14ac:dyDescent="0.25">
      <c r="A85" s="159" t="s">
        <v>597</v>
      </c>
      <c r="B85" s="160">
        <v>60</v>
      </c>
      <c r="C85" s="159" t="s">
        <v>168</v>
      </c>
      <c r="D85" s="159" t="s">
        <v>173</v>
      </c>
      <c r="E85" s="159" t="s">
        <v>279</v>
      </c>
      <c r="F85" s="159"/>
      <c r="G85" s="166" t="s">
        <v>598</v>
      </c>
      <c r="H85" s="159" t="s">
        <v>89</v>
      </c>
      <c r="I85" s="159" t="s">
        <v>106</v>
      </c>
      <c r="J85" s="165">
        <v>44945</v>
      </c>
      <c r="K85" s="165">
        <v>44945</v>
      </c>
      <c r="L85" s="172" t="s">
        <v>368</v>
      </c>
      <c r="M85" s="159" t="s">
        <v>133</v>
      </c>
      <c r="N85" s="159" t="s">
        <v>290</v>
      </c>
      <c r="O85" s="159" t="s">
        <v>306</v>
      </c>
      <c r="P85" s="159"/>
      <c r="Q85" s="165"/>
      <c r="R85" s="166" t="s">
        <v>147</v>
      </c>
      <c r="S85" s="167"/>
      <c r="T85" s="168">
        <v>44949</v>
      </c>
      <c r="U85" s="163" t="s">
        <v>599</v>
      </c>
      <c r="V85" s="169" t="s">
        <v>162</v>
      </c>
      <c r="W85" s="173" t="s">
        <v>582</v>
      </c>
    </row>
    <row r="86" spans="1:23" s="104" customFormat="1" x14ac:dyDescent="0.25">
      <c r="A86" s="159" t="s">
        <v>600</v>
      </c>
      <c r="B86" s="160">
        <v>45</v>
      </c>
      <c r="C86" s="159" t="s">
        <v>168</v>
      </c>
      <c r="D86" s="159" t="s">
        <v>173</v>
      </c>
      <c r="E86" s="159" t="s">
        <v>185</v>
      </c>
      <c r="F86" s="159"/>
      <c r="G86" s="166" t="s">
        <v>446</v>
      </c>
      <c r="H86" s="159" t="s">
        <v>89</v>
      </c>
      <c r="I86" s="159" t="s">
        <v>114</v>
      </c>
      <c r="J86" s="165">
        <v>44945</v>
      </c>
      <c r="K86" s="165">
        <v>44945</v>
      </c>
      <c r="L86" s="172" t="s">
        <v>601</v>
      </c>
      <c r="M86" s="159" t="s">
        <v>133</v>
      </c>
      <c r="N86" s="159" t="s">
        <v>290</v>
      </c>
      <c r="O86" s="159" t="s">
        <v>345</v>
      </c>
      <c r="P86" s="159"/>
      <c r="Q86" s="165"/>
      <c r="R86" s="166"/>
      <c r="S86" s="167"/>
      <c r="T86" s="168">
        <v>44957</v>
      </c>
      <c r="U86" s="163" t="s">
        <v>602</v>
      </c>
      <c r="V86" s="169" t="s">
        <v>162</v>
      </c>
      <c r="W86" s="173" t="s">
        <v>603</v>
      </c>
    </row>
    <row r="87" spans="1:23" s="104" customFormat="1" x14ac:dyDescent="0.25">
      <c r="A87" s="159" t="s">
        <v>604</v>
      </c>
      <c r="B87" s="160">
        <v>27</v>
      </c>
      <c r="C87" s="159" t="s">
        <v>168</v>
      </c>
      <c r="D87" s="159" t="s">
        <v>173</v>
      </c>
      <c r="E87" s="159" t="s">
        <v>185</v>
      </c>
      <c r="F87" s="159"/>
      <c r="G87" s="166" t="s">
        <v>529</v>
      </c>
      <c r="H87" s="159" t="s">
        <v>91</v>
      </c>
      <c r="I87" s="159" t="s">
        <v>114</v>
      </c>
      <c r="J87" s="165">
        <v>44945</v>
      </c>
      <c r="K87" s="165">
        <v>44945</v>
      </c>
      <c r="L87" s="172" t="s">
        <v>605</v>
      </c>
      <c r="M87" s="159" t="s">
        <v>201</v>
      </c>
      <c r="N87" s="159" t="s">
        <v>344</v>
      </c>
      <c r="O87" s="159" t="s">
        <v>421</v>
      </c>
      <c r="P87" s="159"/>
      <c r="Q87" s="165"/>
      <c r="R87" s="166"/>
      <c r="S87" s="167"/>
      <c r="T87" s="168">
        <v>44951</v>
      </c>
      <c r="U87" s="163" t="s">
        <v>606</v>
      </c>
      <c r="V87" s="169" t="s">
        <v>162</v>
      </c>
      <c r="W87" s="173" t="s">
        <v>347</v>
      </c>
    </row>
    <row r="88" spans="1:23" s="104" customFormat="1" x14ac:dyDescent="0.25">
      <c r="A88" s="159" t="s">
        <v>607</v>
      </c>
      <c r="B88" s="160">
        <v>48</v>
      </c>
      <c r="C88" s="159" t="s">
        <v>168</v>
      </c>
      <c r="D88" s="159" t="s">
        <v>173</v>
      </c>
      <c r="E88" s="159" t="s">
        <v>279</v>
      </c>
      <c r="F88" s="159"/>
      <c r="G88" s="166" t="s">
        <v>217</v>
      </c>
      <c r="H88" s="159" t="s">
        <v>89</v>
      </c>
      <c r="I88" s="159" t="s">
        <v>104</v>
      </c>
      <c r="J88" s="165">
        <v>44945</v>
      </c>
      <c r="K88" s="165">
        <v>44945</v>
      </c>
      <c r="L88" s="172" t="s">
        <v>608</v>
      </c>
      <c r="M88" s="159" t="s">
        <v>133</v>
      </c>
      <c r="N88" s="159" t="s">
        <v>290</v>
      </c>
      <c r="O88" s="159" t="s">
        <v>345</v>
      </c>
      <c r="P88" s="159"/>
      <c r="Q88" s="165"/>
      <c r="R88" s="166"/>
      <c r="S88" s="167"/>
      <c r="T88" s="168">
        <v>44946</v>
      </c>
      <c r="U88" s="163" t="s">
        <v>285</v>
      </c>
      <c r="V88" s="169" t="s">
        <v>166</v>
      </c>
      <c r="W88" s="173" t="s">
        <v>609</v>
      </c>
    </row>
    <row r="89" spans="1:23" s="104" customFormat="1" x14ac:dyDescent="0.25">
      <c r="A89" s="159" t="s">
        <v>610</v>
      </c>
      <c r="B89" s="160">
        <v>21</v>
      </c>
      <c r="C89" s="159" t="s">
        <v>168</v>
      </c>
      <c r="D89" s="159" t="s">
        <v>173</v>
      </c>
      <c r="E89" s="159" t="s">
        <v>185</v>
      </c>
      <c r="F89" s="159"/>
      <c r="G89" s="166" t="s">
        <v>611</v>
      </c>
      <c r="H89" s="159" t="s">
        <v>91</v>
      </c>
      <c r="I89" s="159" t="s">
        <v>116</v>
      </c>
      <c r="J89" s="165">
        <v>44946</v>
      </c>
      <c r="K89" s="165">
        <v>44946</v>
      </c>
      <c r="L89" s="172" t="s">
        <v>339</v>
      </c>
      <c r="M89" s="159" t="s">
        <v>137</v>
      </c>
      <c r="N89" s="159" t="s">
        <v>290</v>
      </c>
      <c r="O89" s="159" t="s">
        <v>171</v>
      </c>
      <c r="P89" s="159"/>
      <c r="Q89" s="165"/>
      <c r="R89" s="166"/>
      <c r="S89" s="167"/>
      <c r="T89" s="168">
        <v>44951</v>
      </c>
      <c r="U89" s="163" t="s">
        <v>612</v>
      </c>
      <c r="V89" s="169" t="s">
        <v>162</v>
      </c>
      <c r="W89" s="173" t="s">
        <v>328</v>
      </c>
    </row>
    <row r="90" spans="1:23" s="104" customFormat="1" x14ac:dyDescent="0.25">
      <c r="A90" s="159" t="s">
        <v>613</v>
      </c>
      <c r="B90" s="160">
        <v>27</v>
      </c>
      <c r="C90" s="159" t="s">
        <v>168</v>
      </c>
      <c r="D90" s="159" t="s">
        <v>173</v>
      </c>
      <c r="E90" s="159" t="s">
        <v>279</v>
      </c>
      <c r="F90" s="159"/>
      <c r="G90" s="166" t="s">
        <v>477</v>
      </c>
      <c r="H90" s="159" t="s">
        <v>89</v>
      </c>
      <c r="I90" s="159" t="s">
        <v>106</v>
      </c>
      <c r="J90" s="165">
        <v>44947</v>
      </c>
      <c r="K90" s="165">
        <v>44947</v>
      </c>
      <c r="L90" s="172" t="s">
        <v>171</v>
      </c>
      <c r="M90" s="159" t="s">
        <v>137</v>
      </c>
      <c r="N90" s="159" t="s">
        <v>290</v>
      </c>
      <c r="O90" s="159" t="s">
        <v>171</v>
      </c>
      <c r="P90" s="159"/>
      <c r="Q90" s="165"/>
      <c r="R90" s="166"/>
      <c r="S90" s="167"/>
      <c r="T90" s="168">
        <v>44953</v>
      </c>
      <c r="U90" s="163" t="s">
        <v>614</v>
      </c>
      <c r="V90" s="169" t="s">
        <v>162</v>
      </c>
      <c r="W90" s="173" t="s">
        <v>615</v>
      </c>
    </row>
    <row r="91" spans="1:23" s="104" customFormat="1" x14ac:dyDescent="0.25">
      <c r="A91" s="159" t="s">
        <v>616</v>
      </c>
      <c r="B91" s="160">
        <v>1</v>
      </c>
      <c r="C91" s="159" t="s">
        <v>168</v>
      </c>
      <c r="D91" s="159" t="s">
        <v>173</v>
      </c>
      <c r="E91" s="159" t="s">
        <v>185</v>
      </c>
      <c r="F91" s="159"/>
      <c r="G91" s="166" t="s">
        <v>342</v>
      </c>
      <c r="H91" s="159" t="s">
        <v>91</v>
      </c>
      <c r="I91" s="159" t="s">
        <v>114</v>
      </c>
      <c r="J91" s="165">
        <v>44947</v>
      </c>
      <c r="K91" s="165">
        <v>44947</v>
      </c>
      <c r="L91" s="172" t="s">
        <v>617</v>
      </c>
      <c r="M91" s="159" t="s">
        <v>133</v>
      </c>
      <c r="N91" s="159" t="s">
        <v>290</v>
      </c>
      <c r="O91" s="159" t="s">
        <v>618</v>
      </c>
      <c r="P91" s="159"/>
      <c r="Q91" s="165"/>
      <c r="R91" s="166"/>
      <c r="S91" s="167"/>
      <c r="T91" s="168">
        <v>44954</v>
      </c>
      <c r="U91" s="163" t="s">
        <v>617</v>
      </c>
      <c r="V91" s="169" t="s">
        <v>162</v>
      </c>
      <c r="W91" s="173" t="s">
        <v>423</v>
      </c>
    </row>
    <row r="92" spans="1:23" s="104" customFormat="1" x14ac:dyDescent="0.25">
      <c r="A92" s="159" t="s">
        <v>619</v>
      </c>
      <c r="B92" s="160">
        <f>5*30.4387/365.25</f>
        <v>0.41668309377138946</v>
      </c>
      <c r="C92" s="159" t="s">
        <v>178</v>
      </c>
      <c r="D92" s="159" t="s">
        <v>173</v>
      </c>
      <c r="E92" s="159" t="s">
        <v>185</v>
      </c>
      <c r="F92" s="159"/>
      <c r="G92" s="166" t="s">
        <v>342</v>
      </c>
      <c r="H92" s="159" t="s">
        <v>91</v>
      </c>
      <c r="I92" s="159" t="s">
        <v>114</v>
      </c>
      <c r="J92" s="165">
        <v>44947</v>
      </c>
      <c r="K92" s="165">
        <v>44947</v>
      </c>
      <c r="L92" s="172" t="s">
        <v>617</v>
      </c>
      <c r="M92" s="159" t="s">
        <v>133</v>
      </c>
      <c r="N92" s="159" t="s">
        <v>290</v>
      </c>
      <c r="O92" s="159" t="s">
        <v>618</v>
      </c>
      <c r="P92" s="159"/>
      <c r="Q92" s="165"/>
      <c r="R92" s="166"/>
      <c r="S92" s="167"/>
      <c r="T92" s="168">
        <v>44954</v>
      </c>
      <c r="U92" s="163" t="s">
        <v>617</v>
      </c>
      <c r="V92" s="169" t="s">
        <v>162</v>
      </c>
      <c r="W92" s="173" t="s">
        <v>423</v>
      </c>
    </row>
    <row r="93" spans="1:23" s="104" customFormat="1" x14ac:dyDescent="0.25">
      <c r="A93" s="159" t="s">
        <v>620</v>
      </c>
      <c r="B93" s="160">
        <v>70</v>
      </c>
      <c r="C93" s="159" t="s">
        <v>168</v>
      </c>
      <c r="D93" s="159" t="s">
        <v>173</v>
      </c>
      <c r="E93" s="159" t="s">
        <v>279</v>
      </c>
      <c r="F93" s="159"/>
      <c r="G93" s="166" t="s">
        <v>350</v>
      </c>
      <c r="H93" s="159" t="s">
        <v>89</v>
      </c>
      <c r="I93" s="159" t="s">
        <v>106</v>
      </c>
      <c r="J93" s="165">
        <v>44947</v>
      </c>
      <c r="K93" s="165">
        <v>44947</v>
      </c>
      <c r="L93" s="172" t="s">
        <v>621</v>
      </c>
      <c r="M93" s="159" t="s">
        <v>133</v>
      </c>
      <c r="N93" s="159" t="s">
        <v>290</v>
      </c>
      <c r="O93" s="159" t="s">
        <v>291</v>
      </c>
      <c r="P93" s="159"/>
      <c r="Q93" s="165"/>
      <c r="R93" s="166" t="s">
        <v>147</v>
      </c>
      <c r="S93" s="167"/>
      <c r="T93" s="168">
        <v>44949</v>
      </c>
      <c r="U93" s="163" t="s">
        <v>622</v>
      </c>
      <c r="V93" s="169" t="s">
        <v>162</v>
      </c>
      <c r="W93" s="173" t="s">
        <v>623</v>
      </c>
    </row>
    <row r="94" spans="1:23" s="104" customFormat="1" x14ac:dyDescent="0.25">
      <c r="A94" s="159" t="s">
        <v>624</v>
      </c>
      <c r="B94" s="160">
        <v>1</v>
      </c>
      <c r="C94" s="159" t="s">
        <v>178</v>
      </c>
      <c r="D94" s="159" t="s">
        <v>173</v>
      </c>
      <c r="E94" s="159" t="s">
        <v>279</v>
      </c>
      <c r="F94" s="159"/>
      <c r="G94" s="166" t="s">
        <v>373</v>
      </c>
      <c r="H94" s="159" t="s">
        <v>89</v>
      </c>
      <c r="I94" s="159" t="s">
        <v>106</v>
      </c>
      <c r="J94" s="165">
        <v>44947</v>
      </c>
      <c r="K94" s="165">
        <v>44947</v>
      </c>
      <c r="L94" s="172" t="s">
        <v>364</v>
      </c>
      <c r="M94" s="159" t="s">
        <v>133</v>
      </c>
      <c r="N94" s="159" t="s">
        <v>290</v>
      </c>
      <c r="O94" s="159" t="s">
        <v>284</v>
      </c>
      <c r="P94" s="159"/>
      <c r="Q94" s="165"/>
      <c r="R94" s="166"/>
      <c r="S94" s="167"/>
      <c r="T94" s="168">
        <v>44954</v>
      </c>
      <c r="U94" s="163" t="s">
        <v>625</v>
      </c>
      <c r="V94" s="169" t="s">
        <v>162</v>
      </c>
      <c r="W94" s="173" t="s">
        <v>423</v>
      </c>
    </row>
    <row r="95" spans="1:23" s="104" customFormat="1" x14ac:dyDescent="0.25">
      <c r="A95" s="159" t="s">
        <v>626</v>
      </c>
      <c r="B95" s="160">
        <v>90</v>
      </c>
      <c r="C95" s="159" t="s">
        <v>168</v>
      </c>
      <c r="D95" s="159" t="s">
        <v>173</v>
      </c>
      <c r="E95" s="159" t="s">
        <v>279</v>
      </c>
      <c r="F95" s="159"/>
      <c r="G95" s="166" t="s">
        <v>598</v>
      </c>
      <c r="H95" s="159" t="s">
        <v>89</v>
      </c>
      <c r="I95" s="159" t="s">
        <v>106</v>
      </c>
      <c r="J95" s="165">
        <v>44947</v>
      </c>
      <c r="K95" s="165">
        <v>44947</v>
      </c>
      <c r="L95" s="172" t="s">
        <v>515</v>
      </c>
      <c r="M95" s="159" t="s">
        <v>201</v>
      </c>
      <c r="N95" s="159" t="s">
        <v>290</v>
      </c>
      <c r="O95" s="159" t="s">
        <v>306</v>
      </c>
      <c r="P95" s="159"/>
      <c r="Q95" s="165"/>
      <c r="R95" s="166" t="s">
        <v>147</v>
      </c>
      <c r="S95" s="167"/>
      <c r="T95" s="168">
        <v>44954</v>
      </c>
      <c r="U95" s="163" t="s">
        <v>627</v>
      </c>
      <c r="V95" s="169" t="s">
        <v>162</v>
      </c>
      <c r="W95" s="173" t="s">
        <v>628</v>
      </c>
    </row>
    <row r="96" spans="1:23" s="104" customFormat="1" x14ac:dyDescent="0.25">
      <c r="A96" s="159" t="s">
        <v>629</v>
      </c>
      <c r="B96" s="160">
        <f>8*30.4387/365.25</f>
        <v>0.66669295003422313</v>
      </c>
      <c r="C96" s="159" t="s">
        <v>178</v>
      </c>
      <c r="D96" s="159" t="s">
        <v>508</v>
      </c>
      <c r="E96" s="159" t="s">
        <v>185</v>
      </c>
      <c r="F96" s="159"/>
      <c r="G96" s="166" t="s">
        <v>630</v>
      </c>
      <c r="H96" s="159" t="s">
        <v>91</v>
      </c>
      <c r="I96" s="159" t="s">
        <v>114</v>
      </c>
      <c r="J96" s="165">
        <v>44946</v>
      </c>
      <c r="K96" s="165">
        <v>44946</v>
      </c>
      <c r="L96" s="172" t="s">
        <v>631</v>
      </c>
      <c r="M96" s="159" t="s">
        <v>133</v>
      </c>
      <c r="N96" s="159" t="s">
        <v>344</v>
      </c>
      <c r="O96" s="159" t="s">
        <v>421</v>
      </c>
      <c r="P96" s="159"/>
      <c r="Q96" s="165"/>
      <c r="R96" s="166"/>
      <c r="S96" s="167"/>
      <c r="T96" s="168">
        <v>44954</v>
      </c>
      <c r="U96" s="163" t="s">
        <v>632</v>
      </c>
      <c r="V96" s="169" t="s">
        <v>162</v>
      </c>
      <c r="W96" s="173" t="s">
        <v>387</v>
      </c>
    </row>
    <row r="97" spans="1:23" s="104" customFormat="1" x14ac:dyDescent="0.25">
      <c r="A97" s="159" t="s">
        <v>633</v>
      </c>
      <c r="B97" s="160">
        <v>50</v>
      </c>
      <c r="C97" s="159" t="s">
        <v>168</v>
      </c>
      <c r="D97" s="159" t="s">
        <v>508</v>
      </c>
      <c r="E97" s="159" t="s">
        <v>185</v>
      </c>
      <c r="F97" s="159"/>
      <c r="G97" s="166" t="s">
        <v>634</v>
      </c>
      <c r="H97" s="159" t="s">
        <v>91</v>
      </c>
      <c r="I97" s="159" t="s">
        <v>114</v>
      </c>
      <c r="J97" s="165">
        <v>44947</v>
      </c>
      <c r="K97" s="165">
        <v>44947</v>
      </c>
      <c r="L97" s="172" t="s">
        <v>635</v>
      </c>
      <c r="M97" s="159" t="s">
        <v>133</v>
      </c>
      <c r="N97" s="159" t="s">
        <v>344</v>
      </c>
      <c r="O97" s="159" t="s">
        <v>306</v>
      </c>
      <c r="P97" s="159"/>
      <c r="Q97" s="165"/>
      <c r="R97" s="166"/>
      <c r="S97" s="167"/>
      <c r="T97" s="168">
        <v>44956</v>
      </c>
      <c r="U97" s="163" t="s">
        <v>636</v>
      </c>
      <c r="V97" s="169" t="s">
        <v>162</v>
      </c>
      <c r="W97" s="173" t="s">
        <v>417</v>
      </c>
    </row>
    <row r="98" spans="1:23" s="104" customFormat="1" x14ac:dyDescent="0.25">
      <c r="A98" s="159" t="s">
        <v>637</v>
      </c>
      <c r="B98" s="160">
        <v>3</v>
      </c>
      <c r="C98" s="159" t="s">
        <v>178</v>
      </c>
      <c r="D98" s="159" t="s">
        <v>345</v>
      </c>
      <c r="E98" s="159" t="s">
        <v>185</v>
      </c>
      <c r="F98" s="159"/>
      <c r="G98" s="166" t="s">
        <v>638</v>
      </c>
      <c r="H98" s="159" t="s">
        <v>91</v>
      </c>
      <c r="I98" s="159" t="s">
        <v>116</v>
      </c>
      <c r="J98" s="165">
        <v>44948</v>
      </c>
      <c r="K98" s="165">
        <v>44948</v>
      </c>
      <c r="L98" s="172" t="s">
        <v>639</v>
      </c>
      <c r="M98" s="159" t="s">
        <v>201</v>
      </c>
      <c r="N98" s="159" t="s">
        <v>344</v>
      </c>
      <c r="O98" s="159" t="s">
        <v>421</v>
      </c>
      <c r="P98" s="159"/>
      <c r="Q98" s="165"/>
      <c r="R98" s="166"/>
      <c r="S98" s="167"/>
      <c r="T98" s="168">
        <v>44961</v>
      </c>
      <c r="U98" s="163" t="s">
        <v>640</v>
      </c>
      <c r="V98" s="169" t="s">
        <v>162</v>
      </c>
      <c r="W98" s="173" t="s">
        <v>641</v>
      </c>
    </row>
    <row r="99" spans="1:23" s="104" customFormat="1" x14ac:dyDescent="0.25">
      <c r="A99" s="159" t="s">
        <v>642</v>
      </c>
      <c r="B99" s="160">
        <v>25</v>
      </c>
      <c r="C99" s="159" t="s">
        <v>168</v>
      </c>
      <c r="D99" s="159" t="s">
        <v>173</v>
      </c>
      <c r="E99" s="159" t="s">
        <v>185</v>
      </c>
      <c r="F99" s="159"/>
      <c r="G99" s="166" t="s">
        <v>405</v>
      </c>
      <c r="H99" s="159" t="s">
        <v>91</v>
      </c>
      <c r="I99" s="159" t="s">
        <v>114</v>
      </c>
      <c r="J99" s="165">
        <v>44948</v>
      </c>
      <c r="K99" s="165">
        <v>44948</v>
      </c>
      <c r="L99" s="172" t="s">
        <v>643</v>
      </c>
      <c r="M99" s="159" t="s">
        <v>137</v>
      </c>
      <c r="N99" s="159" t="s">
        <v>644</v>
      </c>
      <c r="O99" s="159" t="s">
        <v>352</v>
      </c>
      <c r="P99" s="159"/>
      <c r="Q99" s="165"/>
      <c r="R99" s="166"/>
      <c r="S99" s="167"/>
      <c r="T99" s="168">
        <v>44951</v>
      </c>
      <c r="U99" s="163" t="s">
        <v>645</v>
      </c>
      <c r="V99" s="169" t="s">
        <v>162</v>
      </c>
      <c r="W99" s="173" t="s">
        <v>371</v>
      </c>
    </row>
    <row r="100" spans="1:23" s="104" customFormat="1" x14ac:dyDescent="0.25">
      <c r="A100" s="159" t="s">
        <v>646</v>
      </c>
      <c r="B100" s="160">
        <v>30</v>
      </c>
      <c r="C100" s="159" t="s">
        <v>168</v>
      </c>
      <c r="D100" s="159" t="s">
        <v>169</v>
      </c>
      <c r="E100" s="159" t="s">
        <v>279</v>
      </c>
      <c r="F100" s="159"/>
      <c r="G100" s="166" t="s">
        <v>231</v>
      </c>
      <c r="H100" s="159" t="s">
        <v>89</v>
      </c>
      <c r="I100" s="159" t="s">
        <v>104</v>
      </c>
      <c r="J100" s="165">
        <v>44949</v>
      </c>
      <c r="K100" s="165">
        <v>44949</v>
      </c>
      <c r="L100" s="172" t="s">
        <v>171</v>
      </c>
      <c r="M100" s="159" t="s">
        <v>137</v>
      </c>
      <c r="N100" s="159" t="s">
        <v>644</v>
      </c>
      <c r="O100" s="159" t="s">
        <v>171</v>
      </c>
      <c r="P100" s="159"/>
      <c r="Q100" s="165"/>
      <c r="R100" s="166"/>
      <c r="S100" s="167"/>
      <c r="T100" s="168">
        <v>44951</v>
      </c>
      <c r="U100" s="163" t="s">
        <v>647</v>
      </c>
      <c r="V100" s="169" t="s">
        <v>162</v>
      </c>
      <c r="W100" s="173" t="s">
        <v>276</v>
      </c>
    </row>
    <row r="101" spans="1:23" s="104" customFormat="1" x14ac:dyDescent="0.25">
      <c r="A101" s="159" t="s">
        <v>648</v>
      </c>
      <c r="B101" s="160">
        <v>1.5</v>
      </c>
      <c r="C101" s="159" t="s">
        <v>168</v>
      </c>
      <c r="D101" s="159" t="s">
        <v>173</v>
      </c>
      <c r="E101" s="159" t="s">
        <v>185</v>
      </c>
      <c r="F101" s="159"/>
      <c r="G101" s="166" t="s">
        <v>408</v>
      </c>
      <c r="H101" s="159" t="s">
        <v>91</v>
      </c>
      <c r="I101" s="159" t="s">
        <v>114</v>
      </c>
      <c r="J101" s="165">
        <v>44949</v>
      </c>
      <c r="K101" s="165">
        <v>44949</v>
      </c>
      <c r="L101" s="172" t="s">
        <v>649</v>
      </c>
      <c r="M101" s="159" t="s">
        <v>133</v>
      </c>
      <c r="N101" s="159" t="s">
        <v>644</v>
      </c>
      <c r="O101" s="159" t="s">
        <v>306</v>
      </c>
      <c r="P101" s="159"/>
      <c r="Q101" s="165"/>
      <c r="R101" s="166"/>
      <c r="S101" s="167"/>
      <c r="T101" s="168">
        <v>44953</v>
      </c>
      <c r="U101" s="163" t="s">
        <v>650</v>
      </c>
      <c r="V101" s="169" t="s">
        <v>162</v>
      </c>
      <c r="W101" s="173" t="s">
        <v>299</v>
      </c>
    </row>
    <row r="102" spans="1:23" s="104" customFormat="1" x14ac:dyDescent="0.25">
      <c r="A102" s="159" t="s">
        <v>651</v>
      </c>
      <c r="B102" s="160">
        <v>35</v>
      </c>
      <c r="C102" s="159" t="s">
        <v>168</v>
      </c>
      <c r="D102" s="159" t="s">
        <v>173</v>
      </c>
      <c r="E102" s="159" t="s">
        <v>279</v>
      </c>
      <c r="F102" s="159"/>
      <c r="G102" s="166" t="s">
        <v>179</v>
      </c>
      <c r="H102" s="159" t="s">
        <v>89</v>
      </c>
      <c r="I102" s="159" t="s">
        <v>106</v>
      </c>
      <c r="J102" s="165">
        <v>44949</v>
      </c>
      <c r="K102" s="165">
        <v>44949</v>
      </c>
      <c r="L102" s="172" t="s">
        <v>652</v>
      </c>
      <c r="M102" s="159" t="s">
        <v>137</v>
      </c>
      <c r="N102" s="159" t="s">
        <v>644</v>
      </c>
      <c r="O102" s="159" t="s">
        <v>462</v>
      </c>
      <c r="P102" s="159"/>
      <c r="Q102" s="165"/>
      <c r="R102" s="166"/>
      <c r="S102" s="167"/>
      <c r="T102" s="168">
        <v>44952</v>
      </c>
      <c r="U102" s="163" t="s">
        <v>653</v>
      </c>
      <c r="V102" s="169" t="s">
        <v>162</v>
      </c>
      <c r="W102" s="173" t="s">
        <v>654</v>
      </c>
    </row>
    <row r="103" spans="1:23" s="104" customFormat="1" x14ac:dyDescent="0.25">
      <c r="A103" s="159" t="s">
        <v>655</v>
      </c>
      <c r="B103" s="160">
        <v>1</v>
      </c>
      <c r="C103" s="159" t="s">
        <v>168</v>
      </c>
      <c r="D103" s="159" t="s">
        <v>173</v>
      </c>
      <c r="E103" s="159" t="s">
        <v>185</v>
      </c>
      <c r="F103" s="159"/>
      <c r="G103" s="166" t="s">
        <v>342</v>
      </c>
      <c r="H103" s="171" t="s">
        <v>91</v>
      </c>
      <c r="I103" s="159" t="s">
        <v>114</v>
      </c>
      <c r="J103" s="165">
        <v>44949</v>
      </c>
      <c r="K103" s="165">
        <v>44949</v>
      </c>
      <c r="L103" s="172" t="s">
        <v>649</v>
      </c>
      <c r="M103" s="159" t="s">
        <v>133</v>
      </c>
      <c r="N103" s="159" t="s">
        <v>644</v>
      </c>
      <c r="O103" s="159" t="s">
        <v>306</v>
      </c>
      <c r="P103" s="159"/>
      <c r="Q103" s="165"/>
      <c r="R103" s="166"/>
      <c r="S103" s="167"/>
      <c r="T103" s="168">
        <v>44953</v>
      </c>
      <c r="U103" s="163" t="s">
        <v>650</v>
      </c>
      <c r="V103" s="169" t="s">
        <v>162</v>
      </c>
      <c r="W103" s="173" t="s">
        <v>299</v>
      </c>
    </row>
    <row r="104" spans="1:23" s="104" customFormat="1" x14ac:dyDescent="0.25">
      <c r="A104" s="159" t="s">
        <v>656</v>
      </c>
      <c r="B104" s="160">
        <v>1</v>
      </c>
      <c r="C104" s="159" t="s">
        <v>178</v>
      </c>
      <c r="D104" s="159" t="s">
        <v>173</v>
      </c>
      <c r="E104" s="159" t="s">
        <v>185</v>
      </c>
      <c r="F104" s="159"/>
      <c r="G104" s="166" t="s">
        <v>521</v>
      </c>
      <c r="H104" s="171" t="s">
        <v>91</v>
      </c>
      <c r="I104" s="159" t="s">
        <v>114</v>
      </c>
      <c r="J104" s="165">
        <v>44949</v>
      </c>
      <c r="K104" s="165">
        <v>44949</v>
      </c>
      <c r="L104" s="172" t="s">
        <v>406</v>
      </c>
      <c r="M104" s="159" t="s">
        <v>133</v>
      </c>
      <c r="N104" s="159" t="s">
        <v>644</v>
      </c>
      <c r="O104" s="159" t="s">
        <v>284</v>
      </c>
      <c r="P104" s="159"/>
      <c r="Q104" s="165"/>
      <c r="R104" s="166"/>
      <c r="S104" s="167"/>
      <c r="T104" s="168">
        <v>44955</v>
      </c>
      <c r="U104" s="163" t="s">
        <v>365</v>
      </c>
      <c r="V104" s="169" t="s">
        <v>162</v>
      </c>
      <c r="W104" s="173" t="s">
        <v>347</v>
      </c>
    </row>
    <row r="105" spans="1:23" s="104" customFormat="1" x14ac:dyDescent="0.25">
      <c r="A105" s="159" t="s">
        <v>657</v>
      </c>
      <c r="B105" s="160">
        <f>8*30.4387/365.25</f>
        <v>0.66669295003422313</v>
      </c>
      <c r="C105" s="159" t="s">
        <v>168</v>
      </c>
      <c r="D105" s="159" t="s">
        <v>173</v>
      </c>
      <c r="E105" s="159" t="s">
        <v>185</v>
      </c>
      <c r="F105" s="159"/>
      <c r="G105" s="166" t="s">
        <v>658</v>
      </c>
      <c r="H105" s="171" t="s">
        <v>91</v>
      </c>
      <c r="I105" s="159" t="s">
        <v>116</v>
      </c>
      <c r="J105" s="165">
        <v>44949</v>
      </c>
      <c r="K105" s="165">
        <v>44949</v>
      </c>
      <c r="L105" s="172" t="s">
        <v>617</v>
      </c>
      <c r="M105" s="159" t="s">
        <v>133</v>
      </c>
      <c r="N105" s="159" t="s">
        <v>644</v>
      </c>
      <c r="O105" s="159" t="s">
        <v>618</v>
      </c>
      <c r="P105" s="159"/>
      <c r="Q105" s="165"/>
      <c r="R105" s="166"/>
      <c r="S105" s="167"/>
      <c r="T105" s="168">
        <v>44954</v>
      </c>
      <c r="U105" s="163" t="s">
        <v>650</v>
      </c>
      <c r="V105" s="169" t="s">
        <v>162</v>
      </c>
      <c r="W105" s="173" t="s">
        <v>328</v>
      </c>
    </row>
    <row r="106" spans="1:23" s="104" customFormat="1" x14ac:dyDescent="0.25">
      <c r="A106" s="159" t="s">
        <v>659</v>
      </c>
      <c r="B106" s="160">
        <v>21</v>
      </c>
      <c r="C106" s="159" t="s">
        <v>168</v>
      </c>
      <c r="D106" s="159" t="s">
        <v>169</v>
      </c>
      <c r="E106" s="159" t="s">
        <v>185</v>
      </c>
      <c r="F106" s="159"/>
      <c r="G106" s="166" t="s">
        <v>660</v>
      </c>
      <c r="H106" s="171" t="s">
        <v>91</v>
      </c>
      <c r="I106" s="159" t="s">
        <v>116</v>
      </c>
      <c r="J106" s="165">
        <v>44949</v>
      </c>
      <c r="K106" s="165">
        <v>44949</v>
      </c>
      <c r="L106" s="172" t="s">
        <v>339</v>
      </c>
      <c r="M106" s="159" t="s">
        <v>137</v>
      </c>
      <c r="N106" s="159" t="s">
        <v>644</v>
      </c>
      <c r="O106" s="159" t="s">
        <v>171</v>
      </c>
      <c r="P106" s="159"/>
      <c r="Q106" s="165"/>
      <c r="R106" s="166"/>
      <c r="S106" s="167"/>
      <c r="T106" s="168">
        <v>44960</v>
      </c>
      <c r="U106" s="163" t="s">
        <v>661</v>
      </c>
      <c r="V106" s="169" t="s">
        <v>162</v>
      </c>
      <c r="W106" s="173" t="s">
        <v>502</v>
      </c>
    </row>
    <row r="107" spans="1:23" s="104" customFormat="1" x14ac:dyDescent="0.25">
      <c r="A107" s="159" t="s">
        <v>662</v>
      </c>
      <c r="B107" s="160">
        <v>30</v>
      </c>
      <c r="C107" s="159" t="s">
        <v>168</v>
      </c>
      <c r="D107" s="159" t="s">
        <v>173</v>
      </c>
      <c r="E107" s="159" t="s">
        <v>279</v>
      </c>
      <c r="F107" s="159"/>
      <c r="G107" s="166" t="s">
        <v>224</v>
      </c>
      <c r="H107" s="171" t="s">
        <v>89</v>
      </c>
      <c r="I107" s="159" t="s">
        <v>104</v>
      </c>
      <c r="J107" s="165">
        <v>44950</v>
      </c>
      <c r="K107" s="165">
        <v>44950</v>
      </c>
      <c r="L107" s="172" t="s">
        <v>663</v>
      </c>
      <c r="M107" s="159" t="s">
        <v>137</v>
      </c>
      <c r="N107" s="159" t="s">
        <v>644</v>
      </c>
      <c r="O107" s="159" t="s">
        <v>208</v>
      </c>
      <c r="P107" s="159"/>
      <c r="Q107" s="165"/>
      <c r="R107" s="166"/>
      <c r="S107" s="167"/>
      <c r="T107" s="168">
        <v>44951</v>
      </c>
      <c r="U107" s="163" t="s">
        <v>664</v>
      </c>
      <c r="V107" s="169" t="s">
        <v>162</v>
      </c>
      <c r="W107" s="173" t="s">
        <v>665</v>
      </c>
    </row>
    <row r="108" spans="1:23" s="104" customFormat="1" x14ac:dyDescent="0.25">
      <c r="A108" s="159" t="s">
        <v>666</v>
      </c>
      <c r="B108" s="160">
        <v>55</v>
      </c>
      <c r="C108" s="159" t="s">
        <v>168</v>
      </c>
      <c r="D108" s="159" t="s">
        <v>173</v>
      </c>
      <c r="E108" s="159" t="s">
        <v>185</v>
      </c>
      <c r="F108" s="159"/>
      <c r="G108" s="166" t="s">
        <v>408</v>
      </c>
      <c r="H108" s="171" t="s">
        <v>91</v>
      </c>
      <c r="I108" s="159" t="s">
        <v>114</v>
      </c>
      <c r="J108" s="165">
        <v>44950</v>
      </c>
      <c r="K108" s="165">
        <v>44950</v>
      </c>
      <c r="L108" s="172" t="s">
        <v>667</v>
      </c>
      <c r="M108" s="159" t="s">
        <v>133</v>
      </c>
      <c r="N108" s="159" t="s">
        <v>644</v>
      </c>
      <c r="O108" s="159" t="s">
        <v>284</v>
      </c>
      <c r="P108" s="159"/>
      <c r="Q108" s="165"/>
      <c r="R108" s="166"/>
      <c r="S108" s="167"/>
      <c r="T108" s="168">
        <v>44953</v>
      </c>
      <c r="U108" s="163" t="s">
        <v>365</v>
      </c>
      <c r="V108" s="169" t="s">
        <v>162</v>
      </c>
      <c r="W108" s="173" t="s">
        <v>371</v>
      </c>
    </row>
    <row r="109" spans="1:23" s="104" customFormat="1" x14ac:dyDescent="0.25">
      <c r="A109" s="159" t="s">
        <v>668</v>
      </c>
      <c r="B109" s="160">
        <v>60</v>
      </c>
      <c r="C109" s="159" t="s">
        <v>168</v>
      </c>
      <c r="D109" s="159" t="s">
        <v>173</v>
      </c>
      <c r="E109" s="159" t="s">
        <v>185</v>
      </c>
      <c r="F109" s="159"/>
      <c r="G109" s="166" t="s">
        <v>381</v>
      </c>
      <c r="H109" s="171" t="s">
        <v>89</v>
      </c>
      <c r="I109" s="159" t="s">
        <v>114</v>
      </c>
      <c r="J109" s="165">
        <v>44950</v>
      </c>
      <c r="K109" s="165">
        <v>44951</v>
      </c>
      <c r="L109" s="172" t="s">
        <v>669</v>
      </c>
      <c r="M109" s="159" t="s">
        <v>201</v>
      </c>
      <c r="N109" s="159" t="s">
        <v>644</v>
      </c>
      <c r="O109" s="159" t="s">
        <v>421</v>
      </c>
      <c r="P109" s="159"/>
      <c r="Q109" s="165"/>
      <c r="R109" s="166"/>
      <c r="S109" s="167"/>
      <c r="T109" s="168">
        <v>44956</v>
      </c>
      <c r="U109" s="163" t="s">
        <v>670</v>
      </c>
      <c r="V109" s="169" t="s">
        <v>162</v>
      </c>
      <c r="W109" s="173" t="s">
        <v>328</v>
      </c>
    </row>
    <row r="110" spans="1:23" s="104" customFormat="1" x14ac:dyDescent="0.25">
      <c r="A110" s="159" t="s">
        <v>671</v>
      </c>
      <c r="B110" s="160">
        <f>4*30.4387/365.25</f>
        <v>0.33334647501711157</v>
      </c>
      <c r="C110" s="159" t="s">
        <v>178</v>
      </c>
      <c r="D110" s="159" t="s">
        <v>173</v>
      </c>
      <c r="E110" s="159" t="s">
        <v>279</v>
      </c>
      <c r="F110" s="159"/>
      <c r="G110" s="166" t="s">
        <v>179</v>
      </c>
      <c r="H110" s="171" t="s">
        <v>89</v>
      </c>
      <c r="I110" s="159" t="s">
        <v>106</v>
      </c>
      <c r="J110" s="165">
        <v>44950</v>
      </c>
      <c r="K110" s="165">
        <v>44950</v>
      </c>
      <c r="L110" s="172" t="s">
        <v>406</v>
      </c>
      <c r="M110" s="159" t="s">
        <v>133</v>
      </c>
      <c r="N110" s="159" t="s">
        <v>644</v>
      </c>
      <c r="O110" s="159" t="s">
        <v>284</v>
      </c>
      <c r="P110" s="159"/>
      <c r="Q110" s="165"/>
      <c r="R110" s="166"/>
      <c r="S110" s="167"/>
      <c r="T110" s="168">
        <v>44958</v>
      </c>
      <c r="U110" s="163" t="s">
        <v>672</v>
      </c>
      <c r="V110" s="169" t="s">
        <v>162</v>
      </c>
      <c r="W110" s="173" t="s">
        <v>387</v>
      </c>
    </row>
    <row r="111" spans="1:23" s="104" customFormat="1" x14ac:dyDescent="0.25">
      <c r="A111" s="159" t="s">
        <v>673</v>
      </c>
      <c r="B111" s="160">
        <v>20</v>
      </c>
      <c r="C111" s="159" t="s">
        <v>168</v>
      </c>
      <c r="D111" s="159" t="s">
        <v>569</v>
      </c>
      <c r="E111" s="159" t="s">
        <v>279</v>
      </c>
      <c r="F111" s="159"/>
      <c r="G111" s="166" t="s">
        <v>179</v>
      </c>
      <c r="H111" s="171" t="s">
        <v>89</v>
      </c>
      <c r="I111" s="159" t="s">
        <v>106</v>
      </c>
      <c r="J111" s="165">
        <v>44950</v>
      </c>
      <c r="K111" s="165">
        <v>44950</v>
      </c>
      <c r="L111" s="172" t="s">
        <v>674</v>
      </c>
      <c r="M111" s="159" t="s">
        <v>137</v>
      </c>
      <c r="N111" s="159" t="s">
        <v>644</v>
      </c>
      <c r="O111" s="159" t="s">
        <v>352</v>
      </c>
      <c r="P111" s="159"/>
      <c r="Q111" s="165"/>
      <c r="R111" s="166"/>
      <c r="S111" s="167"/>
      <c r="T111" s="168">
        <v>44951</v>
      </c>
      <c r="U111" s="163" t="s">
        <v>675</v>
      </c>
      <c r="V111" s="169" t="s">
        <v>162</v>
      </c>
      <c r="W111" s="173" t="s">
        <v>676</v>
      </c>
    </row>
    <row r="112" spans="1:23" s="104" customFormat="1" x14ac:dyDescent="0.25">
      <c r="A112" s="159" t="s">
        <v>677</v>
      </c>
      <c r="B112" s="160">
        <f>45/365.25</f>
        <v>0.12320328542094455</v>
      </c>
      <c r="C112" s="159" t="s">
        <v>178</v>
      </c>
      <c r="D112" s="159" t="s">
        <v>173</v>
      </c>
      <c r="E112" s="159" t="s">
        <v>185</v>
      </c>
      <c r="F112" s="159"/>
      <c r="G112" s="166" t="s">
        <v>381</v>
      </c>
      <c r="H112" s="171" t="s">
        <v>91</v>
      </c>
      <c r="I112" s="159" t="s">
        <v>114</v>
      </c>
      <c r="J112" s="165">
        <v>44951</v>
      </c>
      <c r="K112" s="165">
        <v>44951</v>
      </c>
      <c r="L112" s="172" t="s">
        <v>406</v>
      </c>
      <c r="M112" s="159" t="s">
        <v>133</v>
      </c>
      <c r="N112" s="159" t="s">
        <v>644</v>
      </c>
      <c r="O112" s="159" t="s">
        <v>284</v>
      </c>
      <c r="P112" s="159"/>
      <c r="Q112" s="165"/>
      <c r="R112" s="166"/>
      <c r="S112" s="167"/>
      <c r="T112" s="168">
        <v>44956</v>
      </c>
      <c r="U112" s="163" t="s">
        <v>365</v>
      </c>
      <c r="V112" s="169" t="s">
        <v>162</v>
      </c>
      <c r="W112" s="173" t="s">
        <v>328</v>
      </c>
    </row>
    <row r="113" spans="1:23" s="104" customFormat="1" x14ac:dyDescent="0.25">
      <c r="A113" s="159" t="s">
        <v>678</v>
      </c>
      <c r="B113" s="160">
        <v>0.5</v>
      </c>
      <c r="C113" s="159" t="s">
        <v>178</v>
      </c>
      <c r="D113" s="159" t="s">
        <v>173</v>
      </c>
      <c r="E113" s="159" t="s">
        <v>185</v>
      </c>
      <c r="F113" s="159"/>
      <c r="G113" s="166" t="s">
        <v>521</v>
      </c>
      <c r="H113" s="171" t="s">
        <v>91</v>
      </c>
      <c r="I113" s="159" t="s">
        <v>114</v>
      </c>
      <c r="J113" s="165">
        <v>44951</v>
      </c>
      <c r="K113" s="165">
        <v>44951</v>
      </c>
      <c r="L113" s="172" t="s">
        <v>617</v>
      </c>
      <c r="M113" s="159" t="s">
        <v>133</v>
      </c>
      <c r="N113" s="159" t="s">
        <v>644</v>
      </c>
      <c r="O113" s="159" t="s">
        <v>618</v>
      </c>
      <c r="P113" s="159"/>
      <c r="Q113" s="165"/>
      <c r="R113" s="166"/>
      <c r="S113" s="167"/>
      <c r="T113" s="168">
        <v>44959</v>
      </c>
      <c r="U113" s="163" t="s">
        <v>617</v>
      </c>
      <c r="V113" s="169" t="s">
        <v>162</v>
      </c>
      <c r="W113" s="173" t="s">
        <v>387</v>
      </c>
    </row>
    <row r="114" spans="1:23" s="104" customFormat="1" x14ac:dyDescent="0.25">
      <c r="A114" s="159" t="s">
        <v>679</v>
      </c>
      <c r="B114" s="160">
        <v>3.5</v>
      </c>
      <c r="C114" s="159" t="s">
        <v>178</v>
      </c>
      <c r="D114" s="159" t="s">
        <v>173</v>
      </c>
      <c r="E114" s="159" t="s">
        <v>279</v>
      </c>
      <c r="F114" s="159"/>
      <c r="G114" s="166" t="s">
        <v>338</v>
      </c>
      <c r="H114" s="171" t="s">
        <v>89</v>
      </c>
      <c r="I114" s="159" t="s">
        <v>102</v>
      </c>
      <c r="J114" s="165">
        <v>44952</v>
      </c>
      <c r="K114" s="165">
        <v>44952</v>
      </c>
      <c r="L114" s="172" t="s">
        <v>680</v>
      </c>
      <c r="M114" s="159" t="s">
        <v>133</v>
      </c>
      <c r="N114" s="159" t="s">
        <v>644</v>
      </c>
      <c r="O114" s="159" t="s">
        <v>291</v>
      </c>
      <c r="P114" s="159" t="s">
        <v>353</v>
      </c>
      <c r="Q114" s="165">
        <v>44967</v>
      </c>
      <c r="R114" s="166" t="s">
        <v>147</v>
      </c>
      <c r="S114" s="167"/>
      <c r="T114" s="168">
        <v>44966</v>
      </c>
      <c r="U114" s="163" t="s">
        <v>681</v>
      </c>
      <c r="V114" s="169" t="s">
        <v>162</v>
      </c>
      <c r="W114" s="173" t="s">
        <v>682</v>
      </c>
    </row>
    <row r="115" spans="1:23" s="104" customFormat="1" x14ac:dyDescent="0.25">
      <c r="A115" s="159" t="s">
        <v>683</v>
      </c>
      <c r="B115" s="160">
        <v>65</v>
      </c>
      <c r="C115" s="159" t="s">
        <v>168</v>
      </c>
      <c r="D115" s="159" t="s">
        <v>173</v>
      </c>
      <c r="E115" s="159" t="s">
        <v>185</v>
      </c>
      <c r="F115" s="159"/>
      <c r="G115" s="166" t="s">
        <v>436</v>
      </c>
      <c r="H115" s="171" t="s">
        <v>91</v>
      </c>
      <c r="I115" s="159" t="s">
        <v>114</v>
      </c>
      <c r="J115" s="165">
        <v>44951</v>
      </c>
      <c r="K115" s="165">
        <v>44952</v>
      </c>
      <c r="L115" s="172" t="s">
        <v>684</v>
      </c>
      <c r="M115" s="159" t="s">
        <v>133</v>
      </c>
      <c r="N115" s="159" t="s">
        <v>644</v>
      </c>
      <c r="O115" s="159" t="s">
        <v>310</v>
      </c>
      <c r="P115" s="159"/>
      <c r="Q115" s="165"/>
      <c r="R115" s="166"/>
      <c r="S115" s="167"/>
      <c r="T115" s="168">
        <v>44958</v>
      </c>
      <c r="U115" s="163" t="s">
        <v>685</v>
      </c>
      <c r="V115" s="169" t="s">
        <v>162</v>
      </c>
      <c r="W115" s="173" t="s">
        <v>347</v>
      </c>
    </row>
    <row r="116" spans="1:23" s="104" customFormat="1" x14ac:dyDescent="0.25">
      <c r="A116" s="159" t="s">
        <v>686</v>
      </c>
      <c r="B116" s="160">
        <v>25</v>
      </c>
      <c r="C116" s="159" t="s">
        <v>168</v>
      </c>
      <c r="D116" s="159" t="s">
        <v>173</v>
      </c>
      <c r="E116" s="159" t="s">
        <v>185</v>
      </c>
      <c r="F116" s="159"/>
      <c r="G116" s="166" t="s">
        <v>436</v>
      </c>
      <c r="H116" s="171" t="s">
        <v>91</v>
      </c>
      <c r="I116" s="159" t="s">
        <v>114</v>
      </c>
      <c r="J116" s="165">
        <v>44952</v>
      </c>
      <c r="K116" s="165">
        <v>44952</v>
      </c>
      <c r="L116" s="172" t="s">
        <v>687</v>
      </c>
      <c r="M116" s="159" t="s">
        <v>137</v>
      </c>
      <c r="N116" s="159" t="s">
        <v>644</v>
      </c>
      <c r="O116" s="159" t="s">
        <v>352</v>
      </c>
      <c r="P116" s="159"/>
      <c r="Q116" s="165"/>
      <c r="R116" s="166"/>
      <c r="S116" s="167"/>
      <c r="T116" s="168">
        <v>44954</v>
      </c>
      <c r="U116" s="163" t="s">
        <v>688</v>
      </c>
      <c r="V116" s="169" t="s">
        <v>162</v>
      </c>
      <c r="W116" s="173" t="s">
        <v>276</v>
      </c>
    </row>
    <row r="117" spans="1:23" s="104" customFormat="1" x14ac:dyDescent="0.25">
      <c r="A117" s="159" t="s">
        <v>689</v>
      </c>
      <c r="B117" s="160">
        <v>58</v>
      </c>
      <c r="C117" s="159" t="s">
        <v>168</v>
      </c>
      <c r="D117" s="159" t="s">
        <v>173</v>
      </c>
      <c r="E117" s="159" t="s">
        <v>185</v>
      </c>
      <c r="F117" s="159"/>
      <c r="G117" s="166" t="s">
        <v>446</v>
      </c>
      <c r="H117" s="171" t="s">
        <v>91</v>
      </c>
      <c r="I117" s="159" t="s">
        <v>114</v>
      </c>
      <c r="J117" s="165">
        <v>44952</v>
      </c>
      <c r="K117" s="165">
        <v>44952</v>
      </c>
      <c r="L117" s="172" t="s">
        <v>501</v>
      </c>
      <c r="M117" s="159" t="s">
        <v>133</v>
      </c>
      <c r="N117" s="159" t="s">
        <v>644</v>
      </c>
      <c r="O117" s="159" t="s">
        <v>284</v>
      </c>
      <c r="P117" s="159"/>
      <c r="Q117" s="165"/>
      <c r="R117" s="166"/>
      <c r="S117" s="167"/>
      <c r="T117" s="168">
        <v>44958</v>
      </c>
      <c r="U117" s="163" t="s">
        <v>690</v>
      </c>
      <c r="V117" s="169" t="s">
        <v>162</v>
      </c>
      <c r="W117" s="173" t="s">
        <v>347</v>
      </c>
    </row>
    <row r="118" spans="1:23" s="104" customFormat="1" x14ac:dyDescent="0.25">
      <c r="A118" s="159" t="s">
        <v>691</v>
      </c>
      <c r="B118" s="170">
        <f>8/365.25</f>
        <v>2.190280629705681E-2</v>
      </c>
      <c r="C118" s="159" t="s">
        <v>168</v>
      </c>
      <c r="D118" s="159" t="s">
        <v>173</v>
      </c>
      <c r="E118" s="159" t="s">
        <v>185</v>
      </c>
      <c r="F118" s="159"/>
      <c r="G118" s="166" t="s">
        <v>446</v>
      </c>
      <c r="H118" s="171" t="s">
        <v>91</v>
      </c>
      <c r="I118" s="159" t="s">
        <v>114</v>
      </c>
      <c r="J118" s="165">
        <v>44952</v>
      </c>
      <c r="K118" s="165">
        <v>44952</v>
      </c>
      <c r="L118" s="172" t="s">
        <v>692</v>
      </c>
      <c r="M118" s="159" t="s">
        <v>133</v>
      </c>
      <c r="N118" s="159" t="s">
        <v>644</v>
      </c>
      <c r="O118" s="159" t="s">
        <v>415</v>
      </c>
      <c r="P118" s="159"/>
      <c r="Q118" s="165"/>
      <c r="R118" s="166"/>
      <c r="S118" s="167"/>
      <c r="T118" s="168">
        <v>44956</v>
      </c>
      <c r="U118" s="163" t="s">
        <v>574</v>
      </c>
      <c r="V118" s="169" t="s">
        <v>162</v>
      </c>
      <c r="W118" s="173" t="s">
        <v>299</v>
      </c>
    </row>
    <row r="119" spans="1:23" s="104" customFormat="1" x14ac:dyDescent="0.25">
      <c r="A119" s="159" t="s">
        <v>693</v>
      </c>
      <c r="B119" s="160">
        <v>30</v>
      </c>
      <c r="C119" s="159" t="s">
        <v>178</v>
      </c>
      <c r="D119" s="159" t="s">
        <v>173</v>
      </c>
      <c r="E119" s="159" t="s">
        <v>185</v>
      </c>
      <c r="F119" s="159"/>
      <c r="G119" s="166" t="s">
        <v>363</v>
      </c>
      <c r="H119" s="171" t="s">
        <v>91</v>
      </c>
      <c r="I119" s="159" t="s">
        <v>114</v>
      </c>
      <c r="J119" s="165">
        <v>44953</v>
      </c>
      <c r="K119" s="165">
        <v>44953</v>
      </c>
      <c r="L119" s="172" t="s">
        <v>694</v>
      </c>
      <c r="M119" s="159" t="s">
        <v>201</v>
      </c>
      <c r="N119" s="159" t="s">
        <v>644</v>
      </c>
      <c r="O119" s="159" t="s">
        <v>421</v>
      </c>
      <c r="P119" s="159"/>
      <c r="Q119" s="165"/>
      <c r="R119" s="166"/>
      <c r="S119" s="167"/>
      <c r="T119" s="168">
        <v>44957</v>
      </c>
      <c r="U119" s="163" t="s">
        <v>695</v>
      </c>
      <c r="V119" s="169" t="s">
        <v>162</v>
      </c>
      <c r="W119" s="173" t="s">
        <v>299</v>
      </c>
    </row>
    <row r="120" spans="1:23" s="104" customFormat="1" x14ac:dyDescent="0.25">
      <c r="A120" s="159" t="s">
        <v>696</v>
      </c>
      <c r="B120" s="160">
        <v>36</v>
      </c>
      <c r="C120" s="159" t="s">
        <v>178</v>
      </c>
      <c r="D120" s="159" t="s">
        <v>169</v>
      </c>
      <c r="E120" s="159" t="s">
        <v>279</v>
      </c>
      <c r="F120" s="159"/>
      <c r="G120" s="166" t="s">
        <v>539</v>
      </c>
      <c r="H120" s="171" t="s">
        <v>89</v>
      </c>
      <c r="I120" s="159" t="s">
        <v>106</v>
      </c>
      <c r="J120" s="165">
        <v>44953</v>
      </c>
      <c r="K120" s="165">
        <v>44953</v>
      </c>
      <c r="L120" s="172" t="s">
        <v>697</v>
      </c>
      <c r="M120" s="159" t="s">
        <v>133</v>
      </c>
      <c r="N120" s="159" t="s">
        <v>644</v>
      </c>
      <c r="O120" s="159" t="s">
        <v>345</v>
      </c>
      <c r="P120" s="159"/>
      <c r="Q120" s="165"/>
      <c r="R120" s="166"/>
      <c r="S120" s="167"/>
      <c r="T120" s="168">
        <v>44953</v>
      </c>
      <c r="U120" s="163" t="s">
        <v>285</v>
      </c>
      <c r="V120" s="169" t="s">
        <v>166</v>
      </c>
      <c r="W120" s="173" t="s">
        <v>698</v>
      </c>
    </row>
    <row r="121" spans="1:23" s="104" customFormat="1" x14ac:dyDescent="0.25">
      <c r="A121" s="159" t="s">
        <v>699</v>
      </c>
      <c r="B121" s="160">
        <v>20</v>
      </c>
      <c r="C121" s="159" t="s">
        <v>168</v>
      </c>
      <c r="D121" s="159" t="s">
        <v>169</v>
      </c>
      <c r="E121" s="159" t="s">
        <v>279</v>
      </c>
      <c r="F121" s="159"/>
      <c r="G121" s="166" t="s">
        <v>700</v>
      </c>
      <c r="H121" s="171" t="s">
        <v>89</v>
      </c>
      <c r="I121" s="159" t="s">
        <v>106</v>
      </c>
      <c r="J121" s="165">
        <v>44953</v>
      </c>
      <c r="K121" s="165">
        <v>44953</v>
      </c>
      <c r="L121" s="172" t="s">
        <v>171</v>
      </c>
      <c r="M121" s="159" t="s">
        <v>137</v>
      </c>
      <c r="N121" s="159" t="s">
        <v>644</v>
      </c>
      <c r="O121" s="159" t="s">
        <v>171</v>
      </c>
      <c r="P121" s="159" t="s">
        <v>353</v>
      </c>
      <c r="Q121" s="165">
        <v>44953</v>
      </c>
      <c r="R121" s="166" t="s">
        <v>354</v>
      </c>
      <c r="S121" s="167"/>
      <c r="T121" s="168">
        <v>44929</v>
      </c>
      <c r="U121" s="163" t="s">
        <v>701</v>
      </c>
      <c r="V121" s="169" t="s">
        <v>162</v>
      </c>
      <c r="W121" s="173" t="s">
        <v>702</v>
      </c>
    </row>
    <row r="122" spans="1:23" s="104" customFormat="1" x14ac:dyDescent="0.25">
      <c r="A122" s="159" t="s">
        <v>703</v>
      </c>
      <c r="B122" s="160">
        <v>40</v>
      </c>
      <c r="C122" s="159" t="s">
        <v>168</v>
      </c>
      <c r="D122" s="159" t="s">
        <v>173</v>
      </c>
      <c r="E122" s="159" t="s">
        <v>185</v>
      </c>
      <c r="F122" s="159"/>
      <c r="G122" s="166" t="s">
        <v>413</v>
      </c>
      <c r="H122" s="171" t="s">
        <v>89</v>
      </c>
      <c r="I122" s="159" t="s">
        <v>114</v>
      </c>
      <c r="J122" s="165">
        <v>44954</v>
      </c>
      <c r="K122" s="165">
        <v>44954</v>
      </c>
      <c r="L122" s="172" t="s">
        <v>704</v>
      </c>
      <c r="M122" s="159" t="s">
        <v>137</v>
      </c>
      <c r="N122" s="159" t="s">
        <v>283</v>
      </c>
      <c r="O122" s="159" t="s">
        <v>705</v>
      </c>
      <c r="P122" s="159"/>
      <c r="Q122" s="165"/>
      <c r="R122" s="166"/>
      <c r="S122" s="167"/>
      <c r="T122" s="168">
        <v>44957</v>
      </c>
      <c r="U122" s="163" t="s">
        <v>706</v>
      </c>
      <c r="V122" s="169" t="s">
        <v>162</v>
      </c>
      <c r="W122" s="173" t="s">
        <v>371</v>
      </c>
    </row>
    <row r="123" spans="1:23" s="104" customFormat="1" x14ac:dyDescent="0.25">
      <c r="A123" s="159" t="s">
        <v>707</v>
      </c>
      <c r="B123" s="160">
        <v>28</v>
      </c>
      <c r="C123" s="159" t="s">
        <v>168</v>
      </c>
      <c r="D123" s="159" t="s">
        <v>169</v>
      </c>
      <c r="E123" s="159" t="s">
        <v>279</v>
      </c>
      <c r="F123" s="159"/>
      <c r="G123" s="166" t="s">
        <v>231</v>
      </c>
      <c r="H123" s="171" t="s">
        <v>89</v>
      </c>
      <c r="I123" s="159" t="s">
        <v>104</v>
      </c>
      <c r="J123" s="165">
        <v>44954</v>
      </c>
      <c r="K123" s="165">
        <v>44954</v>
      </c>
      <c r="L123" s="172" t="s">
        <v>171</v>
      </c>
      <c r="M123" s="159" t="s">
        <v>137</v>
      </c>
      <c r="N123" s="159" t="s">
        <v>283</v>
      </c>
      <c r="O123" s="159" t="s">
        <v>171</v>
      </c>
      <c r="P123" s="159" t="s">
        <v>353</v>
      </c>
      <c r="Q123" s="165">
        <v>44954</v>
      </c>
      <c r="R123" s="166" t="s">
        <v>354</v>
      </c>
      <c r="S123" s="167"/>
      <c r="T123" s="168">
        <v>44959</v>
      </c>
      <c r="U123" s="163" t="s">
        <v>708</v>
      </c>
      <c r="V123" s="169" t="s">
        <v>162</v>
      </c>
      <c r="W123" s="173" t="s">
        <v>328</v>
      </c>
    </row>
    <row r="124" spans="1:23" s="104" customFormat="1" x14ac:dyDescent="0.25">
      <c r="A124" s="159" t="s">
        <v>709</v>
      </c>
      <c r="B124" s="160">
        <v>0.5</v>
      </c>
      <c r="C124" s="159" t="s">
        <v>168</v>
      </c>
      <c r="D124" s="159" t="s">
        <v>173</v>
      </c>
      <c r="E124" s="159" t="s">
        <v>185</v>
      </c>
      <c r="F124" s="159"/>
      <c r="G124" s="166" t="s">
        <v>363</v>
      </c>
      <c r="H124" s="171" t="s">
        <v>91</v>
      </c>
      <c r="I124" s="159" t="s">
        <v>114</v>
      </c>
      <c r="J124" s="165">
        <v>44952</v>
      </c>
      <c r="K124" s="165">
        <v>44952</v>
      </c>
      <c r="L124" s="172" t="s">
        <v>617</v>
      </c>
      <c r="M124" s="159" t="s">
        <v>133</v>
      </c>
      <c r="N124" s="159" t="s">
        <v>644</v>
      </c>
      <c r="O124" s="159" t="s">
        <v>618</v>
      </c>
      <c r="P124" s="159"/>
      <c r="Q124" s="165"/>
      <c r="R124" s="166"/>
      <c r="S124" s="167"/>
      <c r="T124" s="168">
        <v>44956</v>
      </c>
      <c r="U124" s="163" t="s">
        <v>617</v>
      </c>
      <c r="V124" s="169" t="s">
        <v>162</v>
      </c>
      <c r="W124" s="173" t="s">
        <v>299</v>
      </c>
    </row>
    <row r="125" spans="1:23" s="104" customFormat="1" x14ac:dyDescent="0.25">
      <c r="A125" s="159" t="s">
        <v>710</v>
      </c>
      <c r="B125" s="160">
        <v>35</v>
      </c>
      <c r="C125" s="159" t="s">
        <v>168</v>
      </c>
      <c r="D125" s="159" t="s">
        <v>173</v>
      </c>
      <c r="E125" s="159" t="s">
        <v>185</v>
      </c>
      <c r="F125" s="159"/>
      <c r="G125" s="166" t="s">
        <v>446</v>
      </c>
      <c r="H125" s="171" t="s">
        <v>91</v>
      </c>
      <c r="I125" s="159" t="s">
        <v>114</v>
      </c>
      <c r="J125" s="165">
        <v>44955</v>
      </c>
      <c r="K125" s="165">
        <v>44955</v>
      </c>
      <c r="L125" s="172" t="s">
        <v>171</v>
      </c>
      <c r="M125" s="159" t="s">
        <v>137</v>
      </c>
      <c r="N125" s="159" t="s">
        <v>290</v>
      </c>
      <c r="O125" s="159" t="s">
        <v>171</v>
      </c>
      <c r="P125" s="159"/>
      <c r="Q125" s="165"/>
      <c r="R125" s="166"/>
      <c r="S125" s="167"/>
      <c r="T125" s="168">
        <v>44964</v>
      </c>
      <c r="U125" s="163" t="s">
        <v>711</v>
      </c>
      <c r="V125" s="169" t="s">
        <v>162</v>
      </c>
      <c r="W125" s="173" t="s">
        <v>417</v>
      </c>
    </row>
    <row r="126" spans="1:23" s="104" customFormat="1" x14ac:dyDescent="0.25">
      <c r="A126" s="159" t="s">
        <v>712</v>
      </c>
      <c r="B126" s="160">
        <v>26</v>
      </c>
      <c r="C126" s="159" t="s">
        <v>168</v>
      </c>
      <c r="D126" s="159" t="s">
        <v>173</v>
      </c>
      <c r="E126" s="159" t="s">
        <v>185</v>
      </c>
      <c r="F126" s="159"/>
      <c r="G126" s="166" t="s">
        <v>713</v>
      </c>
      <c r="H126" s="171" t="s">
        <v>89</v>
      </c>
      <c r="I126" s="159" t="s">
        <v>114</v>
      </c>
      <c r="J126" s="165">
        <v>44953</v>
      </c>
      <c r="K126" s="165">
        <v>44953</v>
      </c>
      <c r="L126" s="172" t="s">
        <v>714</v>
      </c>
      <c r="M126" s="159" t="s">
        <v>137</v>
      </c>
      <c r="N126" s="159" t="s">
        <v>644</v>
      </c>
      <c r="O126" s="159" t="s">
        <v>208</v>
      </c>
      <c r="P126" s="159"/>
      <c r="Q126" s="165"/>
      <c r="R126" s="166"/>
      <c r="S126" s="167"/>
      <c r="T126" s="168">
        <v>44954</v>
      </c>
      <c r="U126" s="163" t="s">
        <v>664</v>
      </c>
      <c r="V126" s="169" t="s">
        <v>162</v>
      </c>
      <c r="W126" s="173" t="s">
        <v>676</v>
      </c>
    </row>
    <row r="127" spans="1:23" s="104" customFormat="1" x14ac:dyDescent="0.25">
      <c r="A127" s="159" t="s">
        <v>715</v>
      </c>
      <c r="B127" s="160">
        <v>37</v>
      </c>
      <c r="C127" s="159" t="s">
        <v>168</v>
      </c>
      <c r="D127" s="159" t="s">
        <v>173</v>
      </c>
      <c r="E127" s="159" t="s">
        <v>185</v>
      </c>
      <c r="F127" s="159"/>
      <c r="G127" s="166" t="s">
        <v>716</v>
      </c>
      <c r="H127" s="171" t="s">
        <v>91</v>
      </c>
      <c r="I127" s="159" t="s">
        <v>114</v>
      </c>
      <c r="J127" s="165">
        <v>44953</v>
      </c>
      <c r="K127" s="165">
        <v>44953</v>
      </c>
      <c r="L127" s="172" t="s">
        <v>717</v>
      </c>
      <c r="M127" s="159" t="s">
        <v>137</v>
      </c>
      <c r="N127" s="159" t="s">
        <v>644</v>
      </c>
      <c r="O127" s="159" t="s">
        <v>352</v>
      </c>
      <c r="P127" s="159"/>
      <c r="Q127" s="165"/>
      <c r="R127" s="166"/>
      <c r="S127" s="167"/>
      <c r="T127" s="168">
        <v>44955</v>
      </c>
      <c r="U127" s="163" t="s">
        <v>718</v>
      </c>
      <c r="V127" s="169" t="s">
        <v>162</v>
      </c>
      <c r="W127" s="173" t="s">
        <v>276</v>
      </c>
    </row>
    <row r="128" spans="1:23" s="104" customFormat="1" x14ac:dyDescent="0.25">
      <c r="A128" s="159" t="s">
        <v>719</v>
      </c>
      <c r="B128" s="160">
        <v>36</v>
      </c>
      <c r="C128" s="159" t="s">
        <v>168</v>
      </c>
      <c r="D128" s="159" t="s">
        <v>173</v>
      </c>
      <c r="E128" s="159" t="s">
        <v>185</v>
      </c>
      <c r="F128" s="159"/>
      <c r="G128" s="166" t="s">
        <v>720</v>
      </c>
      <c r="H128" s="171" t="s">
        <v>91</v>
      </c>
      <c r="I128" s="159" t="s">
        <v>114</v>
      </c>
      <c r="J128" s="165">
        <v>44955</v>
      </c>
      <c r="K128" s="165">
        <v>44955</v>
      </c>
      <c r="L128" s="172" t="s">
        <v>721</v>
      </c>
      <c r="M128" s="159" t="s">
        <v>137</v>
      </c>
      <c r="N128" s="159" t="s">
        <v>290</v>
      </c>
      <c r="O128" s="159" t="s">
        <v>352</v>
      </c>
      <c r="P128" s="159"/>
      <c r="Q128" s="165"/>
      <c r="R128" s="166"/>
      <c r="S128" s="167"/>
      <c r="T128" s="168">
        <v>44964</v>
      </c>
      <c r="U128" s="163" t="s">
        <v>722</v>
      </c>
      <c r="V128" s="169" t="s">
        <v>162</v>
      </c>
      <c r="W128" s="173" t="s">
        <v>417</v>
      </c>
    </row>
    <row r="129" spans="1:23" s="104" customFormat="1" x14ac:dyDescent="0.25">
      <c r="A129" s="159" t="s">
        <v>723</v>
      </c>
      <c r="B129" s="160">
        <f>10*30.4387/365.25</f>
        <v>0.83336618754277891</v>
      </c>
      <c r="C129" s="159" t="s">
        <v>168</v>
      </c>
      <c r="D129" s="159" t="s">
        <v>173</v>
      </c>
      <c r="E129" s="159" t="s">
        <v>279</v>
      </c>
      <c r="F129" s="159"/>
      <c r="G129" s="166" t="s">
        <v>724</v>
      </c>
      <c r="H129" s="171" t="s">
        <v>89</v>
      </c>
      <c r="I129" s="159" t="s">
        <v>106</v>
      </c>
      <c r="J129" s="165">
        <v>44951</v>
      </c>
      <c r="K129" s="165">
        <v>44951</v>
      </c>
      <c r="L129" s="172" t="s">
        <v>725</v>
      </c>
      <c r="M129" s="159" t="s">
        <v>133</v>
      </c>
      <c r="N129" s="159" t="s">
        <v>344</v>
      </c>
      <c r="O129" s="159" t="s">
        <v>284</v>
      </c>
      <c r="P129" s="159"/>
      <c r="Q129" s="165"/>
      <c r="R129" s="166"/>
      <c r="S129" s="167"/>
      <c r="T129" s="168">
        <v>44958</v>
      </c>
      <c r="U129" s="163" t="s">
        <v>672</v>
      </c>
      <c r="V129" s="169" t="s">
        <v>162</v>
      </c>
      <c r="W129" s="173" t="s">
        <v>423</v>
      </c>
    </row>
    <row r="130" spans="1:23" s="104" customFormat="1" x14ac:dyDescent="0.25">
      <c r="A130" s="159" t="s">
        <v>726</v>
      </c>
      <c r="B130" s="170">
        <v>54</v>
      </c>
      <c r="C130" s="159" t="s">
        <v>168</v>
      </c>
      <c r="D130" s="159" t="s">
        <v>173</v>
      </c>
      <c r="E130" s="159" t="s">
        <v>185</v>
      </c>
      <c r="F130" s="159"/>
      <c r="G130" s="166" t="s">
        <v>727</v>
      </c>
      <c r="H130" s="171" t="s">
        <v>89</v>
      </c>
      <c r="I130" s="159" t="s">
        <v>114</v>
      </c>
      <c r="J130" s="165">
        <v>44952</v>
      </c>
      <c r="K130" s="165">
        <v>44952</v>
      </c>
      <c r="L130" s="172" t="s">
        <v>728</v>
      </c>
      <c r="M130" s="159" t="s">
        <v>201</v>
      </c>
      <c r="N130" s="159" t="s">
        <v>344</v>
      </c>
      <c r="O130" s="159" t="s">
        <v>421</v>
      </c>
      <c r="P130" s="159" t="s">
        <v>353</v>
      </c>
      <c r="Q130" s="165">
        <v>44965</v>
      </c>
      <c r="R130" s="166" t="s">
        <v>354</v>
      </c>
      <c r="S130" s="167"/>
      <c r="T130" s="168">
        <v>44977</v>
      </c>
      <c r="U130" s="163" t="s">
        <v>729</v>
      </c>
      <c r="V130" s="169" t="s">
        <v>162</v>
      </c>
      <c r="W130" s="173" t="s">
        <v>730</v>
      </c>
    </row>
    <row r="131" spans="1:23" s="104" customFormat="1" x14ac:dyDescent="0.25">
      <c r="A131" s="171" t="s">
        <v>731</v>
      </c>
      <c r="B131" s="160">
        <v>35</v>
      </c>
      <c r="C131" s="159" t="s">
        <v>168</v>
      </c>
      <c r="D131" s="159" t="s">
        <v>173</v>
      </c>
      <c r="E131" s="159" t="s">
        <v>185</v>
      </c>
      <c r="F131" s="159"/>
      <c r="G131" s="166" t="s">
        <v>732</v>
      </c>
      <c r="H131" s="171" t="s">
        <v>91</v>
      </c>
      <c r="I131" s="159" t="s">
        <v>114</v>
      </c>
      <c r="J131" s="165">
        <v>44955</v>
      </c>
      <c r="K131" s="165">
        <v>44955</v>
      </c>
      <c r="L131" s="172" t="s">
        <v>171</v>
      </c>
      <c r="M131" s="159" t="s">
        <v>137</v>
      </c>
      <c r="N131" s="159" t="s">
        <v>290</v>
      </c>
      <c r="O131" s="159" t="s">
        <v>171</v>
      </c>
      <c r="P131" s="159"/>
      <c r="Q131" s="165"/>
      <c r="R131" s="166"/>
      <c r="S131" s="167"/>
      <c r="T131" s="168">
        <v>44963</v>
      </c>
      <c r="U131" s="163" t="s">
        <v>688</v>
      </c>
      <c r="V131" s="169" t="s">
        <v>162</v>
      </c>
      <c r="W131" s="173" t="s">
        <v>387</v>
      </c>
    </row>
    <row r="132" spans="1:23" s="104" customFormat="1" x14ac:dyDescent="0.25">
      <c r="A132" s="171" t="s">
        <v>733</v>
      </c>
      <c r="B132" s="160">
        <f>10*30.4387/365.25</f>
        <v>0.83336618754277891</v>
      </c>
      <c r="C132" s="159" t="s">
        <v>178</v>
      </c>
      <c r="D132" s="159" t="s">
        <v>345</v>
      </c>
      <c r="E132" s="159" t="s">
        <v>185</v>
      </c>
      <c r="F132" s="159"/>
      <c r="G132" s="166" t="s">
        <v>734</v>
      </c>
      <c r="H132" s="171" t="s">
        <v>91</v>
      </c>
      <c r="I132" s="159" t="s">
        <v>114</v>
      </c>
      <c r="J132" s="165">
        <v>44952</v>
      </c>
      <c r="K132" s="165">
        <v>44952</v>
      </c>
      <c r="L132" s="172" t="s">
        <v>735</v>
      </c>
      <c r="M132" s="159" t="s">
        <v>133</v>
      </c>
      <c r="N132" s="159" t="s">
        <v>344</v>
      </c>
      <c r="O132" s="159" t="s">
        <v>736</v>
      </c>
      <c r="P132" s="159"/>
      <c r="Q132" s="165"/>
      <c r="R132" s="166"/>
      <c r="S132" s="167"/>
      <c r="T132" s="168">
        <v>44964</v>
      </c>
      <c r="U132" s="163" t="s">
        <v>737</v>
      </c>
      <c r="V132" s="169" t="s">
        <v>162</v>
      </c>
      <c r="W132" s="173" t="s">
        <v>324</v>
      </c>
    </row>
    <row r="133" spans="1:23" s="104" customFormat="1" x14ac:dyDescent="0.25">
      <c r="A133" s="171" t="s">
        <v>738</v>
      </c>
      <c r="B133" s="160">
        <f>2*30.4387/365.25</f>
        <v>0.16667323750855578</v>
      </c>
      <c r="C133" s="159" t="s">
        <v>168</v>
      </c>
      <c r="D133" s="159" t="s">
        <v>173</v>
      </c>
      <c r="E133" s="159" t="s">
        <v>185</v>
      </c>
      <c r="F133" s="159"/>
      <c r="G133" s="166" t="s">
        <v>408</v>
      </c>
      <c r="H133" s="171" t="s">
        <v>91</v>
      </c>
      <c r="I133" s="159" t="s">
        <v>114</v>
      </c>
      <c r="J133" s="165">
        <v>44953</v>
      </c>
      <c r="K133" s="165">
        <v>44953</v>
      </c>
      <c r="L133" s="172" t="s">
        <v>617</v>
      </c>
      <c r="M133" s="159" t="s">
        <v>133</v>
      </c>
      <c r="N133" s="159" t="s">
        <v>644</v>
      </c>
      <c r="O133" s="159" t="s">
        <v>618</v>
      </c>
      <c r="P133" s="159"/>
      <c r="Q133" s="165"/>
      <c r="R133" s="166"/>
      <c r="S133" s="167"/>
      <c r="T133" s="168">
        <v>44960</v>
      </c>
      <c r="U133" s="163" t="s">
        <v>617</v>
      </c>
      <c r="V133" s="169" t="s">
        <v>162</v>
      </c>
      <c r="W133" s="173" t="s">
        <v>423</v>
      </c>
    </row>
    <row r="134" spans="1:23" s="104" customFormat="1" x14ac:dyDescent="0.25">
      <c r="A134" s="171" t="s">
        <v>739</v>
      </c>
      <c r="B134" s="160">
        <v>54</v>
      </c>
      <c r="C134" s="159" t="s">
        <v>178</v>
      </c>
      <c r="D134" s="159" t="s">
        <v>169</v>
      </c>
      <c r="E134" s="159" t="s">
        <v>279</v>
      </c>
      <c r="F134" s="159"/>
      <c r="G134" s="166" t="s">
        <v>740</v>
      </c>
      <c r="H134" s="171" t="s">
        <v>89</v>
      </c>
      <c r="I134" s="159" t="s">
        <v>104</v>
      </c>
      <c r="J134" s="165">
        <v>44952</v>
      </c>
      <c r="K134" s="165">
        <v>44952</v>
      </c>
      <c r="L134" s="172" t="s">
        <v>741</v>
      </c>
      <c r="M134" s="159" t="s">
        <v>201</v>
      </c>
      <c r="N134" s="159" t="s">
        <v>344</v>
      </c>
      <c r="O134" s="159" t="s">
        <v>421</v>
      </c>
      <c r="P134" s="159" t="s">
        <v>353</v>
      </c>
      <c r="Q134" s="165">
        <v>44952</v>
      </c>
      <c r="R134" s="166" t="s">
        <v>354</v>
      </c>
      <c r="S134" s="167"/>
      <c r="T134" s="168">
        <v>44966</v>
      </c>
      <c r="U134" s="163" t="s">
        <v>742</v>
      </c>
      <c r="V134" s="169" t="s">
        <v>162</v>
      </c>
      <c r="W134" s="173" t="s">
        <v>743</v>
      </c>
    </row>
    <row r="135" spans="1:23" s="104" customFormat="1" x14ac:dyDescent="0.25">
      <c r="A135" s="171" t="s">
        <v>744</v>
      </c>
      <c r="B135" s="160">
        <v>75</v>
      </c>
      <c r="C135" s="159" t="s">
        <v>178</v>
      </c>
      <c r="D135" s="159" t="s">
        <v>173</v>
      </c>
      <c r="E135" s="159" t="s">
        <v>185</v>
      </c>
      <c r="F135" s="159"/>
      <c r="G135" s="166" t="s">
        <v>363</v>
      </c>
      <c r="H135" s="171" t="s">
        <v>89</v>
      </c>
      <c r="I135" s="159" t="s">
        <v>114</v>
      </c>
      <c r="J135" s="165">
        <v>44954</v>
      </c>
      <c r="K135" s="165">
        <v>44954</v>
      </c>
      <c r="L135" s="172" t="s">
        <v>745</v>
      </c>
      <c r="M135" s="159" t="s">
        <v>201</v>
      </c>
      <c r="N135" s="159" t="s">
        <v>344</v>
      </c>
      <c r="O135" s="159" t="s">
        <v>359</v>
      </c>
      <c r="P135" s="159" t="s">
        <v>353</v>
      </c>
      <c r="Q135" s="165">
        <v>44954</v>
      </c>
      <c r="R135" s="166" t="s">
        <v>354</v>
      </c>
      <c r="S135" s="167"/>
      <c r="T135" s="168">
        <v>44960</v>
      </c>
      <c r="U135" s="163" t="s">
        <v>746</v>
      </c>
      <c r="V135" s="169" t="s">
        <v>162</v>
      </c>
      <c r="W135" s="173" t="s">
        <v>347</v>
      </c>
    </row>
    <row r="136" spans="1:23" s="104" customFormat="1" x14ac:dyDescent="0.25">
      <c r="A136" s="171" t="s">
        <v>747</v>
      </c>
      <c r="B136" s="160">
        <v>58</v>
      </c>
      <c r="C136" s="159" t="s">
        <v>178</v>
      </c>
      <c r="D136" s="159" t="s">
        <v>173</v>
      </c>
      <c r="E136" s="159" t="s">
        <v>185</v>
      </c>
      <c r="F136" s="159"/>
      <c r="G136" s="166" t="s">
        <v>436</v>
      </c>
      <c r="H136" s="171" t="s">
        <v>89</v>
      </c>
      <c r="I136" s="159" t="s">
        <v>114</v>
      </c>
      <c r="J136" s="165">
        <v>44954</v>
      </c>
      <c r="K136" s="165">
        <v>44954</v>
      </c>
      <c r="L136" s="172" t="s">
        <v>748</v>
      </c>
      <c r="M136" s="159" t="s">
        <v>201</v>
      </c>
      <c r="N136" s="159" t="s">
        <v>344</v>
      </c>
      <c r="O136" s="159" t="s">
        <v>306</v>
      </c>
      <c r="P136" s="159" t="s">
        <v>353</v>
      </c>
      <c r="Q136" s="165">
        <v>44954</v>
      </c>
      <c r="R136" s="166" t="s">
        <v>147</v>
      </c>
      <c r="S136" s="167"/>
      <c r="T136" s="168">
        <v>44966</v>
      </c>
      <c r="U136" s="163" t="s">
        <v>749</v>
      </c>
      <c r="V136" s="169" t="s">
        <v>162</v>
      </c>
      <c r="W136" s="173" t="s">
        <v>750</v>
      </c>
    </row>
    <row r="137" spans="1:23" s="104" customFormat="1" x14ac:dyDescent="0.25">
      <c r="A137" s="171" t="s">
        <v>751</v>
      </c>
      <c r="B137" s="160">
        <v>50</v>
      </c>
      <c r="C137" s="159" t="s">
        <v>168</v>
      </c>
      <c r="D137" s="159" t="s">
        <v>587</v>
      </c>
      <c r="E137" s="159" t="s">
        <v>279</v>
      </c>
      <c r="F137" s="159"/>
      <c r="G137" s="166" t="s">
        <v>588</v>
      </c>
      <c r="H137" s="171" t="s">
        <v>89</v>
      </c>
      <c r="I137" s="159" t="s">
        <v>106</v>
      </c>
      <c r="J137" s="165">
        <v>44955</v>
      </c>
      <c r="K137" s="165">
        <v>44955</v>
      </c>
      <c r="L137" s="172" t="s">
        <v>752</v>
      </c>
      <c r="M137" s="159" t="s">
        <v>201</v>
      </c>
      <c r="N137" s="159" t="s">
        <v>344</v>
      </c>
      <c r="O137" s="159" t="s">
        <v>421</v>
      </c>
      <c r="P137" s="159" t="s">
        <v>353</v>
      </c>
      <c r="Q137" s="165">
        <v>44955</v>
      </c>
      <c r="R137" s="166" t="s">
        <v>354</v>
      </c>
      <c r="S137" s="167"/>
      <c r="T137" s="168">
        <v>44961</v>
      </c>
      <c r="U137" s="163" t="s">
        <v>753</v>
      </c>
      <c r="V137" s="169" t="s">
        <v>162</v>
      </c>
      <c r="W137" s="173" t="s">
        <v>347</v>
      </c>
    </row>
    <row r="138" spans="1:23" s="104" customFormat="1" x14ac:dyDescent="0.25">
      <c r="A138" s="171"/>
      <c r="B138" s="160"/>
      <c r="C138" s="159"/>
      <c r="D138" s="159"/>
      <c r="E138" s="159"/>
      <c r="F138" s="159"/>
      <c r="G138" s="166"/>
      <c r="H138" s="171"/>
      <c r="I138" s="159"/>
      <c r="J138" s="165"/>
      <c r="K138" s="165"/>
      <c r="L138" s="172"/>
      <c r="M138" s="159"/>
      <c r="N138" s="159"/>
      <c r="O138" s="159"/>
      <c r="P138" s="159"/>
      <c r="Q138" s="165"/>
      <c r="R138" s="166"/>
      <c r="S138" s="167"/>
      <c r="T138" s="168"/>
      <c r="U138" s="163"/>
      <c r="V138" s="169"/>
      <c r="W138" s="173"/>
    </row>
    <row r="139" spans="1:23" s="104" customFormat="1" x14ac:dyDescent="0.25">
      <c r="A139" s="171"/>
      <c r="B139" s="160"/>
      <c r="C139" s="159"/>
      <c r="D139" s="159"/>
      <c r="E139" s="159"/>
      <c r="F139" s="159"/>
      <c r="G139" s="166"/>
      <c r="H139" s="171"/>
      <c r="I139" s="159"/>
      <c r="J139" s="165"/>
      <c r="K139" s="165"/>
      <c r="L139" s="172"/>
      <c r="M139" s="159"/>
      <c r="N139" s="159"/>
      <c r="O139" s="159"/>
      <c r="P139" s="159"/>
      <c r="Q139" s="165"/>
      <c r="R139" s="166"/>
      <c r="S139" s="167"/>
      <c r="T139" s="168"/>
      <c r="U139" s="163"/>
      <c r="V139" s="169"/>
      <c r="W139" s="173"/>
    </row>
    <row r="140" spans="1:23" s="104" customFormat="1" x14ac:dyDescent="0.25">
      <c r="A140" s="171"/>
      <c r="B140" s="160"/>
      <c r="C140" s="159"/>
      <c r="D140" s="159"/>
      <c r="E140" s="159"/>
      <c r="F140" s="159"/>
      <c r="G140" s="166"/>
      <c r="H140" s="171"/>
      <c r="I140" s="159"/>
      <c r="J140" s="165"/>
      <c r="K140" s="165"/>
      <c r="L140" s="172"/>
      <c r="M140" s="159"/>
      <c r="N140" s="159"/>
      <c r="O140" s="159"/>
      <c r="P140" s="159"/>
      <c r="Q140" s="165"/>
      <c r="R140" s="166"/>
      <c r="S140" s="167"/>
      <c r="T140" s="168"/>
      <c r="U140" s="163"/>
      <c r="V140" s="169"/>
      <c r="W140" s="173"/>
    </row>
    <row r="141" spans="1:23" s="104" customFormat="1" x14ac:dyDescent="0.25">
      <c r="A141" s="171"/>
      <c r="B141" s="160"/>
      <c r="C141" s="159"/>
      <c r="D141" s="159"/>
      <c r="E141" s="159"/>
      <c r="F141" s="159"/>
      <c r="G141" s="166"/>
      <c r="H141" s="171"/>
      <c r="I141" s="159"/>
      <c r="J141" s="165"/>
      <c r="K141" s="165"/>
      <c r="L141" s="172"/>
      <c r="M141" s="159"/>
      <c r="N141" s="159"/>
      <c r="O141" s="159"/>
      <c r="P141" s="159"/>
      <c r="Q141" s="165"/>
      <c r="R141" s="166"/>
      <c r="S141" s="167"/>
      <c r="T141" s="168"/>
      <c r="U141" s="163"/>
      <c r="V141" s="169"/>
      <c r="W141" s="173"/>
    </row>
    <row r="142" spans="1:23" s="104" customFormat="1" x14ac:dyDescent="0.25">
      <c r="A142" s="171"/>
      <c r="B142" s="160"/>
      <c r="C142" s="159"/>
      <c r="D142" s="159"/>
      <c r="E142" s="159"/>
      <c r="F142" s="159"/>
      <c r="G142" s="166"/>
      <c r="H142" s="171"/>
      <c r="I142" s="159"/>
      <c r="J142" s="165"/>
      <c r="K142" s="165"/>
      <c r="L142" s="172"/>
      <c r="M142" s="159"/>
      <c r="N142" s="159"/>
      <c r="O142" s="159"/>
      <c r="P142" s="159"/>
      <c r="Q142" s="165"/>
      <c r="R142" s="166"/>
      <c r="S142" s="167"/>
      <c r="T142" s="168"/>
      <c r="U142" s="163"/>
      <c r="V142" s="169"/>
      <c r="W142" s="173"/>
    </row>
    <row r="143" spans="1:23" s="104" customFormat="1" x14ac:dyDescent="0.25">
      <c r="A143" s="171"/>
      <c r="B143" s="160"/>
      <c r="C143" s="159"/>
      <c r="D143" s="159"/>
      <c r="E143" s="159"/>
      <c r="F143" s="159"/>
      <c r="G143" s="166"/>
      <c r="H143" s="171"/>
      <c r="I143" s="159"/>
      <c r="J143" s="165"/>
      <c r="K143" s="165"/>
      <c r="L143" s="172"/>
      <c r="M143" s="159"/>
      <c r="N143" s="159"/>
      <c r="O143" s="159"/>
      <c r="P143" s="159"/>
      <c r="Q143" s="165"/>
      <c r="R143" s="166"/>
      <c r="S143" s="167"/>
      <c r="T143" s="168"/>
      <c r="U143" s="163"/>
      <c r="V143" s="169"/>
      <c r="W143" s="173"/>
    </row>
    <row r="144" spans="1:23" s="104" customFormat="1" x14ac:dyDescent="0.25">
      <c r="A144" s="171"/>
      <c r="B144" s="160"/>
      <c r="C144" s="159"/>
      <c r="D144" s="159"/>
      <c r="E144" s="159"/>
      <c r="F144" s="159"/>
      <c r="G144" s="166"/>
      <c r="H144" s="171"/>
      <c r="I144" s="159"/>
      <c r="J144" s="165"/>
      <c r="K144" s="165"/>
      <c r="L144" s="172"/>
      <c r="M144" s="159"/>
      <c r="N144" s="159"/>
      <c r="O144" s="159"/>
      <c r="P144" s="159"/>
      <c r="Q144" s="165"/>
      <c r="R144" s="166"/>
      <c r="S144" s="167"/>
      <c r="T144" s="168"/>
      <c r="U144" s="163"/>
      <c r="V144" s="169"/>
      <c r="W144" s="173"/>
    </row>
    <row r="145" spans="1:23" s="104" customFormat="1" x14ac:dyDescent="0.25">
      <c r="A145" s="171"/>
      <c r="B145" s="160"/>
      <c r="C145" s="159"/>
      <c r="D145" s="159"/>
      <c r="E145" s="159"/>
      <c r="F145" s="159"/>
      <c r="G145" s="166"/>
      <c r="H145" s="171"/>
      <c r="I145" s="159"/>
      <c r="J145" s="165"/>
      <c r="K145" s="178"/>
      <c r="L145" s="172"/>
      <c r="M145" s="159"/>
      <c r="N145" s="159"/>
      <c r="O145" s="159"/>
      <c r="P145" s="159"/>
      <c r="Q145" s="165"/>
      <c r="R145" s="166"/>
      <c r="S145" s="167"/>
      <c r="T145" s="168"/>
      <c r="U145" s="163"/>
      <c r="V145" s="169"/>
      <c r="W145" s="173"/>
    </row>
    <row r="146" spans="1:23" s="104" customFormat="1" x14ac:dyDescent="0.25">
      <c r="A146" s="171"/>
      <c r="B146" s="160"/>
      <c r="C146" s="159"/>
      <c r="D146" s="159"/>
      <c r="E146" s="159"/>
      <c r="F146" s="159"/>
      <c r="G146" s="166"/>
      <c r="H146" s="171"/>
      <c r="I146" s="159"/>
      <c r="J146" s="165"/>
      <c r="K146" s="178"/>
      <c r="L146" s="172"/>
      <c r="M146" s="159"/>
      <c r="N146" s="159"/>
      <c r="O146" s="159"/>
      <c r="P146" s="159"/>
      <c r="Q146" s="165"/>
      <c r="R146" s="166"/>
      <c r="S146" s="167"/>
      <c r="T146" s="168"/>
      <c r="U146" s="163"/>
      <c r="V146" s="169"/>
      <c r="W146" s="173"/>
    </row>
    <row r="147" spans="1:23" s="104" customFormat="1" x14ac:dyDescent="0.25">
      <c r="A147" s="171"/>
      <c r="B147" s="160"/>
      <c r="C147" s="159"/>
      <c r="D147" s="159"/>
      <c r="E147" s="159"/>
      <c r="F147" s="159"/>
      <c r="G147" s="166"/>
      <c r="H147" s="171"/>
      <c r="I147" s="159"/>
      <c r="J147" s="165"/>
      <c r="K147" s="178"/>
      <c r="L147" s="172"/>
      <c r="M147" s="159"/>
      <c r="N147" s="159"/>
      <c r="O147" s="159"/>
      <c r="P147" s="159"/>
      <c r="Q147" s="165"/>
      <c r="R147" s="166"/>
      <c r="S147" s="167"/>
      <c r="T147" s="168"/>
      <c r="U147" s="163"/>
      <c r="V147" s="169"/>
      <c r="W147" s="173"/>
    </row>
    <row r="148" spans="1:23" s="104" customFormat="1" x14ac:dyDescent="0.25">
      <c r="A148" s="171"/>
      <c r="B148" s="160"/>
      <c r="C148" s="159"/>
      <c r="D148" s="159"/>
      <c r="E148" s="159"/>
      <c r="F148" s="159"/>
      <c r="G148" s="166"/>
      <c r="H148" s="171"/>
      <c r="I148" s="159"/>
      <c r="J148" s="165"/>
      <c r="K148" s="178"/>
      <c r="L148" s="172"/>
      <c r="M148" s="159"/>
      <c r="N148" s="159"/>
      <c r="O148" s="159"/>
      <c r="P148" s="159"/>
      <c r="Q148" s="165"/>
      <c r="R148" s="166"/>
      <c r="S148" s="167"/>
      <c r="T148" s="168"/>
      <c r="U148" s="163"/>
      <c r="V148" s="169"/>
      <c r="W148" s="173"/>
    </row>
    <row r="149" spans="1:23" s="104" customFormat="1" x14ac:dyDescent="0.25">
      <c r="A149" s="171"/>
      <c r="B149" s="160"/>
      <c r="C149" s="159"/>
      <c r="D149" s="159"/>
      <c r="E149" s="159"/>
      <c r="F149" s="159"/>
      <c r="G149" s="166"/>
      <c r="H149" s="171"/>
      <c r="I149" s="159"/>
      <c r="J149" s="165"/>
      <c r="K149" s="178"/>
      <c r="L149" s="172"/>
      <c r="M149" s="159"/>
      <c r="N149" s="159"/>
      <c r="O149" s="159"/>
      <c r="P149" s="159"/>
      <c r="Q149" s="165"/>
      <c r="R149" s="166"/>
      <c r="S149" s="167"/>
      <c r="T149" s="168"/>
      <c r="U149" s="163"/>
      <c r="V149" s="169"/>
      <c r="W149" s="173"/>
    </row>
    <row r="150" spans="1:23" s="104" customFormat="1" x14ac:dyDescent="0.25">
      <c r="A150" s="171"/>
      <c r="B150" s="160"/>
      <c r="C150" s="159"/>
      <c r="D150" s="159"/>
      <c r="E150" s="159"/>
      <c r="F150" s="159"/>
      <c r="G150" s="166"/>
      <c r="H150" s="171"/>
      <c r="I150" s="159"/>
      <c r="J150" s="165"/>
      <c r="K150" s="178"/>
      <c r="L150" s="172"/>
      <c r="M150" s="159"/>
      <c r="N150" s="159"/>
      <c r="O150" s="159"/>
      <c r="P150" s="159"/>
      <c r="Q150" s="165"/>
      <c r="R150" s="166"/>
      <c r="S150" s="167"/>
      <c r="T150" s="168"/>
      <c r="U150" s="163"/>
      <c r="V150" s="169"/>
      <c r="W150" s="173"/>
    </row>
    <row r="151" spans="1:23" s="104" customFormat="1" x14ac:dyDescent="0.25">
      <c r="A151" s="171"/>
      <c r="B151" s="160"/>
      <c r="C151" s="159"/>
      <c r="D151" s="159"/>
      <c r="E151" s="159"/>
      <c r="F151" s="159"/>
      <c r="G151" s="166"/>
      <c r="H151" s="171"/>
      <c r="I151" s="159"/>
      <c r="J151" s="165"/>
      <c r="K151" s="178"/>
      <c r="L151" s="172"/>
      <c r="M151" s="159"/>
      <c r="N151" s="159"/>
      <c r="O151" s="159"/>
      <c r="P151" s="159"/>
      <c r="Q151" s="165"/>
      <c r="R151" s="166"/>
      <c r="S151" s="167"/>
      <c r="T151" s="168"/>
      <c r="U151" s="163"/>
      <c r="V151" s="169"/>
      <c r="W151" s="173"/>
    </row>
    <row r="152" spans="1:23" s="104" customFormat="1" x14ac:dyDescent="0.25">
      <c r="A152" s="171"/>
      <c r="B152" s="160"/>
      <c r="C152" s="159"/>
      <c r="D152" s="159"/>
      <c r="E152" s="159"/>
      <c r="F152" s="159"/>
      <c r="G152" s="166"/>
      <c r="H152" s="171"/>
      <c r="I152" s="159"/>
      <c r="J152" s="165"/>
      <c r="K152" s="178"/>
      <c r="L152" s="172"/>
      <c r="M152" s="159"/>
      <c r="N152" s="159"/>
      <c r="O152" s="159"/>
      <c r="P152" s="159"/>
      <c r="Q152" s="165"/>
      <c r="R152" s="166"/>
      <c r="S152" s="167"/>
      <c r="T152" s="168"/>
      <c r="U152" s="163"/>
      <c r="V152" s="169"/>
      <c r="W152" s="173"/>
    </row>
    <row r="153" spans="1:23" s="104" customFormat="1" x14ac:dyDescent="0.25">
      <c r="A153" s="171"/>
      <c r="B153" s="160"/>
      <c r="C153" s="159"/>
      <c r="D153" s="159"/>
      <c r="E153" s="159"/>
      <c r="F153" s="159"/>
      <c r="G153" s="166"/>
      <c r="H153" s="171"/>
      <c r="I153" s="159"/>
      <c r="J153" s="165"/>
      <c r="K153" s="178"/>
      <c r="L153" s="172"/>
      <c r="M153" s="159"/>
      <c r="N153" s="159"/>
      <c r="O153" s="159"/>
      <c r="P153" s="159"/>
      <c r="Q153" s="165"/>
      <c r="R153" s="166"/>
      <c r="S153" s="167"/>
      <c r="T153" s="168"/>
      <c r="U153" s="163"/>
      <c r="V153" s="169"/>
      <c r="W153" s="173"/>
    </row>
    <row r="154" spans="1:23" s="104" customFormat="1" x14ac:dyDescent="0.25">
      <c r="A154" s="171"/>
      <c r="B154" s="160"/>
      <c r="C154" s="159"/>
      <c r="D154" s="159"/>
      <c r="E154" s="159"/>
      <c r="F154" s="159"/>
      <c r="G154" s="166"/>
      <c r="H154" s="171"/>
      <c r="I154" s="159"/>
      <c r="J154" s="165"/>
      <c r="K154" s="178"/>
      <c r="L154" s="172"/>
      <c r="M154" s="159"/>
      <c r="N154" s="159"/>
      <c r="O154" s="159"/>
      <c r="P154" s="159"/>
      <c r="Q154" s="165"/>
      <c r="R154" s="166"/>
      <c r="S154" s="167"/>
      <c r="T154" s="168"/>
      <c r="U154" s="163"/>
      <c r="V154" s="169"/>
      <c r="W154" s="173"/>
    </row>
    <row r="155" spans="1:23" s="104" customFormat="1" x14ac:dyDescent="0.25">
      <c r="A155" s="171"/>
      <c r="B155" s="160"/>
      <c r="C155" s="159"/>
      <c r="D155" s="159"/>
      <c r="E155" s="159"/>
      <c r="F155" s="159"/>
      <c r="G155" s="166"/>
      <c r="H155" s="171"/>
      <c r="I155" s="159"/>
      <c r="J155" s="165"/>
      <c r="K155" s="178"/>
      <c r="L155" s="172"/>
      <c r="M155" s="159"/>
      <c r="N155" s="159"/>
      <c r="O155" s="159"/>
      <c r="P155" s="159"/>
      <c r="Q155" s="165"/>
      <c r="R155" s="166"/>
      <c r="S155" s="167"/>
      <c r="T155" s="168"/>
      <c r="U155" s="163"/>
      <c r="V155" s="169"/>
      <c r="W155" s="173"/>
    </row>
    <row r="156" spans="1:23" s="104" customFormat="1" x14ac:dyDescent="0.25">
      <c r="A156" s="171"/>
      <c r="B156" s="160"/>
      <c r="C156" s="159"/>
      <c r="D156" s="159"/>
      <c r="E156" s="159"/>
      <c r="F156" s="159"/>
      <c r="G156" s="166"/>
      <c r="H156" s="171"/>
      <c r="I156" s="159"/>
      <c r="J156" s="165"/>
      <c r="K156" s="178"/>
      <c r="L156" s="172"/>
      <c r="M156" s="159"/>
      <c r="N156" s="159"/>
      <c r="O156" s="159"/>
      <c r="P156" s="159"/>
      <c r="Q156" s="165"/>
      <c r="R156" s="166"/>
      <c r="S156" s="167"/>
      <c r="T156" s="168"/>
      <c r="U156" s="163"/>
      <c r="V156" s="169"/>
      <c r="W156" s="173"/>
    </row>
    <row r="157" spans="1:23" s="104" customFormat="1" x14ac:dyDescent="0.25">
      <c r="A157" s="171"/>
      <c r="B157" s="160"/>
      <c r="C157" s="159"/>
      <c r="D157" s="159"/>
      <c r="E157" s="159"/>
      <c r="F157" s="159"/>
      <c r="G157" s="166"/>
      <c r="H157" s="171"/>
      <c r="I157" s="159"/>
      <c r="J157" s="165"/>
      <c r="K157" s="178"/>
      <c r="L157" s="172"/>
      <c r="M157" s="159"/>
      <c r="N157" s="159"/>
      <c r="O157" s="159"/>
      <c r="P157" s="159"/>
      <c r="Q157" s="165"/>
      <c r="R157" s="166"/>
      <c r="S157" s="167"/>
      <c r="T157" s="168"/>
      <c r="U157" s="163"/>
      <c r="V157" s="169"/>
      <c r="W157" s="173"/>
    </row>
    <row r="158" spans="1:23" s="104" customFormat="1" x14ac:dyDescent="0.25">
      <c r="A158" s="171"/>
      <c r="B158" s="160"/>
      <c r="C158" s="159"/>
      <c r="D158" s="159"/>
      <c r="E158" s="159"/>
      <c r="F158" s="159"/>
      <c r="G158" s="166"/>
      <c r="H158" s="171"/>
      <c r="I158" s="159"/>
      <c r="J158" s="165"/>
      <c r="K158" s="178"/>
      <c r="L158" s="172"/>
      <c r="M158" s="159"/>
      <c r="N158" s="159"/>
      <c r="O158" s="159"/>
      <c r="P158" s="159"/>
      <c r="Q158" s="165"/>
      <c r="R158" s="166"/>
      <c r="S158" s="167"/>
      <c r="T158" s="168"/>
      <c r="U158" s="163"/>
      <c r="V158" s="169"/>
      <c r="W158" s="173"/>
    </row>
    <row r="159" spans="1:23" s="104" customFormat="1" x14ac:dyDescent="0.25">
      <c r="A159" s="171"/>
      <c r="B159" s="160"/>
      <c r="C159" s="159"/>
      <c r="D159" s="159"/>
      <c r="E159" s="159"/>
      <c r="F159" s="159"/>
      <c r="G159" s="166"/>
      <c r="H159" s="171"/>
      <c r="I159" s="159"/>
      <c r="J159" s="165"/>
      <c r="K159" s="178"/>
      <c r="L159" s="172"/>
      <c r="M159" s="159"/>
      <c r="N159" s="159"/>
      <c r="O159" s="159"/>
      <c r="P159" s="159"/>
      <c r="Q159" s="165"/>
      <c r="R159" s="166"/>
      <c r="S159" s="167"/>
      <c r="T159" s="168"/>
      <c r="U159" s="163"/>
      <c r="V159" s="169"/>
      <c r="W159" s="173"/>
    </row>
    <row r="160" spans="1:23" s="104" customFormat="1" x14ac:dyDescent="0.25">
      <c r="A160" s="171"/>
      <c r="B160" s="160"/>
      <c r="C160" s="159"/>
      <c r="D160" s="159"/>
      <c r="E160" s="159"/>
      <c r="F160" s="159"/>
      <c r="G160" s="166"/>
      <c r="H160" s="171"/>
      <c r="I160" s="159"/>
      <c r="J160" s="165"/>
      <c r="K160" s="178"/>
      <c r="L160" s="172"/>
      <c r="M160" s="159"/>
      <c r="N160" s="159"/>
      <c r="O160" s="159"/>
      <c r="P160" s="159"/>
      <c r="Q160" s="165"/>
      <c r="R160" s="166"/>
      <c r="S160" s="167"/>
      <c r="T160" s="168"/>
      <c r="U160" s="163"/>
      <c r="V160" s="169"/>
      <c r="W160" s="173"/>
    </row>
    <row r="161" spans="1:23" s="104" customFormat="1" x14ac:dyDescent="0.25">
      <c r="A161" s="171"/>
      <c r="B161" s="160"/>
      <c r="C161" s="159"/>
      <c r="D161" s="159"/>
      <c r="E161" s="159"/>
      <c r="F161" s="159"/>
      <c r="G161" s="166"/>
      <c r="H161" s="171"/>
      <c r="I161" s="159"/>
      <c r="J161" s="165"/>
      <c r="K161" s="178"/>
      <c r="L161" s="172"/>
      <c r="M161" s="159"/>
      <c r="N161" s="159"/>
      <c r="O161" s="159"/>
      <c r="P161" s="159"/>
      <c r="Q161" s="165"/>
      <c r="R161" s="166"/>
      <c r="S161" s="167"/>
      <c r="T161" s="168"/>
      <c r="U161" s="163"/>
      <c r="V161" s="169"/>
      <c r="W161" s="173"/>
    </row>
    <row r="162" spans="1:23" s="104" customFormat="1" x14ac:dyDescent="0.25">
      <c r="A162" s="171"/>
      <c r="B162" s="160"/>
      <c r="C162" s="159"/>
      <c r="D162" s="159"/>
      <c r="E162" s="159"/>
      <c r="F162" s="159"/>
      <c r="G162" s="166"/>
      <c r="H162" s="171"/>
      <c r="I162" s="159"/>
      <c r="J162" s="165"/>
      <c r="K162" s="178"/>
      <c r="L162" s="172"/>
      <c r="M162" s="159"/>
      <c r="N162" s="159"/>
      <c r="O162" s="159"/>
      <c r="P162" s="159"/>
      <c r="Q162" s="165"/>
      <c r="R162" s="166"/>
      <c r="S162" s="167"/>
      <c r="T162" s="168"/>
      <c r="U162" s="163"/>
      <c r="V162" s="169"/>
      <c r="W162" s="173"/>
    </row>
    <row r="163" spans="1:23" s="104" customFormat="1" x14ac:dyDescent="0.25">
      <c r="A163" s="171"/>
      <c r="B163" s="160"/>
      <c r="C163" s="159"/>
      <c r="D163" s="159"/>
      <c r="E163" s="159"/>
      <c r="F163" s="159"/>
      <c r="G163" s="166"/>
      <c r="H163" s="171"/>
      <c r="I163" s="159"/>
      <c r="J163" s="165"/>
      <c r="K163" s="178"/>
      <c r="L163" s="172"/>
      <c r="M163" s="159"/>
      <c r="N163" s="159"/>
      <c r="O163" s="159"/>
      <c r="P163" s="159"/>
      <c r="Q163" s="165"/>
      <c r="R163" s="166"/>
      <c r="S163" s="167"/>
      <c r="T163" s="168"/>
      <c r="U163" s="163"/>
      <c r="V163" s="169"/>
      <c r="W163" s="173"/>
    </row>
    <row r="164" spans="1:23" s="104" customFormat="1" x14ac:dyDescent="0.25">
      <c r="A164" s="171"/>
      <c r="B164" s="160"/>
      <c r="C164" s="159"/>
      <c r="D164" s="159"/>
      <c r="E164" s="159"/>
      <c r="F164" s="159"/>
      <c r="G164" s="166"/>
      <c r="H164" s="171"/>
      <c r="I164" s="159"/>
      <c r="J164" s="165"/>
      <c r="K164" s="178"/>
      <c r="L164" s="172"/>
      <c r="M164" s="159"/>
      <c r="N164" s="159"/>
      <c r="O164" s="159"/>
      <c r="P164" s="159"/>
      <c r="Q164" s="165"/>
      <c r="R164" s="166"/>
      <c r="S164" s="167"/>
      <c r="T164" s="168"/>
      <c r="U164" s="163"/>
      <c r="V164" s="169"/>
      <c r="W164" s="173"/>
    </row>
    <row r="165" spans="1:23" s="104" customFormat="1" x14ac:dyDescent="0.25">
      <c r="A165" s="171"/>
      <c r="B165" s="160"/>
      <c r="C165" s="159"/>
      <c r="D165" s="159"/>
      <c r="E165" s="159"/>
      <c r="F165" s="159"/>
      <c r="G165" s="166"/>
      <c r="H165" s="171"/>
      <c r="I165" s="159"/>
      <c r="J165" s="165"/>
      <c r="K165" s="178"/>
      <c r="L165" s="172"/>
      <c r="M165" s="159"/>
      <c r="N165" s="159"/>
      <c r="O165" s="159"/>
      <c r="P165" s="159"/>
      <c r="Q165" s="165"/>
      <c r="R165" s="166"/>
      <c r="S165" s="167"/>
      <c r="T165" s="168"/>
      <c r="U165" s="163"/>
      <c r="V165" s="169"/>
      <c r="W165" s="173"/>
    </row>
    <row r="166" spans="1:23" s="104" customFormat="1" x14ac:dyDescent="0.25">
      <c r="A166" s="171"/>
      <c r="B166" s="160"/>
      <c r="C166" s="159"/>
      <c r="D166" s="159"/>
      <c r="E166" s="159"/>
      <c r="F166" s="159"/>
      <c r="G166" s="166"/>
      <c r="H166" s="171"/>
      <c r="I166" s="159"/>
      <c r="J166" s="165"/>
      <c r="K166" s="178"/>
      <c r="L166" s="172"/>
      <c r="M166" s="159"/>
      <c r="N166" s="159"/>
      <c r="O166" s="159"/>
      <c r="P166" s="159"/>
      <c r="Q166" s="165"/>
      <c r="R166" s="166"/>
      <c r="S166" s="167"/>
      <c r="T166" s="168"/>
      <c r="U166" s="163"/>
      <c r="V166" s="169"/>
      <c r="W166" s="173"/>
    </row>
    <row r="167" spans="1:23" s="104" customFormat="1" x14ac:dyDescent="0.25">
      <c r="A167" s="171"/>
      <c r="B167" s="160"/>
      <c r="C167" s="159"/>
      <c r="D167" s="159"/>
      <c r="E167" s="159"/>
      <c r="F167" s="159"/>
      <c r="G167" s="166"/>
      <c r="H167" s="171"/>
      <c r="I167" s="159"/>
      <c r="J167" s="165"/>
      <c r="K167" s="178"/>
      <c r="L167" s="172"/>
      <c r="M167" s="159"/>
      <c r="N167" s="159"/>
      <c r="O167" s="159"/>
      <c r="P167" s="159"/>
      <c r="Q167" s="165"/>
      <c r="R167" s="166"/>
      <c r="S167" s="167"/>
      <c r="T167" s="168"/>
      <c r="U167" s="163"/>
      <c r="V167" s="169"/>
      <c r="W167" s="173"/>
    </row>
    <row r="168" spans="1:23" s="104" customFormat="1" x14ac:dyDescent="0.25">
      <c r="A168" s="171"/>
      <c r="B168" s="160"/>
      <c r="C168" s="159"/>
      <c r="D168" s="159"/>
      <c r="E168" s="159"/>
      <c r="F168" s="159"/>
      <c r="G168" s="166"/>
      <c r="H168" s="171"/>
      <c r="I168" s="159"/>
      <c r="J168" s="165"/>
      <c r="K168" s="178"/>
      <c r="L168" s="172"/>
      <c r="M168" s="159"/>
      <c r="N168" s="159"/>
      <c r="O168" s="159"/>
      <c r="P168" s="159"/>
      <c r="Q168" s="165"/>
      <c r="R168" s="166"/>
      <c r="S168" s="167"/>
      <c r="T168" s="168"/>
      <c r="U168" s="163"/>
      <c r="V168" s="169"/>
      <c r="W168" s="173"/>
    </row>
    <row r="169" spans="1:23" s="104" customFormat="1" x14ac:dyDescent="0.25">
      <c r="A169" s="171"/>
      <c r="B169" s="160"/>
      <c r="C169" s="159"/>
      <c r="D169" s="159"/>
      <c r="E169" s="159"/>
      <c r="F169" s="159"/>
      <c r="G169" s="166"/>
      <c r="H169" s="171"/>
      <c r="I169" s="159"/>
      <c r="J169" s="165"/>
      <c r="K169" s="178"/>
      <c r="L169" s="172"/>
      <c r="M169" s="159"/>
      <c r="N169" s="159"/>
      <c r="O169" s="159"/>
      <c r="P169" s="159"/>
      <c r="Q169" s="165"/>
      <c r="R169" s="166"/>
      <c r="S169" s="167"/>
      <c r="T169" s="168"/>
      <c r="U169" s="163"/>
      <c r="V169" s="169"/>
      <c r="W169" s="173"/>
    </row>
    <row r="170" spans="1:23" s="104" customFormat="1" x14ac:dyDescent="0.25">
      <c r="A170" s="171"/>
      <c r="B170" s="160"/>
      <c r="C170" s="159"/>
      <c r="D170" s="159"/>
      <c r="E170" s="159"/>
      <c r="F170" s="159"/>
      <c r="G170" s="166"/>
      <c r="H170" s="171"/>
      <c r="I170" s="159"/>
      <c r="J170" s="165"/>
      <c r="K170" s="178"/>
      <c r="L170" s="172"/>
      <c r="M170" s="159"/>
      <c r="N170" s="159"/>
      <c r="O170" s="159"/>
      <c r="P170" s="159"/>
      <c r="Q170" s="165"/>
      <c r="R170" s="166"/>
      <c r="S170" s="167"/>
      <c r="T170" s="168"/>
      <c r="U170" s="163"/>
      <c r="V170" s="169"/>
      <c r="W170" s="173"/>
    </row>
    <row r="171" spans="1:23" s="104" customFormat="1" x14ac:dyDescent="0.25">
      <c r="A171" s="171"/>
      <c r="B171" s="160"/>
      <c r="C171" s="159"/>
      <c r="D171" s="159"/>
      <c r="E171" s="159"/>
      <c r="F171" s="159"/>
      <c r="G171" s="166"/>
      <c r="H171" s="171"/>
      <c r="I171" s="159"/>
      <c r="J171" s="165"/>
      <c r="K171" s="178"/>
      <c r="L171" s="172"/>
      <c r="M171" s="159"/>
      <c r="N171" s="159"/>
      <c r="O171" s="159"/>
      <c r="P171" s="159"/>
      <c r="Q171" s="165"/>
      <c r="R171" s="166"/>
      <c r="S171" s="167"/>
      <c r="T171" s="168"/>
      <c r="U171" s="163"/>
      <c r="V171" s="169"/>
      <c r="W171" s="173"/>
    </row>
    <row r="172" spans="1:23" s="104" customFormat="1" x14ac:dyDescent="0.25">
      <c r="A172" s="171"/>
      <c r="B172" s="160"/>
      <c r="C172" s="159"/>
      <c r="D172" s="159"/>
      <c r="E172" s="159"/>
      <c r="F172" s="159"/>
      <c r="G172" s="166"/>
      <c r="H172" s="171"/>
      <c r="I172" s="159"/>
      <c r="J172" s="165"/>
      <c r="K172" s="178"/>
      <c r="L172" s="172"/>
      <c r="M172" s="159"/>
      <c r="N172" s="159"/>
      <c r="O172" s="159"/>
      <c r="P172" s="159"/>
      <c r="Q172" s="165"/>
      <c r="R172" s="166"/>
      <c r="S172" s="167"/>
      <c r="T172" s="168"/>
      <c r="U172" s="163"/>
      <c r="V172" s="169"/>
      <c r="W172" s="173"/>
    </row>
    <row r="173" spans="1:23" s="104" customFormat="1" x14ac:dyDescent="0.25">
      <c r="A173" s="171"/>
      <c r="B173" s="160"/>
      <c r="C173" s="159"/>
      <c r="D173" s="159"/>
      <c r="E173" s="159"/>
      <c r="F173" s="159"/>
      <c r="G173" s="166"/>
      <c r="H173" s="171"/>
      <c r="I173" s="159"/>
      <c r="J173" s="165"/>
      <c r="K173" s="178"/>
      <c r="L173" s="172"/>
      <c r="M173" s="159"/>
      <c r="N173" s="159"/>
      <c r="O173" s="159"/>
      <c r="P173" s="159"/>
      <c r="Q173" s="165"/>
      <c r="R173" s="166"/>
      <c r="S173" s="167"/>
      <c r="T173" s="168"/>
      <c r="U173" s="163"/>
      <c r="V173" s="169"/>
      <c r="W173" s="173"/>
    </row>
    <row r="174" spans="1:23" s="104" customFormat="1" x14ac:dyDescent="0.25">
      <c r="A174" s="171"/>
      <c r="B174" s="160"/>
      <c r="C174" s="159"/>
      <c r="D174" s="159"/>
      <c r="E174" s="159"/>
      <c r="F174" s="159"/>
      <c r="G174" s="166"/>
      <c r="H174" s="171"/>
      <c r="I174" s="159"/>
      <c r="J174" s="165"/>
      <c r="K174" s="178"/>
      <c r="L174" s="172"/>
      <c r="M174" s="159"/>
      <c r="N174" s="159"/>
      <c r="O174" s="159"/>
      <c r="P174" s="159"/>
      <c r="Q174" s="165"/>
      <c r="R174" s="166"/>
      <c r="S174" s="167"/>
      <c r="T174" s="168"/>
      <c r="U174" s="163"/>
      <c r="V174" s="169"/>
      <c r="W174" s="173"/>
    </row>
    <row r="175" spans="1:23" s="104" customFormat="1" x14ac:dyDescent="0.25">
      <c r="A175" s="171"/>
      <c r="B175" s="160"/>
      <c r="C175" s="159"/>
      <c r="D175" s="159"/>
      <c r="E175" s="159"/>
      <c r="F175" s="159"/>
      <c r="G175" s="166"/>
      <c r="H175" s="171"/>
      <c r="I175" s="159"/>
      <c r="J175" s="165"/>
      <c r="K175" s="178"/>
      <c r="L175" s="172"/>
      <c r="M175" s="159"/>
      <c r="N175" s="159"/>
      <c r="O175" s="159"/>
      <c r="P175" s="159"/>
      <c r="Q175" s="165"/>
      <c r="R175" s="166"/>
      <c r="S175" s="167"/>
      <c r="T175" s="168"/>
      <c r="U175" s="163"/>
      <c r="V175" s="169"/>
      <c r="W175" s="173"/>
    </row>
    <row r="176" spans="1:23" s="104" customFormat="1" x14ac:dyDescent="0.25">
      <c r="A176" s="171"/>
      <c r="B176" s="160"/>
      <c r="C176" s="159"/>
      <c r="D176" s="159"/>
      <c r="E176" s="159"/>
      <c r="F176" s="159"/>
      <c r="G176" s="166"/>
      <c r="H176" s="171"/>
      <c r="I176" s="159"/>
      <c r="J176" s="165"/>
      <c r="K176" s="178"/>
      <c r="L176" s="172"/>
      <c r="M176" s="159"/>
      <c r="N176" s="159"/>
      <c r="O176" s="159"/>
      <c r="P176" s="159"/>
      <c r="Q176" s="165"/>
      <c r="R176" s="166"/>
      <c r="S176" s="167"/>
      <c r="T176" s="168"/>
      <c r="U176" s="163"/>
      <c r="V176" s="169"/>
      <c r="W176" s="173"/>
    </row>
    <row r="177" spans="1:23" s="104" customFormat="1" x14ac:dyDescent="0.25">
      <c r="A177" s="171"/>
      <c r="B177" s="160"/>
      <c r="C177" s="159"/>
      <c r="D177" s="159"/>
      <c r="E177" s="159"/>
      <c r="F177" s="159"/>
      <c r="G177" s="166"/>
      <c r="H177" s="171"/>
      <c r="I177" s="159"/>
      <c r="J177" s="165"/>
      <c r="K177" s="178"/>
      <c r="L177" s="172"/>
      <c r="M177" s="159"/>
      <c r="N177" s="159"/>
      <c r="O177" s="159"/>
      <c r="P177" s="159"/>
      <c r="Q177" s="165"/>
      <c r="R177" s="166"/>
      <c r="S177" s="167"/>
      <c r="T177" s="168"/>
      <c r="U177" s="163"/>
      <c r="V177" s="169"/>
      <c r="W177" s="173"/>
    </row>
    <row r="178" spans="1:23" s="104" customFormat="1" x14ac:dyDescent="0.25">
      <c r="A178" s="171"/>
      <c r="B178" s="160"/>
      <c r="C178" s="159"/>
      <c r="D178" s="159"/>
      <c r="E178" s="159"/>
      <c r="F178" s="159"/>
      <c r="G178" s="166"/>
      <c r="H178" s="171"/>
      <c r="I178" s="159"/>
      <c r="J178" s="165"/>
      <c r="K178" s="178"/>
      <c r="L178" s="172"/>
      <c r="M178" s="159"/>
      <c r="N178" s="159"/>
      <c r="O178" s="159"/>
      <c r="P178" s="159"/>
      <c r="Q178" s="165"/>
      <c r="R178" s="166"/>
      <c r="S178" s="167"/>
      <c r="T178" s="168"/>
      <c r="U178" s="163"/>
      <c r="V178" s="169"/>
      <c r="W178" s="173"/>
    </row>
    <row r="179" spans="1:23" s="104" customFormat="1" x14ac:dyDescent="0.25">
      <c r="A179" s="171"/>
      <c r="B179" s="160"/>
      <c r="C179" s="159"/>
      <c r="D179" s="159"/>
      <c r="E179" s="159"/>
      <c r="F179" s="159"/>
      <c r="G179" s="166"/>
      <c r="H179" s="171"/>
      <c r="I179" s="159"/>
      <c r="J179" s="165"/>
      <c r="K179" s="178"/>
      <c r="L179" s="172"/>
      <c r="M179" s="159"/>
      <c r="N179" s="159"/>
      <c r="O179" s="159"/>
      <c r="P179" s="159"/>
      <c r="Q179" s="165"/>
      <c r="R179" s="166"/>
      <c r="S179" s="167"/>
      <c r="T179" s="168"/>
      <c r="U179" s="163"/>
      <c r="V179" s="169"/>
      <c r="W179" s="173"/>
    </row>
    <row r="180" spans="1:23" s="104" customFormat="1" x14ac:dyDescent="0.25">
      <c r="A180" s="171"/>
      <c r="B180" s="160"/>
      <c r="C180" s="159"/>
      <c r="D180" s="159"/>
      <c r="E180" s="159"/>
      <c r="F180" s="159"/>
      <c r="G180" s="166"/>
      <c r="H180" s="171"/>
      <c r="I180" s="159"/>
      <c r="J180" s="165"/>
      <c r="K180" s="178"/>
      <c r="L180" s="172"/>
      <c r="M180" s="159"/>
      <c r="N180" s="159"/>
      <c r="O180" s="159"/>
      <c r="P180" s="159"/>
      <c r="Q180" s="165"/>
      <c r="R180" s="166"/>
      <c r="S180" s="167"/>
      <c r="T180" s="168"/>
      <c r="U180" s="163"/>
      <c r="V180" s="169"/>
      <c r="W180" s="173"/>
    </row>
    <row r="181" spans="1:23" s="104" customFormat="1" x14ac:dyDescent="0.25">
      <c r="A181" s="171"/>
      <c r="B181" s="160"/>
      <c r="C181" s="159"/>
      <c r="D181" s="159"/>
      <c r="E181" s="159"/>
      <c r="F181" s="159"/>
      <c r="G181" s="166"/>
      <c r="H181" s="171"/>
      <c r="I181" s="159"/>
      <c r="J181" s="165"/>
      <c r="K181" s="178"/>
      <c r="L181" s="172"/>
      <c r="M181" s="159"/>
      <c r="N181" s="159"/>
      <c r="O181" s="159"/>
      <c r="P181" s="159"/>
      <c r="Q181" s="165"/>
      <c r="R181" s="166"/>
      <c r="S181" s="167"/>
      <c r="T181" s="168"/>
      <c r="U181" s="163"/>
      <c r="V181" s="169"/>
      <c r="W181" s="173"/>
    </row>
    <row r="182" spans="1:23" s="104" customFormat="1" x14ac:dyDescent="0.25">
      <c r="A182" s="171"/>
      <c r="B182" s="160"/>
      <c r="C182" s="159"/>
      <c r="D182" s="159"/>
      <c r="E182" s="159"/>
      <c r="F182" s="159"/>
      <c r="G182" s="166"/>
      <c r="H182" s="171"/>
      <c r="I182" s="159"/>
      <c r="J182" s="165"/>
      <c r="K182" s="178"/>
      <c r="L182" s="172"/>
      <c r="M182" s="159"/>
      <c r="N182" s="159"/>
      <c r="O182" s="159"/>
      <c r="P182" s="159"/>
      <c r="Q182" s="165"/>
      <c r="R182" s="166"/>
      <c r="S182" s="167"/>
      <c r="T182" s="168"/>
      <c r="U182" s="163"/>
      <c r="V182" s="169"/>
      <c r="W182" s="173"/>
    </row>
    <row r="183" spans="1:23" s="104" customFormat="1" x14ac:dyDescent="0.25">
      <c r="A183" s="171"/>
      <c r="B183" s="160"/>
      <c r="C183" s="159"/>
      <c r="D183" s="159"/>
      <c r="E183" s="159"/>
      <c r="F183" s="159"/>
      <c r="G183" s="166"/>
      <c r="H183" s="171"/>
      <c r="I183" s="159"/>
      <c r="J183" s="165"/>
      <c r="K183" s="178"/>
      <c r="L183" s="172"/>
      <c r="M183" s="159"/>
      <c r="N183" s="159"/>
      <c r="O183" s="159"/>
      <c r="P183" s="159"/>
      <c r="Q183" s="165"/>
      <c r="R183" s="166"/>
      <c r="S183" s="167"/>
      <c r="T183" s="168"/>
      <c r="U183" s="163"/>
      <c r="V183" s="169"/>
      <c r="W183" s="173"/>
    </row>
    <row r="184" spans="1:23" s="104" customFormat="1" x14ac:dyDescent="0.25">
      <c r="A184" s="171"/>
      <c r="B184" s="160"/>
      <c r="C184" s="159"/>
      <c r="D184" s="159"/>
      <c r="E184" s="159"/>
      <c r="F184" s="159"/>
      <c r="G184" s="166"/>
      <c r="H184" s="171"/>
      <c r="I184" s="159"/>
      <c r="J184" s="165"/>
      <c r="K184" s="178"/>
      <c r="L184" s="172"/>
      <c r="M184" s="159"/>
      <c r="N184" s="159"/>
      <c r="O184" s="159"/>
      <c r="P184" s="159"/>
      <c r="Q184" s="165"/>
      <c r="R184" s="166"/>
      <c r="S184" s="167"/>
      <c r="T184" s="168"/>
      <c r="U184" s="163"/>
      <c r="V184" s="169"/>
      <c r="W184" s="173"/>
    </row>
    <row r="185" spans="1:23" s="104" customFormat="1" x14ac:dyDescent="0.25">
      <c r="A185" s="171"/>
      <c r="B185" s="160"/>
      <c r="C185" s="159"/>
      <c r="D185" s="159"/>
      <c r="E185" s="159"/>
      <c r="F185" s="159"/>
      <c r="G185" s="166"/>
      <c r="H185" s="171"/>
      <c r="I185" s="159"/>
      <c r="J185" s="165"/>
      <c r="K185" s="178"/>
      <c r="L185" s="172"/>
      <c r="M185" s="159"/>
      <c r="N185" s="159"/>
      <c r="O185" s="159"/>
      <c r="P185" s="159"/>
      <c r="Q185" s="165"/>
      <c r="R185" s="166"/>
      <c r="S185" s="167"/>
      <c r="T185" s="168"/>
      <c r="U185" s="163"/>
      <c r="V185" s="169"/>
      <c r="W185" s="173"/>
    </row>
    <row r="186" spans="1:23" s="104" customFormat="1" x14ac:dyDescent="0.25">
      <c r="A186" s="171"/>
      <c r="B186" s="160"/>
      <c r="C186" s="159"/>
      <c r="D186" s="159"/>
      <c r="E186" s="159"/>
      <c r="F186" s="159"/>
      <c r="G186" s="166"/>
      <c r="H186" s="171"/>
      <c r="I186" s="159"/>
      <c r="J186" s="165"/>
      <c r="K186" s="178"/>
      <c r="L186" s="172"/>
      <c r="M186" s="159"/>
      <c r="N186" s="159"/>
      <c r="O186" s="159"/>
      <c r="P186" s="159"/>
      <c r="Q186" s="165"/>
      <c r="R186" s="166"/>
      <c r="S186" s="167"/>
      <c r="T186" s="168"/>
      <c r="U186" s="163"/>
      <c r="V186" s="169"/>
      <c r="W186" s="173"/>
    </row>
    <row r="187" spans="1:23" s="104" customFormat="1" x14ac:dyDescent="0.25">
      <c r="A187" s="171"/>
      <c r="B187" s="160"/>
      <c r="C187" s="159"/>
      <c r="D187" s="159"/>
      <c r="E187" s="159"/>
      <c r="F187" s="159"/>
      <c r="G187" s="166"/>
      <c r="H187" s="171"/>
      <c r="I187" s="159"/>
      <c r="J187" s="165"/>
      <c r="K187" s="178"/>
      <c r="L187" s="172"/>
      <c r="M187" s="159"/>
      <c r="N187" s="159"/>
      <c r="O187" s="159"/>
      <c r="P187" s="159"/>
      <c r="Q187" s="165"/>
      <c r="R187" s="166"/>
      <c r="S187" s="167"/>
      <c r="T187" s="168"/>
      <c r="U187" s="163"/>
      <c r="V187" s="169"/>
      <c r="W187" s="173"/>
    </row>
    <row r="188" spans="1:23" s="104" customFormat="1" x14ac:dyDescent="0.25">
      <c r="A188" s="171"/>
      <c r="B188" s="160"/>
      <c r="C188" s="159"/>
      <c r="D188" s="159"/>
      <c r="E188" s="159"/>
      <c r="F188" s="159"/>
      <c r="G188" s="166"/>
      <c r="H188" s="171"/>
      <c r="I188" s="159"/>
      <c r="J188" s="165"/>
      <c r="K188" s="178"/>
      <c r="L188" s="172"/>
      <c r="M188" s="159"/>
      <c r="N188" s="159"/>
      <c r="O188" s="159"/>
      <c r="P188" s="159"/>
      <c r="Q188" s="165"/>
      <c r="R188" s="166"/>
      <c r="S188" s="167"/>
      <c r="T188" s="168"/>
      <c r="U188" s="163"/>
      <c r="V188" s="169"/>
      <c r="W188" s="173"/>
    </row>
    <row r="189" spans="1:23" s="104" customFormat="1" x14ac:dyDescent="0.25">
      <c r="A189" s="171"/>
      <c r="B189" s="160"/>
      <c r="C189" s="159"/>
      <c r="D189" s="159"/>
      <c r="E189" s="159"/>
      <c r="F189" s="159"/>
      <c r="G189" s="166"/>
      <c r="H189" s="171"/>
      <c r="I189" s="159"/>
      <c r="J189" s="165"/>
      <c r="K189" s="178"/>
      <c r="L189" s="172"/>
      <c r="M189" s="159"/>
      <c r="N189" s="159"/>
      <c r="O189" s="159"/>
      <c r="P189" s="159"/>
      <c r="Q189" s="165"/>
      <c r="R189" s="166"/>
      <c r="S189" s="167"/>
      <c r="T189" s="168"/>
      <c r="U189" s="163"/>
      <c r="V189" s="169"/>
      <c r="W189" s="173"/>
    </row>
    <row r="190" spans="1:23" s="104" customFormat="1" x14ac:dyDescent="0.25">
      <c r="A190" s="171"/>
      <c r="B190" s="160"/>
      <c r="C190" s="159"/>
      <c r="D190" s="159"/>
      <c r="E190" s="159"/>
      <c r="F190" s="159"/>
      <c r="G190" s="166"/>
      <c r="H190" s="171"/>
      <c r="I190" s="159"/>
      <c r="J190" s="165"/>
      <c r="K190" s="178"/>
      <c r="L190" s="172"/>
      <c r="M190" s="159"/>
      <c r="N190" s="159"/>
      <c r="O190" s="159"/>
      <c r="P190" s="159"/>
      <c r="Q190" s="165"/>
      <c r="R190" s="166"/>
      <c r="S190" s="167"/>
      <c r="T190" s="168"/>
      <c r="U190" s="163"/>
      <c r="V190" s="169"/>
      <c r="W190" s="173"/>
    </row>
    <row r="191" spans="1:23" s="104" customFormat="1" x14ac:dyDescent="0.25">
      <c r="A191" s="171"/>
      <c r="B191" s="160"/>
      <c r="C191" s="159"/>
      <c r="D191" s="159"/>
      <c r="E191" s="159"/>
      <c r="F191" s="159"/>
      <c r="G191" s="166"/>
      <c r="H191" s="171"/>
      <c r="I191" s="159"/>
      <c r="J191" s="165"/>
      <c r="K191" s="178"/>
      <c r="L191" s="172"/>
      <c r="M191" s="159"/>
      <c r="N191" s="159"/>
      <c r="O191" s="159"/>
      <c r="P191" s="159"/>
      <c r="Q191" s="165"/>
      <c r="R191" s="166"/>
      <c r="S191" s="167"/>
      <c r="T191" s="168"/>
      <c r="U191" s="163"/>
      <c r="V191" s="169"/>
      <c r="W191" s="173"/>
    </row>
    <row r="192" spans="1:23" s="104" customFormat="1" x14ac:dyDescent="0.25">
      <c r="A192" s="171"/>
      <c r="B192" s="160"/>
      <c r="C192" s="159"/>
      <c r="D192" s="159"/>
      <c r="E192" s="159"/>
      <c r="F192" s="159"/>
      <c r="G192" s="166"/>
      <c r="H192" s="171"/>
      <c r="I192" s="159"/>
      <c r="J192" s="165"/>
      <c r="K192" s="178"/>
      <c r="L192" s="172"/>
      <c r="M192" s="159"/>
      <c r="N192" s="159"/>
      <c r="O192" s="159"/>
      <c r="P192" s="159"/>
      <c r="Q192" s="165"/>
      <c r="R192" s="166"/>
      <c r="S192" s="167"/>
      <c r="T192" s="168"/>
      <c r="U192" s="163"/>
      <c r="V192" s="169"/>
      <c r="W192" s="173"/>
    </row>
    <row r="193" spans="1:23" s="104" customFormat="1" x14ac:dyDescent="0.25">
      <c r="A193" s="171"/>
      <c r="B193" s="160"/>
      <c r="C193" s="159"/>
      <c r="D193" s="159"/>
      <c r="E193" s="159"/>
      <c r="F193" s="159"/>
      <c r="G193" s="166"/>
      <c r="H193" s="171"/>
      <c r="I193" s="159"/>
      <c r="J193" s="165"/>
      <c r="K193" s="178"/>
      <c r="L193" s="172"/>
      <c r="M193" s="159"/>
      <c r="N193" s="159"/>
      <c r="O193" s="159"/>
      <c r="P193" s="159"/>
      <c r="Q193" s="165"/>
      <c r="R193" s="166"/>
      <c r="S193" s="167"/>
      <c r="T193" s="168"/>
      <c r="U193" s="163"/>
      <c r="V193" s="169"/>
      <c r="W193" s="173"/>
    </row>
    <row r="194" spans="1:23" s="104" customFormat="1" x14ac:dyDescent="0.25">
      <c r="A194" s="171"/>
      <c r="B194" s="160"/>
      <c r="C194" s="159"/>
      <c r="D194" s="159"/>
      <c r="E194" s="159"/>
      <c r="F194" s="159"/>
      <c r="G194" s="166"/>
      <c r="H194" s="171"/>
      <c r="I194" s="159"/>
      <c r="J194" s="165"/>
      <c r="K194" s="178"/>
      <c r="L194" s="172"/>
      <c r="M194" s="159"/>
      <c r="N194" s="159"/>
      <c r="O194" s="159"/>
      <c r="P194" s="159"/>
      <c r="Q194" s="165"/>
      <c r="R194" s="166"/>
      <c r="S194" s="167"/>
      <c r="T194" s="168"/>
      <c r="U194" s="163"/>
      <c r="V194" s="169"/>
      <c r="W194" s="173"/>
    </row>
    <row r="195" spans="1:23" s="104" customFormat="1" x14ac:dyDescent="0.25">
      <c r="A195" s="171"/>
      <c r="B195" s="160"/>
      <c r="C195" s="159"/>
      <c r="D195" s="159"/>
      <c r="E195" s="159"/>
      <c r="F195" s="159"/>
      <c r="G195" s="166"/>
      <c r="H195" s="171"/>
      <c r="I195" s="159"/>
      <c r="J195" s="165"/>
      <c r="K195" s="178"/>
      <c r="L195" s="172"/>
      <c r="M195" s="159"/>
      <c r="N195" s="159"/>
      <c r="O195" s="159"/>
      <c r="P195" s="159"/>
      <c r="Q195" s="165"/>
      <c r="R195" s="166"/>
      <c r="S195" s="167"/>
      <c r="T195" s="168"/>
      <c r="U195" s="163"/>
      <c r="V195" s="169"/>
      <c r="W195" s="173"/>
    </row>
    <row r="196" spans="1:23" s="104" customFormat="1" x14ac:dyDescent="0.25">
      <c r="A196" s="171"/>
      <c r="B196" s="160"/>
      <c r="C196" s="159"/>
      <c r="D196" s="159"/>
      <c r="E196" s="159"/>
      <c r="F196" s="159"/>
      <c r="G196" s="166"/>
      <c r="H196" s="171"/>
      <c r="I196" s="159"/>
      <c r="J196" s="165"/>
      <c r="K196" s="178"/>
      <c r="L196" s="172"/>
      <c r="M196" s="159"/>
      <c r="N196" s="159"/>
      <c r="O196" s="159"/>
      <c r="P196" s="159"/>
      <c r="Q196" s="165"/>
      <c r="R196" s="166"/>
      <c r="S196" s="167"/>
      <c r="T196" s="168"/>
      <c r="U196" s="163"/>
      <c r="V196" s="169"/>
      <c r="W196" s="173"/>
    </row>
    <row r="197" spans="1:23" s="104" customFormat="1" x14ac:dyDescent="0.25">
      <c r="A197" s="171"/>
      <c r="B197" s="160"/>
      <c r="C197" s="159"/>
      <c r="D197" s="159"/>
      <c r="E197" s="159"/>
      <c r="F197" s="159"/>
      <c r="G197" s="166"/>
      <c r="H197" s="171"/>
      <c r="I197" s="159"/>
      <c r="J197" s="165"/>
      <c r="K197" s="178"/>
      <c r="L197" s="172"/>
      <c r="M197" s="159"/>
      <c r="N197" s="159"/>
      <c r="O197" s="159"/>
      <c r="P197" s="159"/>
      <c r="Q197" s="165"/>
      <c r="R197" s="166"/>
      <c r="S197" s="167"/>
      <c r="T197" s="168"/>
      <c r="U197" s="163"/>
      <c r="V197" s="169"/>
      <c r="W197" s="173"/>
    </row>
    <row r="198" spans="1:23" s="104" customFormat="1" x14ac:dyDescent="0.25">
      <c r="A198" s="171"/>
      <c r="B198" s="160"/>
      <c r="C198" s="159"/>
      <c r="D198" s="159"/>
      <c r="E198" s="159"/>
      <c r="F198" s="159"/>
      <c r="G198" s="166"/>
      <c r="H198" s="171"/>
      <c r="I198" s="159"/>
      <c r="J198" s="165"/>
      <c r="K198" s="178"/>
      <c r="L198" s="172"/>
      <c r="M198" s="159"/>
      <c r="N198" s="159"/>
      <c r="O198" s="159"/>
      <c r="P198" s="159"/>
      <c r="Q198" s="165"/>
      <c r="R198" s="166"/>
      <c r="S198" s="167"/>
      <c r="T198" s="168"/>
      <c r="U198" s="163"/>
      <c r="V198" s="169"/>
      <c r="W198" s="173"/>
    </row>
    <row r="199" spans="1:23" s="104" customFormat="1" x14ac:dyDescent="0.25">
      <c r="A199" s="171"/>
      <c r="B199" s="160"/>
      <c r="C199" s="159"/>
      <c r="D199" s="159"/>
      <c r="E199" s="159"/>
      <c r="F199" s="159"/>
      <c r="G199" s="166"/>
      <c r="H199" s="171"/>
      <c r="I199" s="159"/>
      <c r="J199" s="165"/>
      <c r="K199" s="178"/>
      <c r="L199" s="172"/>
      <c r="M199" s="159"/>
      <c r="N199" s="159"/>
      <c r="O199" s="159"/>
      <c r="P199" s="159"/>
      <c r="Q199" s="165"/>
      <c r="R199" s="166"/>
      <c r="S199" s="167"/>
      <c r="T199" s="168"/>
      <c r="U199" s="163"/>
      <c r="V199" s="169"/>
      <c r="W199" s="173"/>
    </row>
    <row r="200" spans="1:23" s="104" customFormat="1" x14ac:dyDescent="0.25">
      <c r="A200" s="171"/>
      <c r="B200" s="160"/>
      <c r="C200" s="159"/>
      <c r="D200" s="159"/>
      <c r="E200" s="159"/>
      <c r="F200" s="159"/>
      <c r="G200" s="166"/>
      <c r="H200" s="171"/>
      <c r="I200" s="159"/>
      <c r="J200" s="165"/>
      <c r="K200" s="178"/>
      <c r="L200" s="172"/>
      <c r="M200" s="159"/>
      <c r="N200" s="159"/>
      <c r="O200" s="159"/>
      <c r="P200" s="159"/>
      <c r="Q200" s="165"/>
      <c r="R200" s="166"/>
      <c r="S200" s="167"/>
      <c r="T200" s="168"/>
      <c r="U200" s="163"/>
      <c r="V200" s="169"/>
      <c r="W200" s="173"/>
    </row>
    <row r="201" spans="1:23" s="104" customFormat="1" x14ac:dyDescent="0.25">
      <c r="A201" s="171"/>
      <c r="B201" s="160"/>
      <c r="C201" s="159"/>
      <c r="D201" s="159"/>
      <c r="E201" s="159"/>
      <c r="F201" s="159"/>
      <c r="G201" s="166"/>
      <c r="H201" s="171"/>
      <c r="I201" s="159"/>
      <c r="J201" s="165"/>
      <c r="K201" s="178"/>
      <c r="L201" s="172"/>
      <c r="M201" s="159"/>
      <c r="N201" s="159"/>
      <c r="O201" s="159"/>
      <c r="P201" s="159"/>
      <c r="Q201" s="165"/>
      <c r="R201" s="166"/>
      <c r="S201" s="167"/>
      <c r="T201" s="168"/>
      <c r="U201" s="163"/>
      <c r="V201" s="169"/>
      <c r="W201" s="173"/>
    </row>
    <row r="202" spans="1:23" s="104" customFormat="1" x14ac:dyDescent="0.25">
      <c r="A202" s="171"/>
      <c r="B202" s="160"/>
      <c r="C202" s="159"/>
      <c r="D202" s="159"/>
      <c r="E202" s="159"/>
      <c r="F202" s="159"/>
      <c r="G202" s="166"/>
      <c r="H202" s="171"/>
      <c r="I202" s="159"/>
      <c r="J202" s="165"/>
      <c r="K202" s="178"/>
      <c r="L202" s="172"/>
      <c r="M202" s="159"/>
      <c r="N202" s="159"/>
      <c r="O202" s="159"/>
      <c r="P202" s="159"/>
      <c r="Q202" s="165"/>
      <c r="R202" s="166"/>
      <c r="S202" s="167"/>
      <c r="T202" s="168"/>
      <c r="U202" s="163"/>
      <c r="V202" s="169"/>
      <c r="W202" s="173"/>
    </row>
    <row r="203" spans="1:23" s="104" customFormat="1" x14ac:dyDescent="0.25">
      <c r="A203" s="171"/>
      <c r="B203" s="160"/>
      <c r="C203" s="159"/>
      <c r="D203" s="159"/>
      <c r="E203" s="159"/>
      <c r="F203" s="159"/>
      <c r="G203" s="166"/>
      <c r="H203" s="171"/>
      <c r="I203" s="159"/>
      <c r="J203" s="165"/>
      <c r="K203" s="178"/>
      <c r="L203" s="172"/>
      <c r="M203" s="159"/>
      <c r="N203" s="159"/>
      <c r="O203" s="159"/>
      <c r="P203" s="159"/>
      <c r="Q203" s="165"/>
      <c r="R203" s="166"/>
      <c r="S203" s="167"/>
      <c r="T203" s="168"/>
      <c r="U203" s="163"/>
      <c r="V203" s="169"/>
      <c r="W203" s="173"/>
    </row>
    <row r="204" spans="1:23" s="104" customFormat="1" x14ac:dyDescent="0.25">
      <c r="A204" s="171"/>
      <c r="B204" s="160"/>
      <c r="C204" s="159"/>
      <c r="D204" s="159"/>
      <c r="E204" s="159"/>
      <c r="F204" s="159"/>
      <c r="G204" s="166"/>
      <c r="H204" s="171"/>
      <c r="I204" s="159"/>
      <c r="J204" s="165"/>
      <c r="K204" s="178"/>
      <c r="L204" s="172"/>
      <c r="M204" s="159"/>
      <c r="N204" s="159"/>
      <c r="O204" s="159"/>
      <c r="P204" s="159"/>
      <c r="Q204" s="165"/>
      <c r="R204" s="166"/>
      <c r="S204" s="167"/>
      <c r="T204" s="168"/>
      <c r="U204" s="163"/>
      <c r="V204" s="169"/>
      <c r="W204" s="173"/>
    </row>
    <row r="205" spans="1:23" s="104" customFormat="1" x14ac:dyDescent="0.25">
      <c r="A205" s="171"/>
      <c r="B205" s="160"/>
      <c r="C205" s="159"/>
      <c r="D205" s="159"/>
      <c r="E205" s="159"/>
      <c r="F205" s="159"/>
      <c r="G205" s="166"/>
      <c r="H205" s="171"/>
      <c r="I205" s="159"/>
      <c r="J205" s="165"/>
      <c r="K205" s="178"/>
      <c r="L205" s="172"/>
      <c r="M205" s="159"/>
      <c r="N205" s="159"/>
      <c r="O205" s="159"/>
      <c r="P205" s="159"/>
      <c r="Q205" s="165"/>
      <c r="R205" s="166"/>
      <c r="S205" s="167"/>
      <c r="T205" s="168"/>
      <c r="U205" s="163"/>
      <c r="V205" s="169"/>
      <c r="W205" s="173"/>
    </row>
    <row r="206" spans="1:23" s="104" customFormat="1" x14ac:dyDescent="0.25">
      <c r="A206" s="171"/>
      <c r="B206" s="160"/>
      <c r="C206" s="159"/>
      <c r="D206" s="159"/>
      <c r="E206" s="159"/>
      <c r="F206" s="159"/>
      <c r="G206" s="166"/>
      <c r="H206" s="171"/>
      <c r="I206" s="159"/>
      <c r="J206" s="165"/>
      <c r="K206" s="178"/>
      <c r="L206" s="172"/>
      <c r="M206" s="159"/>
      <c r="N206" s="159"/>
      <c r="O206" s="159"/>
      <c r="P206" s="159"/>
      <c r="Q206" s="165"/>
      <c r="R206" s="166"/>
      <c r="S206" s="167"/>
      <c r="T206" s="168"/>
      <c r="U206" s="163"/>
      <c r="V206" s="169"/>
      <c r="W206" s="173"/>
    </row>
    <row r="207" spans="1:23" s="104" customFormat="1" x14ac:dyDescent="0.25">
      <c r="A207" s="171"/>
      <c r="B207" s="160"/>
      <c r="C207" s="159"/>
      <c r="D207" s="159"/>
      <c r="E207" s="159"/>
      <c r="F207" s="159"/>
      <c r="G207" s="166"/>
      <c r="H207" s="171"/>
      <c r="I207" s="159"/>
      <c r="J207" s="165"/>
      <c r="K207" s="178"/>
      <c r="L207" s="172"/>
      <c r="M207" s="159"/>
      <c r="N207" s="159"/>
      <c r="O207" s="159"/>
      <c r="P207" s="159"/>
      <c r="Q207" s="165"/>
      <c r="R207" s="166"/>
      <c r="S207" s="167"/>
      <c r="T207" s="168"/>
      <c r="U207" s="163"/>
      <c r="V207" s="169"/>
      <c r="W207" s="173"/>
    </row>
    <row r="208" spans="1:23" s="104" customFormat="1" x14ac:dyDescent="0.25">
      <c r="A208" s="171"/>
      <c r="B208" s="160"/>
      <c r="C208" s="159"/>
      <c r="D208" s="159"/>
      <c r="E208" s="159"/>
      <c r="F208" s="159"/>
      <c r="G208" s="166"/>
      <c r="H208" s="171"/>
      <c r="I208" s="159"/>
      <c r="J208" s="165"/>
      <c r="K208" s="178"/>
      <c r="L208" s="172"/>
      <c r="M208" s="159"/>
      <c r="N208" s="159"/>
      <c r="O208" s="159"/>
      <c r="P208" s="159"/>
      <c r="Q208" s="165"/>
      <c r="R208" s="166"/>
      <c r="S208" s="167"/>
      <c r="T208" s="168"/>
      <c r="U208" s="163"/>
      <c r="V208" s="169"/>
      <c r="W208" s="173"/>
    </row>
    <row r="209" spans="1:23" s="104" customFormat="1" x14ac:dyDescent="0.25">
      <c r="A209" s="171"/>
      <c r="B209" s="160"/>
      <c r="C209" s="159"/>
      <c r="D209" s="159"/>
      <c r="E209" s="159"/>
      <c r="F209" s="159"/>
      <c r="G209" s="166"/>
      <c r="H209" s="171"/>
      <c r="I209" s="159"/>
      <c r="J209" s="165"/>
      <c r="K209" s="178"/>
      <c r="L209" s="172"/>
      <c r="M209" s="159"/>
      <c r="N209" s="159"/>
      <c r="O209" s="159"/>
      <c r="P209" s="159"/>
      <c r="Q209" s="165"/>
      <c r="R209" s="166"/>
      <c r="S209" s="167"/>
      <c r="T209" s="168"/>
      <c r="U209" s="163"/>
      <c r="V209" s="169"/>
      <c r="W209" s="173"/>
    </row>
    <row r="210" spans="1:23" s="104" customFormat="1" x14ac:dyDescent="0.25">
      <c r="A210" s="171"/>
      <c r="B210" s="160"/>
      <c r="C210" s="159"/>
      <c r="D210" s="159"/>
      <c r="E210" s="159"/>
      <c r="F210" s="159"/>
      <c r="G210" s="166"/>
      <c r="H210" s="171"/>
      <c r="I210" s="159"/>
      <c r="J210" s="165"/>
      <c r="K210" s="178"/>
      <c r="L210" s="172"/>
      <c r="M210" s="159"/>
      <c r="N210" s="159"/>
      <c r="O210" s="159"/>
      <c r="P210" s="159"/>
      <c r="Q210" s="165"/>
      <c r="R210" s="166"/>
      <c r="S210" s="167"/>
      <c r="T210" s="168"/>
      <c r="U210" s="163"/>
      <c r="V210" s="169"/>
      <c r="W210" s="173"/>
    </row>
    <row r="211" spans="1:23" s="104" customFormat="1" x14ac:dyDescent="0.25">
      <c r="A211" s="171"/>
      <c r="B211" s="160"/>
      <c r="C211" s="159"/>
      <c r="D211" s="159"/>
      <c r="E211" s="159"/>
      <c r="F211" s="159"/>
      <c r="G211" s="166"/>
      <c r="H211" s="171"/>
      <c r="I211" s="159"/>
      <c r="J211" s="165"/>
      <c r="K211" s="178"/>
      <c r="L211" s="172"/>
      <c r="M211" s="159"/>
      <c r="N211" s="159"/>
      <c r="O211" s="159"/>
      <c r="P211" s="159"/>
      <c r="Q211" s="165"/>
      <c r="R211" s="166"/>
      <c r="S211" s="167"/>
      <c r="T211" s="168"/>
      <c r="U211" s="163"/>
      <c r="V211" s="169"/>
      <c r="W211" s="173"/>
    </row>
    <row r="212" spans="1:23" s="104" customFormat="1" x14ac:dyDescent="0.25">
      <c r="A212" s="171"/>
      <c r="B212" s="160"/>
      <c r="C212" s="159"/>
      <c r="D212" s="159"/>
      <c r="E212" s="159"/>
      <c r="F212" s="159"/>
      <c r="G212" s="166"/>
      <c r="H212" s="171"/>
      <c r="I212" s="159"/>
      <c r="J212" s="165"/>
      <c r="K212" s="178"/>
      <c r="L212" s="172"/>
      <c r="M212" s="159"/>
      <c r="N212" s="159"/>
      <c r="O212" s="159"/>
      <c r="P212" s="159"/>
      <c r="Q212" s="165"/>
      <c r="R212" s="166"/>
      <c r="S212" s="167"/>
      <c r="T212" s="168"/>
      <c r="U212" s="163"/>
      <c r="V212" s="169"/>
      <c r="W212" s="173"/>
    </row>
    <row r="213" spans="1:23" s="104" customFormat="1" x14ac:dyDescent="0.25">
      <c r="A213" s="171"/>
      <c r="B213" s="160"/>
      <c r="C213" s="159"/>
      <c r="D213" s="159"/>
      <c r="E213" s="159"/>
      <c r="F213" s="159"/>
      <c r="G213" s="166"/>
      <c r="H213" s="171"/>
      <c r="I213" s="159"/>
      <c r="J213" s="165"/>
      <c r="K213" s="178"/>
      <c r="L213" s="172"/>
      <c r="M213" s="159"/>
      <c r="N213" s="159"/>
      <c r="O213" s="159"/>
      <c r="P213" s="159"/>
      <c r="Q213" s="165"/>
      <c r="R213" s="166"/>
      <c r="S213" s="167"/>
      <c r="T213" s="168"/>
      <c r="U213" s="163"/>
      <c r="V213" s="169"/>
      <c r="W213" s="173"/>
    </row>
    <row r="214" spans="1:23" s="104" customFormat="1" x14ac:dyDescent="0.25">
      <c r="A214" s="171"/>
      <c r="B214" s="160"/>
      <c r="C214" s="159"/>
      <c r="D214" s="159"/>
      <c r="E214" s="159"/>
      <c r="F214" s="159"/>
      <c r="G214" s="166"/>
      <c r="H214" s="171"/>
      <c r="I214" s="159"/>
      <c r="J214" s="165"/>
      <c r="K214" s="178"/>
      <c r="L214" s="172"/>
      <c r="M214" s="159"/>
      <c r="N214" s="159"/>
      <c r="O214" s="159"/>
      <c r="P214" s="159"/>
      <c r="Q214" s="165"/>
      <c r="R214" s="166"/>
      <c r="S214" s="167"/>
      <c r="T214" s="168"/>
      <c r="U214" s="163"/>
      <c r="V214" s="169"/>
      <c r="W214" s="173"/>
    </row>
    <row r="215" spans="1:23" s="104" customFormat="1" x14ac:dyDescent="0.25">
      <c r="A215" s="171"/>
      <c r="B215" s="160"/>
      <c r="C215" s="159"/>
      <c r="D215" s="159"/>
      <c r="E215" s="159"/>
      <c r="F215" s="159"/>
      <c r="G215" s="166"/>
      <c r="H215" s="171"/>
      <c r="I215" s="159"/>
      <c r="J215" s="165"/>
      <c r="K215" s="178"/>
      <c r="L215" s="172"/>
      <c r="M215" s="159"/>
      <c r="N215" s="159"/>
      <c r="O215" s="159"/>
      <c r="P215" s="159"/>
      <c r="Q215" s="165"/>
      <c r="R215" s="166"/>
      <c r="S215" s="167"/>
      <c r="T215" s="168"/>
      <c r="U215" s="163"/>
      <c r="V215" s="169"/>
      <c r="W215" s="173"/>
    </row>
    <row r="216" spans="1:23" s="104" customFormat="1" x14ac:dyDescent="0.25">
      <c r="A216" s="171"/>
      <c r="B216" s="160"/>
      <c r="C216" s="159"/>
      <c r="D216" s="159"/>
      <c r="E216" s="159"/>
      <c r="F216" s="159"/>
      <c r="G216" s="166"/>
      <c r="H216" s="171"/>
      <c r="I216" s="159"/>
      <c r="J216" s="165"/>
      <c r="K216" s="178"/>
      <c r="L216" s="172"/>
      <c r="M216" s="159"/>
      <c r="N216" s="159"/>
      <c r="O216" s="159"/>
      <c r="P216" s="159"/>
      <c r="Q216" s="165"/>
      <c r="R216" s="166"/>
      <c r="S216" s="167"/>
      <c r="T216" s="168"/>
      <c r="U216" s="163"/>
      <c r="V216" s="169"/>
      <c r="W216" s="173"/>
    </row>
    <row r="217" spans="1:23" s="104" customFormat="1" x14ac:dyDescent="0.25">
      <c r="A217" s="171"/>
      <c r="B217" s="160"/>
      <c r="C217" s="159"/>
      <c r="D217" s="159"/>
      <c r="E217" s="159"/>
      <c r="F217" s="159"/>
      <c r="G217" s="166"/>
      <c r="H217" s="171"/>
      <c r="I217" s="159"/>
      <c r="J217" s="165"/>
      <c r="K217" s="178"/>
      <c r="L217" s="172"/>
      <c r="M217" s="159"/>
      <c r="N217" s="159"/>
      <c r="O217" s="159"/>
      <c r="P217" s="159"/>
      <c r="Q217" s="165"/>
      <c r="R217" s="166"/>
      <c r="S217" s="167"/>
      <c r="T217" s="168"/>
      <c r="U217" s="163"/>
      <c r="V217" s="169"/>
      <c r="W217" s="173"/>
    </row>
    <row r="218" spans="1:23" s="104" customFormat="1" x14ac:dyDescent="0.25">
      <c r="A218" s="171"/>
      <c r="B218" s="160"/>
      <c r="C218" s="159"/>
      <c r="D218" s="159"/>
      <c r="E218" s="159"/>
      <c r="F218" s="159"/>
      <c r="G218" s="166"/>
      <c r="H218" s="171"/>
      <c r="I218" s="159"/>
      <c r="J218" s="165"/>
      <c r="K218" s="178"/>
      <c r="L218" s="172"/>
      <c r="M218" s="159"/>
      <c r="N218" s="159"/>
      <c r="O218" s="159"/>
      <c r="P218" s="159"/>
      <c r="Q218" s="165"/>
      <c r="R218" s="166"/>
      <c r="S218" s="167"/>
      <c r="T218" s="168"/>
      <c r="U218" s="163"/>
      <c r="V218" s="169"/>
      <c r="W218" s="173"/>
    </row>
    <row r="219" spans="1:23" s="104" customFormat="1" x14ac:dyDescent="0.25">
      <c r="A219" s="171"/>
      <c r="B219" s="160"/>
      <c r="C219" s="159"/>
      <c r="D219" s="159"/>
      <c r="E219" s="159"/>
      <c r="F219" s="159"/>
      <c r="G219" s="166"/>
      <c r="H219" s="171"/>
      <c r="I219" s="159"/>
      <c r="J219" s="165"/>
      <c r="K219" s="178"/>
      <c r="L219" s="172"/>
      <c r="M219" s="159"/>
      <c r="N219" s="159"/>
      <c r="O219" s="159"/>
      <c r="P219" s="159"/>
      <c r="Q219" s="165"/>
      <c r="R219" s="166"/>
      <c r="S219" s="167"/>
      <c r="T219" s="168"/>
      <c r="U219" s="163"/>
      <c r="V219" s="169"/>
      <c r="W219" s="173"/>
    </row>
    <row r="220" spans="1:23" s="104" customFormat="1" x14ac:dyDescent="0.25">
      <c r="A220" s="171"/>
      <c r="B220" s="160"/>
      <c r="C220" s="159"/>
      <c r="D220" s="159"/>
      <c r="E220" s="159"/>
      <c r="F220" s="159"/>
      <c r="G220" s="166"/>
      <c r="H220" s="171"/>
      <c r="I220" s="159"/>
      <c r="J220" s="165"/>
      <c r="K220" s="178"/>
      <c r="L220" s="172"/>
      <c r="M220" s="159"/>
      <c r="N220" s="159"/>
      <c r="O220" s="159"/>
      <c r="P220" s="159"/>
      <c r="Q220" s="165"/>
      <c r="R220" s="166"/>
      <c r="S220" s="167"/>
      <c r="T220" s="168"/>
      <c r="U220" s="163"/>
      <c r="V220" s="169"/>
      <c r="W220" s="173"/>
    </row>
    <row r="221" spans="1:23" s="104" customFormat="1" x14ac:dyDescent="0.25">
      <c r="A221" s="171"/>
      <c r="B221" s="160"/>
      <c r="C221" s="159"/>
      <c r="D221" s="159"/>
      <c r="E221" s="159"/>
      <c r="F221" s="159"/>
      <c r="G221" s="166"/>
      <c r="H221" s="171"/>
      <c r="I221" s="159"/>
      <c r="J221" s="165"/>
      <c r="K221" s="178"/>
      <c r="L221" s="172"/>
      <c r="M221" s="159"/>
      <c r="N221" s="159"/>
      <c r="O221" s="159"/>
      <c r="P221" s="159"/>
      <c r="Q221" s="165"/>
      <c r="R221" s="166"/>
      <c r="S221" s="167"/>
      <c r="T221" s="168"/>
      <c r="U221" s="163"/>
      <c r="V221" s="169"/>
      <c r="W221" s="173"/>
    </row>
    <row r="222" spans="1:23" s="104" customFormat="1" x14ac:dyDescent="0.25">
      <c r="A222" s="171"/>
      <c r="B222" s="160"/>
      <c r="C222" s="159"/>
      <c r="D222" s="159"/>
      <c r="E222" s="159"/>
      <c r="F222" s="159"/>
      <c r="G222" s="166"/>
      <c r="H222" s="171"/>
      <c r="I222" s="159"/>
      <c r="J222" s="165"/>
      <c r="K222" s="178"/>
      <c r="L222" s="172"/>
      <c r="M222" s="159"/>
      <c r="N222" s="159"/>
      <c r="O222" s="159"/>
      <c r="P222" s="159"/>
      <c r="Q222" s="165"/>
      <c r="R222" s="166"/>
      <c r="S222" s="167"/>
      <c r="T222" s="168"/>
      <c r="U222" s="163"/>
      <c r="V222" s="169"/>
      <c r="W222" s="173"/>
    </row>
    <row r="223" spans="1:23" s="104" customFormat="1" x14ac:dyDescent="0.25">
      <c r="A223" s="171"/>
      <c r="B223" s="160"/>
      <c r="C223" s="159"/>
      <c r="D223" s="159"/>
      <c r="E223" s="159"/>
      <c r="F223" s="159"/>
      <c r="G223" s="166"/>
      <c r="H223" s="171"/>
      <c r="I223" s="159"/>
      <c r="J223" s="165"/>
      <c r="K223" s="178"/>
      <c r="L223" s="172"/>
      <c r="M223" s="159"/>
      <c r="N223" s="159"/>
      <c r="O223" s="159"/>
      <c r="P223" s="159"/>
      <c r="Q223" s="165"/>
      <c r="R223" s="166"/>
      <c r="S223" s="167"/>
      <c r="T223" s="168"/>
      <c r="U223" s="163"/>
      <c r="V223" s="169"/>
      <c r="W223" s="173"/>
    </row>
    <row r="224" spans="1:23" s="104" customFormat="1" x14ac:dyDescent="0.25">
      <c r="A224" s="171"/>
      <c r="B224" s="160"/>
      <c r="C224" s="159"/>
      <c r="D224" s="159"/>
      <c r="E224" s="159"/>
      <c r="F224" s="159"/>
      <c r="G224" s="166"/>
      <c r="H224" s="171"/>
      <c r="I224" s="159"/>
      <c r="J224" s="165"/>
      <c r="K224" s="178"/>
      <c r="L224" s="172"/>
      <c r="M224" s="159"/>
      <c r="N224" s="159"/>
      <c r="O224" s="159"/>
      <c r="P224" s="159"/>
      <c r="Q224" s="165"/>
      <c r="R224" s="166"/>
      <c r="S224" s="167"/>
      <c r="T224" s="168"/>
      <c r="U224" s="163"/>
      <c r="V224" s="169"/>
      <c r="W224" s="173"/>
    </row>
    <row r="225" spans="1:23" s="104" customFormat="1" x14ac:dyDescent="0.25">
      <c r="A225" s="171"/>
      <c r="B225" s="160"/>
      <c r="C225" s="159"/>
      <c r="D225" s="159"/>
      <c r="E225" s="159"/>
      <c r="F225" s="159"/>
      <c r="G225" s="166"/>
      <c r="H225" s="171"/>
      <c r="I225" s="159"/>
      <c r="J225" s="165"/>
      <c r="K225" s="178"/>
      <c r="L225" s="172"/>
      <c r="M225" s="159"/>
      <c r="N225" s="159"/>
      <c r="O225" s="159"/>
      <c r="P225" s="159"/>
      <c r="Q225" s="165"/>
      <c r="R225" s="166"/>
      <c r="S225" s="167"/>
      <c r="T225" s="168"/>
      <c r="U225" s="163"/>
      <c r="V225" s="169"/>
      <c r="W225" s="173"/>
    </row>
    <row r="226" spans="1:23" s="104" customFormat="1" x14ac:dyDescent="0.25">
      <c r="A226" s="171"/>
      <c r="B226" s="160"/>
      <c r="C226" s="159"/>
      <c r="D226" s="159"/>
      <c r="E226" s="159"/>
      <c r="F226" s="159"/>
      <c r="G226" s="166"/>
      <c r="H226" s="171"/>
      <c r="I226" s="159"/>
      <c r="J226" s="165"/>
      <c r="K226" s="178"/>
      <c r="L226" s="172"/>
      <c r="M226" s="159"/>
      <c r="N226" s="159"/>
      <c r="O226" s="159"/>
      <c r="P226" s="159"/>
      <c r="Q226" s="165"/>
      <c r="R226" s="166"/>
      <c r="S226" s="167"/>
      <c r="T226" s="168"/>
      <c r="U226" s="163"/>
      <c r="V226" s="169"/>
      <c r="W226" s="173"/>
    </row>
    <row r="227" spans="1:23" s="104" customFormat="1" x14ac:dyDescent="0.25">
      <c r="A227" s="171"/>
      <c r="B227" s="160"/>
      <c r="C227" s="159"/>
      <c r="D227" s="159"/>
      <c r="E227" s="159"/>
      <c r="F227" s="159"/>
      <c r="G227" s="166"/>
      <c r="H227" s="171"/>
      <c r="I227" s="159"/>
      <c r="J227" s="165"/>
      <c r="K227" s="178"/>
      <c r="L227" s="172"/>
      <c r="M227" s="159"/>
      <c r="N227" s="159"/>
      <c r="O227" s="159"/>
      <c r="P227" s="159"/>
      <c r="Q227" s="165"/>
      <c r="R227" s="166"/>
      <c r="S227" s="167"/>
      <c r="T227" s="168"/>
      <c r="U227" s="163"/>
      <c r="V227" s="169"/>
      <c r="W227" s="173"/>
    </row>
    <row r="228" spans="1:23" s="104" customFormat="1" x14ac:dyDescent="0.25">
      <c r="A228" s="171"/>
      <c r="B228" s="160"/>
      <c r="C228" s="159"/>
      <c r="D228" s="159"/>
      <c r="E228" s="159"/>
      <c r="F228" s="159"/>
      <c r="G228" s="166"/>
      <c r="H228" s="171"/>
      <c r="I228" s="159"/>
      <c r="J228" s="165"/>
      <c r="K228" s="178"/>
      <c r="L228" s="172"/>
      <c r="M228" s="159"/>
      <c r="N228" s="159"/>
      <c r="O228" s="159"/>
      <c r="P228" s="159"/>
      <c r="Q228" s="165"/>
      <c r="R228" s="166"/>
      <c r="S228" s="167"/>
      <c r="T228" s="168"/>
      <c r="U228" s="163"/>
      <c r="V228" s="169"/>
      <c r="W228" s="173"/>
    </row>
    <row r="229" spans="1:23" s="104" customFormat="1" x14ac:dyDescent="0.25">
      <c r="A229" s="171"/>
      <c r="B229" s="160"/>
      <c r="C229" s="159"/>
      <c r="D229" s="159"/>
      <c r="E229" s="159"/>
      <c r="F229" s="159"/>
      <c r="G229" s="166"/>
      <c r="H229" s="171"/>
      <c r="I229" s="159"/>
      <c r="J229" s="165"/>
      <c r="K229" s="178"/>
      <c r="L229" s="172"/>
      <c r="M229" s="159"/>
      <c r="N229" s="159"/>
      <c r="O229" s="159"/>
      <c r="P229" s="159"/>
      <c r="Q229" s="165"/>
      <c r="R229" s="166"/>
      <c r="S229" s="167"/>
      <c r="T229" s="168"/>
      <c r="U229" s="163"/>
      <c r="V229" s="169"/>
      <c r="W229" s="173"/>
    </row>
    <row r="230" spans="1:23" s="104" customFormat="1" x14ac:dyDescent="0.25">
      <c r="A230" s="171"/>
      <c r="B230" s="160"/>
      <c r="C230" s="159"/>
      <c r="D230" s="159"/>
      <c r="E230" s="159"/>
      <c r="F230" s="159"/>
      <c r="G230" s="166"/>
      <c r="H230" s="171"/>
      <c r="I230" s="159"/>
      <c r="J230" s="165"/>
      <c r="K230" s="178"/>
      <c r="L230" s="172"/>
      <c r="M230" s="159"/>
      <c r="N230" s="159"/>
      <c r="O230" s="159"/>
      <c r="P230" s="159"/>
      <c r="Q230" s="165"/>
      <c r="R230" s="166"/>
      <c r="S230" s="167"/>
      <c r="T230" s="168"/>
      <c r="U230" s="163"/>
      <c r="V230" s="169"/>
      <c r="W230" s="173"/>
    </row>
    <row r="231" spans="1:23" s="104" customFormat="1" x14ac:dyDescent="0.25">
      <c r="A231" s="171"/>
      <c r="B231" s="160"/>
      <c r="C231" s="159"/>
      <c r="D231" s="159"/>
      <c r="E231" s="159"/>
      <c r="F231" s="159"/>
      <c r="G231" s="166"/>
      <c r="H231" s="171"/>
      <c r="I231" s="159"/>
      <c r="J231" s="165"/>
      <c r="K231" s="178"/>
      <c r="L231" s="172"/>
      <c r="M231" s="159"/>
      <c r="N231" s="159"/>
      <c r="O231" s="159"/>
      <c r="P231" s="159"/>
      <c r="Q231" s="165"/>
      <c r="R231" s="166"/>
      <c r="S231" s="167"/>
      <c r="T231" s="168"/>
      <c r="U231" s="163"/>
      <c r="V231" s="169"/>
      <c r="W231" s="173"/>
    </row>
    <row r="232" spans="1:23" s="104" customFormat="1" x14ac:dyDescent="0.25">
      <c r="A232" s="171"/>
      <c r="B232" s="160"/>
      <c r="C232" s="159"/>
      <c r="D232" s="159"/>
      <c r="E232" s="159"/>
      <c r="F232" s="159"/>
      <c r="G232" s="166"/>
      <c r="H232" s="171"/>
      <c r="I232" s="159"/>
      <c r="J232" s="165"/>
      <c r="K232" s="178"/>
      <c r="L232" s="172"/>
      <c r="M232" s="159"/>
      <c r="N232" s="159"/>
      <c r="O232" s="159"/>
      <c r="P232" s="159"/>
      <c r="Q232" s="165"/>
      <c r="R232" s="166"/>
      <c r="S232" s="167"/>
      <c r="T232" s="168"/>
      <c r="U232" s="163"/>
      <c r="V232" s="169"/>
      <c r="W232" s="173"/>
    </row>
    <row r="233" spans="1:23" s="104" customFormat="1" x14ac:dyDescent="0.25">
      <c r="A233" s="171"/>
      <c r="B233" s="160"/>
      <c r="C233" s="159"/>
      <c r="D233" s="159"/>
      <c r="E233" s="159"/>
      <c r="F233" s="159"/>
      <c r="G233" s="166"/>
      <c r="H233" s="171"/>
      <c r="I233" s="159"/>
      <c r="J233" s="165"/>
      <c r="K233" s="178"/>
      <c r="L233" s="172"/>
      <c r="M233" s="159"/>
      <c r="N233" s="159"/>
      <c r="O233" s="159"/>
      <c r="P233" s="159"/>
      <c r="Q233" s="165"/>
      <c r="R233" s="166"/>
      <c r="S233" s="167"/>
      <c r="T233" s="168"/>
      <c r="U233" s="163"/>
      <c r="V233" s="169"/>
      <c r="W233" s="173"/>
    </row>
    <row r="234" spans="1:23" s="104" customFormat="1" x14ac:dyDescent="0.25">
      <c r="A234" s="171"/>
      <c r="B234" s="160"/>
      <c r="C234" s="159"/>
      <c r="D234" s="159"/>
      <c r="E234" s="159"/>
      <c r="F234" s="159"/>
      <c r="G234" s="166"/>
      <c r="H234" s="171"/>
      <c r="I234" s="159"/>
      <c r="J234" s="165"/>
      <c r="K234" s="178"/>
      <c r="L234" s="172"/>
      <c r="M234" s="159"/>
      <c r="N234" s="159"/>
      <c r="O234" s="159"/>
      <c r="P234" s="159"/>
      <c r="Q234" s="165"/>
      <c r="R234" s="166"/>
      <c r="S234" s="167"/>
      <c r="T234" s="168"/>
      <c r="U234" s="163"/>
      <c r="V234" s="169"/>
      <c r="W234" s="173"/>
    </row>
    <row r="235" spans="1:23" s="104" customFormat="1" x14ac:dyDescent="0.25">
      <c r="A235" s="171"/>
      <c r="B235" s="160"/>
      <c r="C235" s="159"/>
      <c r="D235" s="159"/>
      <c r="E235" s="159"/>
      <c r="F235" s="159"/>
      <c r="G235" s="166"/>
      <c r="H235" s="171"/>
      <c r="I235" s="159"/>
      <c r="J235" s="165"/>
      <c r="K235" s="178"/>
      <c r="L235" s="172"/>
      <c r="M235" s="159"/>
      <c r="N235" s="159"/>
      <c r="O235" s="159"/>
      <c r="P235" s="159"/>
      <c r="Q235" s="165"/>
      <c r="R235" s="166"/>
      <c r="S235" s="167"/>
      <c r="T235" s="168"/>
      <c r="U235" s="163"/>
      <c r="V235" s="169"/>
      <c r="W235" s="173"/>
    </row>
    <row r="236" spans="1:23" s="104" customFormat="1" x14ac:dyDescent="0.25">
      <c r="A236" s="171"/>
      <c r="B236" s="160"/>
      <c r="C236" s="159"/>
      <c r="D236" s="159"/>
      <c r="E236" s="159"/>
      <c r="F236" s="159"/>
      <c r="G236" s="166"/>
      <c r="H236" s="171"/>
      <c r="I236" s="159"/>
      <c r="J236" s="165"/>
      <c r="K236" s="178"/>
      <c r="L236" s="172"/>
      <c r="M236" s="159"/>
      <c r="N236" s="159"/>
      <c r="O236" s="159"/>
      <c r="P236" s="159"/>
      <c r="Q236" s="165"/>
      <c r="R236" s="166"/>
      <c r="S236" s="167"/>
      <c r="T236" s="168"/>
      <c r="U236" s="163"/>
      <c r="V236" s="169"/>
      <c r="W236" s="173"/>
    </row>
    <row r="237" spans="1:23" s="104" customFormat="1" x14ac:dyDescent="0.25">
      <c r="A237" s="171"/>
      <c r="B237" s="160"/>
      <c r="C237" s="159"/>
      <c r="D237" s="159"/>
      <c r="E237" s="159"/>
      <c r="F237" s="159"/>
      <c r="G237" s="166"/>
      <c r="H237" s="171"/>
      <c r="I237" s="159"/>
      <c r="J237" s="165"/>
      <c r="K237" s="178"/>
      <c r="L237" s="172"/>
      <c r="M237" s="159"/>
      <c r="N237" s="159"/>
      <c r="O237" s="159"/>
      <c r="P237" s="159"/>
      <c r="Q237" s="165"/>
      <c r="R237" s="166"/>
      <c r="S237" s="167"/>
      <c r="T237" s="168"/>
      <c r="U237" s="163"/>
      <c r="V237" s="169"/>
      <c r="W237" s="173"/>
    </row>
    <row r="238" spans="1:23" s="104" customFormat="1" x14ac:dyDescent="0.25">
      <c r="A238" s="171"/>
      <c r="B238" s="160"/>
      <c r="C238" s="159"/>
      <c r="D238" s="159"/>
      <c r="E238" s="159"/>
      <c r="F238" s="159"/>
      <c r="G238" s="166"/>
      <c r="H238" s="171"/>
      <c r="I238" s="159"/>
      <c r="J238" s="165"/>
      <c r="K238" s="178"/>
      <c r="L238" s="172"/>
      <c r="M238" s="159"/>
      <c r="N238" s="159"/>
      <c r="O238" s="159"/>
      <c r="P238" s="159"/>
      <c r="Q238" s="165"/>
      <c r="R238" s="166"/>
      <c r="S238" s="167"/>
      <c r="T238" s="168"/>
      <c r="U238" s="163"/>
      <c r="V238" s="169"/>
      <c r="W238" s="173"/>
    </row>
    <row r="239" spans="1:23" s="104" customFormat="1" x14ac:dyDescent="0.25">
      <c r="A239" s="171"/>
      <c r="B239" s="160"/>
      <c r="C239" s="159"/>
      <c r="D239" s="159"/>
      <c r="E239" s="159"/>
      <c r="F239" s="159"/>
      <c r="G239" s="166"/>
      <c r="H239" s="171"/>
      <c r="I239" s="159"/>
      <c r="J239" s="165"/>
      <c r="K239" s="178"/>
      <c r="L239" s="172"/>
      <c r="M239" s="159"/>
      <c r="N239" s="159"/>
      <c r="O239" s="159"/>
      <c r="P239" s="159"/>
      <c r="Q239" s="165"/>
      <c r="R239" s="166"/>
      <c r="S239" s="167"/>
      <c r="T239" s="168"/>
      <c r="U239" s="163"/>
      <c r="V239" s="169"/>
      <c r="W239" s="173"/>
    </row>
    <row r="240" spans="1:23" s="104" customFormat="1" x14ac:dyDescent="0.25">
      <c r="A240" s="171"/>
      <c r="B240" s="160"/>
      <c r="C240" s="159"/>
      <c r="D240" s="159"/>
      <c r="E240" s="159"/>
      <c r="F240" s="159"/>
      <c r="G240" s="166"/>
      <c r="H240" s="171"/>
      <c r="I240" s="159"/>
      <c r="J240" s="165"/>
      <c r="K240" s="178"/>
      <c r="L240" s="172"/>
      <c r="M240" s="159"/>
      <c r="N240" s="159"/>
      <c r="O240" s="159"/>
      <c r="P240" s="159"/>
      <c r="Q240" s="165"/>
      <c r="R240" s="166"/>
      <c r="S240" s="167"/>
      <c r="T240" s="168"/>
      <c r="U240" s="163"/>
      <c r="V240" s="169"/>
      <c r="W240" s="173"/>
    </row>
    <row r="241" spans="1:23" s="104" customFormat="1" x14ac:dyDescent="0.25">
      <c r="A241" s="171"/>
      <c r="B241" s="160"/>
      <c r="C241" s="159"/>
      <c r="D241" s="159"/>
      <c r="E241" s="159"/>
      <c r="F241" s="159"/>
      <c r="G241" s="166"/>
      <c r="H241" s="171"/>
      <c r="I241" s="159"/>
      <c r="J241" s="165"/>
      <c r="K241" s="178"/>
      <c r="L241" s="172"/>
      <c r="M241" s="159"/>
      <c r="N241" s="159"/>
      <c r="O241" s="159"/>
      <c r="P241" s="159"/>
      <c r="Q241" s="165"/>
      <c r="R241" s="166"/>
      <c r="S241" s="167"/>
      <c r="T241" s="168"/>
      <c r="U241" s="163"/>
      <c r="V241" s="169"/>
      <c r="W241" s="173"/>
    </row>
    <row r="242" spans="1:23" s="104" customFormat="1" x14ac:dyDescent="0.25">
      <c r="A242" s="171"/>
      <c r="B242" s="160"/>
      <c r="C242" s="159"/>
      <c r="D242" s="159"/>
      <c r="E242" s="159"/>
      <c r="F242" s="159"/>
      <c r="G242" s="166"/>
      <c r="H242" s="171"/>
      <c r="I242" s="159"/>
      <c r="J242" s="165"/>
      <c r="K242" s="178"/>
      <c r="L242" s="172"/>
      <c r="M242" s="159"/>
      <c r="N242" s="159"/>
      <c r="O242" s="159"/>
      <c r="P242" s="159"/>
      <c r="Q242" s="165"/>
      <c r="R242" s="166"/>
      <c r="S242" s="167"/>
      <c r="T242" s="168"/>
      <c r="U242" s="163"/>
      <c r="V242" s="169"/>
      <c r="W242" s="173"/>
    </row>
    <row r="243" spans="1:23" s="104" customFormat="1" x14ac:dyDescent="0.25">
      <c r="A243" s="171"/>
      <c r="B243" s="160"/>
      <c r="C243" s="159"/>
      <c r="D243" s="159"/>
      <c r="E243" s="159"/>
      <c r="F243" s="159"/>
      <c r="G243" s="166"/>
      <c r="H243" s="171"/>
      <c r="I243" s="159"/>
      <c r="J243" s="165"/>
      <c r="K243" s="178"/>
      <c r="L243" s="172"/>
      <c r="M243" s="159"/>
      <c r="N243" s="159"/>
      <c r="O243" s="159"/>
      <c r="P243" s="159"/>
      <c r="Q243" s="165"/>
      <c r="R243" s="166"/>
      <c r="S243" s="167"/>
      <c r="T243" s="168"/>
      <c r="U243" s="163"/>
      <c r="V243" s="169"/>
      <c r="W243" s="173"/>
    </row>
    <row r="244" spans="1:23" s="104" customFormat="1" x14ac:dyDescent="0.25">
      <c r="A244" s="171"/>
      <c r="B244" s="160"/>
      <c r="C244" s="159"/>
      <c r="D244" s="159"/>
      <c r="E244" s="159"/>
      <c r="F244" s="159"/>
      <c r="G244" s="166"/>
      <c r="H244" s="171"/>
      <c r="I244" s="159"/>
      <c r="J244" s="165"/>
      <c r="K244" s="178"/>
      <c r="L244" s="172"/>
      <c r="M244" s="159"/>
      <c r="N244" s="159"/>
      <c r="O244" s="159"/>
      <c r="P244" s="159"/>
      <c r="Q244" s="165"/>
      <c r="R244" s="166"/>
      <c r="S244" s="167"/>
      <c r="T244" s="168"/>
      <c r="U244" s="163"/>
      <c r="V244" s="169"/>
      <c r="W244" s="173"/>
    </row>
    <row r="245" spans="1:23" s="104" customFormat="1" x14ac:dyDescent="0.25">
      <c r="A245" s="171"/>
      <c r="B245" s="160"/>
      <c r="C245" s="159"/>
      <c r="D245" s="159"/>
      <c r="E245" s="159"/>
      <c r="F245" s="159"/>
      <c r="G245" s="166"/>
      <c r="H245" s="171"/>
      <c r="I245" s="159"/>
      <c r="J245" s="165"/>
      <c r="K245" s="178"/>
      <c r="L245" s="172"/>
      <c r="M245" s="159"/>
      <c r="N245" s="159"/>
      <c r="O245" s="159"/>
      <c r="P245" s="159"/>
      <c r="Q245" s="165"/>
      <c r="R245" s="166"/>
      <c r="S245" s="167"/>
      <c r="T245" s="168"/>
      <c r="U245" s="163"/>
      <c r="V245" s="169"/>
      <c r="W245" s="173"/>
    </row>
    <row r="246" spans="1:23" s="104" customFormat="1" x14ac:dyDescent="0.25">
      <c r="A246" s="171"/>
      <c r="B246" s="160"/>
      <c r="C246" s="159"/>
      <c r="D246" s="159"/>
      <c r="E246" s="159"/>
      <c r="F246" s="159"/>
      <c r="G246" s="166"/>
      <c r="H246" s="171"/>
      <c r="I246" s="159"/>
      <c r="J246" s="165"/>
      <c r="K246" s="178"/>
      <c r="L246" s="172"/>
      <c r="M246" s="159"/>
      <c r="N246" s="159"/>
      <c r="O246" s="159"/>
      <c r="P246" s="159"/>
      <c r="Q246" s="165"/>
      <c r="R246" s="166"/>
      <c r="S246" s="167"/>
      <c r="T246" s="168"/>
      <c r="U246" s="163"/>
      <c r="V246" s="169"/>
      <c r="W246" s="173"/>
    </row>
    <row r="247" spans="1:23" s="104" customFormat="1" x14ac:dyDescent="0.25">
      <c r="A247" s="171"/>
      <c r="B247" s="160"/>
      <c r="C247" s="159"/>
      <c r="D247" s="159"/>
      <c r="E247" s="159"/>
      <c r="F247" s="159"/>
      <c r="G247" s="166"/>
      <c r="H247" s="171"/>
      <c r="I247" s="159"/>
      <c r="J247" s="165"/>
      <c r="K247" s="178"/>
      <c r="L247" s="172"/>
      <c r="M247" s="159"/>
      <c r="N247" s="159"/>
      <c r="O247" s="159"/>
      <c r="P247" s="159"/>
      <c r="Q247" s="165"/>
      <c r="R247" s="166"/>
      <c r="S247" s="167"/>
      <c r="T247" s="168"/>
      <c r="U247" s="163"/>
      <c r="V247" s="169"/>
      <c r="W247" s="173"/>
    </row>
    <row r="248" spans="1:23" s="104" customFormat="1" x14ac:dyDescent="0.25">
      <c r="A248" s="171"/>
      <c r="B248" s="160"/>
      <c r="C248" s="159"/>
      <c r="D248" s="159"/>
      <c r="E248" s="159"/>
      <c r="F248" s="159"/>
      <c r="G248" s="166"/>
      <c r="H248" s="171"/>
      <c r="I248" s="159"/>
      <c r="J248" s="165"/>
      <c r="K248" s="178"/>
      <c r="L248" s="172"/>
      <c r="M248" s="159"/>
      <c r="N248" s="159"/>
      <c r="O248" s="159"/>
      <c r="P248" s="159"/>
      <c r="Q248" s="165"/>
      <c r="R248" s="166"/>
      <c r="S248" s="167"/>
      <c r="T248" s="168"/>
      <c r="U248" s="163"/>
      <c r="V248" s="169"/>
      <c r="W248" s="173"/>
    </row>
    <row r="249" spans="1:23" s="104" customFormat="1" x14ac:dyDescent="0.25">
      <c r="A249" s="171"/>
      <c r="B249" s="160"/>
      <c r="C249" s="159"/>
      <c r="D249" s="159"/>
      <c r="E249" s="159"/>
      <c r="F249" s="159"/>
      <c r="G249" s="166"/>
      <c r="H249" s="171"/>
      <c r="I249" s="159"/>
      <c r="J249" s="165"/>
      <c r="K249" s="178"/>
      <c r="L249" s="172"/>
      <c r="M249" s="159"/>
      <c r="N249" s="159"/>
      <c r="O249" s="159"/>
      <c r="P249" s="159"/>
      <c r="Q249" s="165"/>
      <c r="R249" s="166"/>
      <c r="S249" s="167"/>
      <c r="T249" s="168"/>
      <c r="U249" s="163"/>
      <c r="V249" s="169"/>
      <c r="W249" s="173"/>
    </row>
    <row r="250" spans="1:23" s="104" customFormat="1" x14ac:dyDescent="0.25">
      <c r="A250" s="171"/>
      <c r="B250" s="160"/>
      <c r="C250" s="159"/>
      <c r="D250" s="159"/>
      <c r="E250" s="159"/>
      <c r="F250" s="159"/>
      <c r="G250" s="166"/>
      <c r="H250" s="171"/>
      <c r="I250" s="159"/>
      <c r="J250" s="165"/>
      <c r="K250" s="178"/>
      <c r="L250" s="172"/>
      <c r="M250" s="159"/>
      <c r="N250" s="159"/>
      <c r="O250" s="159"/>
      <c r="P250" s="159"/>
      <c r="Q250" s="165"/>
      <c r="R250" s="166"/>
      <c r="S250" s="167"/>
      <c r="T250" s="168"/>
      <c r="U250" s="163"/>
      <c r="V250" s="169"/>
      <c r="W250" s="173"/>
    </row>
    <row r="251" spans="1:23" s="104" customFormat="1" x14ac:dyDescent="0.25">
      <c r="A251" s="171"/>
      <c r="B251" s="160"/>
      <c r="C251" s="159"/>
      <c r="D251" s="159"/>
      <c r="E251" s="159"/>
      <c r="F251" s="159"/>
      <c r="G251" s="166"/>
      <c r="H251" s="171"/>
      <c r="I251" s="159"/>
      <c r="J251" s="165"/>
      <c r="K251" s="178"/>
      <c r="L251" s="172"/>
      <c r="M251" s="159"/>
      <c r="N251" s="159"/>
      <c r="O251" s="159"/>
      <c r="P251" s="159"/>
      <c r="Q251" s="165"/>
      <c r="R251" s="166"/>
      <c r="S251" s="167"/>
      <c r="T251" s="168"/>
      <c r="U251" s="163"/>
      <c r="V251" s="169"/>
      <c r="W251" s="173"/>
    </row>
    <row r="252" spans="1:23" s="104" customFormat="1" x14ac:dyDescent="0.25">
      <c r="A252" s="171"/>
      <c r="B252" s="160"/>
      <c r="C252" s="159"/>
      <c r="D252" s="159"/>
      <c r="E252" s="159"/>
      <c r="F252" s="159"/>
      <c r="G252" s="166"/>
      <c r="H252" s="171"/>
      <c r="I252" s="159"/>
      <c r="J252" s="165"/>
      <c r="K252" s="178"/>
      <c r="L252" s="172"/>
      <c r="M252" s="159"/>
      <c r="N252" s="159"/>
      <c r="O252" s="159"/>
      <c r="P252" s="159"/>
      <c r="Q252" s="165"/>
      <c r="R252" s="166"/>
      <c r="S252" s="167"/>
      <c r="T252" s="168"/>
      <c r="U252" s="163"/>
      <c r="V252" s="169"/>
      <c r="W252" s="173"/>
    </row>
    <row r="253" spans="1:23" s="104" customFormat="1" x14ac:dyDescent="0.25">
      <c r="A253" s="171"/>
      <c r="B253" s="160"/>
      <c r="C253" s="159"/>
      <c r="D253" s="159"/>
      <c r="E253" s="159"/>
      <c r="F253" s="159"/>
      <c r="G253" s="166"/>
      <c r="H253" s="171"/>
      <c r="I253" s="159"/>
      <c r="J253" s="165"/>
      <c r="K253" s="178"/>
      <c r="L253" s="172"/>
      <c r="M253" s="159"/>
      <c r="N253" s="159"/>
      <c r="O253" s="159"/>
      <c r="P253" s="159"/>
      <c r="Q253" s="165"/>
      <c r="R253" s="166"/>
      <c r="S253" s="167"/>
      <c r="T253" s="168"/>
      <c r="U253" s="163"/>
      <c r="V253" s="169"/>
      <c r="W253" s="173"/>
    </row>
    <row r="254" spans="1:23" s="104" customFormat="1" x14ac:dyDescent="0.25">
      <c r="A254" s="171"/>
      <c r="B254" s="160"/>
      <c r="C254" s="159"/>
      <c r="D254" s="159"/>
      <c r="E254" s="159"/>
      <c r="F254" s="159"/>
      <c r="G254" s="166"/>
      <c r="H254" s="171"/>
      <c r="I254" s="159"/>
      <c r="J254" s="165"/>
      <c r="K254" s="178"/>
      <c r="L254" s="172"/>
      <c r="M254" s="159"/>
      <c r="N254" s="159"/>
      <c r="O254" s="159"/>
      <c r="P254" s="159"/>
      <c r="Q254" s="165"/>
      <c r="R254" s="166"/>
      <c r="S254" s="167"/>
      <c r="T254" s="168"/>
      <c r="U254" s="163"/>
      <c r="V254" s="169"/>
      <c r="W254" s="173"/>
    </row>
    <row r="255" spans="1:23" s="104" customFormat="1" x14ac:dyDescent="0.25">
      <c r="A255" s="171"/>
      <c r="B255" s="160"/>
      <c r="C255" s="159"/>
      <c r="D255" s="159"/>
      <c r="E255" s="159"/>
      <c r="F255" s="159"/>
      <c r="G255" s="166"/>
      <c r="H255" s="171"/>
      <c r="I255" s="159"/>
      <c r="J255" s="165"/>
      <c r="K255" s="178"/>
      <c r="L255" s="172"/>
      <c r="M255" s="159"/>
      <c r="N255" s="159"/>
      <c r="O255" s="159"/>
      <c r="P255" s="159"/>
      <c r="Q255" s="165"/>
      <c r="R255" s="166"/>
      <c r="S255" s="167"/>
      <c r="T255" s="168"/>
      <c r="U255" s="163"/>
      <c r="V255" s="169"/>
      <c r="W255" s="173"/>
    </row>
    <row r="256" spans="1:23" s="104" customFormat="1" x14ac:dyDescent="0.25">
      <c r="A256" s="171"/>
      <c r="B256" s="160"/>
      <c r="C256" s="159"/>
      <c r="D256" s="159"/>
      <c r="E256" s="159"/>
      <c r="F256" s="159"/>
      <c r="G256" s="166"/>
      <c r="H256" s="171"/>
      <c r="I256" s="159"/>
      <c r="J256" s="165"/>
      <c r="K256" s="178"/>
      <c r="L256" s="172"/>
      <c r="M256" s="159"/>
      <c r="N256" s="159"/>
      <c r="O256" s="159"/>
      <c r="P256" s="159"/>
      <c r="Q256" s="165"/>
      <c r="R256" s="166"/>
      <c r="S256" s="167"/>
      <c r="T256" s="168"/>
      <c r="U256" s="163"/>
      <c r="V256" s="169"/>
      <c r="W256" s="173"/>
    </row>
    <row r="257" spans="1:23" s="104" customFormat="1" x14ac:dyDescent="0.25">
      <c r="A257" s="171"/>
      <c r="B257" s="160"/>
      <c r="C257" s="159"/>
      <c r="D257" s="159"/>
      <c r="E257" s="159"/>
      <c r="F257" s="159"/>
      <c r="G257" s="166"/>
      <c r="H257" s="171"/>
      <c r="I257" s="159"/>
      <c r="J257" s="165"/>
      <c r="K257" s="178"/>
      <c r="L257" s="172"/>
      <c r="M257" s="159"/>
      <c r="N257" s="159"/>
      <c r="O257" s="159"/>
      <c r="P257" s="159"/>
      <c r="Q257" s="165"/>
      <c r="R257" s="166"/>
      <c r="S257" s="167"/>
      <c r="T257" s="168"/>
      <c r="U257" s="163"/>
      <c r="V257" s="169"/>
      <c r="W257" s="173"/>
    </row>
    <row r="258" spans="1:23" s="104" customFormat="1" x14ac:dyDescent="0.25">
      <c r="A258" s="179"/>
      <c r="B258" s="180"/>
      <c r="C258" s="181"/>
      <c r="D258" s="181"/>
      <c r="E258" s="181"/>
      <c r="F258" s="181"/>
      <c r="G258" s="182"/>
      <c r="H258" s="179"/>
      <c r="I258" s="181"/>
      <c r="J258" s="183"/>
      <c r="K258" s="184"/>
      <c r="L258" s="185"/>
      <c r="M258" s="181"/>
      <c r="N258" s="181"/>
      <c r="O258" s="181"/>
      <c r="P258" s="181"/>
      <c r="Q258" s="183"/>
      <c r="R258" s="182"/>
      <c r="S258" s="186"/>
      <c r="T258" s="187"/>
      <c r="U258" s="188"/>
      <c r="V258" s="189"/>
      <c r="W258" s="190"/>
    </row>
  </sheetData>
  <sheetProtection formatCells="0" formatColumns="0" formatRows="0" sort="0" autoFilter="0" pivotTables="0"/>
  <autoFilter ref="A4:W144"/>
  <mergeCells count="5">
    <mergeCell ref="A1:G1"/>
    <mergeCell ref="H1:K1"/>
    <mergeCell ref="L1:R1"/>
    <mergeCell ref="T1:W1"/>
    <mergeCell ref="E2:G2"/>
  </mergeCells>
  <conditionalFormatting sqref="A5 A7:A130">
    <cfRule type="duplicateValues" dxfId="57" priority="9"/>
  </conditionalFormatting>
  <conditionalFormatting sqref="A6">
    <cfRule type="duplicateValues" dxfId="56" priority="3"/>
  </conditionalFormatting>
  <conditionalFormatting sqref="A200:A246 A254:A257">
    <cfRule type="duplicateValues" dxfId="55" priority="2"/>
  </conditionalFormatting>
  <conditionalFormatting sqref="A247:A253">
    <cfRule type="duplicateValues" dxfId="54" priority="1"/>
  </conditionalFormatting>
  <conditionalFormatting sqref="A258 A131:A199">
    <cfRule type="duplicateValues" dxfId="53" priority="33"/>
  </conditionalFormatting>
  <dataValidations count="13">
    <dataValidation operator="greaterThan" allowBlank="1" showInputMessage="1" showErrorMessage="1" sqref="J2:K2 U28 U30 U32 U34 U36 U38 U40 U42 U44 U46 U48 U50 U52 U54 U56 U58 U60 U62 U64 U66 U68 U70 U72 U74 U76 U78 U80 U82 U84 U86 U88 U90 U92 U94:U95 U97 U99 U101 U103 U105 U107 U109 U111 U113 U115 U117 U119 U121 U123 U125 U127 U129 U131 U133 U135 U137 U139 U141 U143 U145 U147 U149 U151 U153 U155 U157 U159 U161 U163 U165 U167 U169 U171 U173 U175 U177 U179 U181 U183 U185 U187 U189 U191 U193 U195 U197 U199:U257 U5 U7:U26"/>
    <dataValidation type="date" operator="greaterThan" allowBlank="1" showInputMessage="1" showErrorMessage="1" sqref="J1:K1 J3:K4 Q3 Q5:Q258">
      <formula1>42370</formula1>
    </dataValidation>
    <dataValidation type="list" allowBlank="1" showInputMessage="1" showErrorMessage="1" sqref="O1:O2">
      <formula1>#REF!</formula1>
    </dataValidation>
    <dataValidation type="decimal" allowBlank="1" showInputMessage="1" showErrorMessage="1" sqref="B5:B6 B27:B258">
      <formula1>0</formula1>
      <formula2>100</formula2>
    </dataValidation>
    <dataValidation type="list" allowBlank="1" showInputMessage="1" showErrorMessage="1" sqref="D5:D258">
      <formula1>"Rakhine,Burma,Muslim,Hindu,Mro,Dyna,Khami,Other"</formula1>
    </dataValidation>
    <dataValidation type="list" allowBlank="1" showInputMessage="1" showErrorMessage="1" sqref="H5:H258">
      <formula1>hospital_refer_to</formula1>
    </dataValidation>
    <dataValidation type="date" operator="greaterThan" allowBlank="1" showInputMessage="1" showErrorMessage="1" sqref="T5:T258 J5:K258">
      <formula1>42369</formula1>
    </dataValidation>
    <dataValidation type="list" allowBlank="1" showInputMessage="1" showErrorMessage="1" sqref="R5:R258">
      <formula1>blood_transfusion_info</formula1>
    </dataValidation>
    <dataValidation type="list" allowBlank="1" showInputMessage="1" showErrorMessage="1" sqref="M5:M258">
      <formula1>case_category</formula1>
    </dataValidation>
    <dataValidation type="list" allowBlank="1" showInputMessage="1" showErrorMessage="1" sqref="P5:P258">
      <formula1>"yes,no"</formula1>
    </dataValidation>
    <dataValidation type="list" allowBlank="1" showInputMessage="1" showErrorMessage="1" sqref="S5:S258">
      <formula1>refused_care</formula1>
    </dataValidation>
    <dataValidation type="list" allowBlank="1" showInputMessage="1" showErrorMessage="1" sqref="C5:C258">
      <formula1>"male,female"</formula1>
    </dataValidation>
    <dataValidation type="list" allowBlank="1" showInputMessage="1" showErrorMessage="1" sqref="O5:O258">
      <formula1>disease_category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Instructions!$B$80:$B$85</xm:f>
          </x14:formula1>
          <xm:sqref>V5:V258</xm:sqref>
        </x14:dataValidation>
        <x14:dataValidation type="list" allowBlank="1" showInputMessage="1" showErrorMessage="1">
          <x14:formula1>
            <xm:f>Instructions!$B$54:$B$69</xm:f>
          </x14:formula1>
          <xm:sqref>I5:I258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W261"/>
  <sheetViews>
    <sheetView zoomScaleNormal="100" workbookViewId="0">
      <pane xSplit="1" ySplit="4" topLeftCell="B5" activePane="bottomRight" state="frozen"/>
      <selection pane="topRight" activeCell="I2" sqref="I1:I1048576"/>
      <selection pane="bottomLeft" activeCell="I2" sqref="I1:I1048576"/>
      <selection pane="bottomRight" activeCell="A5" sqref="A5"/>
    </sheetView>
  </sheetViews>
  <sheetFormatPr defaultColWidth="9.140625" defaultRowHeight="14.45" customHeight="1" x14ac:dyDescent="0.25"/>
  <cols>
    <col min="1" max="1" width="11.42578125" style="104" bestFit="1" customWidth="1"/>
    <col min="2" max="2" width="8" customWidth="1"/>
    <col min="3" max="3" width="9" style="104" customWidth="1"/>
    <col min="4" max="4" width="10.85546875" style="104" customWidth="1"/>
    <col min="5" max="5" width="16.5703125" style="104" customWidth="1"/>
    <col min="6" max="6" width="18.5703125" style="104" hidden="1" customWidth="1"/>
    <col min="7" max="7" width="22.42578125" style="104" bestFit="1" customWidth="1"/>
    <col min="8" max="8" width="15.42578125" style="104" customWidth="1"/>
    <col min="9" max="9" width="19.5703125" style="104" customWidth="1"/>
    <col min="10" max="10" width="11" style="106" customWidth="1"/>
    <col min="11" max="11" width="13.140625" style="104" bestFit="1" customWidth="1"/>
    <col min="12" max="12" width="56.42578125" style="104" customWidth="1"/>
    <col min="13" max="13" width="17.5703125" style="104" customWidth="1"/>
    <col min="14" max="14" width="14.42578125" style="104" customWidth="1"/>
    <col min="15" max="15" width="32.140625" style="104" bestFit="1" customWidth="1"/>
    <col min="16" max="16" width="19.42578125" style="104" customWidth="1"/>
    <col min="17" max="17" width="12.5703125" style="104" customWidth="1"/>
    <col min="18" max="18" width="18.42578125" style="104" customWidth="1"/>
    <col min="19" max="19" width="15.5703125" style="104" customWidth="1"/>
    <col min="20" max="20" width="11.5703125" style="104" customWidth="1"/>
    <col min="21" max="21" width="49.42578125" style="104" bestFit="1" customWidth="1"/>
    <col min="22" max="22" width="20.42578125" style="144" customWidth="1"/>
    <col min="23" max="23" width="90.42578125" style="144" customWidth="1"/>
    <col min="24" max="16384" width="9.140625" style="104"/>
  </cols>
  <sheetData>
    <row r="1" spans="1:23" ht="15" x14ac:dyDescent="0.25">
      <c r="A1" s="266" t="s">
        <v>242</v>
      </c>
      <c r="B1" s="267"/>
      <c r="C1" s="267"/>
      <c r="D1" s="267"/>
      <c r="E1" s="267"/>
      <c r="F1" s="267"/>
      <c r="G1" s="268"/>
      <c r="H1" s="266" t="s">
        <v>243</v>
      </c>
      <c r="I1" s="267"/>
      <c r="J1" s="267"/>
      <c r="K1" s="268"/>
      <c r="L1" s="266" t="s">
        <v>244</v>
      </c>
      <c r="M1" s="267"/>
      <c r="N1" s="267"/>
      <c r="O1" s="267"/>
      <c r="P1" s="267"/>
      <c r="Q1" s="267"/>
      <c r="R1" s="268"/>
      <c r="S1" s="140" t="s">
        <v>245</v>
      </c>
      <c r="T1" s="266" t="s">
        <v>246</v>
      </c>
      <c r="U1" s="267"/>
      <c r="V1" s="267"/>
      <c r="W1" s="268"/>
    </row>
    <row r="2" spans="1:23" ht="38.25" x14ac:dyDescent="0.25">
      <c r="A2" s="126" t="s">
        <v>14</v>
      </c>
      <c r="B2" s="14" t="s">
        <v>17</v>
      </c>
      <c r="C2" s="24" t="s">
        <v>22</v>
      </c>
      <c r="D2" s="24" t="s">
        <v>25</v>
      </c>
      <c r="E2" s="269" t="s">
        <v>28</v>
      </c>
      <c r="F2" s="270"/>
      <c r="G2" s="271"/>
      <c r="H2" s="131" t="s">
        <v>31</v>
      </c>
      <c r="I2" s="22" t="s">
        <v>247</v>
      </c>
      <c r="J2" s="22" t="s">
        <v>39</v>
      </c>
      <c r="K2" s="132" t="s">
        <v>42</v>
      </c>
      <c r="L2" s="135" t="s">
        <v>45</v>
      </c>
      <c r="M2" s="25" t="s">
        <v>51</v>
      </c>
      <c r="N2" s="25" t="s">
        <v>248</v>
      </c>
      <c r="O2" s="25" t="s">
        <v>141</v>
      </c>
      <c r="P2" s="23" t="s">
        <v>54</v>
      </c>
      <c r="Q2" s="15" t="s">
        <v>57</v>
      </c>
      <c r="R2" s="136" t="s">
        <v>60</v>
      </c>
      <c r="S2" s="141" t="s">
        <v>63</v>
      </c>
      <c r="T2" s="131" t="s">
        <v>66</v>
      </c>
      <c r="U2" s="15" t="s">
        <v>249</v>
      </c>
      <c r="V2" s="22" t="s">
        <v>73</v>
      </c>
      <c r="W2" s="132" t="s">
        <v>76</v>
      </c>
    </row>
    <row r="3" spans="1:23" ht="78.75" x14ac:dyDescent="0.25">
      <c r="A3" s="127" t="s">
        <v>250</v>
      </c>
      <c r="B3" s="17" t="s">
        <v>251</v>
      </c>
      <c r="C3" s="18" t="s">
        <v>252</v>
      </c>
      <c r="D3" s="19" t="s">
        <v>253</v>
      </c>
      <c r="E3" s="13" t="s">
        <v>254</v>
      </c>
      <c r="F3" s="13" t="s">
        <v>254</v>
      </c>
      <c r="G3" s="128" t="s">
        <v>254</v>
      </c>
      <c r="H3" s="133" t="s">
        <v>255</v>
      </c>
      <c r="I3" s="200" t="s">
        <v>256</v>
      </c>
      <c r="J3" s="21" t="s">
        <v>257</v>
      </c>
      <c r="K3" s="134" t="s">
        <v>257</v>
      </c>
      <c r="L3" s="137" t="s">
        <v>254</v>
      </c>
      <c r="M3" s="20" t="s">
        <v>258</v>
      </c>
      <c r="N3" s="20" t="s">
        <v>259</v>
      </c>
      <c r="O3" s="20" t="s">
        <v>260</v>
      </c>
      <c r="P3" s="21" t="s">
        <v>261</v>
      </c>
      <c r="Q3" s="21" t="s">
        <v>257</v>
      </c>
      <c r="R3" s="138" t="s">
        <v>262</v>
      </c>
      <c r="S3" s="142" t="s">
        <v>263</v>
      </c>
      <c r="T3" s="137" t="s">
        <v>257</v>
      </c>
      <c r="U3" s="78" t="s">
        <v>254</v>
      </c>
      <c r="V3" s="20" t="s">
        <v>754</v>
      </c>
      <c r="W3" s="78" t="s">
        <v>254</v>
      </c>
    </row>
    <row r="4" spans="1:23" ht="15" x14ac:dyDescent="0.25">
      <c r="A4" s="129" t="s">
        <v>15</v>
      </c>
      <c r="B4" s="4" t="s">
        <v>18</v>
      </c>
      <c r="C4" s="4" t="s">
        <v>23</v>
      </c>
      <c r="D4" s="4" t="s">
        <v>26</v>
      </c>
      <c r="E4" s="4" t="s">
        <v>265</v>
      </c>
      <c r="F4" s="4" t="s">
        <v>266</v>
      </c>
      <c r="G4" s="130" t="s">
        <v>267</v>
      </c>
      <c r="H4" s="129" t="s">
        <v>32</v>
      </c>
      <c r="I4" s="4" t="s">
        <v>268</v>
      </c>
      <c r="J4" s="4" t="s">
        <v>40</v>
      </c>
      <c r="K4" s="130" t="s">
        <v>43</v>
      </c>
      <c r="L4" s="129" t="s">
        <v>46</v>
      </c>
      <c r="M4" s="5" t="s">
        <v>52</v>
      </c>
      <c r="N4" s="6" t="s">
        <v>248</v>
      </c>
      <c r="O4" s="6" t="s">
        <v>269</v>
      </c>
      <c r="P4" s="6" t="s">
        <v>55</v>
      </c>
      <c r="Q4" s="6" t="s">
        <v>58</v>
      </c>
      <c r="R4" s="130" t="s">
        <v>61</v>
      </c>
      <c r="S4" s="143" t="s">
        <v>64</v>
      </c>
      <c r="T4" s="129" t="s">
        <v>67</v>
      </c>
      <c r="U4" s="6" t="s">
        <v>70</v>
      </c>
      <c r="V4" s="5" t="s">
        <v>74</v>
      </c>
      <c r="W4" s="139" t="s">
        <v>77</v>
      </c>
    </row>
    <row r="5" spans="1:23" ht="14.45" customHeight="1" x14ac:dyDescent="0.25">
      <c r="A5" s="171" t="s">
        <v>755</v>
      </c>
      <c r="B5" s="160">
        <f>5*30.4387/365.25</f>
        <v>0.41668309377138946</v>
      </c>
      <c r="C5" s="159" t="s">
        <v>178</v>
      </c>
      <c r="D5" s="159" t="s">
        <v>173</v>
      </c>
      <c r="E5" s="159" t="s">
        <v>279</v>
      </c>
      <c r="F5" s="159"/>
      <c r="G5" s="166" t="s">
        <v>179</v>
      </c>
      <c r="H5" s="171" t="s">
        <v>89</v>
      </c>
      <c r="I5" s="159" t="s">
        <v>100</v>
      </c>
      <c r="J5" s="165">
        <v>44956</v>
      </c>
      <c r="K5" s="165">
        <v>44956</v>
      </c>
      <c r="L5" s="172" t="s">
        <v>756</v>
      </c>
      <c r="M5" s="159" t="s">
        <v>133</v>
      </c>
      <c r="N5" s="159" t="s">
        <v>283</v>
      </c>
      <c r="O5" s="159" t="s">
        <v>618</v>
      </c>
      <c r="P5" s="159"/>
      <c r="Q5" s="165"/>
      <c r="R5" s="166"/>
      <c r="S5" s="167"/>
      <c r="T5" s="168">
        <v>44962</v>
      </c>
      <c r="U5" s="163" t="s">
        <v>757</v>
      </c>
      <c r="V5" s="169" t="s">
        <v>162</v>
      </c>
      <c r="W5" s="173" t="s">
        <v>347</v>
      </c>
    </row>
    <row r="6" spans="1:23" ht="14.45" customHeight="1" x14ac:dyDescent="0.25">
      <c r="A6" s="171" t="s">
        <v>758</v>
      </c>
      <c r="B6" s="160">
        <v>65</v>
      </c>
      <c r="C6" s="159" t="s">
        <v>168</v>
      </c>
      <c r="D6" s="159" t="s">
        <v>173</v>
      </c>
      <c r="E6" s="159" t="s">
        <v>279</v>
      </c>
      <c r="F6" s="159"/>
      <c r="G6" s="166" t="s">
        <v>179</v>
      </c>
      <c r="H6" s="171" t="s">
        <v>89</v>
      </c>
      <c r="I6" s="159" t="s">
        <v>100</v>
      </c>
      <c r="J6" s="165">
        <v>44956</v>
      </c>
      <c r="K6" s="165"/>
      <c r="L6" s="172" t="s">
        <v>759</v>
      </c>
      <c r="M6" s="159" t="s">
        <v>133</v>
      </c>
      <c r="N6" s="159" t="s">
        <v>283</v>
      </c>
      <c r="O6" s="159" t="s">
        <v>383</v>
      </c>
      <c r="P6" s="159"/>
      <c r="Q6" s="165"/>
      <c r="R6" s="166"/>
      <c r="S6" s="167"/>
      <c r="T6" s="168"/>
      <c r="U6" s="163"/>
      <c r="V6" s="169" t="s">
        <v>158</v>
      </c>
      <c r="W6" s="173"/>
    </row>
    <row r="7" spans="1:23" ht="14.45" customHeight="1" x14ac:dyDescent="0.25">
      <c r="A7" s="171" t="s">
        <v>760</v>
      </c>
      <c r="B7" s="160">
        <v>40</v>
      </c>
      <c r="C7" s="159" t="s">
        <v>178</v>
      </c>
      <c r="D7" s="159" t="s">
        <v>173</v>
      </c>
      <c r="E7" s="159" t="s">
        <v>279</v>
      </c>
      <c r="F7" s="159"/>
      <c r="G7" s="166" t="s">
        <v>179</v>
      </c>
      <c r="H7" s="171" t="s">
        <v>89</v>
      </c>
      <c r="I7" s="159" t="s">
        <v>100</v>
      </c>
      <c r="J7" s="165">
        <v>44958</v>
      </c>
      <c r="K7" s="165">
        <v>44958</v>
      </c>
      <c r="L7" s="172" t="s">
        <v>761</v>
      </c>
      <c r="M7" s="159" t="s">
        <v>133</v>
      </c>
      <c r="N7" s="159" t="s">
        <v>283</v>
      </c>
      <c r="O7" s="159" t="s">
        <v>291</v>
      </c>
      <c r="P7" s="159"/>
      <c r="Q7" s="165"/>
      <c r="R7" s="166"/>
      <c r="S7" s="167"/>
      <c r="T7" s="168">
        <v>44959</v>
      </c>
      <c r="U7" s="163" t="s">
        <v>285</v>
      </c>
      <c r="V7" s="169" t="s">
        <v>164</v>
      </c>
      <c r="W7" s="173" t="s">
        <v>762</v>
      </c>
    </row>
    <row r="8" spans="1:23" ht="14.45" customHeight="1" x14ac:dyDescent="0.25">
      <c r="A8" s="171" t="s">
        <v>763</v>
      </c>
      <c r="B8" s="160">
        <v>25</v>
      </c>
      <c r="C8" s="159" t="s">
        <v>178</v>
      </c>
      <c r="D8" s="159" t="s">
        <v>173</v>
      </c>
      <c r="E8" s="159" t="s">
        <v>279</v>
      </c>
      <c r="F8" s="159"/>
      <c r="G8" s="166" t="s">
        <v>764</v>
      </c>
      <c r="H8" s="171" t="s">
        <v>89</v>
      </c>
      <c r="I8" s="159" t="s">
        <v>100</v>
      </c>
      <c r="J8" s="165">
        <v>44958</v>
      </c>
      <c r="K8" s="165">
        <v>44958</v>
      </c>
      <c r="L8" s="172" t="s">
        <v>765</v>
      </c>
      <c r="M8" s="159" t="s">
        <v>201</v>
      </c>
      <c r="N8" s="159" t="s">
        <v>290</v>
      </c>
      <c r="O8" s="159" t="s">
        <v>511</v>
      </c>
      <c r="P8" s="159" t="s">
        <v>353</v>
      </c>
      <c r="Q8" s="165">
        <v>44959</v>
      </c>
      <c r="R8" s="166" t="s">
        <v>354</v>
      </c>
      <c r="S8" s="167"/>
      <c r="T8" s="168">
        <v>44966</v>
      </c>
      <c r="U8" s="163" t="s">
        <v>766</v>
      </c>
      <c r="V8" s="169" t="s">
        <v>162</v>
      </c>
      <c r="W8" s="173" t="s">
        <v>387</v>
      </c>
    </row>
    <row r="9" spans="1:23" ht="14.45" customHeight="1" x14ac:dyDescent="0.25">
      <c r="A9" s="171" t="s">
        <v>767</v>
      </c>
      <c r="B9" s="160">
        <v>60</v>
      </c>
      <c r="C9" s="159" t="s">
        <v>168</v>
      </c>
      <c r="D9" s="159" t="s">
        <v>173</v>
      </c>
      <c r="E9" s="159" t="s">
        <v>279</v>
      </c>
      <c r="F9" s="159"/>
      <c r="G9" s="166" t="s">
        <v>281</v>
      </c>
      <c r="H9" s="171" t="s">
        <v>89</v>
      </c>
      <c r="I9" s="159" t="s">
        <v>100</v>
      </c>
      <c r="J9" s="165">
        <v>44963</v>
      </c>
      <c r="K9" s="165">
        <v>44963</v>
      </c>
      <c r="L9" s="172" t="s">
        <v>768</v>
      </c>
      <c r="M9" s="159" t="s">
        <v>133</v>
      </c>
      <c r="N9" s="159" t="s">
        <v>769</v>
      </c>
      <c r="O9" s="159" t="s">
        <v>383</v>
      </c>
      <c r="P9" s="159"/>
      <c r="Q9" s="165"/>
      <c r="R9" s="166"/>
      <c r="S9" s="167"/>
      <c r="T9" s="168">
        <v>44967</v>
      </c>
      <c r="U9" s="163" t="s">
        <v>770</v>
      </c>
      <c r="V9" s="169" t="s">
        <v>162</v>
      </c>
      <c r="W9" s="173" t="s">
        <v>299</v>
      </c>
    </row>
    <row r="10" spans="1:23" ht="14.45" customHeight="1" x14ac:dyDescent="0.25">
      <c r="A10" s="171" t="s">
        <v>771</v>
      </c>
      <c r="B10" s="160">
        <f>4*30.4387/365.25</f>
        <v>0.33334647501711157</v>
      </c>
      <c r="C10" s="159" t="s">
        <v>168</v>
      </c>
      <c r="D10" s="159" t="s">
        <v>173</v>
      </c>
      <c r="E10" s="159" t="s">
        <v>279</v>
      </c>
      <c r="F10" s="159"/>
      <c r="G10" s="166" t="s">
        <v>772</v>
      </c>
      <c r="H10" s="171" t="s">
        <v>89</v>
      </c>
      <c r="I10" s="159" t="s">
        <v>100</v>
      </c>
      <c r="J10" s="165">
        <v>44963</v>
      </c>
      <c r="K10" s="165">
        <v>44963</v>
      </c>
      <c r="L10" s="172" t="s">
        <v>282</v>
      </c>
      <c r="M10" s="159" t="s">
        <v>133</v>
      </c>
      <c r="N10" s="159" t="s">
        <v>283</v>
      </c>
      <c r="O10" s="159" t="s">
        <v>284</v>
      </c>
      <c r="P10" s="159"/>
      <c r="Q10" s="165"/>
      <c r="R10" s="166"/>
      <c r="S10" s="167"/>
      <c r="T10" s="168">
        <v>44966</v>
      </c>
      <c r="U10" s="163" t="s">
        <v>672</v>
      </c>
      <c r="V10" s="169" t="s">
        <v>162</v>
      </c>
      <c r="W10" s="173" t="s">
        <v>371</v>
      </c>
    </row>
    <row r="11" spans="1:23" ht="14.45" customHeight="1" x14ac:dyDescent="0.25">
      <c r="A11" s="171" t="s">
        <v>773</v>
      </c>
      <c r="B11" s="160">
        <v>45</v>
      </c>
      <c r="C11" s="159" t="s">
        <v>168</v>
      </c>
      <c r="D11" s="159" t="s">
        <v>173</v>
      </c>
      <c r="E11" s="159" t="s">
        <v>279</v>
      </c>
      <c r="F11" s="159"/>
      <c r="G11" s="166" t="s">
        <v>598</v>
      </c>
      <c r="H11" s="171" t="s">
        <v>89</v>
      </c>
      <c r="I11" s="159" t="s">
        <v>100</v>
      </c>
      <c r="J11" s="165">
        <v>44963</v>
      </c>
      <c r="K11" s="165">
        <v>44963</v>
      </c>
      <c r="L11" s="172" t="s">
        <v>774</v>
      </c>
      <c r="M11" s="159" t="s">
        <v>133</v>
      </c>
      <c r="N11" s="159" t="s">
        <v>283</v>
      </c>
      <c r="O11" s="159" t="s">
        <v>383</v>
      </c>
      <c r="P11" s="159"/>
      <c r="Q11" s="165"/>
      <c r="R11" s="166"/>
      <c r="S11" s="167"/>
      <c r="T11" s="168">
        <v>44967</v>
      </c>
      <c r="U11" s="163" t="s">
        <v>382</v>
      </c>
      <c r="V11" s="169" t="s">
        <v>162</v>
      </c>
      <c r="W11" s="173" t="s">
        <v>299</v>
      </c>
    </row>
    <row r="12" spans="1:23" ht="14.45" customHeight="1" x14ac:dyDescent="0.25">
      <c r="A12" s="171" t="s">
        <v>775</v>
      </c>
      <c r="B12" s="160">
        <v>5</v>
      </c>
      <c r="C12" s="159" t="s">
        <v>178</v>
      </c>
      <c r="D12" s="159" t="s">
        <v>173</v>
      </c>
      <c r="E12" s="159" t="s">
        <v>279</v>
      </c>
      <c r="F12" s="159"/>
      <c r="G12" s="166" t="s">
        <v>776</v>
      </c>
      <c r="H12" s="171" t="s">
        <v>89</v>
      </c>
      <c r="I12" s="159" t="s">
        <v>100</v>
      </c>
      <c r="J12" s="165">
        <v>44965</v>
      </c>
      <c r="K12" s="165">
        <v>44965</v>
      </c>
      <c r="L12" s="172" t="s">
        <v>777</v>
      </c>
      <c r="M12" s="159" t="s">
        <v>201</v>
      </c>
      <c r="N12" s="159" t="s">
        <v>290</v>
      </c>
      <c r="O12" s="159" t="s">
        <v>359</v>
      </c>
      <c r="P12" s="159" t="s">
        <v>353</v>
      </c>
      <c r="Q12" s="165">
        <v>44967</v>
      </c>
      <c r="R12" s="166" t="s">
        <v>354</v>
      </c>
      <c r="S12" s="167"/>
      <c r="T12" s="168">
        <v>44994</v>
      </c>
      <c r="U12" s="163" t="s">
        <v>778</v>
      </c>
      <c r="V12" s="169" t="s">
        <v>162</v>
      </c>
      <c r="W12" s="173" t="s">
        <v>779</v>
      </c>
    </row>
    <row r="13" spans="1:23" ht="14.45" customHeight="1" x14ac:dyDescent="0.25">
      <c r="A13" s="171" t="s">
        <v>780</v>
      </c>
      <c r="B13" s="160">
        <v>52</v>
      </c>
      <c r="C13" s="159" t="s">
        <v>168</v>
      </c>
      <c r="D13" s="159" t="s">
        <v>173</v>
      </c>
      <c r="E13" s="159" t="s">
        <v>279</v>
      </c>
      <c r="F13" s="159"/>
      <c r="G13" s="166" t="s">
        <v>781</v>
      </c>
      <c r="H13" s="171" t="s">
        <v>89</v>
      </c>
      <c r="I13" s="159" t="s">
        <v>100</v>
      </c>
      <c r="J13" s="165">
        <v>44970</v>
      </c>
      <c r="K13" s="165">
        <v>44970</v>
      </c>
      <c r="L13" s="172" t="s">
        <v>782</v>
      </c>
      <c r="M13" s="159" t="s">
        <v>133</v>
      </c>
      <c r="N13" s="159" t="s">
        <v>283</v>
      </c>
      <c r="O13" s="159" t="s">
        <v>306</v>
      </c>
      <c r="P13" s="159"/>
      <c r="Q13" s="165"/>
      <c r="R13" s="166" t="s">
        <v>147</v>
      </c>
      <c r="S13" s="167"/>
      <c r="T13" s="168">
        <v>44973</v>
      </c>
      <c r="U13" s="163" t="s">
        <v>783</v>
      </c>
      <c r="V13" s="169" t="s">
        <v>162</v>
      </c>
      <c r="W13" s="173" t="s">
        <v>784</v>
      </c>
    </row>
    <row r="14" spans="1:23" ht="14.45" customHeight="1" x14ac:dyDescent="0.25">
      <c r="A14" s="171" t="s">
        <v>785</v>
      </c>
      <c r="B14" s="160">
        <f>3*30.4387/365.25</f>
        <v>0.25000985626283367</v>
      </c>
      <c r="C14" s="159" t="s">
        <v>178</v>
      </c>
      <c r="D14" s="159" t="s">
        <v>173</v>
      </c>
      <c r="E14" s="159" t="s">
        <v>279</v>
      </c>
      <c r="F14" s="159"/>
      <c r="G14" s="166" t="s">
        <v>179</v>
      </c>
      <c r="H14" s="171" t="s">
        <v>89</v>
      </c>
      <c r="I14" s="159" t="s">
        <v>100</v>
      </c>
      <c r="J14" s="165">
        <v>44970</v>
      </c>
      <c r="K14" s="165">
        <v>44970</v>
      </c>
      <c r="L14" s="172" t="s">
        <v>786</v>
      </c>
      <c r="M14" s="159" t="s">
        <v>133</v>
      </c>
      <c r="N14" s="159" t="s">
        <v>283</v>
      </c>
      <c r="O14" s="159" t="s">
        <v>345</v>
      </c>
      <c r="P14" s="159"/>
      <c r="Q14" s="165"/>
      <c r="R14" s="166"/>
      <c r="S14" s="167"/>
      <c r="T14" s="168">
        <v>44973</v>
      </c>
      <c r="U14" s="163" t="s">
        <v>787</v>
      </c>
      <c r="V14" s="169" t="s">
        <v>162</v>
      </c>
      <c r="W14" s="173" t="s">
        <v>371</v>
      </c>
    </row>
    <row r="15" spans="1:23" ht="14.45" customHeight="1" x14ac:dyDescent="0.25">
      <c r="A15" s="171" t="s">
        <v>788</v>
      </c>
      <c r="B15" s="160">
        <v>40</v>
      </c>
      <c r="C15" s="159" t="s">
        <v>168</v>
      </c>
      <c r="D15" s="159" t="s">
        <v>569</v>
      </c>
      <c r="E15" s="159" t="s">
        <v>279</v>
      </c>
      <c r="F15" s="159"/>
      <c r="G15" s="166" t="s">
        <v>700</v>
      </c>
      <c r="H15" s="171" t="s">
        <v>89</v>
      </c>
      <c r="I15" s="159" t="s">
        <v>100</v>
      </c>
      <c r="J15" s="165">
        <v>44972</v>
      </c>
      <c r="K15" s="165">
        <v>44972</v>
      </c>
      <c r="L15" s="172" t="s">
        <v>501</v>
      </c>
      <c r="M15" s="159" t="s">
        <v>133</v>
      </c>
      <c r="N15" s="159" t="s">
        <v>789</v>
      </c>
      <c r="O15" s="159" t="s">
        <v>383</v>
      </c>
      <c r="P15" s="159"/>
      <c r="Q15" s="165"/>
      <c r="R15" s="166"/>
      <c r="S15" s="167"/>
      <c r="T15" s="168">
        <v>44976</v>
      </c>
      <c r="U15" s="163" t="s">
        <v>790</v>
      </c>
      <c r="V15" s="169" t="s">
        <v>162</v>
      </c>
      <c r="W15" s="173" t="s">
        <v>299</v>
      </c>
    </row>
    <row r="16" spans="1:23" ht="14.45" customHeight="1" x14ac:dyDescent="0.25">
      <c r="A16" s="171" t="s">
        <v>791</v>
      </c>
      <c r="B16" s="160">
        <v>35</v>
      </c>
      <c r="C16" s="159" t="s">
        <v>168</v>
      </c>
      <c r="D16" s="159" t="s">
        <v>173</v>
      </c>
      <c r="E16" s="159" t="s">
        <v>279</v>
      </c>
      <c r="F16" s="159"/>
      <c r="G16" s="166" t="s">
        <v>179</v>
      </c>
      <c r="H16" s="171" t="s">
        <v>89</v>
      </c>
      <c r="I16" s="159" t="s">
        <v>100</v>
      </c>
      <c r="J16" s="165">
        <v>44972</v>
      </c>
      <c r="K16" s="165">
        <v>44972</v>
      </c>
      <c r="L16" s="172" t="s">
        <v>792</v>
      </c>
      <c r="M16" s="159" t="s">
        <v>137</v>
      </c>
      <c r="N16" s="159" t="s">
        <v>283</v>
      </c>
      <c r="O16" s="159" t="s">
        <v>462</v>
      </c>
      <c r="P16" s="159"/>
      <c r="Q16" s="165"/>
      <c r="R16" s="166"/>
      <c r="S16" s="167"/>
      <c r="T16" s="168">
        <v>44978</v>
      </c>
      <c r="U16" s="163" t="s">
        <v>793</v>
      </c>
      <c r="V16" s="169" t="s">
        <v>162</v>
      </c>
      <c r="W16" s="173" t="s">
        <v>347</v>
      </c>
    </row>
    <row r="17" spans="1:23" ht="14.45" customHeight="1" x14ac:dyDescent="0.25">
      <c r="A17" s="171" t="s">
        <v>794</v>
      </c>
      <c r="B17" s="160">
        <v>56</v>
      </c>
      <c r="C17" s="159" t="s">
        <v>168</v>
      </c>
      <c r="D17" s="159" t="s">
        <v>169</v>
      </c>
      <c r="E17" s="159" t="s">
        <v>795</v>
      </c>
      <c r="F17" s="159"/>
      <c r="G17" s="166" t="s">
        <v>796</v>
      </c>
      <c r="H17" s="171" t="s">
        <v>303</v>
      </c>
      <c r="I17" s="159" t="s">
        <v>120</v>
      </c>
      <c r="J17" s="165">
        <v>44977</v>
      </c>
      <c r="K17" s="165">
        <v>44977</v>
      </c>
      <c r="L17" s="172" t="s">
        <v>797</v>
      </c>
      <c r="M17" s="159" t="s">
        <v>133</v>
      </c>
      <c r="N17" s="159" t="s">
        <v>305</v>
      </c>
      <c r="O17" s="159" t="s">
        <v>291</v>
      </c>
      <c r="P17" s="159"/>
      <c r="Q17" s="165"/>
      <c r="R17" s="166"/>
      <c r="S17" s="167"/>
      <c r="T17" s="168">
        <v>44991</v>
      </c>
      <c r="U17" s="163" t="s">
        <v>798</v>
      </c>
      <c r="V17" s="169" t="s">
        <v>162</v>
      </c>
      <c r="W17" s="173" t="s">
        <v>743</v>
      </c>
    </row>
    <row r="18" spans="1:23" ht="14.45" customHeight="1" x14ac:dyDescent="0.25">
      <c r="A18" s="171" t="s">
        <v>799</v>
      </c>
      <c r="B18" s="160">
        <v>10.5</v>
      </c>
      <c r="C18" s="159" t="s">
        <v>178</v>
      </c>
      <c r="D18" s="159" t="s">
        <v>173</v>
      </c>
      <c r="E18" s="159" t="s">
        <v>279</v>
      </c>
      <c r="F18" s="159"/>
      <c r="G18" s="166" t="s">
        <v>350</v>
      </c>
      <c r="H18" s="171" t="s">
        <v>89</v>
      </c>
      <c r="I18" s="159" t="s">
        <v>100</v>
      </c>
      <c r="J18" s="165">
        <v>44977</v>
      </c>
      <c r="K18" s="165">
        <v>44977</v>
      </c>
      <c r="L18" s="172" t="s">
        <v>501</v>
      </c>
      <c r="M18" s="159" t="s">
        <v>133</v>
      </c>
      <c r="N18" s="159" t="s">
        <v>800</v>
      </c>
      <c r="O18" s="159" t="s">
        <v>383</v>
      </c>
      <c r="P18" s="159"/>
      <c r="Q18" s="165"/>
      <c r="R18" s="166"/>
      <c r="S18" s="167"/>
      <c r="T18" s="168">
        <v>44981</v>
      </c>
      <c r="U18" s="163" t="s">
        <v>801</v>
      </c>
      <c r="V18" s="169" t="s">
        <v>162</v>
      </c>
      <c r="W18" s="173" t="s">
        <v>299</v>
      </c>
    </row>
    <row r="19" spans="1:23" ht="14.45" customHeight="1" x14ac:dyDescent="0.25">
      <c r="A19" s="171" t="s">
        <v>802</v>
      </c>
      <c r="B19" s="160">
        <v>59</v>
      </c>
      <c r="C19" s="159" t="s">
        <v>168</v>
      </c>
      <c r="D19" s="159" t="s">
        <v>169</v>
      </c>
      <c r="E19" s="159" t="s">
        <v>795</v>
      </c>
      <c r="F19" s="159"/>
      <c r="G19" s="166" t="s">
        <v>803</v>
      </c>
      <c r="H19" s="171" t="s">
        <v>303</v>
      </c>
      <c r="I19" s="159" t="s">
        <v>120</v>
      </c>
      <c r="J19" s="165">
        <v>44978</v>
      </c>
      <c r="K19" s="165">
        <v>44978</v>
      </c>
      <c r="L19" s="172" t="s">
        <v>804</v>
      </c>
      <c r="M19" s="159" t="s">
        <v>133</v>
      </c>
      <c r="N19" s="159" t="s">
        <v>305</v>
      </c>
      <c r="O19" s="159" t="s">
        <v>805</v>
      </c>
      <c r="P19" s="159"/>
      <c r="Q19" s="165"/>
      <c r="R19" s="166"/>
      <c r="S19" s="167"/>
      <c r="T19" s="168">
        <v>44994</v>
      </c>
      <c r="U19" s="163" t="s">
        <v>806</v>
      </c>
      <c r="V19" s="169" t="s">
        <v>162</v>
      </c>
      <c r="W19" s="173" t="s">
        <v>807</v>
      </c>
    </row>
    <row r="20" spans="1:23" ht="14.45" customHeight="1" x14ac:dyDescent="0.25">
      <c r="A20" s="171" t="s">
        <v>808</v>
      </c>
      <c r="B20" s="160">
        <v>26</v>
      </c>
      <c r="C20" s="159" t="s">
        <v>178</v>
      </c>
      <c r="D20" s="159" t="s">
        <v>173</v>
      </c>
      <c r="E20" s="159" t="s">
        <v>279</v>
      </c>
      <c r="F20" s="159"/>
      <c r="G20" s="166" t="s">
        <v>809</v>
      </c>
      <c r="H20" s="171" t="s">
        <v>89</v>
      </c>
      <c r="I20" s="159" t="s">
        <v>100</v>
      </c>
      <c r="J20" s="165">
        <v>44981</v>
      </c>
      <c r="K20" s="165">
        <v>44981</v>
      </c>
      <c r="L20" s="172" t="s">
        <v>810</v>
      </c>
      <c r="M20" s="159" t="s">
        <v>133</v>
      </c>
      <c r="N20" s="159" t="s">
        <v>800</v>
      </c>
      <c r="O20" s="159" t="s">
        <v>291</v>
      </c>
      <c r="P20" s="159"/>
      <c r="Q20" s="165"/>
      <c r="R20" s="166" t="s">
        <v>147</v>
      </c>
      <c r="S20" s="167"/>
      <c r="T20" s="168">
        <v>44987</v>
      </c>
      <c r="U20" s="163" t="s">
        <v>811</v>
      </c>
      <c r="V20" s="169" t="s">
        <v>162</v>
      </c>
      <c r="W20" s="173" t="s">
        <v>347</v>
      </c>
    </row>
    <row r="21" spans="1:23" ht="14.45" customHeight="1" x14ac:dyDescent="0.25">
      <c r="A21" s="171" t="s">
        <v>812</v>
      </c>
      <c r="B21" s="160">
        <f>10*30.4387/365.25</f>
        <v>0.83336618754277891</v>
      </c>
      <c r="C21" s="159" t="s">
        <v>168</v>
      </c>
      <c r="D21" s="159" t="s">
        <v>169</v>
      </c>
      <c r="E21" s="159" t="s">
        <v>795</v>
      </c>
      <c r="F21" s="159"/>
      <c r="G21" s="166" t="s">
        <v>813</v>
      </c>
      <c r="H21" s="171" t="s">
        <v>303</v>
      </c>
      <c r="I21" s="159" t="s">
        <v>124</v>
      </c>
      <c r="J21" s="165">
        <v>44956</v>
      </c>
      <c r="K21" s="165">
        <v>44956</v>
      </c>
      <c r="L21" s="172" t="s">
        <v>814</v>
      </c>
      <c r="M21" s="159" t="s">
        <v>133</v>
      </c>
      <c r="N21" s="159" t="s">
        <v>505</v>
      </c>
      <c r="O21" s="159" t="s">
        <v>618</v>
      </c>
      <c r="P21" s="159"/>
      <c r="Q21" s="165"/>
      <c r="R21" s="166"/>
      <c r="S21" s="167"/>
      <c r="T21" s="168">
        <v>44965</v>
      </c>
      <c r="U21" s="163" t="s">
        <v>618</v>
      </c>
      <c r="V21" s="169" t="s">
        <v>162</v>
      </c>
      <c r="W21" s="173" t="s">
        <v>417</v>
      </c>
    </row>
    <row r="22" spans="1:23" ht="14.45" customHeight="1" x14ac:dyDescent="0.25">
      <c r="A22" s="171" t="s">
        <v>815</v>
      </c>
      <c r="B22" s="160">
        <v>55</v>
      </c>
      <c r="C22" s="159" t="s">
        <v>168</v>
      </c>
      <c r="D22" s="159" t="s">
        <v>173</v>
      </c>
      <c r="E22" s="159" t="s">
        <v>279</v>
      </c>
      <c r="F22" s="159"/>
      <c r="G22" s="166" t="s">
        <v>477</v>
      </c>
      <c r="H22" s="171" t="s">
        <v>89</v>
      </c>
      <c r="I22" s="159" t="s">
        <v>106</v>
      </c>
      <c r="J22" s="165">
        <v>44956</v>
      </c>
      <c r="K22" s="165">
        <v>44956</v>
      </c>
      <c r="L22" s="172" t="s">
        <v>816</v>
      </c>
      <c r="M22" s="159" t="s">
        <v>133</v>
      </c>
      <c r="N22" s="191" t="s">
        <v>644</v>
      </c>
      <c r="O22" s="159" t="s">
        <v>345</v>
      </c>
      <c r="P22" s="159"/>
      <c r="Q22" s="165"/>
      <c r="R22" s="166"/>
      <c r="S22" s="167"/>
      <c r="T22" s="168">
        <v>44959</v>
      </c>
      <c r="U22" s="163" t="s">
        <v>285</v>
      </c>
      <c r="V22" s="169" t="s">
        <v>164</v>
      </c>
      <c r="W22" s="173" t="s">
        <v>817</v>
      </c>
    </row>
    <row r="23" spans="1:23" ht="14.45" customHeight="1" x14ac:dyDescent="0.25">
      <c r="A23" s="171" t="s">
        <v>818</v>
      </c>
      <c r="B23" s="160">
        <f>7*30.4387/365.25</f>
        <v>0.58335633127994524</v>
      </c>
      <c r="C23" s="159" t="s">
        <v>178</v>
      </c>
      <c r="D23" s="159" t="s">
        <v>173</v>
      </c>
      <c r="E23" s="159" t="s">
        <v>185</v>
      </c>
      <c r="F23" s="159"/>
      <c r="G23" s="166" t="s">
        <v>819</v>
      </c>
      <c r="H23" s="171" t="s">
        <v>91</v>
      </c>
      <c r="I23" s="159" t="s">
        <v>114</v>
      </c>
      <c r="J23" s="165">
        <v>44956</v>
      </c>
      <c r="K23" s="165">
        <v>44956</v>
      </c>
      <c r="L23" s="172" t="s">
        <v>198</v>
      </c>
      <c r="M23" s="159" t="s">
        <v>133</v>
      </c>
      <c r="N23" s="159" t="s">
        <v>644</v>
      </c>
      <c r="O23" s="159" t="s">
        <v>805</v>
      </c>
      <c r="P23" s="159"/>
      <c r="Q23" s="165"/>
      <c r="R23" s="166"/>
      <c r="S23" s="167"/>
      <c r="T23" s="168">
        <v>44959</v>
      </c>
      <c r="U23" s="163" t="s">
        <v>650</v>
      </c>
      <c r="V23" s="169" t="s">
        <v>162</v>
      </c>
      <c r="W23" s="173" t="s">
        <v>371</v>
      </c>
    </row>
    <row r="24" spans="1:23" ht="14.45" customHeight="1" x14ac:dyDescent="0.25">
      <c r="A24" s="171" t="s">
        <v>820</v>
      </c>
      <c r="B24" s="160">
        <v>17</v>
      </c>
      <c r="C24" s="159" t="s">
        <v>168</v>
      </c>
      <c r="D24" s="159" t="s">
        <v>173</v>
      </c>
      <c r="E24" s="159" t="s">
        <v>279</v>
      </c>
      <c r="F24" s="159"/>
      <c r="G24" s="166" t="s">
        <v>821</v>
      </c>
      <c r="H24" s="171" t="s">
        <v>89</v>
      </c>
      <c r="I24" s="159" t="s">
        <v>104</v>
      </c>
      <c r="J24" s="165">
        <v>44956</v>
      </c>
      <c r="K24" s="165">
        <v>44956</v>
      </c>
      <c r="L24" s="172" t="s">
        <v>822</v>
      </c>
      <c r="M24" s="159" t="s">
        <v>137</v>
      </c>
      <c r="N24" s="159" t="s">
        <v>644</v>
      </c>
      <c r="O24" s="159" t="s">
        <v>171</v>
      </c>
      <c r="P24" s="159"/>
      <c r="Q24" s="165"/>
      <c r="R24" s="166"/>
      <c r="S24" s="167"/>
      <c r="T24" s="168">
        <v>44958</v>
      </c>
      <c r="U24" s="163" t="s">
        <v>823</v>
      </c>
      <c r="V24" s="169" t="s">
        <v>162</v>
      </c>
      <c r="W24" s="173" t="s">
        <v>395</v>
      </c>
    </row>
    <row r="25" spans="1:23" ht="14.45" customHeight="1" x14ac:dyDescent="0.25">
      <c r="A25" s="171" t="s">
        <v>824</v>
      </c>
      <c r="B25" s="160">
        <v>35</v>
      </c>
      <c r="C25" s="159" t="s">
        <v>168</v>
      </c>
      <c r="D25" s="159" t="s">
        <v>173</v>
      </c>
      <c r="E25" s="159" t="s">
        <v>279</v>
      </c>
      <c r="F25" s="159"/>
      <c r="G25" s="166" t="s">
        <v>224</v>
      </c>
      <c r="H25" s="171" t="s">
        <v>89</v>
      </c>
      <c r="I25" s="159" t="s">
        <v>104</v>
      </c>
      <c r="J25" s="165">
        <v>44956</v>
      </c>
      <c r="K25" s="165">
        <v>44956</v>
      </c>
      <c r="L25" s="172" t="s">
        <v>825</v>
      </c>
      <c r="M25" s="159" t="s">
        <v>137</v>
      </c>
      <c r="N25" s="159" t="s">
        <v>644</v>
      </c>
      <c r="O25" s="159" t="s">
        <v>826</v>
      </c>
      <c r="P25" s="159"/>
      <c r="Q25" s="165"/>
      <c r="R25" s="166"/>
      <c r="S25" s="167"/>
      <c r="T25" s="168">
        <v>44962</v>
      </c>
      <c r="U25" s="163" t="s">
        <v>827</v>
      </c>
      <c r="V25" s="169" t="s">
        <v>162</v>
      </c>
      <c r="W25" s="173" t="s">
        <v>347</v>
      </c>
    </row>
    <row r="26" spans="1:23" ht="14.45" customHeight="1" x14ac:dyDescent="0.25">
      <c r="A26" s="171" t="s">
        <v>828</v>
      </c>
      <c r="B26" s="160">
        <v>6</v>
      </c>
      <c r="C26" s="159" t="s">
        <v>168</v>
      </c>
      <c r="D26" s="159" t="s">
        <v>173</v>
      </c>
      <c r="E26" s="159" t="s">
        <v>279</v>
      </c>
      <c r="F26" s="159"/>
      <c r="G26" s="166" t="s">
        <v>539</v>
      </c>
      <c r="H26" s="171" t="s">
        <v>89</v>
      </c>
      <c r="I26" s="159" t="s">
        <v>106</v>
      </c>
      <c r="J26" s="165">
        <v>44956</v>
      </c>
      <c r="K26" s="165">
        <v>44956</v>
      </c>
      <c r="L26" s="172" t="s">
        <v>829</v>
      </c>
      <c r="M26" s="159" t="s">
        <v>201</v>
      </c>
      <c r="N26" s="159" t="s">
        <v>644</v>
      </c>
      <c r="O26" s="159" t="s">
        <v>359</v>
      </c>
      <c r="P26" s="159"/>
      <c r="Q26" s="165"/>
      <c r="R26" s="166"/>
      <c r="S26" s="167"/>
      <c r="T26" s="168">
        <v>44956</v>
      </c>
      <c r="U26" s="163" t="s">
        <v>319</v>
      </c>
      <c r="V26" s="169" t="s">
        <v>160</v>
      </c>
      <c r="W26" s="173" t="s">
        <v>319</v>
      </c>
    </row>
    <row r="27" spans="1:23" ht="14.45" customHeight="1" x14ac:dyDescent="0.25">
      <c r="A27" s="171" t="s">
        <v>830</v>
      </c>
      <c r="B27" s="160">
        <v>32</v>
      </c>
      <c r="C27" s="159" t="s">
        <v>178</v>
      </c>
      <c r="D27" s="159" t="s">
        <v>173</v>
      </c>
      <c r="E27" s="159" t="s">
        <v>185</v>
      </c>
      <c r="F27" s="159"/>
      <c r="G27" s="166" t="s">
        <v>408</v>
      </c>
      <c r="H27" s="171" t="s">
        <v>91</v>
      </c>
      <c r="I27" s="159" t="s">
        <v>114</v>
      </c>
      <c r="J27" s="165">
        <v>44956</v>
      </c>
      <c r="K27" s="165">
        <v>44956</v>
      </c>
      <c r="L27" s="172" t="s">
        <v>831</v>
      </c>
      <c r="M27" s="159" t="s">
        <v>201</v>
      </c>
      <c r="N27" s="159" t="s">
        <v>644</v>
      </c>
      <c r="O27" s="159" t="s">
        <v>306</v>
      </c>
      <c r="P27" s="159"/>
      <c r="Q27" s="165"/>
      <c r="R27" s="166"/>
      <c r="S27" s="167"/>
      <c r="T27" s="168">
        <v>44960</v>
      </c>
      <c r="U27" s="163" t="s">
        <v>832</v>
      </c>
      <c r="V27" s="169" t="s">
        <v>162</v>
      </c>
      <c r="W27" s="173" t="s">
        <v>299</v>
      </c>
    </row>
    <row r="28" spans="1:23" ht="14.45" customHeight="1" x14ac:dyDescent="0.25">
      <c r="A28" s="171" t="s">
        <v>833</v>
      </c>
      <c r="B28" s="160">
        <v>1.5</v>
      </c>
      <c r="C28" s="159" t="s">
        <v>168</v>
      </c>
      <c r="D28" s="159" t="s">
        <v>173</v>
      </c>
      <c r="E28" s="159" t="s">
        <v>185</v>
      </c>
      <c r="F28" s="159"/>
      <c r="G28" s="166" t="s">
        <v>405</v>
      </c>
      <c r="H28" s="171" t="s">
        <v>91</v>
      </c>
      <c r="I28" s="159" t="s">
        <v>114</v>
      </c>
      <c r="J28" s="165">
        <v>44956</v>
      </c>
      <c r="K28" s="165">
        <v>44956</v>
      </c>
      <c r="L28" s="172" t="s">
        <v>649</v>
      </c>
      <c r="M28" s="159" t="s">
        <v>133</v>
      </c>
      <c r="N28" s="159" t="s">
        <v>644</v>
      </c>
      <c r="O28" s="159" t="s">
        <v>805</v>
      </c>
      <c r="P28" s="159"/>
      <c r="Q28" s="165"/>
      <c r="R28" s="166"/>
      <c r="S28" s="167"/>
      <c r="T28" s="168">
        <v>44960</v>
      </c>
      <c r="U28" s="163" t="s">
        <v>650</v>
      </c>
      <c r="V28" s="169" t="s">
        <v>162</v>
      </c>
      <c r="W28" s="173" t="s">
        <v>299</v>
      </c>
    </row>
    <row r="29" spans="1:23" ht="14.45" customHeight="1" x14ac:dyDescent="0.25">
      <c r="A29" s="171" t="s">
        <v>834</v>
      </c>
      <c r="B29" s="160">
        <v>1</v>
      </c>
      <c r="C29" s="159" t="s">
        <v>178</v>
      </c>
      <c r="D29" s="159" t="s">
        <v>173</v>
      </c>
      <c r="E29" s="159" t="s">
        <v>185</v>
      </c>
      <c r="F29" s="159"/>
      <c r="G29" s="166" t="s">
        <v>835</v>
      </c>
      <c r="H29" s="171" t="s">
        <v>91</v>
      </c>
      <c r="I29" s="159" t="s">
        <v>116</v>
      </c>
      <c r="J29" s="165">
        <v>44956</v>
      </c>
      <c r="K29" s="165">
        <v>44956</v>
      </c>
      <c r="L29" s="172" t="s">
        <v>649</v>
      </c>
      <c r="M29" s="159" t="s">
        <v>133</v>
      </c>
      <c r="N29" s="159" t="s">
        <v>644</v>
      </c>
      <c r="O29" s="159" t="s">
        <v>805</v>
      </c>
      <c r="P29" s="159"/>
      <c r="Q29" s="165"/>
      <c r="R29" s="166"/>
      <c r="S29" s="167"/>
      <c r="T29" s="168">
        <v>44959</v>
      </c>
      <c r="U29" s="163" t="s">
        <v>650</v>
      </c>
      <c r="V29" s="169" t="s">
        <v>162</v>
      </c>
      <c r="W29" s="173" t="s">
        <v>371</v>
      </c>
    </row>
    <row r="30" spans="1:23" ht="14.45" customHeight="1" x14ac:dyDescent="0.25">
      <c r="A30" s="171" t="s">
        <v>836</v>
      </c>
      <c r="B30" s="170">
        <f>13/365.25</f>
        <v>3.5592060232717319E-2</v>
      </c>
      <c r="C30" s="159" t="s">
        <v>178</v>
      </c>
      <c r="D30" s="159" t="s">
        <v>173</v>
      </c>
      <c r="E30" s="159" t="s">
        <v>185</v>
      </c>
      <c r="F30" s="159"/>
      <c r="G30" s="166" t="s">
        <v>405</v>
      </c>
      <c r="H30" s="171" t="s">
        <v>91</v>
      </c>
      <c r="I30" s="159" t="s">
        <v>114</v>
      </c>
      <c r="J30" s="165">
        <v>44957</v>
      </c>
      <c r="K30" s="165">
        <v>44957</v>
      </c>
      <c r="L30" s="172" t="s">
        <v>617</v>
      </c>
      <c r="M30" s="159" t="s">
        <v>133</v>
      </c>
      <c r="N30" s="159" t="s">
        <v>644</v>
      </c>
      <c r="O30" s="159" t="s">
        <v>618</v>
      </c>
      <c r="P30" s="159"/>
      <c r="Q30" s="165"/>
      <c r="R30" s="166"/>
      <c r="S30" s="167"/>
      <c r="T30" s="168">
        <v>44966</v>
      </c>
      <c r="U30" s="163" t="s">
        <v>837</v>
      </c>
      <c r="V30" s="169" t="s">
        <v>162</v>
      </c>
      <c r="W30" s="173" t="s">
        <v>417</v>
      </c>
    </row>
    <row r="31" spans="1:23" ht="14.45" customHeight="1" x14ac:dyDescent="0.25">
      <c r="A31" s="171" t="s">
        <v>838</v>
      </c>
      <c r="B31" s="160">
        <v>70</v>
      </c>
      <c r="C31" s="159" t="s">
        <v>178</v>
      </c>
      <c r="D31" s="159" t="s">
        <v>839</v>
      </c>
      <c r="E31" s="159" t="s">
        <v>185</v>
      </c>
      <c r="F31" s="159"/>
      <c r="G31" s="166" t="s">
        <v>840</v>
      </c>
      <c r="H31" s="171" t="s">
        <v>89</v>
      </c>
      <c r="I31" s="159" t="s">
        <v>114</v>
      </c>
      <c r="J31" s="165">
        <v>44957</v>
      </c>
      <c r="K31" s="165">
        <v>44957</v>
      </c>
      <c r="L31" s="172" t="s">
        <v>841</v>
      </c>
      <c r="M31" s="159" t="s">
        <v>133</v>
      </c>
      <c r="N31" s="159" t="s">
        <v>344</v>
      </c>
      <c r="O31" s="159" t="s">
        <v>345</v>
      </c>
      <c r="P31" s="159" t="s">
        <v>353</v>
      </c>
      <c r="Q31" s="165">
        <v>44957</v>
      </c>
      <c r="R31" s="166" t="s">
        <v>354</v>
      </c>
      <c r="S31" s="167"/>
      <c r="T31" s="168">
        <v>44965</v>
      </c>
      <c r="U31" s="163" t="s">
        <v>358</v>
      </c>
      <c r="V31" s="169" t="s">
        <v>162</v>
      </c>
      <c r="W31" s="173" t="s">
        <v>417</v>
      </c>
    </row>
    <row r="32" spans="1:23" ht="14.45" customHeight="1" x14ac:dyDescent="0.25">
      <c r="A32" s="171" t="s">
        <v>842</v>
      </c>
      <c r="B32" s="160">
        <f>40/365.25</f>
        <v>0.10951403148528405</v>
      </c>
      <c r="C32" s="159" t="s">
        <v>168</v>
      </c>
      <c r="D32" s="159" t="s">
        <v>173</v>
      </c>
      <c r="E32" s="159" t="s">
        <v>185</v>
      </c>
      <c r="F32" s="159"/>
      <c r="G32" s="166" t="s">
        <v>835</v>
      </c>
      <c r="H32" s="171" t="s">
        <v>91</v>
      </c>
      <c r="I32" s="159" t="s">
        <v>116</v>
      </c>
      <c r="J32" s="165">
        <v>44958</v>
      </c>
      <c r="K32" s="165">
        <v>44958</v>
      </c>
      <c r="L32" s="172" t="s">
        <v>843</v>
      </c>
      <c r="M32" s="159" t="s">
        <v>133</v>
      </c>
      <c r="N32" s="159" t="s">
        <v>644</v>
      </c>
      <c r="O32" s="159" t="s">
        <v>284</v>
      </c>
      <c r="P32" s="159"/>
      <c r="Q32" s="165"/>
      <c r="R32" s="166"/>
      <c r="S32" s="167"/>
      <c r="T32" s="168">
        <v>44961</v>
      </c>
      <c r="U32" s="163" t="s">
        <v>365</v>
      </c>
      <c r="V32" s="169" t="s">
        <v>162</v>
      </c>
      <c r="W32" s="173" t="s">
        <v>371</v>
      </c>
    </row>
    <row r="33" spans="1:23" ht="14.45" customHeight="1" x14ac:dyDescent="0.25">
      <c r="A33" s="171" t="s">
        <v>844</v>
      </c>
      <c r="B33" s="160">
        <v>1.5</v>
      </c>
      <c r="C33" s="159" t="s">
        <v>178</v>
      </c>
      <c r="D33" s="159" t="s">
        <v>173</v>
      </c>
      <c r="E33" s="159" t="s">
        <v>185</v>
      </c>
      <c r="F33" s="159"/>
      <c r="G33" s="166" t="s">
        <v>436</v>
      </c>
      <c r="H33" s="171" t="s">
        <v>89</v>
      </c>
      <c r="I33" s="159" t="s">
        <v>114</v>
      </c>
      <c r="J33" s="165">
        <v>44958</v>
      </c>
      <c r="K33" s="165">
        <v>44958</v>
      </c>
      <c r="L33" s="172" t="s">
        <v>845</v>
      </c>
      <c r="M33" s="159" t="s">
        <v>201</v>
      </c>
      <c r="N33" s="159" t="s">
        <v>644</v>
      </c>
      <c r="O33" s="159" t="s">
        <v>359</v>
      </c>
      <c r="P33" s="159"/>
      <c r="Q33" s="165"/>
      <c r="R33" s="166"/>
      <c r="S33" s="167"/>
      <c r="T33" s="168">
        <v>44960</v>
      </c>
      <c r="U33" s="163" t="s">
        <v>846</v>
      </c>
      <c r="V33" s="169" t="s">
        <v>162</v>
      </c>
      <c r="W33" s="173" t="s">
        <v>276</v>
      </c>
    </row>
    <row r="34" spans="1:23" ht="14.45" customHeight="1" x14ac:dyDescent="0.25">
      <c r="A34" s="171" t="s">
        <v>847</v>
      </c>
      <c r="B34" s="160">
        <f>2*30.4387/365.25</f>
        <v>0.16667323750855578</v>
      </c>
      <c r="C34" s="159" t="s">
        <v>178</v>
      </c>
      <c r="D34" s="159" t="s">
        <v>173</v>
      </c>
      <c r="E34" s="159" t="s">
        <v>185</v>
      </c>
      <c r="F34" s="159"/>
      <c r="G34" s="166" t="s">
        <v>413</v>
      </c>
      <c r="H34" s="171" t="s">
        <v>91</v>
      </c>
      <c r="I34" s="159" t="s">
        <v>114</v>
      </c>
      <c r="J34" s="165">
        <v>44958</v>
      </c>
      <c r="K34" s="165">
        <v>44958</v>
      </c>
      <c r="L34" s="172" t="s">
        <v>617</v>
      </c>
      <c r="M34" s="159" t="s">
        <v>133</v>
      </c>
      <c r="N34" s="159" t="s">
        <v>644</v>
      </c>
      <c r="O34" s="159" t="s">
        <v>618</v>
      </c>
      <c r="P34" s="159"/>
      <c r="Q34" s="165"/>
      <c r="R34" s="166"/>
      <c r="S34" s="167"/>
      <c r="T34" s="168">
        <v>44960</v>
      </c>
      <c r="U34" s="163" t="s">
        <v>617</v>
      </c>
      <c r="V34" s="169" t="s">
        <v>166</v>
      </c>
      <c r="W34" s="173" t="s">
        <v>276</v>
      </c>
    </row>
    <row r="35" spans="1:23" ht="14.45" customHeight="1" x14ac:dyDescent="0.25">
      <c r="A35" s="171" t="s">
        <v>848</v>
      </c>
      <c r="B35" s="160">
        <v>26</v>
      </c>
      <c r="C35" s="159" t="s">
        <v>168</v>
      </c>
      <c r="D35" s="159" t="s">
        <v>839</v>
      </c>
      <c r="E35" s="159" t="s">
        <v>279</v>
      </c>
      <c r="F35" s="159"/>
      <c r="G35" s="166" t="s">
        <v>849</v>
      </c>
      <c r="H35" s="171" t="s">
        <v>89</v>
      </c>
      <c r="I35" s="159" t="s">
        <v>106</v>
      </c>
      <c r="J35" s="165">
        <v>44958</v>
      </c>
      <c r="K35" s="165">
        <v>44958</v>
      </c>
      <c r="L35" s="172" t="s">
        <v>850</v>
      </c>
      <c r="M35" s="159" t="s">
        <v>201</v>
      </c>
      <c r="N35" s="159" t="s">
        <v>344</v>
      </c>
      <c r="O35" s="159" t="s">
        <v>359</v>
      </c>
      <c r="P35" s="159"/>
      <c r="Q35" s="165"/>
      <c r="R35" s="166" t="s">
        <v>147</v>
      </c>
      <c r="S35" s="167"/>
      <c r="T35" s="168">
        <v>45081</v>
      </c>
      <c r="U35" s="163" t="s">
        <v>285</v>
      </c>
      <c r="V35" s="169" t="s">
        <v>166</v>
      </c>
      <c r="W35" s="173" t="s">
        <v>851</v>
      </c>
    </row>
    <row r="36" spans="1:23" ht="14.45" customHeight="1" x14ac:dyDescent="0.25">
      <c r="A36" s="171" t="s">
        <v>852</v>
      </c>
      <c r="B36" s="160">
        <v>25</v>
      </c>
      <c r="C36" s="159" t="s">
        <v>168</v>
      </c>
      <c r="D36" s="159" t="s">
        <v>173</v>
      </c>
      <c r="E36" s="159" t="s">
        <v>279</v>
      </c>
      <c r="F36" s="159"/>
      <c r="G36" s="166" t="s">
        <v>224</v>
      </c>
      <c r="H36" s="171" t="s">
        <v>89</v>
      </c>
      <c r="I36" s="159" t="s">
        <v>104</v>
      </c>
      <c r="J36" s="165">
        <v>44958</v>
      </c>
      <c r="K36" s="165">
        <v>44958</v>
      </c>
      <c r="L36" s="172" t="s">
        <v>853</v>
      </c>
      <c r="M36" s="159" t="s">
        <v>137</v>
      </c>
      <c r="N36" s="159" t="s">
        <v>644</v>
      </c>
      <c r="O36" s="159" t="s">
        <v>854</v>
      </c>
      <c r="P36" s="159"/>
      <c r="Q36" s="165"/>
      <c r="R36" s="166"/>
      <c r="S36" s="167"/>
      <c r="T36" s="168">
        <v>44961</v>
      </c>
      <c r="U36" s="163" t="s">
        <v>855</v>
      </c>
      <c r="V36" s="169" t="s">
        <v>162</v>
      </c>
      <c r="W36" s="173" t="s">
        <v>371</v>
      </c>
    </row>
    <row r="37" spans="1:23" ht="14.45" customHeight="1" x14ac:dyDescent="0.25">
      <c r="A37" s="171" t="s">
        <v>856</v>
      </c>
      <c r="B37" s="160">
        <v>70</v>
      </c>
      <c r="C37" s="159" t="s">
        <v>168</v>
      </c>
      <c r="D37" s="159" t="s">
        <v>173</v>
      </c>
      <c r="E37" s="159" t="s">
        <v>279</v>
      </c>
      <c r="F37" s="159"/>
      <c r="G37" s="166" t="s">
        <v>419</v>
      </c>
      <c r="H37" s="171" t="s">
        <v>89</v>
      </c>
      <c r="I37" s="159" t="s">
        <v>106</v>
      </c>
      <c r="J37" s="165">
        <v>44959</v>
      </c>
      <c r="K37" s="165">
        <v>44959</v>
      </c>
      <c r="L37" s="172" t="s">
        <v>501</v>
      </c>
      <c r="M37" s="159" t="s">
        <v>133</v>
      </c>
      <c r="N37" s="159" t="s">
        <v>644</v>
      </c>
      <c r="O37" s="159" t="s">
        <v>383</v>
      </c>
      <c r="P37" s="159"/>
      <c r="Q37" s="165"/>
      <c r="R37" s="166"/>
      <c r="S37" s="167"/>
      <c r="T37" s="168">
        <v>44964</v>
      </c>
      <c r="U37" s="163" t="s">
        <v>857</v>
      </c>
      <c r="V37" s="169" t="s">
        <v>162</v>
      </c>
      <c r="W37" s="173" t="s">
        <v>328</v>
      </c>
    </row>
    <row r="38" spans="1:23" ht="14.45" customHeight="1" x14ac:dyDescent="0.25">
      <c r="A38" s="171" t="s">
        <v>858</v>
      </c>
      <c r="B38" s="160">
        <v>35</v>
      </c>
      <c r="C38" s="159" t="s">
        <v>168</v>
      </c>
      <c r="D38" s="159" t="s">
        <v>173</v>
      </c>
      <c r="E38" s="159" t="s">
        <v>185</v>
      </c>
      <c r="F38" s="159"/>
      <c r="G38" s="166" t="s">
        <v>408</v>
      </c>
      <c r="H38" s="171" t="s">
        <v>91</v>
      </c>
      <c r="I38" s="159" t="s">
        <v>114</v>
      </c>
      <c r="J38" s="165">
        <v>44958</v>
      </c>
      <c r="K38" s="165">
        <v>44958</v>
      </c>
      <c r="L38" s="172" t="s">
        <v>859</v>
      </c>
      <c r="M38" s="159" t="s">
        <v>137</v>
      </c>
      <c r="N38" s="159" t="s">
        <v>644</v>
      </c>
      <c r="O38" s="159" t="s">
        <v>352</v>
      </c>
      <c r="P38" s="159"/>
      <c r="Q38" s="165"/>
      <c r="R38" s="166"/>
      <c r="S38" s="167"/>
      <c r="T38" s="168">
        <v>44960</v>
      </c>
      <c r="U38" s="163" t="s">
        <v>860</v>
      </c>
      <c r="V38" s="169" t="s">
        <v>162</v>
      </c>
      <c r="W38" s="173" t="s">
        <v>276</v>
      </c>
    </row>
    <row r="39" spans="1:23" ht="14.45" customHeight="1" x14ac:dyDescent="0.25">
      <c r="A39" s="171" t="s">
        <v>861</v>
      </c>
      <c r="B39" s="160">
        <v>1</v>
      </c>
      <c r="C39" s="159" t="s">
        <v>168</v>
      </c>
      <c r="D39" s="159" t="s">
        <v>173</v>
      </c>
      <c r="E39" s="159" t="s">
        <v>185</v>
      </c>
      <c r="F39" s="159"/>
      <c r="G39" s="166" t="s">
        <v>408</v>
      </c>
      <c r="H39" s="171" t="s">
        <v>91</v>
      </c>
      <c r="I39" s="159" t="s">
        <v>114</v>
      </c>
      <c r="J39" s="165">
        <v>44959</v>
      </c>
      <c r="K39" s="165">
        <v>44959</v>
      </c>
      <c r="L39" s="172" t="s">
        <v>862</v>
      </c>
      <c r="M39" s="159" t="s">
        <v>133</v>
      </c>
      <c r="N39" s="159" t="s">
        <v>644</v>
      </c>
      <c r="O39" s="159" t="s">
        <v>284</v>
      </c>
      <c r="P39" s="159"/>
      <c r="Q39" s="165"/>
      <c r="R39" s="166"/>
      <c r="S39" s="167"/>
      <c r="T39" s="168">
        <v>44962</v>
      </c>
      <c r="U39" s="163" t="s">
        <v>863</v>
      </c>
      <c r="V39" s="169" t="s">
        <v>162</v>
      </c>
      <c r="W39" s="173" t="s">
        <v>371</v>
      </c>
    </row>
    <row r="40" spans="1:23" ht="14.45" customHeight="1" x14ac:dyDescent="0.25">
      <c r="A40" s="171" t="s">
        <v>864</v>
      </c>
      <c r="B40" s="160">
        <v>19</v>
      </c>
      <c r="C40" s="159" t="s">
        <v>168</v>
      </c>
      <c r="D40" s="159" t="s">
        <v>173</v>
      </c>
      <c r="E40" s="159" t="s">
        <v>279</v>
      </c>
      <c r="F40" s="159"/>
      <c r="G40" s="166" t="s">
        <v>419</v>
      </c>
      <c r="H40" s="171" t="s">
        <v>89</v>
      </c>
      <c r="I40" s="159" t="s">
        <v>106</v>
      </c>
      <c r="J40" s="165">
        <v>44959</v>
      </c>
      <c r="K40" s="165">
        <v>44959</v>
      </c>
      <c r="L40" s="172" t="s">
        <v>865</v>
      </c>
      <c r="M40" s="159" t="s">
        <v>137</v>
      </c>
      <c r="N40" s="159" t="s">
        <v>644</v>
      </c>
      <c r="O40" s="159" t="s">
        <v>462</v>
      </c>
      <c r="P40" s="159" t="s">
        <v>353</v>
      </c>
      <c r="Q40" s="165">
        <v>44959</v>
      </c>
      <c r="R40" s="166" t="s">
        <v>354</v>
      </c>
      <c r="S40" s="167"/>
      <c r="T40" s="168">
        <v>44965</v>
      </c>
      <c r="U40" s="163" t="s">
        <v>866</v>
      </c>
      <c r="V40" s="169" t="s">
        <v>162</v>
      </c>
      <c r="W40" s="173" t="s">
        <v>615</v>
      </c>
    </row>
    <row r="41" spans="1:23" ht="14.45" customHeight="1" x14ac:dyDescent="0.25">
      <c r="A41" s="171" t="s">
        <v>867</v>
      </c>
      <c r="B41" s="160">
        <f>3*30.4387/365.25</f>
        <v>0.25000985626283367</v>
      </c>
      <c r="C41" s="159" t="s">
        <v>168</v>
      </c>
      <c r="D41" s="159" t="s">
        <v>173</v>
      </c>
      <c r="E41" s="159" t="s">
        <v>185</v>
      </c>
      <c r="F41" s="159"/>
      <c r="G41" s="166" t="s">
        <v>405</v>
      </c>
      <c r="H41" s="171" t="s">
        <v>91</v>
      </c>
      <c r="I41" s="159" t="s">
        <v>116</v>
      </c>
      <c r="J41" s="165">
        <v>44959</v>
      </c>
      <c r="K41" s="165">
        <v>44959</v>
      </c>
      <c r="L41" s="172" t="s">
        <v>843</v>
      </c>
      <c r="M41" s="159" t="s">
        <v>133</v>
      </c>
      <c r="N41" s="159" t="s">
        <v>644</v>
      </c>
      <c r="O41" s="159" t="s">
        <v>284</v>
      </c>
      <c r="P41" s="159"/>
      <c r="Q41" s="165"/>
      <c r="R41" s="166"/>
      <c r="S41" s="167"/>
      <c r="T41" s="168">
        <v>44964</v>
      </c>
      <c r="U41" s="163" t="s">
        <v>406</v>
      </c>
      <c r="V41" s="169" t="s">
        <v>162</v>
      </c>
      <c r="W41" s="173" t="s">
        <v>328</v>
      </c>
    </row>
    <row r="42" spans="1:23" ht="14.45" customHeight="1" x14ac:dyDescent="0.25">
      <c r="A42" s="171" t="s">
        <v>868</v>
      </c>
      <c r="B42" s="160">
        <v>30</v>
      </c>
      <c r="C42" s="159" t="s">
        <v>178</v>
      </c>
      <c r="D42" s="159" t="s">
        <v>173</v>
      </c>
      <c r="E42" s="159" t="s">
        <v>279</v>
      </c>
      <c r="F42" s="159"/>
      <c r="G42" s="166" t="s">
        <v>350</v>
      </c>
      <c r="H42" s="171" t="s">
        <v>89</v>
      </c>
      <c r="I42" s="159" t="s">
        <v>106</v>
      </c>
      <c r="J42" s="165">
        <v>44960</v>
      </c>
      <c r="K42" s="165">
        <v>44960</v>
      </c>
      <c r="L42" s="172" t="s">
        <v>869</v>
      </c>
      <c r="M42" s="159" t="s">
        <v>133</v>
      </c>
      <c r="N42" s="159" t="s">
        <v>644</v>
      </c>
      <c r="O42" s="159" t="s">
        <v>310</v>
      </c>
      <c r="P42" s="159"/>
      <c r="Q42" s="165"/>
      <c r="R42" s="166"/>
      <c r="S42" s="167"/>
      <c r="T42" s="168">
        <v>44966</v>
      </c>
      <c r="U42" s="163" t="s">
        <v>870</v>
      </c>
      <c r="V42" s="169" t="s">
        <v>162</v>
      </c>
      <c r="W42" s="173" t="s">
        <v>347</v>
      </c>
    </row>
    <row r="43" spans="1:23" ht="14.45" customHeight="1" x14ac:dyDescent="0.25">
      <c r="A43" s="171" t="s">
        <v>871</v>
      </c>
      <c r="B43" s="160">
        <v>60</v>
      </c>
      <c r="C43" s="159" t="s">
        <v>168</v>
      </c>
      <c r="D43" s="159" t="s">
        <v>173</v>
      </c>
      <c r="E43" s="159" t="s">
        <v>185</v>
      </c>
      <c r="F43" s="159"/>
      <c r="G43" s="166" t="s">
        <v>521</v>
      </c>
      <c r="H43" s="171" t="s">
        <v>91</v>
      </c>
      <c r="I43" s="159" t="s">
        <v>114</v>
      </c>
      <c r="J43" s="165">
        <v>44960</v>
      </c>
      <c r="K43" s="165">
        <v>44960</v>
      </c>
      <c r="L43" s="172" t="s">
        <v>872</v>
      </c>
      <c r="M43" s="159" t="s">
        <v>133</v>
      </c>
      <c r="N43" s="159" t="s">
        <v>644</v>
      </c>
      <c r="O43" s="159" t="s">
        <v>345</v>
      </c>
      <c r="P43" s="159"/>
      <c r="Q43" s="165"/>
      <c r="R43" s="166"/>
      <c r="S43" s="167"/>
      <c r="T43" s="168">
        <v>44964</v>
      </c>
      <c r="U43" s="163" t="s">
        <v>873</v>
      </c>
      <c r="V43" s="169" t="s">
        <v>162</v>
      </c>
      <c r="W43" s="173" t="s">
        <v>299</v>
      </c>
    </row>
    <row r="44" spans="1:23" ht="14.45" customHeight="1" x14ac:dyDescent="0.25">
      <c r="A44" s="171" t="s">
        <v>874</v>
      </c>
      <c r="B44" s="160">
        <v>32</v>
      </c>
      <c r="C44" s="159" t="s">
        <v>168</v>
      </c>
      <c r="D44" s="159" t="s">
        <v>173</v>
      </c>
      <c r="E44" s="159" t="s">
        <v>185</v>
      </c>
      <c r="F44" s="159"/>
      <c r="G44" s="166" t="s">
        <v>436</v>
      </c>
      <c r="H44" s="171" t="s">
        <v>91</v>
      </c>
      <c r="I44" s="159" t="s">
        <v>114</v>
      </c>
      <c r="J44" s="165">
        <v>44961</v>
      </c>
      <c r="K44" s="165">
        <v>44961</v>
      </c>
      <c r="L44" s="172" t="s">
        <v>875</v>
      </c>
      <c r="M44" s="159" t="s">
        <v>137</v>
      </c>
      <c r="N44" s="159" t="s">
        <v>644</v>
      </c>
      <c r="O44" s="159" t="s">
        <v>171</v>
      </c>
      <c r="P44" s="159"/>
      <c r="Q44" s="165"/>
      <c r="R44" s="166"/>
      <c r="S44" s="167"/>
      <c r="T44" s="168">
        <v>44963</v>
      </c>
      <c r="U44" s="163" t="s">
        <v>876</v>
      </c>
      <c r="V44" s="169" t="s">
        <v>162</v>
      </c>
      <c r="W44" s="173" t="s">
        <v>276</v>
      </c>
    </row>
    <row r="45" spans="1:23" ht="14.45" customHeight="1" x14ac:dyDescent="0.25">
      <c r="A45" s="171" t="s">
        <v>877</v>
      </c>
      <c r="B45" s="160">
        <v>58</v>
      </c>
      <c r="C45" s="159" t="s">
        <v>168</v>
      </c>
      <c r="D45" s="159" t="s">
        <v>173</v>
      </c>
      <c r="E45" s="159" t="s">
        <v>279</v>
      </c>
      <c r="F45" s="159"/>
      <c r="G45" s="166" t="s">
        <v>338</v>
      </c>
      <c r="H45" s="171" t="s">
        <v>89</v>
      </c>
      <c r="I45" s="159" t="s">
        <v>102</v>
      </c>
      <c r="J45" s="165">
        <v>44961</v>
      </c>
      <c r="K45" s="165">
        <v>44961</v>
      </c>
      <c r="L45" s="172" t="s">
        <v>878</v>
      </c>
      <c r="M45" s="159" t="s">
        <v>133</v>
      </c>
      <c r="N45" s="159" t="s">
        <v>644</v>
      </c>
      <c r="O45" s="159" t="s">
        <v>345</v>
      </c>
      <c r="P45" s="159"/>
      <c r="Q45" s="165"/>
      <c r="R45" s="166"/>
      <c r="S45" s="167"/>
      <c r="T45" s="168">
        <v>44965</v>
      </c>
      <c r="U45" s="163" t="s">
        <v>879</v>
      </c>
      <c r="V45" s="169" t="s">
        <v>162</v>
      </c>
      <c r="W45" s="173" t="s">
        <v>299</v>
      </c>
    </row>
    <row r="46" spans="1:23" ht="14.45" customHeight="1" x14ac:dyDescent="0.25">
      <c r="A46" s="171" t="s">
        <v>880</v>
      </c>
      <c r="B46" s="160">
        <v>30</v>
      </c>
      <c r="C46" s="159" t="s">
        <v>168</v>
      </c>
      <c r="D46" s="159" t="s">
        <v>173</v>
      </c>
      <c r="E46" s="159" t="s">
        <v>279</v>
      </c>
      <c r="F46" s="159"/>
      <c r="G46" s="166" t="s">
        <v>419</v>
      </c>
      <c r="H46" s="171" t="s">
        <v>89</v>
      </c>
      <c r="I46" s="159" t="s">
        <v>106</v>
      </c>
      <c r="J46" s="165">
        <v>44961</v>
      </c>
      <c r="K46" s="165">
        <v>44961</v>
      </c>
      <c r="L46" s="172" t="s">
        <v>881</v>
      </c>
      <c r="M46" s="159" t="s">
        <v>137</v>
      </c>
      <c r="N46" s="159" t="s">
        <v>644</v>
      </c>
      <c r="O46" s="159" t="s">
        <v>208</v>
      </c>
      <c r="P46" s="159"/>
      <c r="Q46" s="165"/>
      <c r="R46" s="166"/>
      <c r="S46" s="167"/>
      <c r="T46" s="168">
        <v>44963</v>
      </c>
      <c r="U46" s="163" t="s">
        <v>882</v>
      </c>
      <c r="V46" s="169" t="s">
        <v>162</v>
      </c>
      <c r="W46" s="173" t="s">
        <v>276</v>
      </c>
    </row>
    <row r="47" spans="1:23" ht="14.45" customHeight="1" x14ac:dyDescent="0.25">
      <c r="A47" s="171" t="s">
        <v>883</v>
      </c>
      <c r="B47" s="160">
        <v>9</v>
      </c>
      <c r="C47" s="159" t="s">
        <v>178</v>
      </c>
      <c r="D47" s="159" t="s">
        <v>173</v>
      </c>
      <c r="E47" s="159" t="s">
        <v>185</v>
      </c>
      <c r="F47" s="159"/>
      <c r="G47" s="166" t="s">
        <v>529</v>
      </c>
      <c r="H47" s="171" t="s">
        <v>91</v>
      </c>
      <c r="I47" s="159" t="s">
        <v>114</v>
      </c>
      <c r="J47" s="165">
        <v>44960</v>
      </c>
      <c r="K47" s="165">
        <v>44960</v>
      </c>
      <c r="L47" s="172" t="s">
        <v>884</v>
      </c>
      <c r="M47" s="159" t="s">
        <v>133</v>
      </c>
      <c r="N47" s="159" t="s">
        <v>644</v>
      </c>
      <c r="O47" s="159" t="s">
        <v>291</v>
      </c>
      <c r="P47" s="159"/>
      <c r="Q47" s="165"/>
      <c r="R47" s="166"/>
      <c r="S47" s="167"/>
      <c r="T47" s="168">
        <v>44962</v>
      </c>
      <c r="U47" s="163" t="s">
        <v>212</v>
      </c>
      <c r="V47" s="169" t="s">
        <v>162</v>
      </c>
      <c r="W47" s="173" t="s">
        <v>276</v>
      </c>
    </row>
    <row r="48" spans="1:23" ht="14.45" customHeight="1" x14ac:dyDescent="0.25">
      <c r="A48" s="171" t="s">
        <v>885</v>
      </c>
      <c r="B48" s="160">
        <v>1</v>
      </c>
      <c r="C48" s="159" t="s">
        <v>178</v>
      </c>
      <c r="D48" s="159" t="s">
        <v>173</v>
      </c>
      <c r="E48" s="159" t="s">
        <v>185</v>
      </c>
      <c r="F48" s="159"/>
      <c r="G48" s="166" t="s">
        <v>529</v>
      </c>
      <c r="H48" s="171" t="s">
        <v>91</v>
      </c>
      <c r="I48" s="159" t="s">
        <v>116</v>
      </c>
      <c r="J48" s="165">
        <v>44961</v>
      </c>
      <c r="K48" s="165">
        <v>44961</v>
      </c>
      <c r="L48" s="172" t="s">
        <v>198</v>
      </c>
      <c r="M48" s="159" t="s">
        <v>133</v>
      </c>
      <c r="N48" s="159" t="s">
        <v>283</v>
      </c>
      <c r="O48" s="159" t="s">
        <v>805</v>
      </c>
      <c r="P48" s="159"/>
      <c r="Q48" s="165"/>
      <c r="R48" s="166"/>
      <c r="S48" s="167"/>
      <c r="T48" s="168">
        <v>44964</v>
      </c>
      <c r="U48" s="163" t="s">
        <v>198</v>
      </c>
      <c r="V48" s="169" t="s">
        <v>162</v>
      </c>
      <c r="W48" s="173" t="s">
        <v>371</v>
      </c>
    </row>
    <row r="49" spans="1:23" ht="14.45" customHeight="1" x14ac:dyDescent="0.25">
      <c r="A49" s="171" t="s">
        <v>886</v>
      </c>
      <c r="B49" s="160">
        <v>27</v>
      </c>
      <c r="C49" s="159" t="s">
        <v>168</v>
      </c>
      <c r="D49" s="159" t="s">
        <v>173</v>
      </c>
      <c r="E49" s="159" t="s">
        <v>185</v>
      </c>
      <c r="F49" s="159"/>
      <c r="G49" s="166" t="s">
        <v>529</v>
      </c>
      <c r="H49" s="171" t="s">
        <v>91</v>
      </c>
      <c r="I49" s="159" t="s">
        <v>116</v>
      </c>
      <c r="J49" s="165">
        <v>44961</v>
      </c>
      <c r="K49" s="165">
        <v>44961</v>
      </c>
      <c r="L49" s="172" t="s">
        <v>887</v>
      </c>
      <c r="M49" s="159" t="s">
        <v>133</v>
      </c>
      <c r="N49" s="159" t="s">
        <v>644</v>
      </c>
      <c r="O49" s="159" t="s">
        <v>888</v>
      </c>
      <c r="P49" s="159"/>
      <c r="Q49" s="165"/>
      <c r="R49" s="166"/>
      <c r="S49" s="167"/>
      <c r="T49" s="168">
        <v>44963</v>
      </c>
      <c r="U49" s="172" t="s">
        <v>889</v>
      </c>
      <c r="V49" s="169" t="s">
        <v>162</v>
      </c>
      <c r="W49" s="173" t="s">
        <v>276</v>
      </c>
    </row>
    <row r="50" spans="1:23" ht="14.45" customHeight="1" x14ac:dyDescent="0.25">
      <c r="A50" s="171" t="s">
        <v>890</v>
      </c>
      <c r="B50" s="160">
        <v>18</v>
      </c>
      <c r="C50" s="159" t="s">
        <v>168</v>
      </c>
      <c r="D50" s="159" t="s">
        <v>173</v>
      </c>
      <c r="E50" s="159" t="s">
        <v>185</v>
      </c>
      <c r="F50" s="159"/>
      <c r="G50" s="166" t="s">
        <v>835</v>
      </c>
      <c r="H50" s="171" t="s">
        <v>91</v>
      </c>
      <c r="I50" s="159" t="s">
        <v>116</v>
      </c>
      <c r="J50" s="165">
        <v>44961</v>
      </c>
      <c r="K50" s="165">
        <v>44961</v>
      </c>
      <c r="L50" s="172" t="s">
        <v>501</v>
      </c>
      <c r="M50" s="159" t="s">
        <v>133</v>
      </c>
      <c r="N50" s="159" t="s">
        <v>644</v>
      </c>
      <c r="O50" s="159" t="s">
        <v>383</v>
      </c>
      <c r="P50" s="159"/>
      <c r="Q50" s="165"/>
      <c r="R50" s="166"/>
      <c r="S50" s="167"/>
      <c r="T50" s="168">
        <v>44964</v>
      </c>
      <c r="U50" s="163" t="s">
        <v>228</v>
      </c>
      <c r="V50" s="169" t="s">
        <v>162</v>
      </c>
      <c r="W50" s="173" t="s">
        <v>371</v>
      </c>
    </row>
    <row r="51" spans="1:23" ht="14.45" customHeight="1" x14ac:dyDescent="0.25">
      <c r="A51" s="171" t="s">
        <v>891</v>
      </c>
      <c r="B51" s="160">
        <v>1.5</v>
      </c>
      <c r="C51" s="159" t="s">
        <v>168</v>
      </c>
      <c r="D51" s="159" t="s">
        <v>173</v>
      </c>
      <c r="E51" s="159" t="s">
        <v>185</v>
      </c>
      <c r="F51" s="159"/>
      <c r="G51" s="166" t="s">
        <v>413</v>
      </c>
      <c r="H51" s="171" t="s">
        <v>91</v>
      </c>
      <c r="I51" s="159" t="s">
        <v>114</v>
      </c>
      <c r="J51" s="165">
        <v>44960</v>
      </c>
      <c r="K51" s="165">
        <v>44960</v>
      </c>
      <c r="L51" s="172" t="s">
        <v>530</v>
      </c>
      <c r="M51" s="159" t="s">
        <v>133</v>
      </c>
      <c r="N51" s="159" t="s">
        <v>644</v>
      </c>
      <c r="O51" s="159" t="s">
        <v>306</v>
      </c>
      <c r="P51" s="159"/>
      <c r="Q51" s="165"/>
      <c r="R51" s="166"/>
      <c r="S51" s="167"/>
      <c r="T51" s="168">
        <v>44962</v>
      </c>
      <c r="U51" s="163" t="s">
        <v>892</v>
      </c>
      <c r="V51" s="169" t="s">
        <v>162</v>
      </c>
      <c r="W51" s="173" t="s">
        <v>276</v>
      </c>
    </row>
    <row r="52" spans="1:23" ht="14.45" customHeight="1" x14ac:dyDescent="0.25">
      <c r="A52" s="171" t="s">
        <v>893</v>
      </c>
      <c r="B52" s="160">
        <v>29</v>
      </c>
      <c r="C52" s="159" t="s">
        <v>168</v>
      </c>
      <c r="D52" s="159" t="s">
        <v>173</v>
      </c>
      <c r="E52" s="159" t="s">
        <v>185</v>
      </c>
      <c r="F52" s="159"/>
      <c r="G52" s="166" t="s">
        <v>413</v>
      </c>
      <c r="H52" s="171" t="s">
        <v>89</v>
      </c>
      <c r="I52" s="159" t="s">
        <v>114</v>
      </c>
      <c r="J52" s="165">
        <v>44962</v>
      </c>
      <c r="K52" s="165">
        <v>44962</v>
      </c>
      <c r="L52" s="172" t="s">
        <v>894</v>
      </c>
      <c r="M52" s="159" t="s">
        <v>137</v>
      </c>
      <c r="N52" s="159" t="s">
        <v>644</v>
      </c>
      <c r="O52" s="159" t="s">
        <v>208</v>
      </c>
      <c r="P52" s="159"/>
      <c r="Q52" s="165"/>
      <c r="R52" s="166"/>
      <c r="S52" s="167"/>
      <c r="T52" s="168">
        <v>44964</v>
      </c>
      <c r="U52" s="163" t="s">
        <v>895</v>
      </c>
      <c r="V52" s="169" t="s">
        <v>162</v>
      </c>
      <c r="W52" s="173" t="s">
        <v>431</v>
      </c>
    </row>
    <row r="53" spans="1:23" ht="14.45" customHeight="1" x14ac:dyDescent="0.25">
      <c r="A53" s="171" t="s">
        <v>896</v>
      </c>
      <c r="B53" s="160">
        <f>5*30.4387/365.25</f>
        <v>0.41668309377138946</v>
      </c>
      <c r="C53" s="159" t="s">
        <v>178</v>
      </c>
      <c r="D53" s="159" t="s">
        <v>173</v>
      </c>
      <c r="E53" s="159" t="s">
        <v>185</v>
      </c>
      <c r="F53" s="159"/>
      <c r="G53" s="166" t="s">
        <v>428</v>
      </c>
      <c r="H53" s="171" t="s">
        <v>91</v>
      </c>
      <c r="I53" s="159" t="s">
        <v>116</v>
      </c>
      <c r="J53" s="165">
        <v>44960</v>
      </c>
      <c r="K53" s="165">
        <v>44960</v>
      </c>
      <c r="L53" s="172" t="s">
        <v>843</v>
      </c>
      <c r="M53" s="159" t="s">
        <v>133</v>
      </c>
      <c r="N53" s="159" t="s">
        <v>644</v>
      </c>
      <c r="O53" s="159" t="s">
        <v>284</v>
      </c>
      <c r="P53" s="159"/>
      <c r="Q53" s="165"/>
      <c r="R53" s="166"/>
      <c r="S53" s="167"/>
      <c r="T53" s="168">
        <v>44962</v>
      </c>
      <c r="U53" s="163" t="s">
        <v>365</v>
      </c>
      <c r="V53" s="169" t="s">
        <v>162</v>
      </c>
      <c r="W53" s="173" t="s">
        <v>276</v>
      </c>
    </row>
    <row r="54" spans="1:23" ht="14.45" customHeight="1" x14ac:dyDescent="0.25">
      <c r="A54" s="171" t="s">
        <v>897</v>
      </c>
      <c r="B54" s="160">
        <v>20</v>
      </c>
      <c r="C54" s="159" t="s">
        <v>168</v>
      </c>
      <c r="D54" s="159" t="s">
        <v>173</v>
      </c>
      <c r="E54" s="159" t="s">
        <v>185</v>
      </c>
      <c r="F54" s="159"/>
      <c r="G54" s="166" t="s">
        <v>428</v>
      </c>
      <c r="H54" s="171" t="s">
        <v>91</v>
      </c>
      <c r="I54" s="159" t="s">
        <v>116</v>
      </c>
      <c r="J54" s="165">
        <v>44962</v>
      </c>
      <c r="K54" s="165">
        <v>44962</v>
      </c>
      <c r="L54" s="172" t="s">
        <v>898</v>
      </c>
      <c r="M54" s="159" t="s">
        <v>137</v>
      </c>
      <c r="N54" s="159" t="s">
        <v>644</v>
      </c>
      <c r="O54" s="159" t="s">
        <v>171</v>
      </c>
      <c r="P54" s="159"/>
      <c r="Q54" s="165"/>
      <c r="R54" s="166"/>
      <c r="S54" s="167"/>
      <c r="T54" s="168">
        <v>44972</v>
      </c>
      <c r="U54" s="163" t="s">
        <v>899</v>
      </c>
      <c r="V54" s="169" t="s">
        <v>162</v>
      </c>
      <c r="W54" s="173" t="s">
        <v>900</v>
      </c>
    </row>
    <row r="55" spans="1:23" ht="14.45" customHeight="1" x14ac:dyDescent="0.25">
      <c r="A55" s="171" t="s">
        <v>901</v>
      </c>
      <c r="B55" s="160">
        <v>1</v>
      </c>
      <c r="C55" s="159" t="s">
        <v>178</v>
      </c>
      <c r="D55" s="159" t="s">
        <v>173</v>
      </c>
      <c r="E55" s="159" t="s">
        <v>279</v>
      </c>
      <c r="F55" s="159"/>
      <c r="G55" s="166" t="s">
        <v>902</v>
      </c>
      <c r="H55" s="171" t="s">
        <v>89</v>
      </c>
      <c r="I55" s="159" t="s">
        <v>106</v>
      </c>
      <c r="J55" s="165">
        <v>44962</v>
      </c>
      <c r="K55" s="165">
        <v>44962</v>
      </c>
      <c r="L55" s="172" t="s">
        <v>649</v>
      </c>
      <c r="M55" s="159" t="s">
        <v>133</v>
      </c>
      <c r="N55" s="159" t="s">
        <v>644</v>
      </c>
      <c r="O55" s="159" t="s">
        <v>805</v>
      </c>
      <c r="P55" s="159"/>
      <c r="Q55" s="165"/>
      <c r="R55" s="166"/>
      <c r="S55" s="167"/>
      <c r="T55" s="168">
        <v>44967</v>
      </c>
      <c r="U55" s="163" t="s">
        <v>903</v>
      </c>
      <c r="V55" s="169" t="s">
        <v>162</v>
      </c>
      <c r="W55" s="173" t="s">
        <v>328</v>
      </c>
    </row>
    <row r="56" spans="1:23" ht="14.45" customHeight="1" x14ac:dyDescent="0.25">
      <c r="A56" s="171" t="s">
        <v>904</v>
      </c>
      <c r="B56" s="160">
        <v>1.5</v>
      </c>
      <c r="C56" s="159" t="s">
        <v>178</v>
      </c>
      <c r="D56" s="159" t="s">
        <v>173</v>
      </c>
      <c r="E56" s="159" t="s">
        <v>185</v>
      </c>
      <c r="F56" s="159"/>
      <c r="G56" s="166" t="s">
        <v>363</v>
      </c>
      <c r="H56" s="171" t="s">
        <v>91</v>
      </c>
      <c r="I56" s="159" t="s">
        <v>114</v>
      </c>
      <c r="J56" s="165">
        <v>44962</v>
      </c>
      <c r="K56" s="165">
        <v>44962</v>
      </c>
      <c r="L56" s="172" t="s">
        <v>649</v>
      </c>
      <c r="M56" s="159" t="s">
        <v>133</v>
      </c>
      <c r="N56" s="159" t="s">
        <v>644</v>
      </c>
      <c r="O56" s="159" t="s">
        <v>805</v>
      </c>
      <c r="P56" s="159"/>
      <c r="Q56" s="165"/>
      <c r="R56" s="166"/>
      <c r="S56" s="167"/>
      <c r="T56" s="168">
        <v>44965</v>
      </c>
      <c r="U56" s="163" t="s">
        <v>650</v>
      </c>
      <c r="V56" s="169" t="s">
        <v>162</v>
      </c>
      <c r="W56" s="173" t="s">
        <v>371</v>
      </c>
    </row>
    <row r="57" spans="1:23" ht="14.45" customHeight="1" x14ac:dyDescent="0.25">
      <c r="A57" s="171" t="s">
        <v>905</v>
      </c>
      <c r="B57" s="160">
        <v>3</v>
      </c>
      <c r="C57" s="159" t="s">
        <v>178</v>
      </c>
      <c r="D57" s="159" t="s">
        <v>173</v>
      </c>
      <c r="E57" s="159" t="s">
        <v>185</v>
      </c>
      <c r="F57" s="159"/>
      <c r="G57" s="166" t="s">
        <v>819</v>
      </c>
      <c r="H57" s="171" t="s">
        <v>91</v>
      </c>
      <c r="I57" s="159" t="s">
        <v>114</v>
      </c>
      <c r="J57" s="165">
        <v>44962</v>
      </c>
      <c r="K57" s="165">
        <v>44962</v>
      </c>
      <c r="L57" s="172" t="s">
        <v>906</v>
      </c>
      <c r="M57" s="159" t="s">
        <v>133</v>
      </c>
      <c r="N57" s="159" t="s">
        <v>644</v>
      </c>
      <c r="O57" s="159" t="s">
        <v>383</v>
      </c>
      <c r="P57" s="159"/>
      <c r="Q57" s="165"/>
      <c r="R57" s="166"/>
      <c r="S57" s="167"/>
      <c r="T57" s="168">
        <v>44964</v>
      </c>
      <c r="U57" s="163" t="s">
        <v>907</v>
      </c>
      <c r="V57" s="169" t="s">
        <v>162</v>
      </c>
      <c r="W57" s="173" t="s">
        <v>276</v>
      </c>
    </row>
    <row r="58" spans="1:23" ht="14.45" customHeight="1" x14ac:dyDescent="0.25">
      <c r="A58" s="171" t="s">
        <v>908</v>
      </c>
      <c r="B58" s="160">
        <v>37</v>
      </c>
      <c r="C58" s="159" t="s">
        <v>168</v>
      </c>
      <c r="D58" s="159" t="s">
        <v>169</v>
      </c>
      <c r="E58" s="159" t="s">
        <v>185</v>
      </c>
      <c r="F58" s="159"/>
      <c r="G58" s="166" t="s">
        <v>909</v>
      </c>
      <c r="H58" s="171" t="s">
        <v>89</v>
      </c>
      <c r="I58" s="159" t="s">
        <v>114</v>
      </c>
      <c r="J58" s="165">
        <v>44963</v>
      </c>
      <c r="K58" s="165">
        <v>44963</v>
      </c>
      <c r="L58" s="172" t="s">
        <v>910</v>
      </c>
      <c r="M58" s="159" t="s">
        <v>137</v>
      </c>
      <c r="N58" s="159" t="s">
        <v>644</v>
      </c>
      <c r="O58" s="159" t="s">
        <v>352</v>
      </c>
      <c r="P58" s="159" t="s">
        <v>353</v>
      </c>
      <c r="Q58" s="165">
        <v>44964</v>
      </c>
      <c r="R58" s="166" t="s">
        <v>354</v>
      </c>
      <c r="S58" s="167"/>
      <c r="T58" s="168">
        <v>44968</v>
      </c>
      <c r="U58" s="163" t="s">
        <v>911</v>
      </c>
      <c r="V58" s="169" t="s">
        <v>162</v>
      </c>
      <c r="W58" s="173" t="s">
        <v>912</v>
      </c>
    </row>
    <row r="59" spans="1:23" ht="14.45" customHeight="1" x14ac:dyDescent="0.25">
      <c r="A59" s="171" t="s">
        <v>913</v>
      </c>
      <c r="B59" s="170">
        <f>5*30.4387/365.25</f>
        <v>0.41668309377138946</v>
      </c>
      <c r="C59" s="159" t="s">
        <v>178</v>
      </c>
      <c r="D59" s="159" t="s">
        <v>173</v>
      </c>
      <c r="E59" s="159" t="s">
        <v>185</v>
      </c>
      <c r="F59" s="159"/>
      <c r="G59" s="166" t="s">
        <v>405</v>
      </c>
      <c r="H59" s="171" t="s">
        <v>91</v>
      </c>
      <c r="I59" s="159" t="s">
        <v>116</v>
      </c>
      <c r="J59" s="165">
        <v>44963</v>
      </c>
      <c r="K59" s="165">
        <v>44963</v>
      </c>
      <c r="L59" s="172" t="s">
        <v>365</v>
      </c>
      <c r="M59" s="159" t="s">
        <v>133</v>
      </c>
      <c r="N59" s="159" t="s">
        <v>644</v>
      </c>
      <c r="O59" s="159" t="s">
        <v>284</v>
      </c>
      <c r="P59" s="159"/>
      <c r="Q59" s="165"/>
      <c r="R59" s="166"/>
      <c r="S59" s="167"/>
      <c r="T59" s="168">
        <v>44970</v>
      </c>
      <c r="U59" s="163" t="s">
        <v>365</v>
      </c>
      <c r="V59" s="169" t="s">
        <v>162</v>
      </c>
      <c r="W59" s="173" t="s">
        <v>423</v>
      </c>
    </row>
    <row r="60" spans="1:23" ht="14.45" customHeight="1" x14ac:dyDescent="0.25">
      <c r="A60" s="171" t="s">
        <v>914</v>
      </c>
      <c r="B60" s="160">
        <f>9*30.4387/365.25</f>
        <v>0.75002956878850102</v>
      </c>
      <c r="C60" s="159" t="s">
        <v>178</v>
      </c>
      <c r="D60" s="159" t="s">
        <v>173</v>
      </c>
      <c r="E60" s="159" t="s">
        <v>279</v>
      </c>
      <c r="F60" s="159"/>
      <c r="G60" s="166" t="s">
        <v>179</v>
      </c>
      <c r="H60" s="171" t="s">
        <v>89</v>
      </c>
      <c r="I60" s="159" t="s">
        <v>106</v>
      </c>
      <c r="J60" s="165">
        <v>44961</v>
      </c>
      <c r="K60" s="165">
        <v>44961</v>
      </c>
      <c r="L60" s="172" t="s">
        <v>915</v>
      </c>
      <c r="M60" s="159" t="s">
        <v>133</v>
      </c>
      <c r="N60" s="159" t="s">
        <v>644</v>
      </c>
      <c r="O60" s="159" t="s">
        <v>916</v>
      </c>
      <c r="P60" s="159"/>
      <c r="Q60" s="165"/>
      <c r="R60" s="166"/>
      <c r="S60" s="167"/>
      <c r="T60" s="168">
        <v>44969</v>
      </c>
      <c r="U60" s="163" t="s">
        <v>917</v>
      </c>
      <c r="V60" s="169" t="s">
        <v>162</v>
      </c>
      <c r="W60" s="173" t="s">
        <v>387</v>
      </c>
    </row>
    <row r="61" spans="1:23" ht="14.45" customHeight="1" x14ac:dyDescent="0.25">
      <c r="A61" s="171" t="s">
        <v>918</v>
      </c>
      <c r="B61" s="160">
        <v>50</v>
      </c>
      <c r="C61" s="159" t="s">
        <v>168</v>
      </c>
      <c r="D61" s="159" t="s">
        <v>173</v>
      </c>
      <c r="E61" s="159" t="s">
        <v>185</v>
      </c>
      <c r="F61" s="159"/>
      <c r="G61" s="166" t="s">
        <v>446</v>
      </c>
      <c r="H61" s="171" t="s">
        <v>91</v>
      </c>
      <c r="I61" s="159" t="s">
        <v>114</v>
      </c>
      <c r="J61" s="165">
        <v>44963</v>
      </c>
      <c r="K61" s="165">
        <v>44963</v>
      </c>
      <c r="L61" s="172" t="s">
        <v>919</v>
      </c>
      <c r="M61" s="159" t="s">
        <v>133</v>
      </c>
      <c r="N61" s="159" t="s">
        <v>644</v>
      </c>
      <c r="O61" s="159" t="s">
        <v>310</v>
      </c>
      <c r="P61" s="159"/>
      <c r="Q61" s="165"/>
      <c r="R61" s="166"/>
      <c r="S61" s="167"/>
      <c r="T61" s="168">
        <v>44966</v>
      </c>
      <c r="U61" s="163" t="s">
        <v>920</v>
      </c>
      <c r="V61" s="169" t="s">
        <v>162</v>
      </c>
      <c r="W61" s="173" t="s">
        <v>371</v>
      </c>
    </row>
    <row r="62" spans="1:23" ht="14.45" customHeight="1" x14ac:dyDescent="0.25">
      <c r="A62" s="171" t="s">
        <v>921</v>
      </c>
      <c r="B62" s="160">
        <f>8*30.4387/365.25</f>
        <v>0.66669295003422313</v>
      </c>
      <c r="C62" s="159" t="s">
        <v>178</v>
      </c>
      <c r="D62" s="159" t="s">
        <v>173</v>
      </c>
      <c r="E62" s="159" t="s">
        <v>185</v>
      </c>
      <c r="F62" s="159"/>
      <c r="G62" s="166" t="s">
        <v>405</v>
      </c>
      <c r="H62" s="171" t="s">
        <v>91</v>
      </c>
      <c r="I62" s="159" t="s">
        <v>116</v>
      </c>
      <c r="J62" s="165">
        <v>44963</v>
      </c>
      <c r="K62" s="165">
        <v>44963</v>
      </c>
      <c r="L62" s="172" t="s">
        <v>922</v>
      </c>
      <c r="M62" s="159" t="s">
        <v>133</v>
      </c>
      <c r="N62" s="159" t="s">
        <v>644</v>
      </c>
      <c r="O62" s="159" t="s">
        <v>805</v>
      </c>
      <c r="P62" s="159"/>
      <c r="Q62" s="165"/>
      <c r="R62" s="166"/>
      <c r="S62" s="167"/>
      <c r="T62" s="168">
        <v>44967</v>
      </c>
      <c r="U62" s="163" t="s">
        <v>650</v>
      </c>
      <c r="V62" s="169" t="s">
        <v>162</v>
      </c>
      <c r="W62" s="173" t="s">
        <v>299</v>
      </c>
    </row>
    <row r="63" spans="1:23" ht="14.45" customHeight="1" x14ac:dyDescent="0.25">
      <c r="A63" s="171" t="s">
        <v>923</v>
      </c>
      <c r="B63" s="170">
        <f>7*30.4387/365.25</f>
        <v>0.58335633127994524</v>
      </c>
      <c r="C63" s="159" t="s">
        <v>178</v>
      </c>
      <c r="D63" s="159" t="s">
        <v>173</v>
      </c>
      <c r="E63" s="159" t="s">
        <v>185</v>
      </c>
      <c r="F63" s="159"/>
      <c r="G63" s="166" t="s">
        <v>413</v>
      </c>
      <c r="H63" s="171" t="s">
        <v>91</v>
      </c>
      <c r="I63" s="159" t="s">
        <v>114</v>
      </c>
      <c r="J63" s="165">
        <v>44963</v>
      </c>
      <c r="K63" s="165">
        <v>44963</v>
      </c>
      <c r="L63" s="172" t="s">
        <v>530</v>
      </c>
      <c r="M63" s="159" t="s">
        <v>133</v>
      </c>
      <c r="N63" s="159" t="s">
        <v>644</v>
      </c>
      <c r="O63" s="159" t="s">
        <v>805</v>
      </c>
      <c r="P63" s="159"/>
      <c r="Q63" s="165"/>
      <c r="R63" s="166"/>
      <c r="S63" s="167"/>
      <c r="T63" s="168">
        <v>44965</v>
      </c>
      <c r="U63" s="163" t="s">
        <v>650</v>
      </c>
      <c r="V63" s="169" t="s">
        <v>162</v>
      </c>
      <c r="W63" s="173" t="s">
        <v>276</v>
      </c>
    </row>
    <row r="64" spans="1:23" ht="14.45" customHeight="1" x14ac:dyDescent="0.25">
      <c r="A64" s="171" t="s">
        <v>924</v>
      </c>
      <c r="B64" s="160">
        <v>25</v>
      </c>
      <c r="C64" s="159" t="s">
        <v>168</v>
      </c>
      <c r="D64" s="159" t="s">
        <v>173</v>
      </c>
      <c r="E64" s="159" t="s">
        <v>279</v>
      </c>
      <c r="F64" s="159"/>
      <c r="G64" s="166" t="s">
        <v>925</v>
      </c>
      <c r="H64" s="171" t="s">
        <v>89</v>
      </c>
      <c r="I64" s="159" t="s">
        <v>106</v>
      </c>
      <c r="J64" s="165">
        <v>44963</v>
      </c>
      <c r="K64" s="165">
        <v>44963</v>
      </c>
      <c r="L64" s="172" t="s">
        <v>926</v>
      </c>
      <c r="M64" s="159" t="s">
        <v>137</v>
      </c>
      <c r="N64" s="159" t="s">
        <v>644</v>
      </c>
      <c r="O64" s="159" t="s">
        <v>171</v>
      </c>
      <c r="P64" s="159"/>
      <c r="Q64" s="165"/>
      <c r="R64" s="166"/>
      <c r="S64" s="167"/>
      <c r="T64" s="168">
        <v>44965</v>
      </c>
      <c r="U64" s="163" t="s">
        <v>556</v>
      </c>
      <c r="V64" s="169" t="s">
        <v>162</v>
      </c>
      <c r="W64" s="173" t="s">
        <v>395</v>
      </c>
    </row>
    <row r="65" spans="1:23" ht="14.45" customHeight="1" x14ac:dyDescent="0.25">
      <c r="A65" s="171" t="s">
        <v>927</v>
      </c>
      <c r="B65" s="160">
        <f>8*30.4387/365.25</f>
        <v>0.66669295003422313</v>
      </c>
      <c r="C65" s="159" t="s">
        <v>178</v>
      </c>
      <c r="D65" s="159" t="s">
        <v>173</v>
      </c>
      <c r="E65" s="159" t="s">
        <v>279</v>
      </c>
      <c r="F65" s="159"/>
      <c r="G65" s="166" t="s">
        <v>179</v>
      </c>
      <c r="H65" s="171" t="s">
        <v>89</v>
      </c>
      <c r="I65" s="159" t="s">
        <v>106</v>
      </c>
      <c r="J65" s="165">
        <v>44963</v>
      </c>
      <c r="K65" s="165">
        <v>44963</v>
      </c>
      <c r="L65" s="172" t="s">
        <v>928</v>
      </c>
      <c r="M65" s="159" t="s">
        <v>133</v>
      </c>
      <c r="N65" s="159" t="s">
        <v>344</v>
      </c>
      <c r="O65" s="159" t="s">
        <v>805</v>
      </c>
      <c r="P65" s="159"/>
      <c r="Q65" s="165"/>
      <c r="R65" s="166"/>
      <c r="S65" s="167"/>
      <c r="T65" s="168">
        <v>44967</v>
      </c>
      <c r="U65" s="163" t="s">
        <v>650</v>
      </c>
      <c r="V65" s="169" t="s">
        <v>162</v>
      </c>
      <c r="W65" s="173" t="s">
        <v>299</v>
      </c>
    </row>
    <row r="66" spans="1:23" ht="14.45" customHeight="1" x14ac:dyDescent="0.25">
      <c r="A66" s="171" t="s">
        <v>929</v>
      </c>
      <c r="B66" s="160">
        <v>16</v>
      </c>
      <c r="C66" s="159" t="s">
        <v>168</v>
      </c>
      <c r="D66" s="159" t="s">
        <v>587</v>
      </c>
      <c r="E66" s="159" t="s">
        <v>279</v>
      </c>
      <c r="F66" s="159"/>
      <c r="G66" s="166" t="s">
        <v>588</v>
      </c>
      <c r="H66" s="171" t="s">
        <v>89</v>
      </c>
      <c r="I66" s="159" t="s">
        <v>106</v>
      </c>
      <c r="J66" s="165">
        <v>44963</v>
      </c>
      <c r="K66" s="165">
        <v>44963</v>
      </c>
      <c r="L66" s="172" t="s">
        <v>930</v>
      </c>
      <c r="M66" s="159" t="s">
        <v>133</v>
      </c>
      <c r="N66" s="159" t="s">
        <v>344</v>
      </c>
      <c r="O66" s="159" t="s">
        <v>291</v>
      </c>
      <c r="P66" s="159"/>
      <c r="Q66" s="165"/>
      <c r="R66" s="166" t="s">
        <v>147</v>
      </c>
      <c r="S66" s="167"/>
      <c r="T66" s="168">
        <v>45000</v>
      </c>
      <c r="U66" s="163" t="s">
        <v>931</v>
      </c>
      <c r="V66" s="169" t="s">
        <v>162</v>
      </c>
      <c r="W66" s="173" t="s">
        <v>932</v>
      </c>
    </row>
    <row r="67" spans="1:23" ht="14.45" customHeight="1" x14ac:dyDescent="0.25">
      <c r="A67" s="171" t="s">
        <v>933</v>
      </c>
      <c r="B67" s="160">
        <f>4*30.4387/365.25</f>
        <v>0.33334647501711157</v>
      </c>
      <c r="C67" s="159" t="s">
        <v>178</v>
      </c>
      <c r="D67" s="159" t="s">
        <v>173</v>
      </c>
      <c r="E67" s="159" t="s">
        <v>185</v>
      </c>
      <c r="F67" s="159"/>
      <c r="G67" s="166" t="s">
        <v>413</v>
      </c>
      <c r="H67" s="171" t="s">
        <v>91</v>
      </c>
      <c r="I67" s="159" t="s">
        <v>114</v>
      </c>
      <c r="J67" s="165">
        <v>44964</v>
      </c>
      <c r="K67" s="165">
        <v>44964</v>
      </c>
      <c r="L67" s="104" t="s">
        <v>365</v>
      </c>
      <c r="M67" s="159" t="s">
        <v>133</v>
      </c>
      <c r="N67" s="159" t="s">
        <v>644</v>
      </c>
      <c r="O67" s="159" t="s">
        <v>284</v>
      </c>
      <c r="P67" s="159"/>
      <c r="Q67" s="165"/>
      <c r="R67" s="166"/>
      <c r="S67" s="167"/>
      <c r="T67" s="168">
        <v>44970</v>
      </c>
      <c r="U67" s="163" t="s">
        <v>365</v>
      </c>
      <c r="V67" s="169" t="s">
        <v>162</v>
      </c>
      <c r="W67" s="173" t="s">
        <v>347</v>
      </c>
    </row>
    <row r="68" spans="1:23" ht="14.45" customHeight="1" x14ac:dyDescent="0.25">
      <c r="A68" s="171" t="s">
        <v>934</v>
      </c>
      <c r="B68" s="160">
        <v>5.5</v>
      </c>
      <c r="C68" s="159" t="s">
        <v>178</v>
      </c>
      <c r="D68" s="159" t="s">
        <v>173</v>
      </c>
      <c r="E68" s="159" t="s">
        <v>185</v>
      </c>
      <c r="F68" s="159"/>
      <c r="G68" s="166" t="s">
        <v>413</v>
      </c>
      <c r="H68" s="171" t="s">
        <v>91</v>
      </c>
      <c r="I68" s="159" t="s">
        <v>114</v>
      </c>
      <c r="J68" s="165">
        <v>44963</v>
      </c>
      <c r="K68" s="165">
        <v>44963</v>
      </c>
      <c r="L68" s="172" t="s">
        <v>935</v>
      </c>
      <c r="M68" s="159" t="s">
        <v>133</v>
      </c>
      <c r="N68" s="159" t="s">
        <v>644</v>
      </c>
      <c r="O68" s="159" t="s">
        <v>345</v>
      </c>
      <c r="P68" s="159"/>
      <c r="Q68" s="165"/>
      <c r="R68" s="166"/>
      <c r="S68" s="167"/>
      <c r="T68" s="168">
        <v>44965</v>
      </c>
      <c r="U68" s="163" t="s">
        <v>936</v>
      </c>
      <c r="V68" s="169" t="s">
        <v>162</v>
      </c>
      <c r="W68" s="173" t="s">
        <v>276</v>
      </c>
    </row>
    <row r="69" spans="1:23" ht="14.45" customHeight="1" x14ac:dyDescent="0.25">
      <c r="A69" s="171" t="s">
        <v>937</v>
      </c>
      <c r="B69" s="160">
        <v>2.5</v>
      </c>
      <c r="C69" s="159" t="s">
        <v>178</v>
      </c>
      <c r="D69" s="159" t="s">
        <v>173</v>
      </c>
      <c r="E69" s="159" t="s">
        <v>185</v>
      </c>
      <c r="F69" s="159"/>
      <c r="G69" s="166" t="s">
        <v>436</v>
      </c>
      <c r="H69" s="171" t="s">
        <v>91</v>
      </c>
      <c r="I69" s="159" t="s">
        <v>114</v>
      </c>
      <c r="J69" s="165">
        <v>44960</v>
      </c>
      <c r="K69" s="165">
        <v>44960</v>
      </c>
      <c r="L69" s="172" t="s">
        <v>884</v>
      </c>
      <c r="M69" s="159" t="s">
        <v>133</v>
      </c>
      <c r="N69" s="159" t="s">
        <v>644</v>
      </c>
      <c r="O69" s="159" t="s">
        <v>291</v>
      </c>
      <c r="P69" s="159"/>
      <c r="Q69" s="165"/>
      <c r="R69" s="166"/>
      <c r="S69" s="167"/>
      <c r="T69" s="168">
        <v>44965</v>
      </c>
      <c r="U69" s="163" t="s">
        <v>212</v>
      </c>
      <c r="V69" s="169" t="s">
        <v>162</v>
      </c>
      <c r="W69" s="173" t="s">
        <v>328</v>
      </c>
    </row>
    <row r="70" spans="1:23" ht="14.45" customHeight="1" x14ac:dyDescent="0.25">
      <c r="A70" s="171" t="s">
        <v>938</v>
      </c>
      <c r="B70" s="170">
        <v>3.5</v>
      </c>
      <c r="C70" s="159" t="s">
        <v>178</v>
      </c>
      <c r="D70" s="159" t="s">
        <v>173</v>
      </c>
      <c r="E70" s="159" t="s">
        <v>185</v>
      </c>
      <c r="F70" s="159"/>
      <c r="G70" s="166" t="s">
        <v>436</v>
      </c>
      <c r="H70" s="171" t="s">
        <v>91</v>
      </c>
      <c r="I70" s="159" t="s">
        <v>114</v>
      </c>
      <c r="J70" s="165">
        <v>44960</v>
      </c>
      <c r="K70" s="165">
        <v>44960</v>
      </c>
      <c r="L70" s="172" t="s">
        <v>884</v>
      </c>
      <c r="M70" s="159" t="s">
        <v>133</v>
      </c>
      <c r="N70" s="159" t="s">
        <v>644</v>
      </c>
      <c r="O70" s="159" t="s">
        <v>291</v>
      </c>
      <c r="P70" s="159"/>
      <c r="Q70" s="165"/>
      <c r="R70" s="166"/>
      <c r="S70" s="167"/>
      <c r="T70" s="168">
        <v>44965</v>
      </c>
      <c r="U70" s="163" t="s">
        <v>212</v>
      </c>
      <c r="V70" s="169" t="s">
        <v>162</v>
      </c>
      <c r="W70" s="173" t="s">
        <v>328</v>
      </c>
    </row>
    <row r="71" spans="1:23" ht="14.45" customHeight="1" x14ac:dyDescent="0.25">
      <c r="A71" s="171" t="s">
        <v>939</v>
      </c>
      <c r="B71" s="160">
        <v>67</v>
      </c>
      <c r="C71" s="159" t="s">
        <v>178</v>
      </c>
      <c r="D71" s="159" t="s">
        <v>169</v>
      </c>
      <c r="E71" s="159" t="s">
        <v>279</v>
      </c>
      <c r="F71" s="159"/>
      <c r="G71" s="166" t="s">
        <v>700</v>
      </c>
      <c r="H71" s="171" t="s">
        <v>89</v>
      </c>
      <c r="I71" s="159" t="s">
        <v>106</v>
      </c>
      <c r="J71" s="165">
        <v>44963</v>
      </c>
      <c r="K71" s="165">
        <v>44963</v>
      </c>
      <c r="L71" s="172" t="s">
        <v>742</v>
      </c>
      <c r="M71" s="159" t="s">
        <v>201</v>
      </c>
      <c r="N71" s="159" t="s">
        <v>344</v>
      </c>
      <c r="O71" s="159" t="s">
        <v>306</v>
      </c>
      <c r="P71" s="159" t="s">
        <v>353</v>
      </c>
      <c r="Q71" s="165">
        <v>44963</v>
      </c>
      <c r="R71" s="166" t="s">
        <v>354</v>
      </c>
      <c r="S71" s="167"/>
      <c r="T71" s="168">
        <v>44974</v>
      </c>
      <c r="U71" s="163" t="s">
        <v>741</v>
      </c>
      <c r="V71" s="169" t="s">
        <v>162</v>
      </c>
      <c r="W71" s="173" t="s">
        <v>502</v>
      </c>
    </row>
    <row r="72" spans="1:23" ht="14.45" customHeight="1" x14ac:dyDescent="0.25">
      <c r="A72" s="171" t="s">
        <v>940</v>
      </c>
      <c r="B72" s="160">
        <v>32</v>
      </c>
      <c r="C72" s="159" t="s">
        <v>168</v>
      </c>
      <c r="D72" s="159" t="s">
        <v>173</v>
      </c>
      <c r="E72" s="159" t="s">
        <v>279</v>
      </c>
      <c r="F72" s="159"/>
      <c r="G72" s="166" t="s">
        <v>373</v>
      </c>
      <c r="H72" s="171" t="s">
        <v>89</v>
      </c>
      <c r="I72" s="159" t="s">
        <v>106</v>
      </c>
      <c r="J72" s="165">
        <v>44964</v>
      </c>
      <c r="K72" s="165">
        <v>44964</v>
      </c>
      <c r="L72" s="172" t="s">
        <v>941</v>
      </c>
      <c r="M72" s="159" t="s">
        <v>137</v>
      </c>
      <c r="N72" s="159" t="s">
        <v>644</v>
      </c>
      <c r="O72" s="159" t="s">
        <v>171</v>
      </c>
      <c r="P72" s="159"/>
      <c r="Q72" s="165"/>
      <c r="R72" s="166"/>
      <c r="S72" s="167"/>
      <c r="T72" s="168">
        <v>44965</v>
      </c>
      <c r="U72" s="163" t="s">
        <v>942</v>
      </c>
      <c r="V72" s="169" t="s">
        <v>162</v>
      </c>
      <c r="W72" s="173" t="s">
        <v>519</v>
      </c>
    </row>
    <row r="73" spans="1:23" ht="14.45" customHeight="1" x14ac:dyDescent="0.25">
      <c r="A73" s="171" t="s">
        <v>943</v>
      </c>
      <c r="B73" s="160">
        <f>8*30.4387/365.25</f>
        <v>0.66669295003422313</v>
      </c>
      <c r="C73" s="159" t="s">
        <v>168</v>
      </c>
      <c r="D73" s="159" t="s">
        <v>173</v>
      </c>
      <c r="E73" s="159" t="s">
        <v>185</v>
      </c>
      <c r="F73" s="159"/>
      <c r="G73" s="166" t="s">
        <v>819</v>
      </c>
      <c r="H73" s="171" t="s">
        <v>91</v>
      </c>
      <c r="I73" s="159" t="s">
        <v>114</v>
      </c>
      <c r="J73" s="165">
        <v>44965</v>
      </c>
      <c r="K73" s="165">
        <v>44965</v>
      </c>
      <c r="L73" s="172" t="s">
        <v>944</v>
      </c>
      <c r="M73" s="159" t="s">
        <v>133</v>
      </c>
      <c r="N73" s="159" t="s">
        <v>644</v>
      </c>
      <c r="O73" s="159" t="s">
        <v>306</v>
      </c>
      <c r="P73" s="159"/>
      <c r="Q73" s="165"/>
      <c r="R73" s="166"/>
      <c r="S73" s="167"/>
      <c r="T73" s="168">
        <v>44969</v>
      </c>
      <c r="U73" s="163" t="s">
        <v>945</v>
      </c>
      <c r="V73" s="169" t="s">
        <v>162</v>
      </c>
      <c r="W73" s="173" t="s">
        <v>299</v>
      </c>
    </row>
    <row r="74" spans="1:23" ht="14.45" customHeight="1" x14ac:dyDescent="0.25">
      <c r="A74" s="171" t="s">
        <v>946</v>
      </c>
      <c r="B74" s="160">
        <v>25</v>
      </c>
      <c r="C74" s="159" t="s">
        <v>168</v>
      </c>
      <c r="D74" s="159" t="s">
        <v>173</v>
      </c>
      <c r="E74" s="159" t="s">
        <v>279</v>
      </c>
      <c r="F74" s="159"/>
      <c r="G74" s="166" t="s">
        <v>821</v>
      </c>
      <c r="H74" s="171" t="s">
        <v>89</v>
      </c>
      <c r="I74" s="159" t="s">
        <v>104</v>
      </c>
      <c r="J74" s="165">
        <v>44965</v>
      </c>
      <c r="K74" s="165">
        <v>44965</v>
      </c>
      <c r="L74" s="172" t="s">
        <v>947</v>
      </c>
      <c r="M74" s="159" t="s">
        <v>137</v>
      </c>
      <c r="N74" s="159" t="s">
        <v>644</v>
      </c>
      <c r="O74" s="159" t="s">
        <v>352</v>
      </c>
      <c r="P74" s="159" t="s">
        <v>353</v>
      </c>
      <c r="Q74" s="165">
        <v>44967</v>
      </c>
      <c r="R74" s="166" t="s">
        <v>354</v>
      </c>
      <c r="S74" s="167"/>
      <c r="T74" s="168">
        <v>44972</v>
      </c>
      <c r="U74" s="163" t="s">
        <v>948</v>
      </c>
      <c r="V74" s="169" t="s">
        <v>162</v>
      </c>
      <c r="W74" s="173" t="s">
        <v>949</v>
      </c>
    </row>
    <row r="75" spans="1:23" ht="14.45" customHeight="1" x14ac:dyDescent="0.25">
      <c r="A75" s="171" t="s">
        <v>950</v>
      </c>
      <c r="B75" s="160">
        <v>25</v>
      </c>
      <c r="C75" s="159" t="s">
        <v>168</v>
      </c>
      <c r="D75" s="159" t="s">
        <v>173</v>
      </c>
      <c r="E75" s="159" t="s">
        <v>279</v>
      </c>
      <c r="F75" s="159"/>
      <c r="G75" s="166" t="s">
        <v>373</v>
      </c>
      <c r="H75" s="171" t="s">
        <v>89</v>
      </c>
      <c r="I75" s="159" t="s">
        <v>106</v>
      </c>
      <c r="J75" s="165">
        <v>44966</v>
      </c>
      <c r="K75" s="165">
        <v>44966</v>
      </c>
      <c r="L75" s="172" t="s">
        <v>951</v>
      </c>
      <c r="M75" s="159" t="s">
        <v>137</v>
      </c>
      <c r="N75" s="159" t="s">
        <v>290</v>
      </c>
      <c r="O75" s="159" t="s">
        <v>208</v>
      </c>
      <c r="P75" s="159"/>
      <c r="Q75" s="165"/>
      <c r="R75" s="166" t="s">
        <v>147</v>
      </c>
      <c r="S75" s="167"/>
      <c r="T75" s="168">
        <v>44967</v>
      </c>
      <c r="U75" s="163" t="s">
        <v>952</v>
      </c>
      <c r="V75" s="169" t="s">
        <v>162</v>
      </c>
      <c r="W75" s="173" t="s">
        <v>953</v>
      </c>
    </row>
    <row r="76" spans="1:23" ht="14.45" customHeight="1" x14ac:dyDescent="0.25">
      <c r="A76" s="171" t="s">
        <v>954</v>
      </c>
      <c r="B76" s="160">
        <v>18</v>
      </c>
      <c r="C76" s="159" t="s">
        <v>168</v>
      </c>
      <c r="D76" s="159" t="s">
        <v>173</v>
      </c>
      <c r="E76" s="159" t="s">
        <v>185</v>
      </c>
      <c r="F76" s="159"/>
      <c r="G76" s="166" t="s">
        <v>408</v>
      </c>
      <c r="H76" s="171" t="s">
        <v>91</v>
      </c>
      <c r="I76" s="159" t="s">
        <v>114</v>
      </c>
      <c r="J76" s="165">
        <v>44965</v>
      </c>
      <c r="K76" s="165">
        <v>44965</v>
      </c>
      <c r="L76" s="172" t="s">
        <v>955</v>
      </c>
      <c r="M76" s="159" t="s">
        <v>133</v>
      </c>
      <c r="N76" s="159" t="s">
        <v>644</v>
      </c>
      <c r="O76" s="159" t="s">
        <v>291</v>
      </c>
      <c r="P76" s="159"/>
      <c r="Q76" s="165"/>
      <c r="R76" s="166"/>
      <c r="S76" s="167"/>
      <c r="T76" s="168">
        <v>44970</v>
      </c>
      <c r="U76" s="163" t="s">
        <v>212</v>
      </c>
      <c r="V76" s="169" t="s">
        <v>162</v>
      </c>
      <c r="W76" s="173" t="s">
        <v>328</v>
      </c>
    </row>
    <row r="77" spans="1:23" ht="14.45" customHeight="1" x14ac:dyDescent="0.25">
      <c r="A77" s="171" t="s">
        <v>956</v>
      </c>
      <c r="B77" s="160">
        <v>1.5</v>
      </c>
      <c r="C77" s="159" t="s">
        <v>178</v>
      </c>
      <c r="D77" s="159" t="s">
        <v>173</v>
      </c>
      <c r="E77" s="159" t="s">
        <v>185</v>
      </c>
      <c r="F77" s="159"/>
      <c r="G77" s="166" t="s">
        <v>342</v>
      </c>
      <c r="H77" s="171" t="s">
        <v>91</v>
      </c>
      <c r="I77" s="159" t="s">
        <v>114</v>
      </c>
      <c r="J77" s="165">
        <v>44965</v>
      </c>
      <c r="K77" s="165">
        <v>44965</v>
      </c>
      <c r="L77" s="172" t="s">
        <v>957</v>
      </c>
      <c r="M77" s="159" t="s">
        <v>133</v>
      </c>
      <c r="N77" s="159" t="s">
        <v>344</v>
      </c>
      <c r="O77" s="159" t="s">
        <v>359</v>
      </c>
      <c r="P77" s="159"/>
      <c r="Q77" s="165"/>
      <c r="R77" s="166"/>
      <c r="S77" s="167"/>
      <c r="T77" s="168">
        <v>44973</v>
      </c>
      <c r="U77" s="163" t="s">
        <v>958</v>
      </c>
      <c r="V77" s="169" t="s">
        <v>162</v>
      </c>
      <c r="W77" s="173" t="s">
        <v>387</v>
      </c>
    </row>
    <row r="78" spans="1:23" ht="14.45" customHeight="1" x14ac:dyDescent="0.25">
      <c r="A78" s="171" t="s">
        <v>959</v>
      </c>
      <c r="B78" s="160">
        <v>27</v>
      </c>
      <c r="C78" s="159" t="s">
        <v>168</v>
      </c>
      <c r="D78" s="159" t="s">
        <v>173</v>
      </c>
      <c r="E78" s="159" t="s">
        <v>185</v>
      </c>
      <c r="F78" s="159"/>
      <c r="G78" s="166" t="s">
        <v>819</v>
      </c>
      <c r="H78" s="171" t="s">
        <v>91</v>
      </c>
      <c r="I78" s="159" t="s">
        <v>114</v>
      </c>
      <c r="J78" s="165">
        <v>44966</v>
      </c>
      <c r="K78" s="165">
        <v>44966</v>
      </c>
      <c r="L78" s="172" t="s">
        <v>960</v>
      </c>
      <c r="M78" s="159" t="s">
        <v>137</v>
      </c>
      <c r="N78" s="159" t="s">
        <v>290</v>
      </c>
      <c r="O78" s="159" t="s">
        <v>705</v>
      </c>
      <c r="P78" s="159"/>
      <c r="Q78" s="165"/>
      <c r="R78" s="166"/>
      <c r="S78" s="167"/>
      <c r="T78" s="168">
        <v>44977</v>
      </c>
      <c r="U78" s="163" t="s">
        <v>961</v>
      </c>
      <c r="V78" s="169" t="s">
        <v>162</v>
      </c>
      <c r="W78" s="173" t="s">
        <v>502</v>
      </c>
    </row>
    <row r="79" spans="1:23" ht="14.45" customHeight="1" x14ac:dyDescent="0.25">
      <c r="A79" s="171" t="s">
        <v>962</v>
      </c>
      <c r="B79" s="160">
        <v>2.5</v>
      </c>
      <c r="C79" s="159" t="s">
        <v>178</v>
      </c>
      <c r="D79" s="159" t="s">
        <v>173</v>
      </c>
      <c r="E79" s="159" t="s">
        <v>185</v>
      </c>
      <c r="F79" s="159"/>
      <c r="G79" s="166" t="s">
        <v>408</v>
      </c>
      <c r="H79" s="171" t="s">
        <v>91</v>
      </c>
      <c r="I79" s="159" t="s">
        <v>114</v>
      </c>
      <c r="J79" s="165">
        <v>44966</v>
      </c>
      <c r="K79" s="165">
        <v>44966</v>
      </c>
      <c r="L79" s="172" t="s">
        <v>725</v>
      </c>
      <c r="M79" s="159" t="s">
        <v>133</v>
      </c>
      <c r="N79" s="159" t="s">
        <v>290</v>
      </c>
      <c r="O79" s="159" t="s">
        <v>284</v>
      </c>
      <c r="P79" s="159"/>
      <c r="Q79" s="165"/>
      <c r="R79" s="166"/>
      <c r="S79" s="167"/>
      <c r="T79" s="168">
        <v>44971</v>
      </c>
      <c r="U79" s="163" t="s">
        <v>963</v>
      </c>
      <c r="V79" s="169" t="s">
        <v>162</v>
      </c>
      <c r="W79" s="173" t="s">
        <v>328</v>
      </c>
    </row>
    <row r="80" spans="1:23" ht="14.45" customHeight="1" x14ac:dyDescent="0.25">
      <c r="A80" s="171" t="s">
        <v>964</v>
      </c>
      <c r="B80" s="160">
        <v>0.5</v>
      </c>
      <c r="C80" s="159" t="s">
        <v>178</v>
      </c>
      <c r="D80" s="159" t="s">
        <v>173</v>
      </c>
      <c r="E80" s="159" t="s">
        <v>185</v>
      </c>
      <c r="F80" s="159"/>
      <c r="G80" s="166" t="s">
        <v>408</v>
      </c>
      <c r="H80" s="171" t="s">
        <v>91</v>
      </c>
      <c r="I80" s="159" t="s">
        <v>114</v>
      </c>
      <c r="J80" s="165">
        <v>44966</v>
      </c>
      <c r="K80" s="165">
        <v>44966</v>
      </c>
      <c r="L80" s="172" t="s">
        <v>530</v>
      </c>
      <c r="M80" s="159" t="s">
        <v>133</v>
      </c>
      <c r="N80" s="159" t="s">
        <v>290</v>
      </c>
      <c r="O80" s="159" t="s">
        <v>306</v>
      </c>
      <c r="P80" s="159"/>
      <c r="Q80" s="165"/>
      <c r="R80" s="166"/>
      <c r="S80" s="167"/>
      <c r="T80" s="168">
        <v>44970</v>
      </c>
      <c r="U80" s="163" t="s">
        <v>944</v>
      </c>
      <c r="V80" s="169" t="s">
        <v>162</v>
      </c>
      <c r="W80" s="173" t="s">
        <v>299</v>
      </c>
    </row>
    <row r="81" spans="1:23" ht="14.45" customHeight="1" x14ac:dyDescent="0.25">
      <c r="A81" s="171" t="s">
        <v>965</v>
      </c>
      <c r="B81" s="160">
        <v>10</v>
      </c>
      <c r="C81" s="159" t="s">
        <v>168</v>
      </c>
      <c r="D81" s="159" t="s">
        <v>173</v>
      </c>
      <c r="E81" s="159" t="s">
        <v>185</v>
      </c>
      <c r="F81" s="159"/>
      <c r="G81" s="166" t="s">
        <v>966</v>
      </c>
      <c r="H81" s="171" t="s">
        <v>89</v>
      </c>
      <c r="I81" s="159" t="s">
        <v>114</v>
      </c>
      <c r="J81" s="165">
        <v>44965</v>
      </c>
      <c r="K81" s="165">
        <v>44965</v>
      </c>
      <c r="L81" s="172" t="s">
        <v>967</v>
      </c>
      <c r="M81" s="159" t="s">
        <v>201</v>
      </c>
      <c r="N81" s="159" t="s">
        <v>344</v>
      </c>
      <c r="O81" s="159" t="s">
        <v>345</v>
      </c>
      <c r="P81" s="159" t="s">
        <v>353</v>
      </c>
      <c r="Q81" s="165">
        <v>44965</v>
      </c>
      <c r="R81" s="166" t="s">
        <v>147</v>
      </c>
      <c r="S81" s="167"/>
      <c r="T81" s="168">
        <v>44971</v>
      </c>
      <c r="U81" s="163" t="s">
        <v>968</v>
      </c>
      <c r="V81" s="169" t="s">
        <v>162</v>
      </c>
      <c r="W81" s="173" t="s">
        <v>969</v>
      </c>
    </row>
    <row r="82" spans="1:23" ht="14.45" customHeight="1" x14ac:dyDescent="0.25">
      <c r="A82" s="171" t="s">
        <v>970</v>
      </c>
      <c r="B82" s="160">
        <v>39</v>
      </c>
      <c r="C82" s="159" t="s">
        <v>168</v>
      </c>
      <c r="D82" s="159" t="s">
        <v>169</v>
      </c>
      <c r="E82" s="159" t="s">
        <v>279</v>
      </c>
      <c r="F82" s="159"/>
      <c r="G82" s="166" t="s">
        <v>231</v>
      </c>
      <c r="H82" s="171" t="s">
        <v>89</v>
      </c>
      <c r="I82" s="159" t="s">
        <v>104</v>
      </c>
      <c r="J82" s="165">
        <v>44967</v>
      </c>
      <c r="K82" s="165">
        <v>44967</v>
      </c>
      <c r="L82" s="172" t="s">
        <v>971</v>
      </c>
      <c r="M82" s="159" t="s">
        <v>137</v>
      </c>
      <c r="N82" s="159" t="s">
        <v>290</v>
      </c>
      <c r="O82" s="159" t="s">
        <v>208</v>
      </c>
      <c r="P82" s="159"/>
      <c r="Q82" s="165"/>
      <c r="R82" s="166"/>
      <c r="S82" s="167"/>
      <c r="T82" s="168">
        <v>44967</v>
      </c>
      <c r="U82" s="163" t="s">
        <v>972</v>
      </c>
      <c r="V82" s="169" t="s">
        <v>162</v>
      </c>
      <c r="W82" s="173" t="s">
        <v>973</v>
      </c>
    </row>
    <row r="83" spans="1:23" ht="14.45" customHeight="1" x14ac:dyDescent="0.25">
      <c r="A83" s="171" t="s">
        <v>974</v>
      </c>
      <c r="B83" s="160">
        <v>35</v>
      </c>
      <c r="C83" s="159" t="s">
        <v>168</v>
      </c>
      <c r="D83" s="159" t="s">
        <v>173</v>
      </c>
      <c r="E83" s="159" t="s">
        <v>279</v>
      </c>
      <c r="F83" s="159"/>
      <c r="G83" s="166" t="s">
        <v>217</v>
      </c>
      <c r="H83" s="171" t="s">
        <v>89</v>
      </c>
      <c r="I83" s="159" t="s">
        <v>104</v>
      </c>
      <c r="J83" s="165">
        <v>44967</v>
      </c>
      <c r="K83" s="165">
        <v>44967</v>
      </c>
      <c r="L83" s="172" t="s">
        <v>975</v>
      </c>
      <c r="M83" s="159" t="s">
        <v>137</v>
      </c>
      <c r="N83" s="159" t="s">
        <v>290</v>
      </c>
      <c r="O83" s="159" t="s">
        <v>352</v>
      </c>
      <c r="P83" s="159"/>
      <c r="Q83" s="165"/>
      <c r="R83" s="166"/>
      <c r="S83" s="167"/>
      <c r="T83" s="168">
        <v>44970</v>
      </c>
      <c r="U83" s="163" t="s">
        <v>976</v>
      </c>
      <c r="V83" s="169" t="s">
        <v>162</v>
      </c>
      <c r="W83" s="173" t="s">
        <v>371</v>
      </c>
    </row>
    <row r="84" spans="1:23" ht="14.45" customHeight="1" x14ac:dyDescent="0.25">
      <c r="A84" s="171" t="s">
        <v>977</v>
      </c>
      <c r="B84" s="160">
        <v>28</v>
      </c>
      <c r="C84" s="159" t="s">
        <v>168</v>
      </c>
      <c r="D84" s="159" t="s">
        <v>173</v>
      </c>
      <c r="E84" s="159" t="s">
        <v>279</v>
      </c>
      <c r="F84" s="159"/>
      <c r="G84" s="166" t="s">
        <v>179</v>
      </c>
      <c r="H84" s="171" t="s">
        <v>89</v>
      </c>
      <c r="I84" s="159" t="s">
        <v>106</v>
      </c>
      <c r="J84" s="165">
        <v>44967</v>
      </c>
      <c r="K84" s="165">
        <v>44967</v>
      </c>
      <c r="L84" s="172" t="s">
        <v>978</v>
      </c>
      <c r="M84" s="159" t="s">
        <v>137</v>
      </c>
      <c r="N84" s="159" t="s">
        <v>290</v>
      </c>
      <c r="O84" s="159" t="s">
        <v>334</v>
      </c>
      <c r="P84" s="159" t="s">
        <v>353</v>
      </c>
      <c r="Q84" s="165">
        <v>44967</v>
      </c>
      <c r="R84" s="166" t="s">
        <v>354</v>
      </c>
      <c r="S84" s="167"/>
      <c r="T84" s="168">
        <v>44973</v>
      </c>
      <c r="U84" s="163" t="s">
        <v>979</v>
      </c>
      <c r="V84" s="169" t="s">
        <v>162</v>
      </c>
      <c r="W84" s="173" t="s">
        <v>347</v>
      </c>
    </row>
    <row r="85" spans="1:23" ht="14.45" customHeight="1" x14ac:dyDescent="0.25">
      <c r="A85" s="171" t="s">
        <v>980</v>
      </c>
      <c r="B85" s="160">
        <v>35</v>
      </c>
      <c r="C85" s="159" t="s">
        <v>168</v>
      </c>
      <c r="D85" s="159" t="s">
        <v>173</v>
      </c>
      <c r="E85" s="159" t="s">
        <v>185</v>
      </c>
      <c r="F85" s="159"/>
      <c r="G85" s="166" t="s">
        <v>819</v>
      </c>
      <c r="H85" s="171" t="s">
        <v>91</v>
      </c>
      <c r="I85" s="159" t="s">
        <v>114</v>
      </c>
      <c r="J85" s="165">
        <v>44967</v>
      </c>
      <c r="K85" s="165">
        <v>44967</v>
      </c>
      <c r="L85" s="172" t="s">
        <v>981</v>
      </c>
      <c r="M85" s="159" t="s">
        <v>133</v>
      </c>
      <c r="N85" s="159" t="s">
        <v>290</v>
      </c>
      <c r="O85" s="159" t="s">
        <v>345</v>
      </c>
      <c r="P85" s="159"/>
      <c r="Q85" s="165"/>
      <c r="R85" s="166"/>
      <c r="S85" s="167"/>
      <c r="T85" s="168">
        <v>44972</v>
      </c>
      <c r="U85" s="163" t="s">
        <v>982</v>
      </c>
      <c r="V85" s="169" t="s">
        <v>162</v>
      </c>
      <c r="W85" s="173" t="s">
        <v>328</v>
      </c>
    </row>
    <row r="86" spans="1:23" ht="14.45" customHeight="1" x14ac:dyDescent="0.25">
      <c r="A86" s="171" t="s">
        <v>983</v>
      </c>
      <c r="B86" s="160">
        <v>35</v>
      </c>
      <c r="C86" s="159" t="s">
        <v>168</v>
      </c>
      <c r="D86" s="159" t="s">
        <v>173</v>
      </c>
      <c r="E86" s="159" t="s">
        <v>279</v>
      </c>
      <c r="F86" s="159"/>
      <c r="G86" s="166" t="s">
        <v>224</v>
      </c>
      <c r="H86" s="171" t="s">
        <v>89</v>
      </c>
      <c r="I86" s="159" t="s">
        <v>104</v>
      </c>
      <c r="J86" s="165">
        <v>44968</v>
      </c>
      <c r="K86" s="165">
        <v>44968</v>
      </c>
      <c r="L86" s="172" t="s">
        <v>339</v>
      </c>
      <c r="M86" s="159" t="s">
        <v>137</v>
      </c>
      <c r="N86" s="159" t="s">
        <v>800</v>
      </c>
      <c r="O86" s="159" t="s">
        <v>334</v>
      </c>
      <c r="P86" s="159" t="s">
        <v>353</v>
      </c>
      <c r="Q86" s="165">
        <v>44968</v>
      </c>
      <c r="R86" s="166" t="s">
        <v>354</v>
      </c>
      <c r="S86" s="167"/>
      <c r="T86" s="168">
        <v>44973</v>
      </c>
      <c r="U86" s="163" t="s">
        <v>984</v>
      </c>
      <c r="V86" s="169" t="s">
        <v>162</v>
      </c>
      <c r="W86" s="173" t="s">
        <v>328</v>
      </c>
    </row>
    <row r="87" spans="1:23" ht="14.45" customHeight="1" x14ac:dyDescent="0.25">
      <c r="A87" s="171" t="s">
        <v>985</v>
      </c>
      <c r="B87" s="160">
        <v>32</v>
      </c>
      <c r="C87" s="159" t="s">
        <v>168</v>
      </c>
      <c r="D87" s="159" t="s">
        <v>173</v>
      </c>
      <c r="E87" s="159" t="s">
        <v>185</v>
      </c>
      <c r="F87" s="159"/>
      <c r="G87" s="166" t="s">
        <v>732</v>
      </c>
      <c r="H87" s="171" t="s">
        <v>89</v>
      </c>
      <c r="I87" s="159" t="s">
        <v>114</v>
      </c>
      <c r="J87" s="165">
        <v>44968</v>
      </c>
      <c r="K87" s="165">
        <v>44968</v>
      </c>
      <c r="L87" s="172" t="s">
        <v>986</v>
      </c>
      <c r="M87" s="159" t="s">
        <v>137</v>
      </c>
      <c r="N87" s="159" t="s">
        <v>800</v>
      </c>
      <c r="O87" s="159" t="s">
        <v>208</v>
      </c>
      <c r="P87" s="159"/>
      <c r="Q87" s="165"/>
      <c r="R87" s="166"/>
      <c r="S87" s="167"/>
      <c r="T87" s="168">
        <v>44969</v>
      </c>
      <c r="U87" s="163" t="s">
        <v>882</v>
      </c>
      <c r="V87" s="169" t="s">
        <v>162</v>
      </c>
      <c r="W87" s="173" t="s">
        <v>676</v>
      </c>
    </row>
    <row r="88" spans="1:23" ht="14.45" customHeight="1" x14ac:dyDescent="0.25">
      <c r="A88" s="171" t="s">
        <v>987</v>
      </c>
      <c r="B88" s="160">
        <v>40</v>
      </c>
      <c r="C88" s="159" t="s">
        <v>168</v>
      </c>
      <c r="D88" s="159" t="s">
        <v>173</v>
      </c>
      <c r="E88" s="159" t="s">
        <v>185</v>
      </c>
      <c r="F88" s="159"/>
      <c r="G88" s="166" t="s">
        <v>529</v>
      </c>
      <c r="H88" s="171" t="s">
        <v>89</v>
      </c>
      <c r="I88" s="159" t="s">
        <v>114</v>
      </c>
      <c r="J88" s="165">
        <v>44968</v>
      </c>
      <c r="K88" s="165">
        <v>44968</v>
      </c>
      <c r="L88" s="172" t="s">
        <v>988</v>
      </c>
      <c r="M88" s="159" t="s">
        <v>137</v>
      </c>
      <c r="N88" s="159" t="s">
        <v>800</v>
      </c>
      <c r="O88" s="159" t="s">
        <v>352</v>
      </c>
      <c r="P88" s="159"/>
      <c r="Q88" s="165"/>
      <c r="R88" s="166"/>
      <c r="S88" s="167"/>
      <c r="T88" s="168">
        <v>44970</v>
      </c>
      <c r="U88" s="163" t="s">
        <v>988</v>
      </c>
      <c r="V88" s="169" t="s">
        <v>162</v>
      </c>
      <c r="W88" s="173" t="s">
        <v>989</v>
      </c>
    </row>
    <row r="89" spans="1:23" ht="14.45" customHeight="1" x14ac:dyDescent="0.25">
      <c r="A89" s="171" t="s">
        <v>990</v>
      </c>
      <c r="B89" s="160">
        <v>1.5</v>
      </c>
      <c r="C89" s="159" t="s">
        <v>178</v>
      </c>
      <c r="D89" s="159" t="s">
        <v>173</v>
      </c>
      <c r="E89" s="159" t="s">
        <v>185</v>
      </c>
      <c r="F89" s="159"/>
      <c r="G89" s="166" t="s">
        <v>367</v>
      </c>
      <c r="H89" s="171" t="s">
        <v>91</v>
      </c>
      <c r="I89" s="159" t="s">
        <v>114</v>
      </c>
      <c r="J89" s="165">
        <v>44968</v>
      </c>
      <c r="K89" s="165">
        <v>44968</v>
      </c>
      <c r="L89" s="172" t="s">
        <v>991</v>
      </c>
      <c r="M89" s="159" t="s">
        <v>133</v>
      </c>
      <c r="N89" s="159" t="s">
        <v>800</v>
      </c>
      <c r="O89" s="159" t="s">
        <v>618</v>
      </c>
      <c r="P89" s="159"/>
      <c r="Q89" s="165"/>
      <c r="R89" s="166"/>
      <c r="S89" s="167"/>
      <c r="T89" s="168">
        <v>44970</v>
      </c>
      <c r="U89" s="163" t="s">
        <v>617</v>
      </c>
      <c r="V89" s="169" t="s">
        <v>162</v>
      </c>
      <c r="W89" s="173" t="s">
        <v>276</v>
      </c>
    </row>
    <row r="90" spans="1:23" ht="14.45" customHeight="1" x14ac:dyDescent="0.25">
      <c r="A90" s="171" t="s">
        <v>992</v>
      </c>
      <c r="B90" s="160">
        <v>74</v>
      </c>
      <c r="C90" s="159" t="s">
        <v>178</v>
      </c>
      <c r="D90" s="159" t="s">
        <v>173</v>
      </c>
      <c r="E90" s="159" t="s">
        <v>279</v>
      </c>
      <c r="F90" s="159"/>
      <c r="G90" s="166" t="s">
        <v>925</v>
      </c>
      <c r="H90" s="171" t="s">
        <v>89</v>
      </c>
      <c r="I90" s="159" t="s">
        <v>106</v>
      </c>
      <c r="J90" s="165">
        <v>44969</v>
      </c>
      <c r="K90" s="165">
        <v>44969</v>
      </c>
      <c r="L90" s="172" t="s">
        <v>993</v>
      </c>
      <c r="M90" s="159" t="s">
        <v>133</v>
      </c>
      <c r="N90" s="159" t="s">
        <v>290</v>
      </c>
      <c r="O90" s="159" t="s">
        <v>310</v>
      </c>
      <c r="P90" s="159"/>
      <c r="Q90" s="165"/>
      <c r="R90" s="166"/>
      <c r="S90" s="167"/>
      <c r="T90" s="168">
        <v>44975</v>
      </c>
      <c r="U90" s="163" t="s">
        <v>994</v>
      </c>
      <c r="V90" s="169" t="s">
        <v>162</v>
      </c>
      <c r="W90" s="173" t="s">
        <v>347</v>
      </c>
    </row>
    <row r="91" spans="1:23" ht="14.45" customHeight="1" x14ac:dyDescent="0.25">
      <c r="A91" s="171" t="s">
        <v>995</v>
      </c>
      <c r="B91" s="160">
        <f>3*30.4387/365.25</f>
        <v>0.25000985626283367</v>
      </c>
      <c r="C91" s="159" t="s">
        <v>168</v>
      </c>
      <c r="D91" s="159" t="s">
        <v>173</v>
      </c>
      <c r="E91" s="159" t="s">
        <v>185</v>
      </c>
      <c r="F91" s="159"/>
      <c r="G91" s="166" t="s">
        <v>819</v>
      </c>
      <c r="H91" s="171" t="s">
        <v>91</v>
      </c>
      <c r="I91" s="159" t="s">
        <v>114</v>
      </c>
      <c r="J91" s="165">
        <v>44969</v>
      </c>
      <c r="K91" s="165">
        <v>44969</v>
      </c>
      <c r="L91" s="172" t="s">
        <v>996</v>
      </c>
      <c r="M91" s="159" t="s">
        <v>133</v>
      </c>
      <c r="N91" s="159" t="s">
        <v>290</v>
      </c>
      <c r="O91" s="159" t="s">
        <v>618</v>
      </c>
      <c r="P91" s="159"/>
      <c r="Q91" s="165"/>
      <c r="R91" s="166"/>
      <c r="S91" s="167"/>
      <c r="T91" s="168">
        <v>44975</v>
      </c>
      <c r="U91" s="163" t="s">
        <v>617</v>
      </c>
      <c r="V91" s="169" t="s">
        <v>162</v>
      </c>
      <c r="W91" s="173" t="s">
        <v>347</v>
      </c>
    </row>
    <row r="92" spans="1:23" ht="14.45" customHeight="1" x14ac:dyDescent="0.25">
      <c r="A92" s="171" t="s">
        <v>997</v>
      </c>
      <c r="B92" s="160">
        <v>28</v>
      </c>
      <c r="C92" s="159" t="s">
        <v>168</v>
      </c>
      <c r="D92" s="159" t="s">
        <v>173</v>
      </c>
      <c r="E92" s="159" t="s">
        <v>185</v>
      </c>
      <c r="F92" s="159"/>
      <c r="G92" s="166" t="s">
        <v>446</v>
      </c>
      <c r="H92" s="171" t="s">
        <v>91</v>
      </c>
      <c r="I92" s="159" t="s">
        <v>114</v>
      </c>
      <c r="J92" s="165">
        <v>44968</v>
      </c>
      <c r="K92" s="165">
        <v>44968</v>
      </c>
      <c r="L92" s="172" t="s">
        <v>687</v>
      </c>
      <c r="M92" s="159" t="s">
        <v>137</v>
      </c>
      <c r="N92" s="159" t="s">
        <v>290</v>
      </c>
      <c r="O92" s="159" t="s">
        <v>171</v>
      </c>
      <c r="P92" s="159"/>
      <c r="Q92" s="165"/>
      <c r="R92" s="166"/>
      <c r="S92" s="167"/>
      <c r="T92" s="168">
        <v>44971</v>
      </c>
      <c r="U92" s="163" t="s">
        <v>688</v>
      </c>
      <c r="V92" s="169" t="s">
        <v>162</v>
      </c>
      <c r="W92" s="173" t="s">
        <v>371</v>
      </c>
    </row>
    <row r="93" spans="1:23" ht="14.45" customHeight="1" x14ac:dyDescent="0.25">
      <c r="A93" s="171" t="s">
        <v>998</v>
      </c>
      <c r="B93" s="160">
        <v>25</v>
      </c>
      <c r="C93" s="159" t="s">
        <v>168</v>
      </c>
      <c r="D93" s="159" t="s">
        <v>173</v>
      </c>
      <c r="E93" s="159" t="s">
        <v>185</v>
      </c>
      <c r="F93" s="159"/>
      <c r="G93" s="166" t="s">
        <v>446</v>
      </c>
      <c r="H93" s="171" t="s">
        <v>89</v>
      </c>
      <c r="I93" s="159" t="s">
        <v>114</v>
      </c>
      <c r="J93" s="165">
        <v>44969</v>
      </c>
      <c r="K93" s="165">
        <v>44969</v>
      </c>
      <c r="L93" s="172" t="s">
        <v>999</v>
      </c>
      <c r="M93" s="159" t="s">
        <v>137</v>
      </c>
      <c r="N93" s="159" t="s">
        <v>290</v>
      </c>
      <c r="O93" s="159" t="s">
        <v>462</v>
      </c>
      <c r="P93" s="159"/>
      <c r="Q93" s="165"/>
      <c r="R93" s="166"/>
      <c r="S93" s="167"/>
      <c r="T93" s="168">
        <v>44984</v>
      </c>
      <c r="U93" s="163" t="s">
        <v>1000</v>
      </c>
      <c r="V93" s="169" t="s">
        <v>162</v>
      </c>
      <c r="W93" s="173" t="s">
        <v>654</v>
      </c>
    </row>
    <row r="94" spans="1:23" ht="14.45" customHeight="1" x14ac:dyDescent="0.25">
      <c r="A94" s="171" t="s">
        <v>1001</v>
      </c>
      <c r="B94" s="160">
        <v>28</v>
      </c>
      <c r="C94" s="159" t="s">
        <v>168</v>
      </c>
      <c r="D94" s="159" t="s">
        <v>173</v>
      </c>
      <c r="E94" s="159" t="s">
        <v>279</v>
      </c>
      <c r="F94" s="159"/>
      <c r="G94" s="166" t="s">
        <v>1002</v>
      </c>
      <c r="H94" s="171" t="s">
        <v>89</v>
      </c>
      <c r="I94" s="159" t="s">
        <v>102</v>
      </c>
      <c r="J94" s="165">
        <v>44969</v>
      </c>
      <c r="K94" s="165">
        <v>44969</v>
      </c>
      <c r="L94" s="172" t="s">
        <v>1003</v>
      </c>
      <c r="M94" s="159" t="s">
        <v>137</v>
      </c>
      <c r="N94" s="159" t="s">
        <v>290</v>
      </c>
      <c r="O94" s="159" t="s">
        <v>888</v>
      </c>
      <c r="P94" s="159"/>
      <c r="Q94" s="165"/>
      <c r="R94" s="166"/>
      <c r="S94" s="167"/>
      <c r="T94" s="168">
        <v>44972</v>
      </c>
      <c r="U94" s="163" t="s">
        <v>1004</v>
      </c>
      <c r="V94" s="169" t="s">
        <v>162</v>
      </c>
      <c r="W94" s="173" t="s">
        <v>371</v>
      </c>
    </row>
    <row r="95" spans="1:23" ht="14.45" customHeight="1" x14ac:dyDescent="0.25">
      <c r="A95" s="171" t="s">
        <v>1005</v>
      </c>
      <c r="B95" s="160">
        <v>21</v>
      </c>
      <c r="C95" s="159" t="s">
        <v>178</v>
      </c>
      <c r="D95" s="159" t="s">
        <v>173</v>
      </c>
      <c r="E95" s="159" t="s">
        <v>185</v>
      </c>
      <c r="F95" s="159"/>
      <c r="G95" s="166" t="s">
        <v>543</v>
      </c>
      <c r="H95" s="171" t="s">
        <v>91</v>
      </c>
      <c r="I95" s="159" t="s">
        <v>114</v>
      </c>
      <c r="J95" s="165">
        <v>44970</v>
      </c>
      <c r="K95" s="165">
        <v>44970</v>
      </c>
      <c r="L95" s="172" t="s">
        <v>1006</v>
      </c>
      <c r="M95" s="159" t="s">
        <v>133</v>
      </c>
      <c r="N95" s="159" t="s">
        <v>344</v>
      </c>
      <c r="O95" s="159" t="s">
        <v>345</v>
      </c>
      <c r="P95" s="159"/>
      <c r="Q95" s="165"/>
      <c r="R95" s="166"/>
      <c r="S95" s="167"/>
      <c r="T95" s="168">
        <v>44969</v>
      </c>
      <c r="U95" s="163" t="s">
        <v>1007</v>
      </c>
      <c r="V95" s="169" t="s">
        <v>166</v>
      </c>
      <c r="W95" s="173" t="s">
        <v>1008</v>
      </c>
    </row>
    <row r="96" spans="1:23" ht="14.45" customHeight="1" x14ac:dyDescent="0.25">
      <c r="A96" s="171" t="s">
        <v>1009</v>
      </c>
      <c r="B96" s="160">
        <v>15</v>
      </c>
      <c r="C96" s="159" t="s">
        <v>178</v>
      </c>
      <c r="D96" s="159" t="s">
        <v>173</v>
      </c>
      <c r="E96" s="159" t="s">
        <v>185</v>
      </c>
      <c r="F96" s="159"/>
      <c r="G96" s="166" t="s">
        <v>436</v>
      </c>
      <c r="H96" s="171" t="s">
        <v>89</v>
      </c>
      <c r="I96" s="159" t="s">
        <v>114</v>
      </c>
      <c r="J96" s="165">
        <v>44968</v>
      </c>
      <c r="K96" s="165">
        <v>44968</v>
      </c>
      <c r="L96" s="172" t="s">
        <v>1010</v>
      </c>
      <c r="M96" s="159" t="s">
        <v>201</v>
      </c>
      <c r="N96" s="159" t="s">
        <v>344</v>
      </c>
      <c r="O96" s="159" t="s">
        <v>421</v>
      </c>
      <c r="P96" s="159"/>
      <c r="Q96" s="165"/>
      <c r="R96" s="166"/>
      <c r="S96" s="167"/>
      <c r="T96" s="168">
        <v>44972</v>
      </c>
      <c r="U96" s="163" t="s">
        <v>1011</v>
      </c>
      <c r="V96" s="169" t="s">
        <v>162</v>
      </c>
      <c r="W96" s="173" t="s">
        <v>299</v>
      </c>
    </row>
    <row r="97" spans="1:23" ht="14.45" customHeight="1" x14ac:dyDescent="0.25">
      <c r="A97" s="171" t="s">
        <v>1012</v>
      </c>
      <c r="B97" s="160">
        <v>33</v>
      </c>
      <c r="C97" s="159" t="s">
        <v>168</v>
      </c>
      <c r="D97" s="159" t="s">
        <v>173</v>
      </c>
      <c r="E97" s="159" t="s">
        <v>185</v>
      </c>
      <c r="F97" s="159"/>
      <c r="G97" s="166" t="s">
        <v>405</v>
      </c>
      <c r="H97" s="171" t="s">
        <v>91</v>
      </c>
      <c r="I97" s="159" t="s">
        <v>116</v>
      </c>
      <c r="J97" s="165">
        <v>44970</v>
      </c>
      <c r="K97" s="165">
        <v>44970</v>
      </c>
      <c r="L97" s="172" t="s">
        <v>1013</v>
      </c>
      <c r="M97" s="159" t="s">
        <v>133</v>
      </c>
      <c r="N97" s="159" t="s">
        <v>290</v>
      </c>
      <c r="O97" s="159" t="s">
        <v>291</v>
      </c>
      <c r="P97" s="159"/>
      <c r="Q97" s="165"/>
      <c r="R97" s="166"/>
      <c r="S97" s="167"/>
      <c r="T97" s="168">
        <v>44973</v>
      </c>
      <c r="U97" s="163" t="s">
        <v>1014</v>
      </c>
      <c r="V97" s="169" t="s">
        <v>162</v>
      </c>
      <c r="W97" s="173" t="s">
        <v>371</v>
      </c>
    </row>
    <row r="98" spans="1:23" ht="14.45" customHeight="1" x14ac:dyDescent="0.25">
      <c r="A98" s="171" t="s">
        <v>1015</v>
      </c>
      <c r="B98" s="160">
        <v>35</v>
      </c>
      <c r="C98" s="159" t="s">
        <v>168</v>
      </c>
      <c r="D98" s="159" t="s">
        <v>173</v>
      </c>
      <c r="E98" s="159" t="s">
        <v>279</v>
      </c>
      <c r="F98" s="159"/>
      <c r="G98" s="166" t="s">
        <v>419</v>
      </c>
      <c r="H98" s="171" t="s">
        <v>89</v>
      </c>
      <c r="I98" s="159" t="s">
        <v>106</v>
      </c>
      <c r="J98" s="165">
        <v>44970</v>
      </c>
      <c r="K98" s="165">
        <v>44970</v>
      </c>
      <c r="L98" s="172" t="s">
        <v>1016</v>
      </c>
      <c r="M98" s="159" t="s">
        <v>137</v>
      </c>
      <c r="N98" s="159" t="s">
        <v>290</v>
      </c>
      <c r="O98" s="159" t="s">
        <v>854</v>
      </c>
      <c r="P98" s="159"/>
      <c r="Q98" s="165"/>
      <c r="R98" s="166" t="s">
        <v>147</v>
      </c>
      <c r="S98" s="167"/>
      <c r="T98" s="168">
        <v>44976</v>
      </c>
      <c r="U98" s="163" t="s">
        <v>1017</v>
      </c>
      <c r="V98" s="169" t="s">
        <v>162</v>
      </c>
      <c r="W98" s="173" t="s">
        <v>628</v>
      </c>
    </row>
    <row r="99" spans="1:23" ht="14.45" customHeight="1" x14ac:dyDescent="0.25">
      <c r="A99" s="171" t="s">
        <v>1018</v>
      </c>
      <c r="B99" s="160">
        <v>22</v>
      </c>
      <c r="C99" s="159" t="s">
        <v>168</v>
      </c>
      <c r="D99" s="159" t="s">
        <v>173</v>
      </c>
      <c r="E99" s="159" t="s">
        <v>279</v>
      </c>
      <c r="F99" s="159"/>
      <c r="G99" s="166" t="s">
        <v>821</v>
      </c>
      <c r="H99" s="171" t="s">
        <v>89</v>
      </c>
      <c r="I99" s="159" t="s">
        <v>104</v>
      </c>
      <c r="J99" s="165">
        <v>44970</v>
      </c>
      <c r="K99" s="165">
        <v>44970</v>
      </c>
      <c r="L99" s="172" t="s">
        <v>339</v>
      </c>
      <c r="M99" s="159" t="s">
        <v>137</v>
      </c>
      <c r="N99" s="159" t="s">
        <v>290</v>
      </c>
      <c r="O99" s="159" t="s">
        <v>171</v>
      </c>
      <c r="P99" s="159" t="s">
        <v>353</v>
      </c>
      <c r="Q99" s="165">
        <v>44970</v>
      </c>
      <c r="R99" s="166" t="s">
        <v>354</v>
      </c>
      <c r="S99" s="167"/>
      <c r="T99" s="168">
        <v>44975</v>
      </c>
      <c r="U99" s="163" t="s">
        <v>1019</v>
      </c>
      <c r="V99" s="169" t="s">
        <v>162</v>
      </c>
      <c r="W99" s="173" t="s">
        <v>328</v>
      </c>
    </row>
    <row r="100" spans="1:23" ht="14.45" customHeight="1" x14ac:dyDescent="0.25">
      <c r="A100" s="171" t="s">
        <v>1020</v>
      </c>
      <c r="B100" s="160">
        <v>25</v>
      </c>
      <c r="C100" s="159" t="s">
        <v>168</v>
      </c>
      <c r="D100" s="159" t="s">
        <v>173</v>
      </c>
      <c r="E100" s="159" t="s">
        <v>185</v>
      </c>
      <c r="F100" s="159"/>
      <c r="G100" s="166" t="s">
        <v>408</v>
      </c>
      <c r="H100" s="171" t="s">
        <v>91</v>
      </c>
      <c r="I100" s="159" t="s">
        <v>114</v>
      </c>
      <c r="J100" s="165">
        <v>44970</v>
      </c>
      <c r="K100" s="165">
        <v>44970</v>
      </c>
      <c r="L100" s="172" t="s">
        <v>1021</v>
      </c>
      <c r="M100" s="159" t="s">
        <v>137</v>
      </c>
      <c r="N100" s="159" t="s">
        <v>290</v>
      </c>
      <c r="O100" s="159" t="s">
        <v>705</v>
      </c>
      <c r="P100" s="159"/>
      <c r="Q100" s="165"/>
      <c r="R100" s="166"/>
      <c r="S100" s="167"/>
      <c r="T100" s="168">
        <v>44983</v>
      </c>
      <c r="U100" s="163" t="s">
        <v>1022</v>
      </c>
      <c r="V100" s="169" t="s">
        <v>162</v>
      </c>
      <c r="W100" s="173" t="s">
        <v>641</v>
      </c>
    </row>
    <row r="101" spans="1:23" ht="14.45" customHeight="1" x14ac:dyDescent="0.25">
      <c r="A101" s="171" t="s">
        <v>1023</v>
      </c>
      <c r="B101" s="160">
        <v>30</v>
      </c>
      <c r="C101" s="159" t="s">
        <v>168</v>
      </c>
      <c r="D101" s="159" t="s">
        <v>173</v>
      </c>
      <c r="E101" s="159" t="s">
        <v>185</v>
      </c>
      <c r="F101" s="159"/>
      <c r="G101" s="166" t="s">
        <v>408</v>
      </c>
      <c r="H101" s="171" t="s">
        <v>91</v>
      </c>
      <c r="I101" s="159" t="s">
        <v>114</v>
      </c>
      <c r="J101" s="165">
        <v>44971</v>
      </c>
      <c r="K101" s="165">
        <v>44971</v>
      </c>
      <c r="L101" s="172" t="s">
        <v>1024</v>
      </c>
      <c r="M101" s="159" t="s">
        <v>137</v>
      </c>
      <c r="N101" s="159" t="s">
        <v>290</v>
      </c>
      <c r="O101" s="159" t="s">
        <v>352</v>
      </c>
      <c r="P101" s="159"/>
      <c r="Q101" s="165"/>
      <c r="R101" s="166"/>
      <c r="S101" s="167"/>
      <c r="T101" s="168">
        <v>44978</v>
      </c>
      <c r="U101" s="163" t="s">
        <v>1025</v>
      </c>
      <c r="V101" s="169" t="s">
        <v>162</v>
      </c>
      <c r="W101" s="173" t="s">
        <v>423</v>
      </c>
    </row>
    <row r="102" spans="1:23" ht="14.45" customHeight="1" x14ac:dyDescent="0.25">
      <c r="A102" s="171" t="s">
        <v>1026</v>
      </c>
      <c r="B102" s="160">
        <v>22</v>
      </c>
      <c r="C102" s="159" t="s">
        <v>168</v>
      </c>
      <c r="D102" s="159" t="s">
        <v>173</v>
      </c>
      <c r="E102" s="159" t="s">
        <v>185</v>
      </c>
      <c r="F102" s="159"/>
      <c r="G102" s="166" t="s">
        <v>367</v>
      </c>
      <c r="H102" s="171" t="s">
        <v>91</v>
      </c>
      <c r="I102" s="159" t="s">
        <v>114</v>
      </c>
      <c r="J102" s="165">
        <v>44971</v>
      </c>
      <c r="K102" s="165">
        <v>44971</v>
      </c>
      <c r="L102" s="172" t="s">
        <v>1027</v>
      </c>
      <c r="M102" s="159" t="s">
        <v>137</v>
      </c>
      <c r="N102" s="159" t="s">
        <v>290</v>
      </c>
      <c r="O102" s="159" t="s">
        <v>462</v>
      </c>
      <c r="P102" s="159"/>
      <c r="Q102" s="165"/>
      <c r="R102" s="166"/>
      <c r="S102" s="167"/>
      <c r="T102" s="168">
        <v>44974</v>
      </c>
      <c r="U102" s="163" t="s">
        <v>1028</v>
      </c>
      <c r="V102" s="169" t="s">
        <v>162</v>
      </c>
      <c r="W102" s="173" t="s">
        <v>371</v>
      </c>
    </row>
    <row r="103" spans="1:23" ht="14.45" customHeight="1" x14ac:dyDescent="0.25">
      <c r="A103" s="171" t="s">
        <v>1029</v>
      </c>
      <c r="B103" s="160">
        <v>20</v>
      </c>
      <c r="C103" s="159" t="s">
        <v>168</v>
      </c>
      <c r="D103" s="159" t="s">
        <v>173</v>
      </c>
      <c r="E103" s="159" t="s">
        <v>279</v>
      </c>
      <c r="F103" s="159"/>
      <c r="G103" s="166" t="s">
        <v>350</v>
      </c>
      <c r="H103" s="171" t="s">
        <v>89</v>
      </c>
      <c r="I103" s="159" t="s">
        <v>106</v>
      </c>
      <c r="J103" s="165">
        <v>44971</v>
      </c>
      <c r="K103" s="165">
        <v>44971</v>
      </c>
      <c r="L103" s="172" t="s">
        <v>339</v>
      </c>
      <c r="M103" s="159" t="s">
        <v>137</v>
      </c>
      <c r="N103" s="159" t="s">
        <v>290</v>
      </c>
      <c r="O103" s="159" t="s">
        <v>171</v>
      </c>
      <c r="P103" s="159" t="s">
        <v>353</v>
      </c>
      <c r="Q103" s="165">
        <v>44971</v>
      </c>
      <c r="R103" s="166" t="s">
        <v>354</v>
      </c>
      <c r="S103" s="167"/>
      <c r="T103" s="168">
        <v>44977</v>
      </c>
      <c r="U103" s="163" t="s">
        <v>1030</v>
      </c>
      <c r="V103" s="169" t="s">
        <v>162</v>
      </c>
      <c r="W103" s="173" t="s">
        <v>1031</v>
      </c>
    </row>
    <row r="104" spans="1:23" ht="14.45" customHeight="1" x14ac:dyDescent="0.25">
      <c r="A104" s="171" t="s">
        <v>1032</v>
      </c>
      <c r="B104" s="160">
        <v>23</v>
      </c>
      <c r="C104" s="159" t="s">
        <v>178</v>
      </c>
      <c r="D104" s="159" t="s">
        <v>169</v>
      </c>
      <c r="E104" s="159" t="s">
        <v>185</v>
      </c>
      <c r="F104" s="159"/>
      <c r="G104" s="166" t="s">
        <v>1033</v>
      </c>
      <c r="H104" s="171" t="s">
        <v>89</v>
      </c>
      <c r="I104" s="159" t="s">
        <v>114</v>
      </c>
      <c r="J104" s="165">
        <v>44971</v>
      </c>
      <c r="K104" s="165">
        <v>44971</v>
      </c>
      <c r="L104" s="172" t="s">
        <v>1034</v>
      </c>
      <c r="M104" s="159" t="s">
        <v>133</v>
      </c>
      <c r="N104" s="159" t="s">
        <v>344</v>
      </c>
      <c r="O104" s="159" t="s">
        <v>345</v>
      </c>
      <c r="P104" s="159"/>
      <c r="Q104" s="165"/>
      <c r="R104" s="166"/>
      <c r="S104" s="167"/>
      <c r="T104" s="168">
        <v>44987</v>
      </c>
      <c r="U104" s="163" t="s">
        <v>1035</v>
      </c>
      <c r="V104" s="169" t="s">
        <v>162</v>
      </c>
      <c r="W104" s="173" t="s">
        <v>1036</v>
      </c>
    </row>
    <row r="105" spans="1:23" ht="14.45" customHeight="1" x14ac:dyDescent="0.25">
      <c r="A105" s="171" t="s">
        <v>1037</v>
      </c>
      <c r="B105" s="160">
        <v>1.5</v>
      </c>
      <c r="C105" s="159" t="s">
        <v>178</v>
      </c>
      <c r="D105" s="159" t="s">
        <v>169</v>
      </c>
      <c r="E105" s="159" t="s">
        <v>795</v>
      </c>
      <c r="F105" s="159"/>
      <c r="G105" s="166" t="s">
        <v>1038</v>
      </c>
      <c r="H105" s="171" t="s">
        <v>303</v>
      </c>
      <c r="I105" s="159" t="s">
        <v>126</v>
      </c>
      <c r="J105" s="165">
        <v>44972</v>
      </c>
      <c r="K105" s="165">
        <v>44972</v>
      </c>
      <c r="L105" s="172" t="s">
        <v>617</v>
      </c>
      <c r="M105" s="159" t="s">
        <v>133</v>
      </c>
      <c r="N105" s="159" t="s">
        <v>505</v>
      </c>
      <c r="O105" s="159" t="s">
        <v>618</v>
      </c>
      <c r="P105" s="159"/>
      <c r="Q105" s="165"/>
      <c r="R105" s="166"/>
      <c r="S105" s="167"/>
      <c r="T105" s="168">
        <v>44977</v>
      </c>
      <c r="U105" s="163" t="s">
        <v>618</v>
      </c>
      <c r="V105" s="169" t="s">
        <v>162</v>
      </c>
      <c r="W105" s="173" t="s">
        <v>328</v>
      </c>
    </row>
    <row r="106" spans="1:23" ht="14.45" customHeight="1" x14ac:dyDescent="0.25">
      <c r="A106" s="171" t="s">
        <v>1039</v>
      </c>
      <c r="B106" s="170">
        <v>25</v>
      </c>
      <c r="C106" s="159" t="s">
        <v>168</v>
      </c>
      <c r="D106" s="159" t="s">
        <v>173</v>
      </c>
      <c r="E106" s="159" t="s">
        <v>185</v>
      </c>
      <c r="F106" s="159"/>
      <c r="G106" s="166" t="s">
        <v>413</v>
      </c>
      <c r="H106" s="171" t="s">
        <v>91</v>
      </c>
      <c r="I106" s="159" t="s">
        <v>114</v>
      </c>
      <c r="J106" s="165">
        <v>44972</v>
      </c>
      <c r="K106" s="165">
        <v>44972</v>
      </c>
      <c r="L106" s="172" t="s">
        <v>177</v>
      </c>
      <c r="M106" s="159" t="s">
        <v>137</v>
      </c>
      <c r="N106" s="159" t="s">
        <v>290</v>
      </c>
      <c r="O106" s="159" t="s">
        <v>208</v>
      </c>
      <c r="P106" s="159"/>
      <c r="Q106" s="165"/>
      <c r="R106" s="166"/>
      <c r="S106" s="167"/>
      <c r="T106" s="168">
        <v>44975</v>
      </c>
      <c r="U106" s="163" t="s">
        <v>1040</v>
      </c>
      <c r="V106" s="169" t="s">
        <v>162</v>
      </c>
      <c r="W106" s="173" t="s">
        <v>371</v>
      </c>
    </row>
    <row r="107" spans="1:23" ht="14.45" customHeight="1" x14ac:dyDescent="0.25">
      <c r="A107" s="171" t="s">
        <v>1041</v>
      </c>
      <c r="B107" s="160">
        <v>1</v>
      </c>
      <c r="C107" s="159" t="s">
        <v>178</v>
      </c>
      <c r="D107" s="159" t="s">
        <v>173</v>
      </c>
      <c r="E107" s="159" t="s">
        <v>279</v>
      </c>
      <c r="F107" s="159"/>
      <c r="G107" s="166" t="s">
        <v>477</v>
      </c>
      <c r="H107" s="171" t="s">
        <v>89</v>
      </c>
      <c r="I107" s="159" t="s">
        <v>106</v>
      </c>
      <c r="J107" s="165">
        <v>44972</v>
      </c>
      <c r="K107" s="165">
        <v>44972</v>
      </c>
      <c r="L107" s="172" t="s">
        <v>198</v>
      </c>
      <c r="M107" s="159" t="s">
        <v>133</v>
      </c>
      <c r="N107" s="159" t="s">
        <v>290</v>
      </c>
      <c r="O107" s="159" t="s">
        <v>805</v>
      </c>
      <c r="P107" s="159"/>
      <c r="Q107" s="165"/>
      <c r="R107" s="166"/>
      <c r="S107" s="167"/>
      <c r="T107" s="168">
        <v>44976</v>
      </c>
      <c r="U107" s="163" t="s">
        <v>198</v>
      </c>
      <c r="V107" s="169" t="s">
        <v>162</v>
      </c>
      <c r="W107" s="173" t="s">
        <v>299</v>
      </c>
    </row>
    <row r="108" spans="1:23" ht="14.45" customHeight="1" x14ac:dyDescent="0.25">
      <c r="A108" s="171" t="s">
        <v>1042</v>
      </c>
      <c r="B108" s="160">
        <v>38</v>
      </c>
      <c r="C108" s="159" t="s">
        <v>168</v>
      </c>
      <c r="D108" s="159" t="s">
        <v>169</v>
      </c>
      <c r="E108" s="159" t="s">
        <v>185</v>
      </c>
      <c r="F108" s="159"/>
      <c r="G108" s="166" t="s">
        <v>1043</v>
      </c>
      <c r="H108" s="171" t="s">
        <v>89</v>
      </c>
      <c r="I108" s="159" t="s">
        <v>114</v>
      </c>
      <c r="J108" s="165">
        <v>44972</v>
      </c>
      <c r="K108" s="165">
        <v>44972</v>
      </c>
      <c r="L108" s="172" t="s">
        <v>171</v>
      </c>
      <c r="M108" s="159" t="s">
        <v>137</v>
      </c>
      <c r="N108" s="159" t="s">
        <v>344</v>
      </c>
      <c r="O108" s="159" t="s">
        <v>888</v>
      </c>
      <c r="P108" s="159" t="s">
        <v>353</v>
      </c>
      <c r="Q108" s="165">
        <v>44972</v>
      </c>
      <c r="R108" s="166" t="s">
        <v>147</v>
      </c>
      <c r="S108" s="167"/>
      <c r="T108" s="168">
        <v>44976</v>
      </c>
      <c r="U108" s="163" t="s">
        <v>1044</v>
      </c>
      <c r="V108" s="169" t="s">
        <v>162</v>
      </c>
      <c r="W108" s="173" t="s">
        <v>1045</v>
      </c>
    </row>
    <row r="109" spans="1:23" ht="14.45" customHeight="1" x14ac:dyDescent="0.25">
      <c r="A109" s="171" t="s">
        <v>1046</v>
      </c>
      <c r="B109" s="160">
        <v>3</v>
      </c>
      <c r="C109" s="159" t="s">
        <v>168</v>
      </c>
      <c r="D109" s="159" t="s">
        <v>173</v>
      </c>
      <c r="E109" s="159" t="s">
        <v>279</v>
      </c>
      <c r="F109" s="159"/>
      <c r="G109" s="166" t="s">
        <v>1047</v>
      </c>
      <c r="H109" s="171" t="s">
        <v>89</v>
      </c>
      <c r="I109" s="159" t="s">
        <v>106</v>
      </c>
      <c r="J109" s="165">
        <v>44972</v>
      </c>
      <c r="K109" s="165">
        <v>44972</v>
      </c>
      <c r="L109" s="172" t="s">
        <v>1048</v>
      </c>
      <c r="M109" s="159" t="s">
        <v>201</v>
      </c>
      <c r="N109" s="159" t="s">
        <v>344</v>
      </c>
      <c r="O109" s="159" t="s">
        <v>359</v>
      </c>
      <c r="P109" s="159" t="s">
        <v>353</v>
      </c>
      <c r="Q109" s="165">
        <v>44972</v>
      </c>
      <c r="R109" s="166" t="s">
        <v>354</v>
      </c>
      <c r="S109" s="167"/>
      <c r="T109" s="168">
        <v>44976</v>
      </c>
      <c r="U109" s="163" t="s">
        <v>1049</v>
      </c>
      <c r="V109" s="169" t="s">
        <v>162</v>
      </c>
      <c r="W109" s="173" t="s">
        <v>299</v>
      </c>
    </row>
    <row r="110" spans="1:23" ht="14.45" customHeight="1" x14ac:dyDescent="0.25">
      <c r="A110" s="171" t="s">
        <v>1050</v>
      </c>
      <c r="B110" s="160">
        <v>6</v>
      </c>
      <c r="C110" s="159" t="s">
        <v>168</v>
      </c>
      <c r="D110" s="159" t="s">
        <v>173</v>
      </c>
      <c r="E110" s="159" t="s">
        <v>279</v>
      </c>
      <c r="F110" s="159"/>
      <c r="G110" s="166" t="s">
        <v>179</v>
      </c>
      <c r="H110" s="171" t="s">
        <v>89</v>
      </c>
      <c r="I110" s="159" t="s">
        <v>106</v>
      </c>
      <c r="J110" s="165">
        <v>44972</v>
      </c>
      <c r="K110" s="165">
        <v>44972</v>
      </c>
      <c r="L110" s="172" t="s">
        <v>1051</v>
      </c>
      <c r="M110" s="159" t="s">
        <v>201</v>
      </c>
      <c r="N110" s="159" t="s">
        <v>290</v>
      </c>
      <c r="O110" s="159" t="s">
        <v>421</v>
      </c>
      <c r="P110" s="159"/>
      <c r="Q110" s="165"/>
      <c r="R110" s="166"/>
      <c r="S110" s="167"/>
      <c r="T110" s="168">
        <v>44974</v>
      </c>
      <c r="U110" s="163" t="s">
        <v>285</v>
      </c>
      <c r="V110" s="169" t="s">
        <v>162</v>
      </c>
      <c r="W110" s="173" t="s">
        <v>1052</v>
      </c>
    </row>
    <row r="111" spans="1:23" ht="14.45" customHeight="1" x14ac:dyDescent="0.25">
      <c r="A111" s="171" t="s">
        <v>1053</v>
      </c>
      <c r="B111" s="160">
        <v>25</v>
      </c>
      <c r="C111" s="159" t="s">
        <v>168</v>
      </c>
      <c r="D111" s="159" t="s">
        <v>173</v>
      </c>
      <c r="E111" s="159" t="s">
        <v>279</v>
      </c>
      <c r="F111" s="159"/>
      <c r="G111" s="166" t="s">
        <v>179</v>
      </c>
      <c r="H111" s="171" t="s">
        <v>89</v>
      </c>
      <c r="I111" s="159" t="s">
        <v>106</v>
      </c>
      <c r="J111" s="165">
        <v>44972</v>
      </c>
      <c r="K111" s="165">
        <v>44972</v>
      </c>
      <c r="L111" s="172" t="s">
        <v>1054</v>
      </c>
      <c r="M111" s="159" t="s">
        <v>137</v>
      </c>
      <c r="N111" s="159" t="s">
        <v>290</v>
      </c>
      <c r="O111" s="159" t="s">
        <v>352</v>
      </c>
      <c r="P111" s="159" t="s">
        <v>353</v>
      </c>
      <c r="Q111" s="165">
        <v>44972</v>
      </c>
      <c r="R111" s="166" t="s">
        <v>147</v>
      </c>
      <c r="S111" s="167"/>
      <c r="T111" s="168">
        <v>44977</v>
      </c>
      <c r="U111" s="163" t="s">
        <v>1055</v>
      </c>
      <c r="V111" s="169" t="s">
        <v>162</v>
      </c>
      <c r="W111" s="173" t="s">
        <v>1056</v>
      </c>
    </row>
    <row r="112" spans="1:23" ht="14.45" customHeight="1" x14ac:dyDescent="0.25">
      <c r="A112" s="171" t="s">
        <v>1057</v>
      </c>
      <c r="B112" s="160">
        <v>33</v>
      </c>
      <c r="C112" s="159" t="s">
        <v>168</v>
      </c>
      <c r="D112" s="159" t="s">
        <v>173</v>
      </c>
      <c r="E112" s="159" t="s">
        <v>185</v>
      </c>
      <c r="F112" s="159"/>
      <c r="G112" s="166" t="s">
        <v>819</v>
      </c>
      <c r="H112" s="171" t="s">
        <v>91</v>
      </c>
      <c r="I112" s="159" t="s">
        <v>114</v>
      </c>
      <c r="J112" s="165">
        <v>44973</v>
      </c>
      <c r="K112" s="165">
        <v>44973</v>
      </c>
      <c r="L112" s="172" t="s">
        <v>1058</v>
      </c>
      <c r="M112" s="159" t="s">
        <v>137</v>
      </c>
      <c r="N112" s="159" t="s">
        <v>290</v>
      </c>
      <c r="O112" s="159" t="s">
        <v>1059</v>
      </c>
      <c r="P112" s="159"/>
      <c r="Q112" s="165"/>
      <c r="R112" s="166"/>
      <c r="S112" s="167"/>
      <c r="T112" s="168">
        <v>44975</v>
      </c>
      <c r="U112" s="163" t="s">
        <v>1060</v>
      </c>
      <c r="V112" s="169" t="s">
        <v>162</v>
      </c>
      <c r="W112" s="173" t="s">
        <v>276</v>
      </c>
    </row>
    <row r="113" spans="1:23" ht="14.45" customHeight="1" x14ac:dyDescent="0.25">
      <c r="A113" s="171" t="s">
        <v>1061</v>
      </c>
      <c r="B113" s="160">
        <v>26</v>
      </c>
      <c r="C113" s="159" t="s">
        <v>168</v>
      </c>
      <c r="D113" s="159" t="s">
        <v>173</v>
      </c>
      <c r="E113" s="159" t="s">
        <v>185</v>
      </c>
      <c r="F113" s="159"/>
      <c r="G113" s="166" t="s">
        <v>819</v>
      </c>
      <c r="H113" s="171" t="s">
        <v>91</v>
      </c>
      <c r="I113" s="159" t="s">
        <v>114</v>
      </c>
      <c r="J113" s="165">
        <v>44973</v>
      </c>
      <c r="K113" s="165">
        <v>44973</v>
      </c>
      <c r="L113" s="172" t="s">
        <v>1062</v>
      </c>
      <c r="M113" s="159" t="s">
        <v>137</v>
      </c>
      <c r="N113" s="159" t="s">
        <v>290</v>
      </c>
      <c r="O113" s="159" t="s">
        <v>352</v>
      </c>
      <c r="P113" s="159"/>
      <c r="Q113" s="165"/>
      <c r="R113" s="166"/>
      <c r="S113" s="167"/>
      <c r="T113" s="168">
        <v>44982</v>
      </c>
      <c r="U113" s="163" t="s">
        <v>1063</v>
      </c>
      <c r="V113" s="169" t="s">
        <v>162</v>
      </c>
      <c r="W113" s="173" t="s">
        <v>417</v>
      </c>
    </row>
    <row r="114" spans="1:23" ht="14.45" customHeight="1" x14ac:dyDescent="0.25">
      <c r="A114" s="171" t="s">
        <v>1064</v>
      </c>
      <c r="B114" s="160">
        <f>4.3*30.4387/365.25</f>
        <v>0.3583474606433949</v>
      </c>
      <c r="C114" s="159" t="s">
        <v>178</v>
      </c>
      <c r="D114" s="159" t="s">
        <v>173</v>
      </c>
      <c r="E114" s="159" t="s">
        <v>185</v>
      </c>
      <c r="F114" s="159"/>
      <c r="G114" s="166" t="s">
        <v>405</v>
      </c>
      <c r="H114" s="171" t="s">
        <v>91</v>
      </c>
      <c r="I114" s="159" t="s">
        <v>116</v>
      </c>
      <c r="J114" s="165">
        <v>44973</v>
      </c>
      <c r="K114" s="165">
        <v>44973</v>
      </c>
      <c r="L114" s="172" t="s">
        <v>843</v>
      </c>
      <c r="M114" s="159" t="s">
        <v>133</v>
      </c>
      <c r="N114" s="159" t="s">
        <v>290</v>
      </c>
      <c r="O114" s="159" t="s">
        <v>284</v>
      </c>
      <c r="P114" s="159"/>
      <c r="Q114" s="165"/>
      <c r="R114" s="166"/>
      <c r="S114" s="167"/>
      <c r="T114" s="168">
        <v>44977</v>
      </c>
      <c r="U114" s="163" t="s">
        <v>365</v>
      </c>
      <c r="V114" s="169" t="s">
        <v>162</v>
      </c>
      <c r="W114" s="173" t="s">
        <v>299</v>
      </c>
    </row>
    <row r="115" spans="1:23" ht="14.45" customHeight="1" x14ac:dyDescent="0.25">
      <c r="A115" s="171" t="s">
        <v>1065</v>
      </c>
      <c r="B115" s="160">
        <f>23/365.25</f>
        <v>6.2970568104038324E-2</v>
      </c>
      <c r="C115" s="159" t="s">
        <v>178</v>
      </c>
      <c r="D115" s="159" t="s">
        <v>173</v>
      </c>
      <c r="E115" s="159" t="s">
        <v>279</v>
      </c>
      <c r="F115" s="159"/>
      <c r="G115" s="166" t="s">
        <v>419</v>
      </c>
      <c r="H115" s="171" t="s">
        <v>89</v>
      </c>
      <c r="I115" s="159" t="s">
        <v>106</v>
      </c>
      <c r="J115" s="165">
        <v>44973</v>
      </c>
      <c r="K115" s="165">
        <v>44973</v>
      </c>
      <c r="L115" s="172" t="s">
        <v>1066</v>
      </c>
      <c r="M115" s="159" t="s">
        <v>133</v>
      </c>
      <c r="N115" s="159" t="s">
        <v>290</v>
      </c>
      <c r="O115" s="159" t="s">
        <v>345</v>
      </c>
      <c r="P115" s="159"/>
      <c r="Q115" s="165"/>
      <c r="R115" s="166"/>
      <c r="S115" s="167"/>
      <c r="T115" s="168">
        <v>44980</v>
      </c>
      <c r="U115" s="163" t="s">
        <v>1067</v>
      </c>
      <c r="V115" s="169" t="s">
        <v>162</v>
      </c>
      <c r="W115" s="173" t="s">
        <v>423</v>
      </c>
    </row>
    <row r="116" spans="1:23" ht="14.45" customHeight="1" x14ac:dyDescent="0.25">
      <c r="A116" s="171" t="s">
        <v>1068</v>
      </c>
      <c r="B116" s="160">
        <v>35</v>
      </c>
      <c r="C116" s="159" t="s">
        <v>168</v>
      </c>
      <c r="D116" s="159" t="s">
        <v>173</v>
      </c>
      <c r="E116" s="159" t="s">
        <v>185</v>
      </c>
      <c r="F116" s="159"/>
      <c r="G116" s="166" t="s">
        <v>413</v>
      </c>
      <c r="H116" s="171" t="s">
        <v>91</v>
      </c>
      <c r="I116" s="159" t="s">
        <v>114</v>
      </c>
      <c r="J116" s="165">
        <v>44974</v>
      </c>
      <c r="K116" s="165">
        <v>44974</v>
      </c>
      <c r="L116" s="172" t="s">
        <v>1069</v>
      </c>
      <c r="M116" s="159" t="s">
        <v>137</v>
      </c>
      <c r="N116" s="159" t="s">
        <v>644</v>
      </c>
      <c r="O116" s="159" t="s">
        <v>171</v>
      </c>
      <c r="P116" s="159"/>
      <c r="Q116" s="165"/>
      <c r="R116" s="166"/>
      <c r="S116" s="167"/>
      <c r="T116" s="168">
        <v>44983</v>
      </c>
      <c r="U116" s="163" t="s">
        <v>1070</v>
      </c>
      <c r="V116" s="169" t="s">
        <v>162</v>
      </c>
      <c r="W116" s="173" t="s">
        <v>417</v>
      </c>
    </row>
    <row r="117" spans="1:23" ht="14.45" customHeight="1" x14ac:dyDescent="0.25">
      <c r="A117" s="171" t="s">
        <v>1071</v>
      </c>
      <c r="B117" s="160">
        <v>24</v>
      </c>
      <c r="C117" s="159" t="s">
        <v>168</v>
      </c>
      <c r="D117" s="159" t="s">
        <v>169</v>
      </c>
      <c r="E117" s="159" t="s">
        <v>279</v>
      </c>
      <c r="F117" s="159"/>
      <c r="G117" s="166" t="s">
        <v>1072</v>
      </c>
      <c r="H117" s="171" t="s">
        <v>89</v>
      </c>
      <c r="I117" s="159" t="s">
        <v>104</v>
      </c>
      <c r="J117" s="165">
        <v>44974</v>
      </c>
      <c r="K117" s="165">
        <v>44974</v>
      </c>
      <c r="L117" s="172" t="s">
        <v>1073</v>
      </c>
      <c r="M117" s="159" t="s">
        <v>133</v>
      </c>
      <c r="N117" s="159" t="s">
        <v>344</v>
      </c>
      <c r="O117" s="159" t="s">
        <v>345</v>
      </c>
      <c r="P117" s="159" t="s">
        <v>353</v>
      </c>
      <c r="Q117" s="165">
        <v>44975</v>
      </c>
      <c r="R117" s="166" t="s">
        <v>147</v>
      </c>
      <c r="S117" s="167"/>
      <c r="T117" s="168">
        <v>44981</v>
      </c>
      <c r="U117" s="163" t="s">
        <v>1074</v>
      </c>
      <c r="V117" s="169" t="s">
        <v>162</v>
      </c>
      <c r="W117" s="173" t="s">
        <v>1075</v>
      </c>
    </row>
    <row r="118" spans="1:23" ht="14.45" customHeight="1" x14ac:dyDescent="0.25">
      <c r="A118" s="171" t="s">
        <v>1076</v>
      </c>
      <c r="B118" s="160">
        <v>7</v>
      </c>
      <c r="C118" s="159" t="s">
        <v>168</v>
      </c>
      <c r="D118" s="159" t="s">
        <v>173</v>
      </c>
      <c r="E118" s="159" t="s">
        <v>185</v>
      </c>
      <c r="F118" s="159"/>
      <c r="G118" s="166" t="s">
        <v>1077</v>
      </c>
      <c r="H118" s="171" t="s">
        <v>91</v>
      </c>
      <c r="I118" s="159" t="s">
        <v>114</v>
      </c>
      <c r="J118" s="165">
        <v>44974</v>
      </c>
      <c r="K118" s="165">
        <v>44974</v>
      </c>
      <c r="L118" s="172" t="s">
        <v>441</v>
      </c>
      <c r="M118" s="159" t="s">
        <v>133</v>
      </c>
      <c r="N118" s="159" t="s">
        <v>344</v>
      </c>
      <c r="O118" s="159" t="s">
        <v>284</v>
      </c>
      <c r="P118" s="159"/>
      <c r="Q118" s="165"/>
      <c r="R118" s="166"/>
      <c r="S118" s="167"/>
      <c r="T118" s="168">
        <v>44989</v>
      </c>
      <c r="U118" s="163" t="s">
        <v>1078</v>
      </c>
      <c r="V118" s="169" t="s">
        <v>162</v>
      </c>
      <c r="W118" s="173" t="s">
        <v>1079</v>
      </c>
    </row>
    <row r="119" spans="1:23" ht="14.45" customHeight="1" x14ac:dyDescent="0.25">
      <c r="A119" s="171" t="s">
        <v>1080</v>
      </c>
      <c r="B119" s="160">
        <v>4</v>
      </c>
      <c r="C119" s="159" t="s">
        <v>168</v>
      </c>
      <c r="D119" s="159" t="s">
        <v>173</v>
      </c>
      <c r="E119" s="159" t="s">
        <v>185</v>
      </c>
      <c r="F119" s="159"/>
      <c r="G119" s="166" t="s">
        <v>446</v>
      </c>
      <c r="H119" s="171" t="s">
        <v>91</v>
      </c>
      <c r="I119" s="159" t="s">
        <v>114</v>
      </c>
      <c r="J119" s="165">
        <v>44974</v>
      </c>
      <c r="K119" s="165">
        <v>44974</v>
      </c>
      <c r="L119" s="172" t="s">
        <v>1081</v>
      </c>
      <c r="M119" s="159" t="s">
        <v>133</v>
      </c>
      <c r="N119" s="159" t="s">
        <v>644</v>
      </c>
      <c r="O119" s="159" t="s">
        <v>345</v>
      </c>
      <c r="P119" s="159"/>
      <c r="Q119" s="165"/>
      <c r="R119" s="166"/>
      <c r="S119" s="167"/>
      <c r="T119" s="168">
        <v>44985</v>
      </c>
      <c r="U119" s="163" t="s">
        <v>1082</v>
      </c>
      <c r="V119" s="169" t="s">
        <v>162</v>
      </c>
      <c r="W119" s="173" t="s">
        <v>502</v>
      </c>
    </row>
    <row r="120" spans="1:23" ht="14.45" customHeight="1" x14ac:dyDescent="0.25">
      <c r="A120" s="171" t="s">
        <v>1083</v>
      </c>
      <c r="B120" s="160">
        <v>65</v>
      </c>
      <c r="C120" s="159" t="s">
        <v>178</v>
      </c>
      <c r="D120" s="159" t="s">
        <v>173</v>
      </c>
      <c r="E120" s="159" t="s">
        <v>185</v>
      </c>
      <c r="F120" s="159"/>
      <c r="G120" s="166" t="s">
        <v>819</v>
      </c>
      <c r="H120" s="171" t="s">
        <v>91</v>
      </c>
      <c r="I120" s="159" t="s">
        <v>114</v>
      </c>
      <c r="J120" s="165">
        <v>44975</v>
      </c>
      <c r="K120" s="165">
        <v>44975</v>
      </c>
      <c r="L120" s="172" t="s">
        <v>382</v>
      </c>
      <c r="M120" s="159" t="s">
        <v>133</v>
      </c>
      <c r="N120" s="159" t="s">
        <v>644</v>
      </c>
      <c r="O120" s="159" t="s">
        <v>383</v>
      </c>
      <c r="P120" s="159"/>
      <c r="Q120" s="165"/>
      <c r="R120" s="166"/>
      <c r="S120" s="167"/>
      <c r="T120" s="168">
        <v>44987</v>
      </c>
      <c r="U120" s="163" t="s">
        <v>1084</v>
      </c>
      <c r="V120" s="169" t="s">
        <v>162</v>
      </c>
      <c r="W120" s="173" t="s">
        <v>324</v>
      </c>
    </row>
    <row r="121" spans="1:23" ht="14.45" customHeight="1" x14ac:dyDescent="0.25">
      <c r="A121" s="171" t="s">
        <v>1085</v>
      </c>
      <c r="B121" s="160">
        <f>5*30.4387/365.25</f>
        <v>0.41668309377138946</v>
      </c>
      <c r="C121" s="159" t="s">
        <v>178</v>
      </c>
      <c r="D121" s="159" t="s">
        <v>173</v>
      </c>
      <c r="E121" s="159" t="s">
        <v>279</v>
      </c>
      <c r="F121" s="159"/>
      <c r="G121" s="166" t="s">
        <v>338</v>
      </c>
      <c r="H121" s="171" t="s">
        <v>89</v>
      </c>
      <c r="I121" s="159" t="s">
        <v>102</v>
      </c>
      <c r="J121" s="165">
        <v>44975</v>
      </c>
      <c r="K121" s="165">
        <v>44975</v>
      </c>
      <c r="L121" s="172" t="s">
        <v>1086</v>
      </c>
      <c r="M121" s="159" t="s">
        <v>133</v>
      </c>
      <c r="N121" s="159" t="s">
        <v>644</v>
      </c>
      <c r="O121" s="159" t="s">
        <v>310</v>
      </c>
      <c r="P121" s="159"/>
      <c r="Q121" s="165"/>
      <c r="R121" s="166"/>
      <c r="S121" s="167"/>
      <c r="T121" s="168">
        <v>44984</v>
      </c>
      <c r="U121" s="163" t="s">
        <v>1087</v>
      </c>
      <c r="V121" s="169" t="s">
        <v>162</v>
      </c>
      <c r="W121" s="173" t="s">
        <v>417</v>
      </c>
    </row>
    <row r="122" spans="1:23" ht="14.45" customHeight="1" x14ac:dyDescent="0.25">
      <c r="A122" s="171" t="s">
        <v>1088</v>
      </c>
      <c r="B122" s="160">
        <v>37</v>
      </c>
      <c r="C122" s="159" t="s">
        <v>168</v>
      </c>
      <c r="D122" s="159" t="s">
        <v>173</v>
      </c>
      <c r="E122" s="159" t="s">
        <v>185</v>
      </c>
      <c r="F122" s="159"/>
      <c r="G122" s="166" t="s">
        <v>342</v>
      </c>
      <c r="H122" s="171" t="s">
        <v>89</v>
      </c>
      <c r="I122" s="159" t="s">
        <v>114</v>
      </c>
      <c r="J122" s="165">
        <v>44975</v>
      </c>
      <c r="K122" s="165">
        <v>44975</v>
      </c>
      <c r="L122" s="172" t="s">
        <v>1089</v>
      </c>
      <c r="M122" s="159" t="s">
        <v>137</v>
      </c>
      <c r="N122" s="159" t="s">
        <v>644</v>
      </c>
      <c r="O122" s="159" t="s">
        <v>352</v>
      </c>
      <c r="P122" s="159"/>
      <c r="Q122" s="165"/>
      <c r="R122" s="166"/>
      <c r="S122" s="167"/>
      <c r="T122" s="168">
        <v>44992</v>
      </c>
      <c r="U122" s="163" t="s">
        <v>1090</v>
      </c>
      <c r="V122" s="169" t="s">
        <v>162</v>
      </c>
      <c r="W122" s="173" t="s">
        <v>1091</v>
      </c>
    </row>
    <row r="123" spans="1:23" ht="14.45" customHeight="1" x14ac:dyDescent="0.25">
      <c r="A123" s="171" t="s">
        <v>1092</v>
      </c>
      <c r="B123" s="160">
        <v>37</v>
      </c>
      <c r="C123" s="159" t="s">
        <v>168</v>
      </c>
      <c r="D123" s="159" t="s">
        <v>173</v>
      </c>
      <c r="E123" s="159" t="s">
        <v>279</v>
      </c>
      <c r="F123" s="159"/>
      <c r="G123" s="166" t="s">
        <v>224</v>
      </c>
      <c r="H123" s="171" t="s">
        <v>89</v>
      </c>
      <c r="I123" s="159" t="s">
        <v>104</v>
      </c>
      <c r="J123" s="165">
        <v>44975</v>
      </c>
      <c r="K123" s="165">
        <v>44975</v>
      </c>
      <c r="L123" s="172" t="s">
        <v>1093</v>
      </c>
      <c r="M123" s="159" t="s">
        <v>137</v>
      </c>
      <c r="N123" s="159" t="s">
        <v>644</v>
      </c>
      <c r="O123" s="159" t="s">
        <v>171</v>
      </c>
      <c r="P123" s="159"/>
      <c r="Q123" s="165"/>
      <c r="R123" s="166"/>
      <c r="S123" s="167"/>
      <c r="T123" s="168">
        <v>44979</v>
      </c>
      <c r="U123" s="163" t="s">
        <v>1094</v>
      </c>
      <c r="V123" s="169" t="s">
        <v>162</v>
      </c>
      <c r="W123" s="173" t="s">
        <v>336</v>
      </c>
    </row>
    <row r="124" spans="1:23" ht="14.45" customHeight="1" x14ac:dyDescent="0.25">
      <c r="A124" s="171" t="s">
        <v>1095</v>
      </c>
      <c r="B124" s="198">
        <f>3/365.25</f>
        <v>8.2135523613963042E-3</v>
      </c>
      <c r="C124" s="159" t="s">
        <v>168</v>
      </c>
      <c r="D124" s="159" t="s">
        <v>173</v>
      </c>
      <c r="E124" s="159" t="s">
        <v>279</v>
      </c>
      <c r="F124" s="159"/>
      <c r="G124" s="166" t="s">
        <v>821</v>
      </c>
      <c r="H124" s="171" t="s">
        <v>89</v>
      </c>
      <c r="I124" s="159" t="s">
        <v>104</v>
      </c>
      <c r="J124" s="165">
        <v>44975</v>
      </c>
      <c r="K124" s="165">
        <v>44975</v>
      </c>
      <c r="L124" s="172" t="s">
        <v>414</v>
      </c>
      <c r="M124" s="159" t="s">
        <v>133</v>
      </c>
      <c r="N124" s="159" t="s">
        <v>644</v>
      </c>
      <c r="O124" s="159" t="s">
        <v>415</v>
      </c>
      <c r="P124" s="159"/>
      <c r="Q124" s="165"/>
      <c r="R124" s="166"/>
      <c r="S124" s="167"/>
      <c r="T124" s="168">
        <v>44977</v>
      </c>
      <c r="U124" s="163" t="s">
        <v>285</v>
      </c>
      <c r="V124" s="169" t="s">
        <v>166</v>
      </c>
      <c r="W124" s="173" t="s">
        <v>1096</v>
      </c>
    </row>
    <row r="125" spans="1:23" ht="14.45" customHeight="1" x14ac:dyDescent="0.25">
      <c r="A125" s="171" t="s">
        <v>1097</v>
      </c>
      <c r="B125" s="160">
        <f>2*30.4387/365.25</f>
        <v>0.16667323750855578</v>
      </c>
      <c r="C125" s="159" t="s">
        <v>178</v>
      </c>
      <c r="D125" s="159" t="s">
        <v>173</v>
      </c>
      <c r="E125" s="159" t="s">
        <v>279</v>
      </c>
      <c r="F125" s="159"/>
      <c r="G125" s="166" t="s">
        <v>477</v>
      </c>
      <c r="H125" s="171" t="s">
        <v>89</v>
      </c>
      <c r="I125" s="159" t="s">
        <v>106</v>
      </c>
      <c r="J125" s="165">
        <v>44975</v>
      </c>
      <c r="K125" s="165">
        <v>44975</v>
      </c>
      <c r="L125" s="172" t="s">
        <v>1098</v>
      </c>
      <c r="M125" s="159" t="s">
        <v>133</v>
      </c>
      <c r="N125" s="159" t="s">
        <v>644</v>
      </c>
      <c r="O125" s="159" t="s">
        <v>284</v>
      </c>
      <c r="P125" s="159"/>
      <c r="Q125" s="165"/>
      <c r="R125" s="166"/>
      <c r="S125" s="167"/>
      <c r="T125" s="168">
        <v>44979</v>
      </c>
      <c r="U125" s="163" t="s">
        <v>672</v>
      </c>
      <c r="V125" s="169" t="s">
        <v>162</v>
      </c>
      <c r="W125" s="173" t="s">
        <v>299</v>
      </c>
    </row>
    <row r="126" spans="1:23" ht="14.45" customHeight="1" x14ac:dyDescent="0.25">
      <c r="A126" s="171" t="s">
        <v>1099</v>
      </c>
      <c r="B126" s="160">
        <v>67</v>
      </c>
      <c r="C126" s="159" t="s">
        <v>168</v>
      </c>
      <c r="D126" s="159" t="s">
        <v>173</v>
      </c>
      <c r="E126" s="159" t="s">
        <v>185</v>
      </c>
      <c r="F126" s="159"/>
      <c r="G126" s="166" t="s">
        <v>408</v>
      </c>
      <c r="H126" s="171" t="s">
        <v>91</v>
      </c>
      <c r="I126" s="159" t="s">
        <v>114</v>
      </c>
      <c r="J126" s="165">
        <v>44976</v>
      </c>
      <c r="K126" s="165">
        <v>44976</v>
      </c>
      <c r="L126" s="172" t="s">
        <v>697</v>
      </c>
      <c r="M126" s="159" t="s">
        <v>133</v>
      </c>
      <c r="N126" s="159" t="s">
        <v>644</v>
      </c>
      <c r="O126" s="159" t="s">
        <v>345</v>
      </c>
      <c r="P126" s="159"/>
      <c r="Q126" s="165"/>
      <c r="R126" s="166"/>
      <c r="S126" s="167"/>
      <c r="T126" s="168">
        <v>44977</v>
      </c>
      <c r="U126" s="163" t="s">
        <v>1100</v>
      </c>
      <c r="V126" s="169" t="s">
        <v>166</v>
      </c>
      <c r="W126" s="173" t="s">
        <v>665</v>
      </c>
    </row>
    <row r="127" spans="1:23" ht="14.45" customHeight="1" x14ac:dyDescent="0.25">
      <c r="A127" s="171" t="s">
        <v>1101</v>
      </c>
      <c r="B127" s="160">
        <v>19</v>
      </c>
      <c r="C127" s="159" t="s">
        <v>168</v>
      </c>
      <c r="D127" s="159" t="s">
        <v>173</v>
      </c>
      <c r="E127" s="159" t="s">
        <v>185</v>
      </c>
      <c r="F127" s="159"/>
      <c r="G127" s="166" t="s">
        <v>413</v>
      </c>
      <c r="H127" s="171" t="s">
        <v>91</v>
      </c>
      <c r="I127" s="159" t="s">
        <v>114</v>
      </c>
      <c r="J127" s="165">
        <v>44975</v>
      </c>
      <c r="K127" s="165">
        <v>44975</v>
      </c>
      <c r="L127" s="172" t="s">
        <v>865</v>
      </c>
      <c r="M127" s="159" t="s">
        <v>137</v>
      </c>
      <c r="N127" s="159" t="s">
        <v>644</v>
      </c>
      <c r="O127" s="159" t="s">
        <v>171</v>
      </c>
      <c r="P127" s="159"/>
      <c r="Q127" s="165"/>
      <c r="R127" s="166"/>
      <c r="S127" s="167"/>
      <c r="T127" s="168">
        <v>44977</v>
      </c>
      <c r="U127" s="163" t="s">
        <v>1102</v>
      </c>
      <c r="V127" s="169" t="s">
        <v>162</v>
      </c>
      <c r="W127" s="173" t="s">
        <v>276</v>
      </c>
    </row>
    <row r="128" spans="1:23" ht="14.45" customHeight="1" x14ac:dyDescent="0.25">
      <c r="A128" s="171" t="s">
        <v>1103</v>
      </c>
      <c r="B128" s="160">
        <v>30</v>
      </c>
      <c r="C128" s="159" t="s">
        <v>168</v>
      </c>
      <c r="D128" s="159" t="s">
        <v>173</v>
      </c>
      <c r="E128" s="159" t="s">
        <v>185</v>
      </c>
      <c r="F128" s="159"/>
      <c r="G128" s="166" t="s">
        <v>413</v>
      </c>
      <c r="H128" s="171" t="s">
        <v>91</v>
      </c>
      <c r="I128" s="159" t="s">
        <v>114</v>
      </c>
      <c r="J128" s="165">
        <v>44976</v>
      </c>
      <c r="K128" s="165">
        <v>44976</v>
      </c>
      <c r="L128" s="172" t="s">
        <v>171</v>
      </c>
      <c r="M128" s="159" t="s">
        <v>137</v>
      </c>
      <c r="N128" s="159" t="s">
        <v>644</v>
      </c>
      <c r="O128" s="159" t="s">
        <v>171</v>
      </c>
      <c r="P128" s="159"/>
      <c r="Q128" s="165"/>
      <c r="R128" s="166"/>
      <c r="S128" s="167"/>
      <c r="T128" s="168">
        <v>44981</v>
      </c>
      <c r="U128" s="163" t="s">
        <v>1104</v>
      </c>
      <c r="V128" s="169" t="s">
        <v>162</v>
      </c>
      <c r="W128" s="173" t="s">
        <v>328</v>
      </c>
    </row>
    <row r="129" spans="1:23" ht="14.45" customHeight="1" x14ac:dyDescent="0.25">
      <c r="A129" s="171" t="s">
        <v>1105</v>
      </c>
      <c r="B129" s="160">
        <v>35</v>
      </c>
      <c r="C129" s="159" t="s">
        <v>168</v>
      </c>
      <c r="D129" s="159" t="s">
        <v>173</v>
      </c>
      <c r="E129" s="159" t="s">
        <v>185</v>
      </c>
      <c r="F129" s="159"/>
      <c r="G129" s="166" t="s">
        <v>413</v>
      </c>
      <c r="H129" s="171" t="s">
        <v>89</v>
      </c>
      <c r="I129" s="159" t="s">
        <v>114</v>
      </c>
      <c r="J129" s="165">
        <v>44976</v>
      </c>
      <c r="K129" s="165">
        <v>44976</v>
      </c>
      <c r="L129" s="172" t="s">
        <v>1106</v>
      </c>
      <c r="M129" s="159" t="s">
        <v>137</v>
      </c>
      <c r="N129" s="159" t="s">
        <v>644</v>
      </c>
      <c r="O129" s="159" t="s">
        <v>352</v>
      </c>
      <c r="P129" s="159"/>
      <c r="Q129" s="165"/>
      <c r="R129" s="166"/>
      <c r="S129" s="167"/>
      <c r="T129" s="168">
        <v>44967</v>
      </c>
      <c r="U129" s="163" t="s">
        <v>1107</v>
      </c>
      <c r="V129" s="169" t="s">
        <v>162</v>
      </c>
      <c r="W129" s="173" t="s">
        <v>665</v>
      </c>
    </row>
    <row r="130" spans="1:23" ht="14.45" customHeight="1" x14ac:dyDescent="0.25">
      <c r="A130" s="171" t="s">
        <v>1108</v>
      </c>
      <c r="B130" s="160">
        <v>52</v>
      </c>
      <c r="C130" s="159" t="s">
        <v>168</v>
      </c>
      <c r="D130" s="159" t="s">
        <v>173</v>
      </c>
      <c r="E130" s="159" t="s">
        <v>279</v>
      </c>
      <c r="F130" s="159"/>
      <c r="G130" s="166" t="s">
        <v>179</v>
      </c>
      <c r="H130" s="171" t="s">
        <v>89</v>
      </c>
      <c r="I130" s="159" t="s">
        <v>106</v>
      </c>
      <c r="J130" s="165">
        <v>44976</v>
      </c>
      <c r="K130" s="165">
        <v>44976</v>
      </c>
      <c r="L130" s="172" t="s">
        <v>1109</v>
      </c>
      <c r="M130" s="159" t="s">
        <v>133</v>
      </c>
      <c r="N130" s="159" t="s">
        <v>644</v>
      </c>
      <c r="O130" s="159" t="s">
        <v>345</v>
      </c>
      <c r="P130" s="159"/>
      <c r="Q130" s="165"/>
      <c r="R130" s="166"/>
      <c r="S130" s="167"/>
      <c r="T130" s="168">
        <v>44979</v>
      </c>
      <c r="U130" s="163" t="s">
        <v>1110</v>
      </c>
      <c r="V130" s="169" t="s">
        <v>162</v>
      </c>
      <c r="W130" s="173" t="s">
        <v>371</v>
      </c>
    </row>
    <row r="131" spans="1:23" ht="14.45" customHeight="1" x14ac:dyDescent="0.25">
      <c r="A131" s="171" t="s">
        <v>1111</v>
      </c>
      <c r="B131" s="160">
        <v>8</v>
      </c>
      <c r="C131" s="159" t="s">
        <v>178</v>
      </c>
      <c r="D131" s="159" t="s">
        <v>173</v>
      </c>
      <c r="E131" s="159" t="s">
        <v>279</v>
      </c>
      <c r="F131" s="159"/>
      <c r="G131" s="166" t="s">
        <v>179</v>
      </c>
      <c r="H131" s="171" t="s">
        <v>89</v>
      </c>
      <c r="I131" s="159" t="s">
        <v>106</v>
      </c>
      <c r="J131" s="165">
        <v>44976</v>
      </c>
      <c r="K131" s="165">
        <v>44976</v>
      </c>
      <c r="L131" s="172" t="s">
        <v>1112</v>
      </c>
      <c r="M131" s="159" t="s">
        <v>201</v>
      </c>
      <c r="N131" s="159" t="s">
        <v>644</v>
      </c>
      <c r="O131" s="159" t="s">
        <v>359</v>
      </c>
      <c r="P131" s="159" t="s">
        <v>353</v>
      </c>
      <c r="Q131" s="165">
        <v>44928</v>
      </c>
      <c r="R131" s="166" t="s">
        <v>354</v>
      </c>
      <c r="S131" s="167"/>
      <c r="T131" s="168">
        <v>44980</v>
      </c>
      <c r="U131" s="163" t="s">
        <v>1113</v>
      </c>
      <c r="V131" s="169" t="s">
        <v>162</v>
      </c>
      <c r="W131" s="173" t="s">
        <v>299</v>
      </c>
    </row>
    <row r="132" spans="1:23" ht="14.45" customHeight="1" x14ac:dyDescent="0.25">
      <c r="A132" s="171" t="s">
        <v>1114</v>
      </c>
      <c r="B132" s="160">
        <v>60</v>
      </c>
      <c r="C132" s="159" t="s">
        <v>168</v>
      </c>
      <c r="D132" s="159" t="s">
        <v>173</v>
      </c>
      <c r="E132" s="159" t="s">
        <v>279</v>
      </c>
      <c r="F132" s="159"/>
      <c r="G132" s="166" t="s">
        <v>373</v>
      </c>
      <c r="H132" s="171" t="s">
        <v>89</v>
      </c>
      <c r="I132" s="159" t="s">
        <v>106</v>
      </c>
      <c r="J132" s="165">
        <v>44976</v>
      </c>
      <c r="K132" s="165">
        <v>44976</v>
      </c>
      <c r="L132" s="172" t="s">
        <v>816</v>
      </c>
      <c r="M132" s="159" t="s">
        <v>133</v>
      </c>
      <c r="N132" s="159" t="s">
        <v>644</v>
      </c>
      <c r="O132" s="159" t="s">
        <v>345</v>
      </c>
      <c r="P132" s="159"/>
      <c r="Q132" s="165"/>
      <c r="R132" s="166"/>
      <c r="S132" s="167"/>
      <c r="T132" s="168">
        <v>44977</v>
      </c>
      <c r="U132" s="163" t="s">
        <v>285</v>
      </c>
      <c r="V132" s="169" t="s">
        <v>166</v>
      </c>
      <c r="W132" s="173" t="s">
        <v>475</v>
      </c>
    </row>
    <row r="133" spans="1:23" ht="14.45" customHeight="1" x14ac:dyDescent="0.25">
      <c r="A133" s="171" t="s">
        <v>1115</v>
      </c>
      <c r="B133" s="160">
        <v>34</v>
      </c>
      <c r="C133" s="159" t="s">
        <v>178</v>
      </c>
      <c r="D133" s="159" t="s">
        <v>173</v>
      </c>
      <c r="E133" s="159" t="s">
        <v>185</v>
      </c>
      <c r="F133" s="159"/>
      <c r="G133" s="166" t="s">
        <v>428</v>
      </c>
      <c r="H133" s="171" t="s">
        <v>91</v>
      </c>
      <c r="I133" s="159" t="s">
        <v>114</v>
      </c>
      <c r="J133" s="165">
        <v>44976</v>
      </c>
      <c r="K133" s="165">
        <v>44976</v>
      </c>
      <c r="L133" s="172" t="s">
        <v>1116</v>
      </c>
      <c r="M133" s="159" t="s">
        <v>133</v>
      </c>
      <c r="N133" s="159" t="s">
        <v>283</v>
      </c>
      <c r="O133" s="159" t="s">
        <v>345</v>
      </c>
      <c r="P133" s="159"/>
      <c r="Q133" s="165"/>
      <c r="R133" s="166"/>
      <c r="S133" s="167"/>
      <c r="T133" s="168">
        <v>44978</v>
      </c>
      <c r="U133" s="163" t="s">
        <v>1117</v>
      </c>
      <c r="V133" s="169" t="s">
        <v>162</v>
      </c>
      <c r="W133" s="173" t="s">
        <v>276</v>
      </c>
    </row>
    <row r="134" spans="1:23" ht="14.45" customHeight="1" x14ac:dyDescent="0.25">
      <c r="A134" s="171" t="s">
        <v>1118</v>
      </c>
      <c r="B134" s="160">
        <v>48</v>
      </c>
      <c r="C134" s="159" t="s">
        <v>178</v>
      </c>
      <c r="D134" s="159" t="s">
        <v>345</v>
      </c>
      <c r="E134" s="159" t="s">
        <v>185</v>
      </c>
      <c r="F134" s="159"/>
      <c r="G134" s="166" t="s">
        <v>428</v>
      </c>
      <c r="H134" s="171" t="s">
        <v>91</v>
      </c>
      <c r="I134" s="159" t="s">
        <v>114</v>
      </c>
      <c r="J134" s="165">
        <v>44976</v>
      </c>
      <c r="K134" s="165">
        <v>44976</v>
      </c>
      <c r="L134" s="172" t="s">
        <v>816</v>
      </c>
      <c r="M134" s="159" t="s">
        <v>133</v>
      </c>
      <c r="N134" s="159" t="s">
        <v>644</v>
      </c>
      <c r="O134" s="159" t="s">
        <v>345</v>
      </c>
      <c r="P134" s="159"/>
      <c r="Q134" s="165"/>
      <c r="R134" s="166"/>
      <c r="S134" s="167"/>
      <c r="T134" s="168">
        <v>44977</v>
      </c>
      <c r="U134" s="163" t="s">
        <v>1119</v>
      </c>
      <c r="V134" s="169" t="s">
        <v>166</v>
      </c>
      <c r="W134" s="173" t="s">
        <v>475</v>
      </c>
    </row>
    <row r="135" spans="1:23" ht="14.45" customHeight="1" x14ac:dyDescent="0.25">
      <c r="A135" s="171" t="s">
        <v>1120</v>
      </c>
      <c r="B135" s="160">
        <v>7</v>
      </c>
      <c r="C135" s="159" t="s">
        <v>168</v>
      </c>
      <c r="D135" s="159" t="s">
        <v>173</v>
      </c>
      <c r="E135" s="159" t="s">
        <v>185</v>
      </c>
      <c r="F135" s="159"/>
      <c r="G135" s="166" t="s">
        <v>1121</v>
      </c>
      <c r="H135" s="171" t="s">
        <v>91</v>
      </c>
      <c r="I135" s="159" t="s">
        <v>114</v>
      </c>
      <c r="J135" s="165">
        <v>44977</v>
      </c>
      <c r="K135" s="165">
        <v>44977</v>
      </c>
      <c r="L135" s="172" t="s">
        <v>441</v>
      </c>
      <c r="M135" s="159" t="s">
        <v>133</v>
      </c>
      <c r="N135" s="159" t="s">
        <v>644</v>
      </c>
      <c r="O135" s="159" t="s">
        <v>284</v>
      </c>
      <c r="P135" s="159"/>
      <c r="Q135" s="165"/>
      <c r="R135" s="166"/>
      <c r="S135" s="167"/>
      <c r="T135" s="168">
        <v>44979</v>
      </c>
      <c r="U135" s="163" t="s">
        <v>441</v>
      </c>
      <c r="V135" s="169" t="s">
        <v>162</v>
      </c>
      <c r="W135" s="173" t="s">
        <v>276</v>
      </c>
    </row>
    <row r="136" spans="1:23" ht="14.45" customHeight="1" x14ac:dyDescent="0.25">
      <c r="A136" s="171" t="s">
        <v>1122</v>
      </c>
      <c r="B136" s="160">
        <v>6</v>
      </c>
      <c r="C136" s="159" t="s">
        <v>178</v>
      </c>
      <c r="D136" s="159" t="s">
        <v>173</v>
      </c>
      <c r="E136" s="159" t="s">
        <v>185</v>
      </c>
      <c r="F136" s="159"/>
      <c r="G136" s="166" t="s">
        <v>1121</v>
      </c>
      <c r="H136" s="171" t="s">
        <v>91</v>
      </c>
      <c r="I136" s="159" t="s">
        <v>114</v>
      </c>
      <c r="J136" s="165">
        <v>44977</v>
      </c>
      <c r="K136" s="165">
        <v>44977</v>
      </c>
      <c r="L136" s="172" t="s">
        <v>1123</v>
      </c>
      <c r="M136" s="159" t="s">
        <v>133</v>
      </c>
      <c r="N136" s="159" t="s">
        <v>644</v>
      </c>
      <c r="O136" s="159" t="s">
        <v>359</v>
      </c>
      <c r="P136" s="159"/>
      <c r="Q136" s="165"/>
      <c r="R136" s="166"/>
      <c r="S136" s="167"/>
      <c r="T136" s="168">
        <v>44977</v>
      </c>
      <c r="U136" s="163" t="s">
        <v>285</v>
      </c>
      <c r="V136" s="169" t="s">
        <v>166</v>
      </c>
      <c r="W136" s="173" t="s">
        <v>1124</v>
      </c>
    </row>
    <row r="137" spans="1:23" ht="14.45" customHeight="1" x14ac:dyDescent="0.25">
      <c r="A137" s="171" t="s">
        <v>1125</v>
      </c>
      <c r="B137" s="160">
        <v>2</v>
      </c>
      <c r="C137" s="159" t="s">
        <v>178</v>
      </c>
      <c r="D137" s="159" t="s">
        <v>173</v>
      </c>
      <c r="E137" s="159" t="s">
        <v>185</v>
      </c>
      <c r="F137" s="159"/>
      <c r="G137" s="166" t="s">
        <v>732</v>
      </c>
      <c r="H137" s="171" t="s">
        <v>91</v>
      </c>
      <c r="I137" s="159" t="s">
        <v>114</v>
      </c>
      <c r="J137" s="165">
        <v>44975</v>
      </c>
      <c r="K137" s="165">
        <v>44975</v>
      </c>
      <c r="L137" s="172" t="s">
        <v>843</v>
      </c>
      <c r="M137" s="159" t="s">
        <v>133</v>
      </c>
      <c r="N137" s="159" t="s">
        <v>644</v>
      </c>
      <c r="O137" s="159" t="s">
        <v>284</v>
      </c>
      <c r="P137" s="159"/>
      <c r="Q137" s="165"/>
      <c r="R137" s="166"/>
      <c r="S137" s="167"/>
      <c r="T137" s="168">
        <v>44977</v>
      </c>
      <c r="U137" s="163" t="s">
        <v>365</v>
      </c>
      <c r="V137" s="169" t="s">
        <v>166</v>
      </c>
      <c r="W137" s="173" t="s">
        <v>276</v>
      </c>
    </row>
    <row r="138" spans="1:23" ht="14.45" customHeight="1" x14ac:dyDescent="0.25">
      <c r="A138" s="171" t="s">
        <v>1126</v>
      </c>
      <c r="B138" s="160">
        <v>1.5</v>
      </c>
      <c r="C138" s="159" t="s">
        <v>178</v>
      </c>
      <c r="D138" s="159" t="s">
        <v>173</v>
      </c>
      <c r="E138" s="159" t="s">
        <v>185</v>
      </c>
      <c r="F138" s="159"/>
      <c r="G138" s="166" t="s">
        <v>408</v>
      </c>
      <c r="H138" s="171" t="s">
        <v>91</v>
      </c>
      <c r="I138" s="159" t="s">
        <v>114</v>
      </c>
      <c r="J138" s="165">
        <v>44977</v>
      </c>
      <c r="K138" s="165">
        <v>44977</v>
      </c>
      <c r="L138" s="172" t="s">
        <v>1127</v>
      </c>
      <c r="M138" s="159" t="s">
        <v>133</v>
      </c>
      <c r="N138" s="159" t="s">
        <v>644</v>
      </c>
      <c r="O138" s="159" t="s">
        <v>306</v>
      </c>
      <c r="P138" s="159"/>
      <c r="Q138" s="165"/>
      <c r="R138" s="166"/>
      <c r="S138" s="167"/>
      <c r="T138" s="168">
        <v>44985</v>
      </c>
      <c r="U138" s="163" t="s">
        <v>1128</v>
      </c>
      <c r="V138" s="169" t="s">
        <v>162</v>
      </c>
      <c r="W138" s="173" t="s">
        <v>387</v>
      </c>
    </row>
    <row r="139" spans="1:23" ht="14.45" customHeight="1" x14ac:dyDescent="0.25">
      <c r="A139" s="171" t="s">
        <v>1129</v>
      </c>
      <c r="B139" s="160">
        <v>1</v>
      </c>
      <c r="C139" s="159" t="s">
        <v>168</v>
      </c>
      <c r="D139" s="159" t="s">
        <v>173</v>
      </c>
      <c r="E139" s="159" t="s">
        <v>279</v>
      </c>
      <c r="F139" s="159"/>
      <c r="G139" s="166" t="s">
        <v>217</v>
      </c>
      <c r="H139" s="171" t="s">
        <v>89</v>
      </c>
      <c r="I139" s="159" t="s">
        <v>104</v>
      </c>
      <c r="J139" s="165">
        <v>44977</v>
      </c>
      <c r="K139" s="165">
        <v>44977</v>
      </c>
      <c r="L139" s="172" t="s">
        <v>843</v>
      </c>
      <c r="M139" s="159" t="s">
        <v>133</v>
      </c>
      <c r="N139" s="159" t="s">
        <v>644</v>
      </c>
      <c r="O139" s="159" t="s">
        <v>284</v>
      </c>
      <c r="P139" s="159"/>
      <c r="Q139" s="165"/>
      <c r="R139" s="166"/>
      <c r="S139" s="167"/>
      <c r="T139" s="168">
        <v>44982</v>
      </c>
      <c r="U139" s="163" t="s">
        <v>672</v>
      </c>
      <c r="V139" s="169" t="s">
        <v>162</v>
      </c>
      <c r="W139" s="173" t="s">
        <v>328</v>
      </c>
    </row>
    <row r="140" spans="1:23" ht="14.45" customHeight="1" x14ac:dyDescent="0.25">
      <c r="A140" s="171" t="s">
        <v>1130</v>
      </c>
      <c r="B140" s="160">
        <v>35</v>
      </c>
      <c r="C140" s="159" t="s">
        <v>168</v>
      </c>
      <c r="D140" s="159" t="s">
        <v>173</v>
      </c>
      <c r="E140" s="159" t="s">
        <v>185</v>
      </c>
      <c r="F140" s="159"/>
      <c r="G140" s="166" t="s">
        <v>1131</v>
      </c>
      <c r="H140" s="171" t="s">
        <v>91</v>
      </c>
      <c r="I140" s="159" t="s">
        <v>116</v>
      </c>
      <c r="J140" s="165">
        <v>44978</v>
      </c>
      <c r="K140" s="165">
        <v>44978</v>
      </c>
      <c r="L140" s="172" t="s">
        <v>721</v>
      </c>
      <c r="M140" s="159" t="s">
        <v>137</v>
      </c>
      <c r="N140" s="159" t="s">
        <v>644</v>
      </c>
      <c r="O140" s="159" t="s">
        <v>171</v>
      </c>
      <c r="P140" s="159"/>
      <c r="Q140" s="165"/>
      <c r="R140" s="166"/>
      <c r="S140" s="167"/>
      <c r="T140" s="168">
        <v>44989</v>
      </c>
      <c r="U140" s="163" t="s">
        <v>688</v>
      </c>
      <c r="V140" s="169" t="s">
        <v>162</v>
      </c>
      <c r="W140" s="173" t="s">
        <v>502</v>
      </c>
    </row>
    <row r="141" spans="1:23" ht="14.45" customHeight="1" x14ac:dyDescent="0.25">
      <c r="A141" s="171" t="s">
        <v>1132</v>
      </c>
      <c r="B141" s="160">
        <v>29</v>
      </c>
      <c r="C141" s="159" t="s">
        <v>168</v>
      </c>
      <c r="D141" s="159" t="s">
        <v>173</v>
      </c>
      <c r="E141" s="159" t="s">
        <v>279</v>
      </c>
      <c r="F141" s="159"/>
      <c r="G141" s="166" t="s">
        <v>179</v>
      </c>
      <c r="H141" s="171" t="s">
        <v>89</v>
      </c>
      <c r="I141" s="159" t="s">
        <v>106</v>
      </c>
      <c r="J141" s="165">
        <v>44978</v>
      </c>
      <c r="K141" s="165">
        <v>44978</v>
      </c>
      <c r="L141" s="172" t="s">
        <v>171</v>
      </c>
      <c r="M141" s="159" t="s">
        <v>137</v>
      </c>
      <c r="N141" s="159" t="s">
        <v>644</v>
      </c>
      <c r="O141" s="159" t="s">
        <v>171</v>
      </c>
      <c r="P141" s="159" t="s">
        <v>353</v>
      </c>
      <c r="Q141" s="165">
        <v>44978</v>
      </c>
      <c r="R141" s="166" t="s">
        <v>354</v>
      </c>
      <c r="S141" s="167"/>
      <c r="T141" s="168">
        <v>44981</v>
      </c>
      <c r="U141" s="163" t="s">
        <v>1133</v>
      </c>
      <c r="V141" s="169" t="s">
        <v>162</v>
      </c>
      <c r="W141" s="173" t="s">
        <v>654</v>
      </c>
    </row>
    <row r="142" spans="1:23" ht="14.45" customHeight="1" x14ac:dyDescent="0.25">
      <c r="A142" s="171" t="s">
        <v>1134</v>
      </c>
      <c r="B142" s="160">
        <v>56</v>
      </c>
      <c r="C142" s="159" t="s">
        <v>178</v>
      </c>
      <c r="D142" s="159" t="s">
        <v>508</v>
      </c>
      <c r="E142" s="159" t="s">
        <v>185</v>
      </c>
      <c r="F142" s="159"/>
      <c r="G142" s="166" t="s">
        <v>1135</v>
      </c>
      <c r="H142" s="171" t="s">
        <v>89</v>
      </c>
      <c r="I142" s="159" t="s">
        <v>116</v>
      </c>
      <c r="J142" s="165">
        <v>44978</v>
      </c>
      <c r="K142" s="165">
        <v>44977</v>
      </c>
      <c r="L142" s="172" t="s">
        <v>1136</v>
      </c>
      <c r="M142" s="159" t="s">
        <v>201</v>
      </c>
      <c r="N142" s="159" t="s">
        <v>644</v>
      </c>
      <c r="O142" s="159" t="s">
        <v>345</v>
      </c>
      <c r="P142" s="159" t="s">
        <v>353</v>
      </c>
      <c r="Q142" s="165">
        <v>44977</v>
      </c>
      <c r="R142" s="166" t="s">
        <v>354</v>
      </c>
      <c r="S142" s="167"/>
      <c r="T142" s="168">
        <v>44985</v>
      </c>
      <c r="U142" s="163" t="s">
        <v>1137</v>
      </c>
      <c r="V142" s="169" t="s">
        <v>162</v>
      </c>
      <c r="W142" s="173" t="s">
        <v>387</v>
      </c>
    </row>
    <row r="143" spans="1:23" ht="14.45" customHeight="1" x14ac:dyDescent="0.25">
      <c r="A143" s="171" t="s">
        <v>1138</v>
      </c>
      <c r="B143" s="160">
        <v>27</v>
      </c>
      <c r="C143" s="159" t="s">
        <v>168</v>
      </c>
      <c r="D143" s="159" t="s">
        <v>173</v>
      </c>
      <c r="E143" s="159" t="s">
        <v>185</v>
      </c>
      <c r="F143" s="159"/>
      <c r="G143" s="166" t="s">
        <v>436</v>
      </c>
      <c r="H143" s="171" t="s">
        <v>89</v>
      </c>
      <c r="I143" s="159" t="s">
        <v>114</v>
      </c>
      <c r="J143" s="165">
        <v>44978</v>
      </c>
      <c r="K143" s="165">
        <v>44978</v>
      </c>
      <c r="L143" s="172" t="s">
        <v>889</v>
      </c>
      <c r="M143" s="159" t="s">
        <v>137</v>
      </c>
      <c r="N143" s="159" t="s">
        <v>644</v>
      </c>
      <c r="O143" s="159" t="s">
        <v>888</v>
      </c>
      <c r="P143" s="159" t="s">
        <v>353</v>
      </c>
      <c r="Q143" s="165">
        <v>44984</v>
      </c>
      <c r="R143" s="166" t="s">
        <v>354</v>
      </c>
      <c r="S143" s="167"/>
      <c r="T143" s="168">
        <v>44994</v>
      </c>
      <c r="U143" s="163" t="s">
        <v>1139</v>
      </c>
      <c r="V143" s="169" t="s">
        <v>162</v>
      </c>
      <c r="W143" s="173" t="s">
        <v>807</v>
      </c>
    </row>
    <row r="144" spans="1:23" ht="14.45" customHeight="1" x14ac:dyDescent="0.25">
      <c r="A144" s="171" t="s">
        <v>1140</v>
      </c>
      <c r="B144" s="160">
        <v>80</v>
      </c>
      <c r="C144" s="159" t="s">
        <v>178</v>
      </c>
      <c r="D144" s="159" t="s">
        <v>173</v>
      </c>
      <c r="E144" s="159" t="s">
        <v>185</v>
      </c>
      <c r="F144" s="159"/>
      <c r="G144" s="166" t="s">
        <v>408</v>
      </c>
      <c r="H144" s="171" t="s">
        <v>91</v>
      </c>
      <c r="I144" s="159" t="s">
        <v>114</v>
      </c>
      <c r="J144" s="165">
        <v>44978</v>
      </c>
      <c r="K144" s="165">
        <v>44978</v>
      </c>
      <c r="L144" s="172" t="s">
        <v>382</v>
      </c>
      <c r="M144" s="159" t="s">
        <v>133</v>
      </c>
      <c r="N144" s="159" t="s">
        <v>644</v>
      </c>
      <c r="O144" s="159" t="s">
        <v>383</v>
      </c>
      <c r="P144" s="159"/>
      <c r="Q144" s="165"/>
      <c r="R144" s="166"/>
      <c r="S144" s="167"/>
      <c r="T144" s="168">
        <v>44982</v>
      </c>
      <c r="U144" s="163" t="s">
        <v>690</v>
      </c>
      <c r="V144" s="169" t="s">
        <v>162</v>
      </c>
      <c r="W144" s="173" t="s">
        <v>299</v>
      </c>
    </row>
    <row r="145" spans="1:23" ht="14.45" customHeight="1" x14ac:dyDescent="0.25">
      <c r="A145" s="171" t="s">
        <v>1141</v>
      </c>
      <c r="B145" s="160">
        <v>30</v>
      </c>
      <c r="C145" s="159" t="s">
        <v>178</v>
      </c>
      <c r="D145" s="159" t="s">
        <v>173</v>
      </c>
      <c r="E145" s="159" t="s">
        <v>279</v>
      </c>
      <c r="F145" s="159"/>
      <c r="G145" s="166" t="s">
        <v>338</v>
      </c>
      <c r="H145" s="171" t="s">
        <v>89</v>
      </c>
      <c r="I145" s="159" t="s">
        <v>102</v>
      </c>
      <c r="J145" s="165">
        <v>44978</v>
      </c>
      <c r="K145" s="165">
        <v>44978</v>
      </c>
      <c r="L145" s="172" t="s">
        <v>1142</v>
      </c>
      <c r="M145" s="159" t="s">
        <v>133</v>
      </c>
      <c r="N145" s="159" t="s">
        <v>644</v>
      </c>
      <c r="O145" s="159" t="s">
        <v>291</v>
      </c>
      <c r="P145" s="159"/>
      <c r="Q145" s="165"/>
      <c r="R145" s="166" t="s">
        <v>147</v>
      </c>
      <c r="S145" s="167"/>
      <c r="T145" s="168">
        <v>44984</v>
      </c>
      <c r="U145" s="163" t="s">
        <v>1143</v>
      </c>
      <c r="V145" s="169" t="s">
        <v>162</v>
      </c>
      <c r="W145" s="173" t="s">
        <v>1144</v>
      </c>
    </row>
    <row r="146" spans="1:23" ht="14.45" customHeight="1" x14ac:dyDescent="0.25">
      <c r="A146" s="171" t="s">
        <v>1145</v>
      </c>
      <c r="B146" s="160">
        <v>19</v>
      </c>
      <c r="C146" s="159" t="s">
        <v>168</v>
      </c>
      <c r="D146" s="159" t="s">
        <v>173</v>
      </c>
      <c r="E146" s="159" t="s">
        <v>279</v>
      </c>
      <c r="F146" s="159"/>
      <c r="G146" s="166" t="s">
        <v>419</v>
      </c>
      <c r="H146" s="171" t="s">
        <v>89</v>
      </c>
      <c r="I146" s="159" t="s">
        <v>106</v>
      </c>
      <c r="J146" s="165">
        <v>44978</v>
      </c>
      <c r="K146" s="165">
        <v>44978</v>
      </c>
      <c r="L146" s="172" t="s">
        <v>1146</v>
      </c>
      <c r="M146" s="159" t="s">
        <v>137</v>
      </c>
      <c r="N146" s="159" t="s">
        <v>644</v>
      </c>
      <c r="O146" s="159" t="s">
        <v>462</v>
      </c>
      <c r="P146" s="159"/>
      <c r="Q146" s="165"/>
      <c r="R146" s="166"/>
      <c r="S146" s="167"/>
      <c r="T146" s="168">
        <v>44981</v>
      </c>
      <c r="U146" s="163" t="s">
        <v>1147</v>
      </c>
      <c r="V146" s="169" t="s">
        <v>162</v>
      </c>
      <c r="W146" s="173" t="s">
        <v>654</v>
      </c>
    </row>
    <row r="147" spans="1:23" ht="14.45" customHeight="1" x14ac:dyDescent="0.25">
      <c r="A147" s="171" t="s">
        <v>1148</v>
      </c>
      <c r="B147" s="160">
        <v>50</v>
      </c>
      <c r="C147" s="159" t="s">
        <v>168</v>
      </c>
      <c r="D147" s="159" t="s">
        <v>173</v>
      </c>
      <c r="E147" s="159" t="s">
        <v>185</v>
      </c>
      <c r="F147" s="159"/>
      <c r="G147" s="166" t="s">
        <v>1149</v>
      </c>
      <c r="H147" s="171" t="s">
        <v>91</v>
      </c>
      <c r="I147" s="159" t="s">
        <v>114</v>
      </c>
      <c r="J147" s="165">
        <v>44979</v>
      </c>
      <c r="K147" s="165">
        <v>44979</v>
      </c>
      <c r="L147" s="172" t="s">
        <v>684</v>
      </c>
      <c r="M147" s="159" t="s">
        <v>133</v>
      </c>
      <c r="N147" s="159" t="s">
        <v>644</v>
      </c>
      <c r="O147" s="159" t="s">
        <v>310</v>
      </c>
      <c r="P147" s="159"/>
      <c r="Q147" s="165"/>
      <c r="R147" s="166"/>
      <c r="S147" s="167"/>
      <c r="T147" s="168">
        <v>44983</v>
      </c>
      <c r="U147" s="163" t="s">
        <v>1150</v>
      </c>
      <c r="V147" s="169" t="s">
        <v>162</v>
      </c>
      <c r="W147" s="173" t="s">
        <v>299</v>
      </c>
    </row>
    <row r="148" spans="1:23" ht="14.45" customHeight="1" x14ac:dyDescent="0.25">
      <c r="A148" s="171" t="s">
        <v>1151</v>
      </c>
      <c r="B148" s="160">
        <v>2.5</v>
      </c>
      <c r="C148" s="159" t="s">
        <v>168</v>
      </c>
      <c r="D148" s="159" t="s">
        <v>173</v>
      </c>
      <c r="E148" s="159" t="s">
        <v>185</v>
      </c>
      <c r="F148" s="159"/>
      <c r="G148" s="166" t="s">
        <v>405</v>
      </c>
      <c r="H148" s="171" t="s">
        <v>91</v>
      </c>
      <c r="I148" s="159" t="s">
        <v>116</v>
      </c>
      <c r="J148" s="165">
        <v>44979</v>
      </c>
      <c r="K148" s="165">
        <v>44979</v>
      </c>
      <c r="L148" s="172" t="s">
        <v>1034</v>
      </c>
      <c r="M148" s="159" t="s">
        <v>133</v>
      </c>
      <c r="N148" s="159" t="s">
        <v>644</v>
      </c>
      <c r="O148" s="159" t="s">
        <v>345</v>
      </c>
      <c r="P148" s="159"/>
      <c r="Q148" s="165"/>
      <c r="R148" s="166"/>
      <c r="S148" s="167"/>
      <c r="T148" s="168">
        <v>44982</v>
      </c>
      <c r="U148" s="163" t="s">
        <v>1152</v>
      </c>
      <c r="V148" s="169" t="s">
        <v>162</v>
      </c>
      <c r="W148" s="173" t="s">
        <v>371</v>
      </c>
    </row>
    <row r="149" spans="1:23" ht="14.45" customHeight="1" x14ac:dyDescent="0.25">
      <c r="A149" s="171" t="s">
        <v>1153</v>
      </c>
      <c r="B149" s="160">
        <v>26</v>
      </c>
      <c r="C149" s="159" t="s">
        <v>168</v>
      </c>
      <c r="D149" s="159" t="s">
        <v>173</v>
      </c>
      <c r="E149" s="159" t="s">
        <v>185</v>
      </c>
      <c r="F149" s="159"/>
      <c r="G149" s="166" t="s">
        <v>521</v>
      </c>
      <c r="H149" s="171" t="s">
        <v>91</v>
      </c>
      <c r="I149" s="159" t="s">
        <v>114</v>
      </c>
      <c r="J149" s="165">
        <v>44979</v>
      </c>
      <c r="K149" s="165">
        <v>44979</v>
      </c>
      <c r="L149" s="172" t="s">
        <v>1154</v>
      </c>
      <c r="M149" s="159" t="s">
        <v>201</v>
      </c>
      <c r="N149" s="159" t="s">
        <v>644</v>
      </c>
      <c r="O149" s="159" t="s">
        <v>421</v>
      </c>
      <c r="P149" s="159"/>
      <c r="Q149" s="165"/>
      <c r="R149" s="166"/>
      <c r="S149" s="167"/>
      <c r="T149" s="168">
        <v>44982</v>
      </c>
      <c r="U149" s="163" t="s">
        <v>1155</v>
      </c>
      <c r="V149" s="169" t="s">
        <v>162</v>
      </c>
      <c r="W149" s="173" t="s">
        <v>371</v>
      </c>
    </row>
    <row r="150" spans="1:23" ht="14.45" customHeight="1" x14ac:dyDescent="0.25">
      <c r="A150" s="171" t="s">
        <v>1156</v>
      </c>
      <c r="B150" s="160">
        <v>56</v>
      </c>
      <c r="C150" s="159" t="s">
        <v>178</v>
      </c>
      <c r="D150" s="159" t="s">
        <v>173</v>
      </c>
      <c r="E150" s="159" t="s">
        <v>185</v>
      </c>
      <c r="F150" s="159"/>
      <c r="G150" s="166" t="s">
        <v>1157</v>
      </c>
      <c r="H150" s="171" t="s">
        <v>89</v>
      </c>
      <c r="I150" s="159" t="s">
        <v>114</v>
      </c>
      <c r="J150" s="165">
        <v>44978</v>
      </c>
      <c r="K150" s="165">
        <v>44978</v>
      </c>
      <c r="L150" s="172" t="s">
        <v>1158</v>
      </c>
      <c r="M150" s="159" t="s">
        <v>201</v>
      </c>
      <c r="N150" s="159" t="s">
        <v>644</v>
      </c>
      <c r="O150" s="159" t="s">
        <v>421</v>
      </c>
      <c r="P150" s="159" t="s">
        <v>353</v>
      </c>
      <c r="Q150" s="165">
        <v>44978</v>
      </c>
      <c r="R150" s="166" t="s">
        <v>354</v>
      </c>
      <c r="S150" s="167"/>
      <c r="T150" s="168">
        <v>44985</v>
      </c>
      <c r="U150" s="163" t="s">
        <v>1159</v>
      </c>
      <c r="V150" s="169" t="s">
        <v>162</v>
      </c>
      <c r="W150" s="173" t="s">
        <v>423</v>
      </c>
    </row>
    <row r="151" spans="1:23" ht="14.45" customHeight="1" x14ac:dyDescent="0.25">
      <c r="A151" s="171" t="s">
        <v>1160</v>
      </c>
      <c r="B151" s="160">
        <v>3.5</v>
      </c>
      <c r="C151" s="159" t="s">
        <v>168</v>
      </c>
      <c r="D151" s="159" t="s">
        <v>173</v>
      </c>
      <c r="E151" s="159" t="s">
        <v>185</v>
      </c>
      <c r="F151" s="159"/>
      <c r="G151" s="166" t="s">
        <v>342</v>
      </c>
      <c r="H151" s="171" t="s">
        <v>91</v>
      </c>
      <c r="I151" s="159" t="s">
        <v>114</v>
      </c>
      <c r="J151" s="165">
        <v>44980</v>
      </c>
      <c r="K151" s="165">
        <v>44980</v>
      </c>
      <c r="L151" s="172" t="s">
        <v>1161</v>
      </c>
      <c r="M151" s="159" t="s">
        <v>133</v>
      </c>
      <c r="N151" s="159" t="s">
        <v>644</v>
      </c>
      <c r="O151" s="159" t="s">
        <v>345</v>
      </c>
      <c r="P151" s="159"/>
      <c r="Q151" s="165"/>
      <c r="R151" s="166"/>
      <c r="S151" s="167"/>
      <c r="T151" s="168">
        <v>45008</v>
      </c>
      <c r="U151" s="163" t="s">
        <v>1162</v>
      </c>
      <c r="V151" s="169" t="s">
        <v>162</v>
      </c>
      <c r="W151" s="173" t="s">
        <v>973</v>
      </c>
    </row>
    <row r="152" spans="1:23" ht="14.45" customHeight="1" x14ac:dyDescent="0.25">
      <c r="A152" s="171" t="s">
        <v>1163</v>
      </c>
      <c r="B152" s="160">
        <v>74</v>
      </c>
      <c r="C152" s="159" t="s">
        <v>178</v>
      </c>
      <c r="D152" s="159" t="s">
        <v>173</v>
      </c>
      <c r="E152" s="159" t="s">
        <v>279</v>
      </c>
      <c r="F152" s="159"/>
      <c r="G152" s="166" t="s">
        <v>338</v>
      </c>
      <c r="H152" s="171" t="s">
        <v>89</v>
      </c>
      <c r="I152" s="159" t="s">
        <v>102</v>
      </c>
      <c r="J152" s="165">
        <v>44980</v>
      </c>
      <c r="K152" s="165">
        <v>44980</v>
      </c>
      <c r="L152" s="172" t="s">
        <v>690</v>
      </c>
      <c r="M152" s="159" t="s">
        <v>133</v>
      </c>
      <c r="N152" s="159" t="s">
        <v>644</v>
      </c>
      <c r="O152" s="159" t="s">
        <v>383</v>
      </c>
      <c r="P152" s="159"/>
      <c r="Q152" s="165"/>
      <c r="R152" s="166"/>
      <c r="S152" s="167"/>
      <c r="T152" s="168">
        <v>44985</v>
      </c>
      <c r="U152" s="163" t="s">
        <v>1164</v>
      </c>
      <c r="V152" s="169" t="s">
        <v>162</v>
      </c>
      <c r="W152" s="173" t="s">
        <v>328</v>
      </c>
    </row>
    <row r="153" spans="1:23" ht="14.45" customHeight="1" x14ac:dyDescent="0.25">
      <c r="A153" s="171" t="s">
        <v>1165</v>
      </c>
      <c r="B153" s="160">
        <v>70</v>
      </c>
      <c r="C153" s="159" t="s">
        <v>178</v>
      </c>
      <c r="D153" s="159" t="s">
        <v>173</v>
      </c>
      <c r="E153" s="159" t="s">
        <v>185</v>
      </c>
      <c r="F153" s="159"/>
      <c r="G153" s="166" t="s">
        <v>529</v>
      </c>
      <c r="H153" s="171" t="s">
        <v>89</v>
      </c>
      <c r="I153" s="159" t="s">
        <v>114</v>
      </c>
      <c r="J153" s="165">
        <v>44981</v>
      </c>
      <c r="K153" s="165">
        <v>44981</v>
      </c>
      <c r="L153" s="172" t="s">
        <v>1166</v>
      </c>
      <c r="M153" s="159" t="s">
        <v>201</v>
      </c>
      <c r="N153" s="159" t="s">
        <v>344</v>
      </c>
      <c r="O153" s="159" t="s">
        <v>421</v>
      </c>
      <c r="P153" s="159" t="s">
        <v>353</v>
      </c>
      <c r="Q153" s="165">
        <v>44993</v>
      </c>
      <c r="R153" s="166" t="s">
        <v>147</v>
      </c>
      <c r="S153" s="167"/>
      <c r="T153" s="168">
        <v>45002</v>
      </c>
      <c r="U153" s="163" t="s">
        <v>1167</v>
      </c>
      <c r="V153" s="169" t="s">
        <v>162</v>
      </c>
      <c r="W153" s="173" t="s">
        <v>1168</v>
      </c>
    </row>
    <row r="154" spans="1:23" ht="14.45" customHeight="1" x14ac:dyDescent="0.25">
      <c r="A154" s="171" t="s">
        <v>1169</v>
      </c>
      <c r="B154" s="160">
        <v>35</v>
      </c>
      <c r="C154" s="159" t="s">
        <v>178</v>
      </c>
      <c r="D154" s="159" t="s">
        <v>569</v>
      </c>
      <c r="E154" s="159" t="s">
        <v>279</v>
      </c>
      <c r="F154" s="159"/>
      <c r="G154" s="166" t="s">
        <v>1170</v>
      </c>
      <c r="H154" s="171" t="s">
        <v>89</v>
      </c>
      <c r="I154" s="159" t="s">
        <v>106</v>
      </c>
      <c r="J154" s="165">
        <v>44981</v>
      </c>
      <c r="K154" s="165">
        <v>44981</v>
      </c>
      <c r="L154" s="172" t="s">
        <v>1171</v>
      </c>
      <c r="M154" s="159" t="s">
        <v>201</v>
      </c>
      <c r="N154" s="159" t="s">
        <v>344</v>
      </c>
      <c r="O154" s="159" t="s">
        <v>421</v>
      </c>
      <c r="P154" s="159"/>
      <c r="Q154" s="165"/>
      <c r="R154" s="166"/>
      <c r="S154" s="167"/>
      <c r="T154" s="168">
        <v>44985</v>
      </c>
      <c r="U154" s="163" t="s">
        <v>1172</v>
      </c>
      <c r="V154" s="169" t="s">
        <v>162</v>
      </c>
      <c r="W154" s="173" t="s">
        <v>299</v>
      </c>
    </row>
    <row r="155" spans="1:23" ht="14.45" customHeight="1" x14ac:dyDescent="0.25">
      <c r="A155" s="171" t="s">
        <v>1173</v>
      </c>
      <c r="B155" s="160">
        <v>20</v>
      </c>
      <c r="C155" s="159" t="s">
        <v>168</v>
      </c>
      <c r="D155" s="159" t="s">
        <v>173</v>
      </c>
      <c r="E155" s="159" t="s">
        <v>279</v>
      </c>
      <c r="F155" s="159"/>
      <c r="G155" s="166" t="s">
        <v>821</v>
      </c>
      <c r="H155" s="171" t="s">
        <v>89</v>
      </c>
      <c r="I155" s="159" t="s">
        <v>104</v>
      </c>
      <c r="J155" s="165">
        <v>44981</v>
      </c>
      <c r="K155" s="165">
        <v>44981</v>
      </c>
      <c r="L155" s="172" t="s">
        <v>898</v>
      </c>
      <c r="M155" s="159" t="s">
        <v>137</v>
      </c>
      <c r="N155" s="159" t="s">
        <v>644</v>
      </c>
      <c r="O155" s="159" t="s">
        <v>171</v>
      </c>
      <c r="P155" s="159"/>
      <c r="Q155" s="165"/>
      <c r="R155" s="166"/>
      <c r="S155" s="167"/>
      <c r="T155" s="168">
        <v>44984</v>
      </c>
      <c r="U155" s="163" t="s">
        <v>1174</v>
      </c>
      <c r="V155" s="169" t="s">
        <v>162</v>
      </c>
      <c r="W155" s="173" t="s">
        <v>371</v>
      </c>
    </row>
    <row r="156" spans="1:23" ht="14.45" customHeight="1" x14ac:dyDescent="0.25">
      <c r="A156" s="171" t="s">
        <v>1175</v>
      </c>
      <c r="B156" s="160">
        <v>20</v>
      </c>
      <c r="C156" s="159" t="s">
        <v>168</v>
      </c>
      <c r="D156" s="159" t="s">
        <v>173</v>
      </c>
      <c r="E156" s="159" t="s">
        <v>279</v>
      </c>
      <c r="F156" s="159"/>
      <c r="G156" s="166" t="s">
        <v>1002</v>
      </c>
      <c r="H156" s="171" t="s">
        <v>89</v>
      </c>
      <c r="I156" s="159" t="s">
        <v>102</v>
      </c>
      <c r="J156" s="165">
        <v>44983</v>
      </c>
      <c r="K156" s="165">
        <v>44983</v>
      </c>
      <c r="L156" s="172" t="s">
        <v>1176</v>
      </c>
      <c r="M156" s="159" t="s">
        <v>201</v>
      </c>
      <c r="N156" s="159" t="s">
        <v>290</v>
      </c>
      <c r="O156" s="159" t="s">
        <v>421</v>
      </c>
      <c r="P156" s="159" t="s">
        <v>353</v>
      </c>
      <c r="Q156" s="165">
        <v>44982</v>
      </c>
      <c r="R156" s="166" t="s">
        <v>354</v>
      </c>
      <c r="S156" s="167"/>
      <c r="T156" s="168">
        <v>44984</v>
      </c>
      <c r="U156" s="163" t="s">
        <v>1177</v>
      </c>
      <c r="V156" s="169" t="s">
        <v>162</v>
      </c>
      <c r="W156" s="173" t="s">
        <v>276</v>
      </c>
    </row>
    <row r="157" spans="1:23" ht="14.45" customHeight="1" x14ac:dyDescent="0.25">
      <c r="A157" s="171" t="s">
        <v>1178</v>
      </c>
      <c r="B157" s="160">
        <v>20</v>
      </c>
      <c r="C157" s="159" t="s">
        <v>168</v>
      </c>
      <c r="D157" s="159" t="s">
        <v>173</v>
      </c>
      <c r="E157" s="159" t="s">
        <v>279</v>
      </c>
      <c r="F157" s="159"/>
      <c r="G157" s="166" t="s">
        <v>338</v>
      </c>
      <c r="H157" s="171" t="s">
        <v>89</v>
      </c>
      <c r="I157" s="159" t="s">
        <v>102</v>
      </c>
      <c r="J157" s="165">
        <v>44983</v>
      </c>
      <c r="K157" s="165">
        <v>44983</v>
      </c>
      <c r="L157" s="172" t="s">
        <v>898</v>
      </c>
      <c r="M157" s="159" t="s">
        <v>137</v>
      </c>
      <c r="N157" s="159" t="s">
        <v>644</v>
      </c>
      <c r="O157" s="159" t="s">
        <v>171</v>
      </c>
      <c r="P157" s="159"/>
      <c r="Q157" s="165"/>
      <c r="R157" s="166"/>
      <c r="S157" s="167"/>
      <c r="T157" s="168">
        <v>44985</v>
      </c>
      <c r="U157" s="163" t="s">
        <v>1174</v>
      </c>
      <c r="V157" s="169" t="s">
        <v>162</v>
      </c>
      <c r="W157" s="173" t="s">
        <v>276</v>
      </c>
    </row>
    <row r="158" spans="1:23" ht="14.45" customHeight="1" x14ac:dyDescent="0.25">
      <c r="A158" s="171" t="s">
        <v>1179</v>
      </c>
      <c r="B158" s="160">
        <v>12</v>
      </c>
      <c r="C158" s="159" t="s">
        <v>168</v>
      </c>
      <c r="D158" s="159" t="s">
        <v>173</v>
      </c>
      <c r="E158" s="159" t="s">
        <v>185</v>
      </c>
      <c r="F158" s="159"/>
      <c r="G158" s="166" t="s">
        <v>446</v>
      </c>
      <c r="H158" s="171" t="s">
        <v>91</v>
      </c>
      <c r="I158" s="159" t="s">
        <v>114</v>
      </c>
      <c r="J158" s="165">
        <v>44981</v>
      </c>
      <c r="K158" s="165">
        <v>44981</v>
      </c>
      <c r="L158" s="172" t="s">
        <v>1180</v>
      </c>
      <c r="M158" s="159" t="s">
        <v>133</v>
      </c>
      <c r="N158" s="159" t="s">
        <v>290</v>
      </c>
      <c r="O158" s="159" t="s">
        <v>310</v>
      </c>
      <c r="P158" s="159"/>
      <c r="Q158" s="165"/>
      <c r="R158" s="166"/>
      <c r="S158" s="167"/>
      <c r="T158" s="168">
        <v>44990</v>
      </c>
      <c r="U158" s="163" t="s">
        <v>1181</v>
      </c>
      <c r="V158" s="169" t="s">
        <v>162</v>
      </c>
      <c r="W158" s="173" t="s">
        <v>417</v>
      </c>
    </row>
    <row r="159" spans="1:23" ht="14.45" customHeight="1" x14ac:dyDescent="0.25">
      <c r="A159" s="171" t="s">
        <v>1182</v>
      </c>
      <c r="B159" s="160">
        <v>68</v>
      </c>
      <c r="C159" s="159" t="s">
        <v>178</v>
      </c>
      <c r="D159" s="159" t="s">
        <v>173</v>
      </c>
      <c r="E159" s="159" t="s">
        <v>185</v>
      </c>
      <c r="F159" s="159"/>
      <c r="G159" s="166" t="s">
        <v>405</v>
      </c>
      <c r="H159" s="171" t="s">
        <v>91</v>
      </c>
      <c r="I159" s="159" t="s">
        <v>116</v>
      </c>
      <c r="J159" s="165">
        <v>44982</v>
      </c>
      <c r="K159" s="165">
        <v>44982</v>
      </c>
      <c r="L159" s="172" t="s">
        <v>1183</v>
      </c>
      <c r="M159" s="159" t="s">
        <v>133</v>
      </c>
      <c r="N159" s="159" t="s">
        <v>644</v>
      </c>
      <c r="O159" s="159" t="s">
        <v>345</v>
      </c>
      <c r="P159" s="159"/>
      <c r="Q159" s="165"/>
      <c r="R159" s="166"/>
      <c r="S159" s="167"/>
      <c r="T159" s="168">
        <v>44985</v>
      </c>
      <c r="U159" s="163" t="s">
        <v>285</v>
      </c>
      <c r="V159" s="169" t="s">
        <v>164</v>
      </c>
      <c r="W159" s="173" t="s">
        <v>817</v>
      </c>
    </row>
    <row r="160" spans="1:23" ht="14.45" customHeight="1" x14ac:dyDescent="0.25">
      <c r="A160" s="171" t="s">
        <v>1184</v>
      </c>
      <c r="B160" s="160">
        <v>8</v>
      </c>
      <c r="C160" s="159" t="s">
        <v>178</v>
      </c>
      <c r="D160" s="159" t="s">
        <v>173</v>
      </c>
      <c r="E160" s="159" t="s">
        <v>185</v>
      </c>
      <c r="F160" s="159"/>
      <c r="G160" s="166" t="s">
        <v>521</v>
      </c>
      <c r="H160" s="171" t="s">
        <v>91</v>
      </c>
      <c r="I160" s="159" t="s">
        <v>114</v>
      </c>
      <c r="J160" s="165">
        <v>44983</v>
      </c>
      <c r="K160" s="165">
        <v>44983</v>
      </c>
      <c r="L160" s="172" t="s">
        <v>1185</v>
      </c>
      <c r="M160" s="159" t="s">
        <v>133</v>
      </c>
      <c r="N160" s="159" t="s">
        <v>644</v>
      </c>
      <c r="O160" s="159" t="s">
        <v>345</v>
      </c>
      <c r="P160" s="159"/>
      <c r="Q160" s="165"/>
      <c r="R160" s="166"/>
      <c r="S160" s="167"/>
      <c r="T160" s="168">
        <v>45000</v>
      </c>
      <c r="U160" s="163" t="s">
        <v>1186</v>
      </c>
      <c r="V160" s="169" t="s">
        <v>162</v>
      </c>
      <c r="W160" s="173" t="s">
        <v>1091</v>
      </c>
    </row>
    <row r="161" spans="1:23" ht="14.45" customHeight="1" x14ac:dyDescent="0.25">
      <c r="A161" s="171" t="s">
        <v>1187</v>
      </c>
      <c r="B161" s="160">
        <v>40</v>
      </c>
      <c r="C161" s="159" t="s">
        <v>168</v>
      </c>
      <c r="D161" s="159" t="s">
        <v>173</v>
      </c>
      <c r="E161" s="159" t="s">
        <v>185</v>
      </c>
      <c r="F161" s="159"/>
      <c r="G161" s="166" t="s">
        <v>713</v>
      </c>
      <c r="H161" s="171" t="s">
        <v>89</v>
      </c>
      <c r="I161" s="159" t="s">
        <v>114</v>
      </c>
      <c r="J161" s="165">
        <v>44982</v>
      </c>
      <c r="K161" s="165">
        <v>44982</v>
      </c>
      <c r="L161" s="172" t="s">
        <v>1188</v>
      </c>
      <c r="M161" s="159" t="s">
        <v>137</v>
      </c>
      <c r="N161" s="159" t="s">
        <v>290</v>
      </c>
      <c r="O161" s="159" t="s">
        <v>171</v>
      </c>
      <c r="P161" s="159"/>
      <c r="Q161" s="165"/>
      <c r="R161" s="166"/>
      <c r="S161" s="167"/>
      <c r="T161" s="168">
        <v>44985</v>
      </c>
      <c r="U161" s="163" t="s">
        <v>1189</v>
      </c>
      <c r="V161" s="169" t="s">
        <v>162</v>
      </c>
      <c r="W161" s="173" t="s">
        <v>371</v>
      </c>
    </row>
    <row r="162" spans="1:23" ht="14.45" customHeight="1" x14ac:dyDescent="0.25">
      <c r="A162" s="171" t="s">
        <v>1190</v>
      </c>
      <c r="B162" s="160">
        <v>48</v>
      </c>
      <c r="C162" s="159" t="s">
        <v>168</v>
      </c>
      <c r="D162" s="159" t="s">
        <v>173</v>
      </c>
      <c r="E162" s="159" t="s">
        <v>185</v>
      </c>
      <c r="F162" s="159"/>
      <c r="G162" s="166" t="s">
        <v>436</v>
      </c>
      <c r="H162" s="171" t="s">
        <v>89</v>
      </c>
      <c r="I162" s="159" t="s">
        <v>114</v>
      </c>
      <c r="J162" s="165">
        <v>44982</v>
      </c>
      <c r="K162" s="165">
        <v>44982</v>
      </c>
      <c r="L162" s="172" t="s">
        <v>1191</v>
      </c>
      <c r="M162" s="159" t="s">
        <v>201</v>
      </c>
      <c r="N162" s="159" t="s">
        <v>344</v>
      </c>
      <c r="O162" s="159" t="s">
        <v>421</v>
      </c>
      <c r="P162" s="159" t="s">
        <v>353</v>
      </c>
      <c r="Q162" s="165">
        <v>44985</v>
      </c>
      <c r="R162" s="166" t="s">
        <v>354</v>
      </c>
      <c r="S162" s="167"/>
      <c r="T162" s="168">
        <v>44998</v>
      </c>
      <c r="U162" s="163" t="s">
        <v>1192</v>
      </c>
      <c r="V162" s="169" t="s">
        <v>162</v>
      </c>
      <c r="W162" s="173" t="s">
        <v>807</v>
      </c>
    </row>
    <row r="163" spans="1:23" ht="14.45" customHeight="1" x14ac:dyDescent="0.25">
      <c r="A163" s="171" t="s">
        <v>1193</v>
      </c>
      <c r="B163" s="160">
        <f>8*30.4387/365.25</f>
        <v>0.66669295003422313</v>
      </c>
      <c r="C163" s="159" t="s">
        <v>178</v>
      </c>
      <c r="D163" s="159" t="s">
        <v>173</v>
      </c>
      <c r="E163" s="159" t="s">
        <v>279</v>
      </c>
      <c r="F163" s="159"/>
      <c r="G163" s="166" t="s">
        <v>338</v>
      </c>
      <c r="H163" s="171" t="s">
        <v>89</v>
      </c>
      <c r="I163" s="159" t="s">
        <v>102</v>
      </c>
      <c r="J163" s="165">
        <v>44982</v>
      </c>
      <c r="K163" s="165">
        <v>44982</v>
      </c>
      <c r="L163" s="172" t="s">
        <v>1048</v>
      </c>
      <c r="M163" s="159" t="s">
        <v>201</v>
      </c>
      <c r="N163" s="159" t="s">
        <v>344</v>
      </c>
      <c r="O163" s="159" t="s">
        <v>359</v>
      </c>
      <c r="P163" s="159" t="s">
        <v>353</v>
      </c>
      <c r="Q163" s="165">
        <v>44982</v>
      </c>
      <c r="R163" s="166" t="s">
        <v>354</v>
      </c>
      <c r="S163" s="167"/>
      <c r="T163" s="168">
        <v>44991</v>
      </c>
      <c r="U163" s="163" t="s">
        <v>1194</v>
      </c>
      <c r="V163" s="169" t="s">
        <v>162</v>
      </c>
      <c r="W163" s="173" t="s">
        <v>417</v>
      </c>
    </row>
    <row r="164" spans="1:23" ht="14.45" customHeight="1" x14ac:dyDescent="0.25">
      <c r="A164" s="171" t="s">
        <v>1195</v>
      </c>
      <c r="B164" s="160">
        <v>20</v>
      </c>
      <c r="C164" s="159" t="s">
        <v>168</v>
      </c>
      <c r="D164" s="159" t="s">
        <v>169</v>
      </c>
      <c r="E164" s="159" t="s">
        <v>279</v>
      </c>
      <c r="F164" s="159"/>
      <c r="G164" s="166" t="s">
        <v>1196</v>
      </c>
      <c r="H164" s="171" t="s">
        <v>89</v>
      </c>
      <c r="I164" s="159" t="s">
        <v>106</v>
      </c>
      <c r="J164" s="165">
        <v>44981</v>
      </c>
      <c r="K164" s="165">
        <v>44981</v>
      </c>
      <c r="L164" s="172" t="s">
        <v>171</v>
      </c>
      <c r="M164" s="159" t="s">
        <v>137</v>
      </c>
      <c r="N164" s="159" t="s">
        <v>644</v>
      </c>
      <c r="O164" s="159" t="s">
        <v>171</v>
      </c>
      <c r="P164" s="159" t="s">
        <v>353</v>
      </c>
      <c r="Q164" s="165">
        <v>44981</v>
      </c>
      <c r="R164" s="166" t="s">
        <v>354</v>
      </c>
      <c r="S164" s="167"/>
      <c r="T164" s="168">
        <v>44985</v>
      </c>
      <c r="U164" s="163" t="s">
        <v>1197</v>
      </c>
      <c r="V164" s="169" t="s">
        <v>162</v>
      </c>
      <c r="W164" s="173" t="s">
        <v>336</v>
      </c>
    </row>
    <row r="165" spans="1:23" ht="14.45" customHeight="1" x14ac:dyDescent="0.25">
      <c r="A165" s="171"/>
      <c r="B165" s="160"/>
      <c r="C165" s="159"/>
      <c r="D165" s="159"/>
      <c r="E165" s="159"/>
      <c r="F165" s="159"/>
      <c r="G165" s="166"/>
      <c r="H165" s="171"/>
      <c r="I165" s="159"/>
      <c r="J165" s="165"/>
      <c r="K165" s="178"/>
      <c r="L165" s="172"/>
      <c r="M165" s="159"/>
      <c r="N165" s="159"/>
      <c r="O165" s="159"/>
      <c r="P165" s="159"/>
      <c r="Q165" s="165"/>
      <c r="R165" s="166"/>
      <c r="S165" s="167"/>
      <c r="T165" s="168"/>
      <c r="U165" s="163"/>
      <c r="V165" s="169"/>
      <c r="W165" s="173"/>
    </row>
    <row r="166" spans="1:23" ht="14.45" customHeight="1" x14ac:dyDescent="0.25">
      <c r="A166" s="171"/>
      <c r="B166" s="160"/>
      <c r="C166" s="159"/>
      <c r="D166" s="159"/>
      <c r="E166" s="159"/>
      <c r="F166" s="159"/>
      <c r="G166" s="166"/>
      <c r="H166" s="171"/>
      <c r="I166" s="159"/>
      <c r="J166" s="165"/>
      <c r="K166" s="178"/>
      <c r="L166" s="172"/>
      <c r="M166" s="159"/>
      <c r="N166" s="159"/>
      <c r="O166" s="159"/>
      <c r="P166" s="159"/>
      <c r="Q166" s="165"/>
      <c r="R166" s="166"/>
      <c r="S166" s="167"/>
      <c r="T166" s="168"/>
      <c r="U166" s="163"/>
      <c r="V166" s="169"/>
      <c r="W166" s="173"/>
    </row>
    <row r="167" spans="1:23" ht="14.45" customHeight="1" x14ac:dyDescent="0.25">
      <c r="A167" s="171"/>
      <c r="B167" s="160"/>
      <c r="C167" s="159"/>
      <c r="D167" s="159"/>
      <c r="E167" s="159"/>
      <c r="F167" s="159"/>
      <c r="G167" s="166"/>
      <c r="H167" s="171"/>
      <c r="I167" s="159"/>
      <c r="J167" s="165"/>
      <c r="K167" s="178"/>
      <c r="L167" s="172"/>
      <c r="M167" s="159"/>
      <c r="N167" s="159"/>
      <c r="O167" s="159"/>
      <c r="P167" s="159"/>
      <c r="Q167" s="165"/>
      <c r="R167" s="166"/>
      <c r="S167" s="167"/>
      <c r="T167" s="168"/>
      <c r="U167" s="163"/>
      <c r="V167" s="169"/>
      <c r="W167" s="173"/>
    </row>
    <row r="168" spans="1:23" ht="14.45" customHeight="1" x14ac:dyDescent="0.25">
      <c r="A168" s="171"/>
      <c r="B168" s="160"/>
      <c r="C168" s="159"/>
      <c r="D168" s="159"/>
      <c r="E168" s="159"/>
      <c r="F168" s="159"/>
      <c r="G168" s="166"/>
      <c r="H168" s="171"/>
      <c r="I168" s="159"/>
      <c r="J168" s="165"/>
      <c r="K168" s="178"/>
      <c r="L168" s="172"/>
      <c r="M168" s="159"/>
      <c r="N168" s="159"/>
      <c r="O168" s="159"/>
      <c r="P168" s="159"/>
      <c r="Q168" s="165"/>
      <c r="R168" s="166"/>
      <c r="S168" s="167"/>
      <c r="T168" s="168"/>
      <c r="U168" s="163"/>
      <c r="V168" s="169"/>
      <c r="W168" s="173"/>
    </row>
    <row r="169" spans="1:23" ht="14.45" customHeight="1" x14ac:dyDescent="0.25">
      <c r="A169" s="171"/>
      <c r="B169" s="160"/>
      <c r="C169" s="159"/>
      <c r="D169" s="159"/>
      <c r="E169" s="159"/>
      <c r="F169" s="159"/>
      <c r="G169" s="166"/>
      <c r="H169" s="171"/>
      <c r="I169" s="159"/>
      <c r="J169" s="165"/>
      <c r="K169" s="178"/>
      <c r="L169" s="172"/>
      <c r="M169" s="159"/>
      <c r="N169" s="159"/>
      <c r="O169" s="159"/>
      <c r="P169" s="159"/>
      <c r="Q169" s="165"/>
      <c r="R169" s="166"/>
      <c r="S169" s="167"/>
      <c r="T169" s="168"/>
      <c r="U169" s="163"/>
      <c r="V169" s="169"/>
      <c r="W169" s="173"/>
    </row>
    <row r="170" spans="1:23" ht="14.45" customHeight="1" x14ac:dyDescent="0.25">
      <c r="A170" s="171"/>
      <c r="B170" s="160"/>
      <c r="C170" s="159"/>
      <c r="D170" s="159"/>
      <c r="E170" s="159"/>
      <c r="F170" s="159"/>
      <c r="G170" s="166"/>
      <c r="H170" s="171"/>
      <c r="I170" s="159"/>
      <c r="J170" s="165"/>
      <c r="K170" s="178"/>
      <c r="L170" s="172"/>
      <c r="M170" s="159"/>
      <c r="N170" s="159"/>
      <c r="O170" s="159"/>
      <c r="P170" s="159"/>
      <c r="Q170" s="165"/>
      <c r="R170" s="166"/>
      <c r="S170" s="167"/>
      <c r="T170" s="168"/>
      <c r="U170" s="163"/>
      <c r="V170" s="169"/>
      <c r="W170" s="173"/>
    </row>
    <row r="171" spans="1:23" ht="14.45" customHeight="1" x14ac:dyDescent="0.25">
      <c r="A171" s="171"/>
      <c r="B171" s="160"/>
      <c r="C171" s="159"/>
      <c r="D171" s="159"/>
      <c r="E171" s="159"/>
      <c r="F171" s="159"/>
      <c r="G171" s="166"/>
      <c r="H171" s="171"/>
      <c r="I171" s="159"/>
      <c r="J171" s="165"/>
      <c r="K171" s="178"/>
      <c r="L171" s="172"/>
      <c r="M171" s="159"/>
      <c r="N171" s="159"/>
      <c r="O171" s="159"/>
      <c r="P171" s="159"/>
      <c r="Q171" s="165"/>
      <c r="R171" s="166"/>
      <c r="S171" s="167"/>
      <c r="T171" s="168"/>
      <c r="U171" s="163"/>
      <c r="V171" s="169"/>
      <c r="W171" s="173"/>
    </row>
    <row r="172" spans="1:23" ht="14.45" customHeight="1" x14ac:dyDescent="0.25">
      <c r="A172" s="171"/>
      <c r="B172" s="160"/>
      <c r="C172" s="159"/>
      <c r="D172" s="159"/>
      <c r="E172" s="159"/>
      <c r="F172" s="159"/>
      <c r="G172" s="166"/>
      <c r="H172" s="171"/>
      <c r="I172" s="159"/>
      <c r="J172" s="165"/>
      <c r="K172" s="178"/>
      <c r="L172" s="172"/>
      <c r="M172" s="159"/>
      <c r="N172" s="159"/>
      <c r="O172" s="159"/>
      <c r="P172" s="159"/>
      <c r="Q172" s="165"/>
      <c r="R172" s="166"/>
      <c r="S172" s="167"/>
      <c r="T172" s="168"/>
      <c r="U172" s="163"/>
      <c r="V172" s="169"/>
      <c r="W172" s="173"/>
    </row>
    <row r="173" spans="1:23" ht="14.45" customHeight="1" x14ac:dyDescent="0.25">
      <c r="A173" s="171"/>
      <c r="B173" s="160"/>
      <c r="C173" s="159"/>
      <c r="D173" s="159"/>
      <c r="E173" s="159"/>
      <c r="F173" s="159"/>
      <c r="G173" s="166"/>
      <c r="H173" s="171"/>
      <c r="I173" s="159"/>
      <c r="J173" s="165"/>
      <c r="K173" s="178"/>
      <c r="L173" s="172"/>
      <c r="M173" s="159"/>
      <c r="N173" s="159"/>
      <c r="O173" s="159"/>
      <c r="P173" s="159"/>
      <c r="Q173" s="165"/>
      <c r="R173" s="166"/>
      <c r="S173" s="167"/>
      <c r="T173" s="168"/>
      <c r="U173" s="163"/>
      <c r="V173" s="169"/>
      <c r="W173" s="173"/>
    </row>
    <row r="174" spans="1:23" ht="14.45" customHeight="1" x14ac:dyDescent="0.25">
      <c r="A174" s="171"/>
      <c r="B174" s="160"/>
      <c r="C174" s="159"/>
      <c r="D174" s="159"/>
      <c r="E174" s="159"/>
      <c r="F174" s="159"/>
      <c r="G174" s="166"/>
      <c r="H174" s="171"/>
      <c r="I174" s="159"/>
      <c r="J174" s="165"/>
      <c r="K174" s="178"/>
      <c r="L174" s="172"/>
      <c r="M174" s="159"/>
      <c r="N174" s="159"/>
      <c r="O174" s="159"/>
      <c r="P174" s="159"/>
      <c r="Q174" s="165"/>
      <c r="R174" s="166"/>
      <c r="S174" s="167"/>
      <c r="T174" s="168"/>
      <c r="U174" s="163"/>
      <c r="V174" s="169"/>
      <c r="W174" s="173"/>
    </row>
    <row r="175" spans="1:23" ht="14.45" customHeight="1" x14ac:dyDescent="0.25">
      <c r="A175" s="171"/>
      <c r="B175" s="160"/>
      <c r="C175" s="159"/>
      <c r="D175" s="159"/>
      <c r="E175" s="159"/>
      <c r="F175" s="159"/>
      <c r="G175" s="166"/>
      <c r="H175" s="171"/>
      <c r="I175" s="159"/>
      <c r="J175" s="165"/>
      <c r="K175" s="178"/>
      <c r="L175" s="172"/>
      <c r="M175" s="159"/>
      <c r="N175" s="159"/>
      <c r="O175" s="159"/>
      <c r="P175" s="159"/>
      <c r="Q175" s="165"/>
      <c r="R175" s="166"/>
      <c r="S175" s="167"/>
      <c r="T175" s="168"/>
      <c r="U175" s="163"/>
      <c r="V175" s="169"/>
      <c r="W175" s="173"/>
    </row>
    <row r="176" spans="1:23" ht="14.45" customHeight="1" x14ac:dyDescent="0.25">
      <c r="A176" s="171"/>
      <c r="B176" s="160"/>
      <c r="C176" s="159"/>
      <c r="D176" s="159"/>
      <c r="E176" s="159"/>
      <c r="F176" s="159"/>
      <c r="G176" s="166"/>
      <c r="H176" s="171"/>
      <c r="I176" s="159"/>
      <c r="J176" s="165"/>
      <c r="K176" s="178"/>
      <c r="L176" s="172"/>
      <c r="M176" s="159"/>
      <c r="N176" s="159"/>
      <c r="O176" s="159"/>
      <c r="P176" s="159"/>
      <c r="Q176" s="165"/>
      <c r="R176" s="166"/>
      <c r="S176" s="167"/>
      <c r="T176" s="168"/>
      <c r="U176" s="163"/>
      <c r="V176" s="169"/>
      <c r="W176" s="173"/>
    </row>
    <row r="177" spans="1:23" ht="14.45" customHeight="1" x14ac:dyDescent="0.25">
      <c r="A177" s="171"/>
      <c r="B177" s="160"/>
      <c r="C177" s="159"/>
      <c r="D177" s="159"/>
      <c r="E177" s="159"/>
      <c r="F177" s="159"/>
      <c r="G177" s="166"/>
      <c r="H177" s="171"/>
      <c r="I177" s="159"/>
      <c r="J177" s="165"/>
      <c r="K177" s="178"/>
      <c r="L177" s="172"/>
      <c r="M177" s="159"/>
      <c r="N177" s="159"/>
      <c r="O177" s="159"/>
      <c r="P177" s="159"/>
      <c r="Q177" s="165"/>
      <c r="R177" s="166"/>
      <c r="S177" s="167"/>
      <c r="T177" s="168"/>
      <c r="U177" s="163"/>
      <c r="V177" s="169"/>
      <c r="W177" s="173"/>
    </row>
    <row r="178" spans="1:23" ht="14.45" customHeight="1" x14ac:dyDescent="0.25">
      <c r="A178" s="171"/>
      <c r="B178" s="160"/>
      <c r="C178" s="159"/>
      <c r="D178" s="159"/>
      <c r="E178" s="159"/>
      <c r="F178" s="159"/>
      <c r="G178" s="166"/>
      <c r="H178" s="171"/>
      <c r="I178" s="159"/>
      <c r="J178" s="165"/>
      <c r="K178" s="178"/>
      <c r="L178" s="172"/>
      <c r="M178" s="159"/>
      <c r="N178" s="159"/>
      <c r="O178" s="159"/>
      <c r="P178" s="159"/>
      <c r="Q178" s="165"/>
      <c r="R178" s="166"/>
      <c r="S178" s="167"/>
      <c r="T178" s="168"/>
      <c r="U178" s="163"/>
      <c r="V178" s="169"/>
      <c r="W178" s="173"/>
    </row>
    <row r="179" spans="1:23" ht="14.45" customHeight="1" x14ac:dyDescent="0.25">
      <c r="A179" s="171"/>
      <c r="B179" s="160"/>
      <c r="C179" s="159"/>
      <c r="D179" s="159"/>
      <c r="E179" s="159"/>
      <c r="F179" s="159"/>
      <c r="G179" s="166"/>
      <c r="H179" s="171"/>
      <c r="I179" s="159"/>
      <c r="J179" s="165"/>
      <c r="K179" s="178"/>
      <c r="L179" s="172"/>
      <c r="M179" s="159"/>
      <c r="N179" s="159"/>
      <c r="O179" s="159"/>
      <c r="P179" s="159"/>
      <c r="Q179" s="165"/>
      <c r="R179" s="166"/>
      <c r="S179" s="167"/>
      <c r="T179" s="168"/>
      <c r="U179" s="163"/>
      <c r="V179" s="169"/>
      <c r="W179" s="173"/>
    </row>
    <row r="180" spans="1:23" ht="14.45" customHeight="1" x14ac:dyDescent="0.25">
      <c r="A180" s="171"/>
      <c r="B180" s="160"/>
      <c r="C180" s="159"/>
      <c r="D180" s="159"/>
      <c r="E180" s="159"/>
      <c r="F180" s="159"/>
      <c r="G180" s="166"/>
      <c r="H180" s="171"/>
      <c r="I180" s="159"/>
      <c r="J180" s="165"/>
      <c r="K180" s="178"/>
      <c r="L180" s="172"/>
      <c r="M180" s="159"/>
      <c r="N180" s="159"/>
      <c r="O180" s="159"/>
      <c r="P180" s="159"/>
      <c r="Q180" s="165"/>
      <c r="R180" s="166"/>
      <c r="S180" s="167"/>
      <c r="T180" s="168"/>
      <c r="U180" s="163"/>
      <c r="V180" s="169"/>
      <c r="W180" s="173"/>
    </row>
    <row r="181" spans="1:23" ht="14.45" customHeight="1" x14ac:dyDescent="0.25">
      <c r="A181" s="171"/>
      <c r="B181" s="160"/>
      <c r="C181" s="159"/>
      <c r="D181" s="159"/>
      <c r="E181" s="159"/>
      <c r="F181" s="159"/>
      <c r="G181" s="166"/>
      <c r="H181" s="171"/>
      <c r="I181" s="159"/>
      <c r="J181" s="165"/>
      <c r="K181" s="178"/>
      <c r="L181" s="172"/>
      <c r="M181" s="159"/>
      <c r="N181" s="159"/>
      <c r="O181" s="159"/>
      <c r="P181" s="159"/>
      <c r="Q181" s="165"/>
      <c r="R181" s="166"/>
      <c r="S181" s="167"/>
      <c r="T181" s="168"/>
      <c r="U181" s="163"/>
      <c r="V181" s="169"/>
      <c r="W181" s="173"/>
    </row>
    <row r="182" spans="1:23" ht="14.45" customHeight="1" x14ac:dyDescent="0.25">
      <c r="A182" s="171"/>
      <c r="B182" s="160"/>
      <c r="C182" s="159"/>
      <c r="D182" s="159"/>
      <c r="E182" s="159"/>
      <c r="F182" s="159"/>
      <c r="G182" s="166"/>
      <c r="H182" s="171"/>
      <c r="I182" s="159"/>
      <c r="J182" s="165"/>
      <c r="K182" s="178"/>
      <c r="L182" s="172"/>
      <c r="M182" s="159"/>
      <c r="N182" s="159"/>
      <c r="O182" s="159"/>
      <c r="P182" s="159"/>
      <c r="Q182" s="165"/>
      <c r="R182" s="166"/>
      <c r="S182" s="167"/>
      <c r="T182" s="168"/>
      <c r="U182" s="163"/>
      <c r="V182" s="169"/>
      <c r="W182" s="173"/>
    </row>
    <row r="183" spans="1:23" ht="14.45" customHeight="1" x14ac:dyDescent="0.25">
      <c r="A183" s="171"/>
      <c r="B183" s="160"/>
      <c r="C183" s="159"/>
      <c r="D183" s="159"/>
      <c r="E183" s="159"/>
      <c r="F183" s="159"/>
      <c r="G183" s="166"/>
      <c r="H183" s="171"/>
      <c r="I183" s="159"/>
      <c r="J183" s="165"/>
      <c r="K183" s="178"/>
      <c r="L183" s="172"/>
      <c r="M183" s="159"/>
      <c r="N183" s="159"/>
      <c r="O183" s="159"/>
      <c r="P183" s="159"/>
      <c r="Q183" s="165"/>
      <c r="R183" s="166"/>
      <c r="S183" s="167"/>
      <c r="T183" s="168"/>
      <c r="U183" s="163"/>
      <c r="V183" s="169"/>
      <c r="W183" s="173"/>
    </row>
    <row r="184" spans="1:23" ht="14.45" customHeight="1" x14ac:dyDescent="0.25">
      <c r="A184" s="171"/>
      <c r="B184" s="160"/>
      <c r="C184" s="159"/>
      <c r="D184" s="159"/>
      <c r="E184" s="159"/>
      <c r="F184" s="159"/>
      <c r="G184" s="166"/>
      <c r="H184" s="171"/>
      <c r="I184" s="159"/>
      <c r="J184" s="165"/>
      <c r="K184" s="178"/>
      <c r="L184" s="172"/>
      <c r="M184" s="159"/>
      <c r="N184" s="159"/>
      <c r="O184" s="159"/>
      <c r="P184" s="159"/>
      <c r="Q184" s="165"/>
      <c r="R184" s="166"/>
      <c r="S184" s="167"/>
      <c r="T184" s="168"/>
      <c r="U184" s="163"/>
      <c r="V184" s="169"/>
      <c r="W184" s="173"/>
    </row>
    <row r="185" spans="1:23" ht="14.45" customHeight="1" x14ac:dyDescent="0.25">
      <c r="A185" s="171"/>
      <c r="B185" s="160"/>
      <c r="C185" s="159"/>
      <c r="D185" s="159"/>
      <c r="E185" s="159"/>
      <c r="F185" s="159"/>
      <c r="G185" s="166"/>
      <c r="H185" s="171"/>
      <c r="I185" s="159"/>
      <c r="J185" s="165"/>
      <c r="K185" s="178"/>
      <c r="L185" s="172"/>
      <c r="M185" s="159"/>
      <c r="N185" s="159"/>
      <c r="O185" s="159"/>
      <c r="P185" s="159"/>
      <c r="Q185" s="165"/>
      <c r="R185" s="166"/>
      <c r="S185" s="167"/>
      <c r="T185" s="168"/>
      <c r="U185" s="163"/>
      <c r="V185" s="169"/>
      <c r="W185" s="173"/>
    </row>
    <row r="186" spans="1:23" ht="14.45" customHeight="1" x14ac:dyDescent="0.25">
      <c r="A186" s="171"/>
      <c r="B186" s="160"/>
      <c r="C186" s="159"/>
      <c r="D186" s="159"/>
      <c r="E186" s="159"/>
      <c r="F186" s="159"/>
      <c r="G186" s="166"/>
      <c r="H186" s="171"/>
      <c r="I186" s="159"/>
      <c r="J186" s="165"/>
      <c r="K186" s="178"/>
      <c r="L186" s="172"/>
      <c r="M186" s="159"/>
      <c r="N186" s="159"/>
      <c r="O186" s="159"/>
      <c r="P186" s="159"/>
      <c r="Q186" s="165"/>
      <c r="R186" s="166"/>
      <c r="S186" s="167"/>
      <c r="T186" s="168"/>
      <c r="U186" s="163"/>
      <c r="V186" s="169"/>
      <c r="W186" s="173"/>
    </row>
    <row r="187" spans="1:23" ht="14.45" customHeight="1" x14ac:dyDescent="0.25">
      <c r="A187" s="171"/>
      <c r="B187" s="160"/>
      <c r="C187" s="159"/>
      <c r="D187" s="159"/>
      <c r="E187" s="159"/>
      <c r="F187" s="159"/>
      <c r="G187" s="166"/>
      <c r="H187" s="171"/>
      <c r="I187" s="159"/>
      <c r="J187" s="165"/>
      <c r="K187" s="178"/>
      <c r="L187" s="172"/>
      <c r="M187" s="159"/>
      <c r="N187" s="159"/>
      <c r="O187" s="159"/>
      <c r="P187" s="159"/>
      <c r="Q187" s="165"/>
      <c r="R187" s="166"/>
      <c r="S187" s="167"/>
      <c r="T187" s="168"/>
      <c r="U187" s="163"/>
      <c r="V187" s="169"/>
      <c r="W187" s="173"/>
    </row>
    <row r="188" spans="1:23" ht="14.45" customHeight="1" x14ac:dyDescent="0.25">
      <c r="A188" s="171"/>
      <c r="B188" s="160"/>
      <c r="C188" s="159"/>
      <c r="D188" s="159"/>
      <c r="E188" s="159"/>
      <c r="F188" s="159"/>
      <c r="G188" s="166"/>
      <c r="H188" s="171"/>
      <c r="I188" s="159"/>
      <c r="J188" s="165"/>
      <c r="K188" s="178"/>
      <c r="L188" s="172"/>
      <c r="M188" s="159"/>
      <c r="N188" s="159"/>
      <c r="O188" s="159"/>
      <c r="P188" s="159"/>
      <c r="Q188" s="165"/>
      <c r="R188" s="166"/>
      <c r="S188" s="167"/>
      <c r="T188" s="168"/>
      <c r="U188" s="163"/>
      <c r="V188" s="169"/>
      <c r="W188" s="173"/>
    </row>
    <row r="189" spans="1:23" ht="14.45" customHeight="1" x14ac:dyDescent="0.25">
      <c r="A189" s="171"/>
      <c r="B189" s="160"/>
      <c r="C189" s="159"/>
      <c r="D189" s="159"/>
      <c r="E189" s="159"/>
      <c r="F189" s="159"/>
      <c r="G189" s="166"/>
      <c r="H189" s="171"/>
      <c r="I189" s="159"/>
      <c r="J189" s="165"/>
      <c r="K189" s="178"/>
      <c r="L189" s="172"/>
      <c r="M189" s="159"/>
      <c r="N189" s="159"/>
      <c r="O189" s="159"/>
      <c r="P189" s="159"/>
      <c r="Q189" s="165"/>
      <c r="R189" s="166"/>
      <c r="S189" s="167"/>
      <c r="T189" s="168"/>
      <c r="U189" s="163"/>
      <c r="V189" s="169"/>
      <c r="W189" s="173"/>
    </row>
    <row r="190" spans="1:23" ht="14.45" customHeight="1" x14ac:dyDescent="0.25">
      <c r="A190" s="171"/>
      <c r="B190" s="160"/>
      <c r="C190" s="159"/>
      <c r="D190" s="159"/>
      <c r="E190" s="159"/>
      <c r="F190" s="159"/>
      <c r="G190" s="166"/>
      <c r="H190" s="171"/>
      <c r="I190" s="159"/>
      <c r="J190" s="165"/>
      <c r="K190" s="178"/>
      <c r="L190" s="172"/>
      <c r="M190" s="159"/>
      <c r="N190" s="159"/>
      <c r="O190" s="159"/>
      <c r="P190" s="159"/>
      <c r="Q190" s="165"/>
      <c r="R190" s="166"/>
      <c r="S190" s="167"/>
      <c r="T190" s="168"/>
      <c r="U190" s="163"/>
      <c r="V190" s="169"/>
      <c r="W190" s="173"/>
    </row>
    <row r="191" spans="1:23" ht="14.45" customHeight="1" x14ac:dyDescent="0.25">
      <c r="A191" s="171"/>
      <c r="B191" s="160"/>
      <c r="C191" s="159"/>
      <c r="D191" s="159"/>
      <c r="E191" s="159"/>
      <c r="F191" s="159"/>
      <c r="G191" s="166"/>
      <c r="H191" s="171"/>
      <c r="I191" s="159"/>
      <c r="J191" s="165"/>
      <c r="K191" s="178"/>
      <c r="L191" s="172"/>
      <c r="M191" s="159"/>
      <c r="N191" s="159"/>
      <c r="O191" s="159"/>
      <c r="P191" s="159"/>
      <c r="Q191" s="165"/>
      <c r="R191" s="166"/>
      <c r="S191" s="167"/>
      <c r="T191" s="168"/>
      <c r="U191" s="163"/>
      <c r="V191" s="169"/>
      <c r="W191" s="173"/>
    </row>
    <row r="192" spans="1:23" ht="14.45" customHeight="1" x14ac:dyDescent="0.25">
      <c r="A192" s="171"/>
      <c r="B192" s="160"/>
      <c r="C192" s="159"/>
      <c r="D192" s="159"/>
      <c r="E192" s="159"/>
      <c r="F192" s="159"/>
      <c r="G192" s="166"/>
      <c r="H192" s="171"/>
      <c r="I192" s="159"/>
      <c r="J192" s="165"/>
      <c r="K192" s="178"/>
      <c r="L192" s="172"/>
      <c r="M192" s="159"/>
      <c r="N192" s="159"/>
      <c r="O192" s="159"/>
      <c r="P192" s="159"/>
      <c r="Q192" s="165"/>
      <c r="R192" s="166"/>
      <c r="S192" s="167"/>
      <c r="T192" s="168"/>
      <c r="U192" s="163"/>
      <c r="V192" s="169"/>
      <c r="W192" s="173"/>
    </row>
    <row r="193" spans="1:23" ht="14.45" customHeight="1" x14ac:dyDescent="0.25">
      <c r="A193" s="171"/>
      <c r="B193" s="160"/>
      <c r="C193" s="159"/>
      <c r="D193" s="159"/>
      <c r="E193" s="159"/>
      <c r="F193" s="159"/>
      <c r="G193" s="166"/>
      <c r="H193" s="171"/>
      <c r="I193" s="159"/>
      <c r="J193" s="165"/>
      <c r="K193" s="178"/>
      <c r="L193" s="172"/>
      <c r="M193" s="159"/>
      <c r="N193" s="159"/>
      <c r="O193" s="159"/>
      <c r="P193" s="159"/>
      <c r="Q193" s="165"/>
      <c r="R193" s="166"/>
      <c r="S193" s="167"/>
      <c r="T193" s="168"/>
      <c r="U193" s="163"/>
      <c r="V193" s="169"/>
      <c r="W193" s="173"/>
    </row>
    <row r="194" spans="1:23" ht="14.45" customHeight="1" x14ac:dyDescent="0.25">
      <c r="A194" s="171"/>
      <c r="B194" s="160"/>
      <c r="C194" s="159"/>
      <c r="D194" s="159"/>
      <c r="E194" s="159"/>
      <c r="F194" s="159"/>
      <c r="G194" s="166"/>
      <c r="H194" s="171"/>
      <c r="I194" s="159"/>
      <c r="J194" s="165"/>
      <c r="K194" s="178"/>
      <c r="L194" s="172"/>
      <c r="M194" s="159"/>
      <c r="N194" s="159"/>
      <c r="O194" s="159"/>
      <c r="P194" s="159"/>
      <c r="Q194" s="165"/>
      <c r="R194" s="166"/>
      <c r="S194" s="167"/>
      <c r="T194" s="168"/>
      <c r="U194" s="163"/>
      <c r="V194" s="169"/>
      <c r="W194" s="173"/>
    </row>
    <row r="195" spans="1:23" ht="14.45" customHeight="1" x14ac:dyDescent="0.25">
      <c r="A195" s="171"/>
      <c r="B195" s="160"/>
      <c r="C195" s="159"/>
      <c r="D195" s="159"/>
      <c r="E195" s="159"/>
      <c r="F195" s="159"/>
      <c r="G195" s="166"/>
      <c r="H195" s="171"/>
      <c r="I195" s="159"/>
      <c r="J195" s="165"/>
      <c r="K195" s="178"/>
      <c r="L195" s="172"/>
      <c r="M195" s="159"/>
      <c r="N195" s="159"/>
      <c r="O195" s="159"/>
      <c r="P195" s="159"/>
      <c r="Q195" s="165"/>
      <c r="R195" s="166"/>
      <c r="S195" s="167"/>
      <c r="T195" s="168"/>
      <c r="U195" s="163"/>
      <c r="V195" s="169"/>
      <c r="W195" s="173"/>
    </row>
    <row r="196" spans="1:23" ht="14.45" customHeight="1" x14ac:dyDescent="0.25">
      <c r="A196" s="171"/>
      <c r="B196" s="160"/>
      <c r="C196" s="159"/>
      <c r="D196" s="159"/>
      <c r="E196" s="159"/>
      <c r="F196" s="159"/>
      <c r="G196" s="166"/>
      <c r="H196" s="171"/>
      <c r="I196" s="159"/>
      <c r="J196" s="165"/>
      <c r="K196" s="178"/>
      <c r="L196" s="172"/>
      <c r="M196" s="159"/>
      <c r="N196" s="159"/>
      <c r="O196" s="159"/>
      <c r="P196" s="159"/>
      <c r="Q196" s="165"/>
      <c r="R196" s="166"/>
      <c r="S196" s="167"/>
      <c r="T196" s="168"/>
      <c r="U196" s="163"/>
      <c r="V196" s="169"/>
      <c r="W196" s="173"/>
    </row>
    <row r="197" spans="1:23" ht="14.45" customHeight="1" x14ac:dyDescent="0.25">
      <c r="A197" s="171"/>
      <c r="B197" s="160"/>
      <c r="C197" s="159"/>
      <c r="D197" s="159"/>
      <c r="E197" s="159"/>
      <c r="F197" s="159"/>
      <c r="G197" s="166"/>
      <c r="H197" s="171"/>
      <c r="I197" s="159"/>
      <c r="J197" s="165"/>
      <c r="K197" s="178"/>
      <c r="L197" s="172"/>
      <c r="M197" s="159"/>
      <c r="N197" s="159"/>
      <c r="O197" s="159"/>
      <c r="P197" s="159"/>
      <c r="Q197" s="165"/>
      <c r="R197" s="166"/>
      <c r="S197" s="167"/>
      <c r="T197" s="168"/>
      <c r="U197" s="163"/>
      <c r="V197" s="169"/>
      <c r="W197" s="173"/>
    </row>
    <row r="198" spans="1:23" ht="14.45" customHeight="1" x14ac:dyDescent="0.25">
      <c r="A198" s="171"/>
      <c r="B198" s="160"/>
      <c r="C198" s="159"/>
      <c r="D198" s="159"/>
      <c r="E198" s="159"/>
      <c r="F198" s="159"/>
      <c r="G198" s="166"/>
      <c r="H198" s="171"/>
      <c r="I198" s="159"/>
      <c r="J198" s="165"/>
      <c r="K198" s="178"/>
      <c r="L198" s="172"/>
      <c r="M198" s="159"/>
      <c r="N198" s="159"/>
      <c r="O198" s="159"/>
      <c r="P198" s="159"/>
      <c r="Q198" s="165"/>
      <c r="R198" s="166"/>
      <c r="S198" s="167"/>
      <c r="T198" s="168"/>
      <c r="U198" s="163"/>
      <c r="V198" s="169"/>
      <c r="W198" s="173"/>
    </row>
    <row r="199" spans="1:23" ht="14.45" customHeight="1" x14ac:dyDescent="0.25">
      <c r="A199" s="171"/>
      <c r="B199" s="160"/>
      <c r="C199" s="159"/>
      <c r="D199" s="159"/>
      <c r="E199" s="159"/>
      <c r="F199" s="159"/>
      <c r="G199" s="166"/>
      <c r="H199" s="171"/>
      <c r="I199" s="159"/>
      <c r="J199" s="165"/>
      <c r="K199" s="178"/>
      <c r="L199" s="172"/>
      <c r="M199" s="159"/>
      <c r="N199" s="159"/>
      <c r="O199" s="159"/>
      <c r="P199" s="159"/>
      <c r="Q199" s="165"/>
      <c r="R199" s="166"/>
      <c r="S199" s="167"/>
      <c r="T199" s="168"/>
      <c r="U199" s="163"/>
      <c r="V199" s="169"/>
      <c r="W199" s="173"/>
    </row>
    <row r="200" spans="1:23" ht="14.45" customHeight="1" x14ac:dyDescent="0.25">
      <c r="A200" s="171"/>
      <c r="B200" s="160"/>
      <c r="C200" s="159"/>
      <c r="D200" s="159"/>
      <c r="E200" s="159"/>
      <c r="F200" s="159"/>
      <c r="G200" s="166"/>
      <c r="H200" s="171"/>
      <c r="I200" s="159"/>
      <c r="J200" s="165"/>
      <c r="K200" s="178"/>
      <c r="L200" s="172"/>
      <c r="M200" s="159"/>
      <c r="N200" s="159"/>
      <c r="O200" s="159"/>
      <c r="P200" s="159"/>
      <c r="Q200" s="165"/>
      <c r="R200" s="166"/>
      <c r="S200" s="167"/>
      <c r="T200" s="168"/>
      <c r="U200" s="163"/>
      <c r="V200" s="169"/>
      <c r="W200" s="173"/>
    </row>
    <row r="201" spans="1:23" ht="14.45" customHeight="1" x14ac:dyDescent="0.25">
      <c r="A201" s="171"/>
      <c r="B201" s="160"/>
      <c r="C201" s="159"/>
      <c r="D201" s="159"/>
      <c r="E201" s="159"/>
      <c r="F201" s="159"/>
      <c r="G201" s="166"/>
      <c r="H201" s="171"/>
      <c r="I201" s="159"/>
      <c r="J201" s="165"/>
      <c r="K201" s="178"/>
      <c r="L201" s="172"/>
      <c r="M201" s="159"/>
      <c r="N201" s="159"/>
      <c r="O201" s="159"/>
      <c r="P201" s="159"/>
      <c r="Q201" s="165"/>
      <c r="R201" s="166"/>
      <c r="S201" s="167"/>
      <c r="T201" s="168"/>
      <c r="U201" s="163"/>
      <c r="V201" s="169"/>
      <c r="W201" s="173"/>
    </row>
    <row r="202" spans="1:23" ht="14.45" customHeight="1" x14ac:dyDescent="0.25">
      <c r="A202" s="171"/>
      <c r="B202" s="160"/>
      <c r="C202" s="159"/>
      <c r="D202" s="159"/>
      <c r="E202" s="159"/>
      <c r="F202" s="159"/>
      <c r="G202" s="166"/>
      <c r="H202" s="171"/>
      <c r="I202" s="159"/>
      <c r="J202" s="165"/>
      <c r="K202" s="178"/>
      <c r="L202" s="172"/>
      <c r="M202" s="159"/>
      <c r="N202" s="159"/>
      <c r="O202" s="159"/>
      <c r="P202" s="159"/>
      <c r="Q202" s="165"/>
      <c r="R202" s="166"/>
      <c r="S202" s="167"/>
      <c r="T202" s="168"/>
      <c r="U202" s="163"/>
      <c r="V202" s="169"/>
      <c r="W202" s="173"/>
    </row>
    <row r="203" spans="1:23" ht="14.45" customHeight="1" x14ac:dyDescent="0.25">
      <c r="A203" s="171"/>
      <c r="B203" s="160"/>
      <c r="C203" s="159"/>
      <c r="D203" s="159"/>
      <c r="E203" s="159"/>
      <c r="F203" s="159"/>
      <c r="G203" s="166"/>
      <c r="H203" s="171"/>
      <c r="I203" s="159"/>
      <c r="J203" s="165"/>
      <c r="K203" s="178"/>
      <c r="L203" s="172"/>
      <c r="M203" s="159"/>
      <c r="N203" s="159"/>
      <c r="O203" s="159"/>
      <c r="P203" s="159"/>
      <c r="Q203" s="165"/>
      <c r="R203" s="166"/>
      <c r="S203" s="167"/>
      <c r="T203" s="168"/>
      <c r="U203" s="163"/>
      <c r="V203" s="169"/>
      <c r="W203" s="173"/>
    </row>
    <row r="204" spans="1:23" ht="14.45" customHeight="1" x14ac:dyDescent="0.25">
      <c r="A204" s="171"/>
      <c r="B204" s="160"/>
      <c r="C204" s="159"/>
      <c r="D204" s="159"/>
      <c r="E204" s="159"/>
      <c r="F204" s="159"/>
      <c r="G204" s="166"/>
      <c r="H204" s="171"/>
      <c r="I204" s="159"/>
      <c r="J204" s="165"/>
      <c r="K204" s="178"/>
      <c r="L204" s="172"/>
      <c r="M204" s="159"/>
      <c r="N204" s="159"/>
      <c r="O204" s="159"/>
      <c r="P204" s="159"/>
      <c r="Q204" s="165"/>
      <c r="R204" s="166"/>
      <c r="S204" s="167"/>
      <c r="T204" s="168"/>
      <c r="U204" s="163"/>
      <c r="V204" s="169"/>
      <c r="W204" s="173"/>
    </row>
    <row r="205" spans="1:23" ht="14.45" customHeight="1" x14ac:dyDescent="0.25">
      <c r="A205" s="171"/>
      <c r="B205" s="160"/>
      <c r="C205" s="159"/>
      <c r="D205" s="159"/>
      <c r="E205" s="159"/>
      <c r="F205" s="159"/>
      <c r="G205" s="166"/>
      <c r="H205" s="171"/>
      <c r="I205" s="159"/>
      <c r="J205" s="165"/>
      <c r="K205" s="178"/>
      <c r="L205" s="172"/>
      <c r="M205" s="159"/>
      <c r="N205" s="159"/>
      <c r="O205" s="159"/>
      <c r="P205" s="159"/>
      <c r="Q205" s="165"/>
      <c r="R205" s="166"/>
      <c r="S205" s="167"/>
      <c r="T205" s="168"/>
      <c r="U205" s="163"/>
      <c r="V205" s="169"/>
      <c r="W205" s="173"/>
    </row>
    <row r="206" spans="1:23" ht="14.45" customHeight="1" x14ac:dyDescent="0.25">
      <c r="A206" s="171"/>
      <c r="B206" s="160"/>
      <c r="C206" s="159"/>
      <c r="D206" s="159"/>
      <c r="E206" s="159"/>
      <c r="F206" s="159"/>
      <c r="G206" s="166"/>
      <c r="H206" s="171"/>
      <c r="I206" s="159"/>
      <c r="J206" s="165"/>
      <c r="K206" s="178"/>
      <c r="L206" s="172"/>
      <c r="M206" s="159"/>
      <c r="N206" s="159"/>
      <c r="O206" s="159"/>
      <c r="P206" s="159"/>
      <c r="Q206" s="165"/>
      <c r="R206" s="166"/>
      <c r="S206" s="167"/>
      <c r="T206" s="168"/>
      <c r="U206" s="163"/>
      <c r="V206" s="169"/>
      <c r="W206" s="173"/>
    </row>
    <row r="207" spans="1:23" ht="14.45" customHeight="1" x14ac:dyDescent="0.25">
      <c r="A207" s="171"/>
      <c r="B207" s="160"/>
      <c r="C207" s="159"/>
      <c r="D207" s="159"/>
      <c r="E207" s="159"/>
      <c r="F207" s="159"/>
      <c r="G207" s="166"/>
      <c r="H207" s="171"/>
      <c r="I207" s="159"/>
      <c r="J207" s="165"/>
      <c r="K207" s="178"/>
      <c r="L207" s="172"/>
      <c r="M207" s="159"/>
      <c r="N207" s="159"/>
      <c r="O207" s="159"/>
      <c r="P207" s="159"/>
      <c r="Q207" s="165"/>
      <c r="R207" s="166"/>
      <c r="S207" s="167"/>
      <c r="T207" s="168"/>
      <c r="U207" s="163"/>
      <c r="V207" s="169"/>
      <c r="W207" s="173"/>
    </row>
    <row r="208" spans="1:23" ht="14.45" customHeight="1" x14ac:dyDescent="0.25">
      <c r="A208" s="171"/>
      <c r="B208" s="160"/>
      <c r="C208" s="159"/>
      <c r="D208" s="159"/>
      <c r="E208" s="159"/>
      <c r="F208" s="159"/>
      <c r="G208" s="166"/>
      <c r="H208" s="171"/>
      <c r="I208" s="159"/>
      <c r="J208" s="165"/>
      <c r="K208" s="178"/>
      <c r="L208" s="172"/>
      <c r="M208" s="159"/>
      <c r="N208" s="159"/>
      <c r="O208" s="159"/>
      <c r="P208" s="159"/>
      <c r="Q208" s="165"/>
      <c r="R208" s="166"/>
      <c r="S208" s="167"/>
      <c r="T208" s="168"/>
      <c r="U208" s="163"/>
      <c r="V208" s="169"/>
      <c r="W208" s="173"/>
    </row>
    <row r="209" spans="1:23" ht="14.45" customHeight="1" x14ac:dyDescent="0.25">
      <c r="A209" s="171"/>
      <c r="B209" s="160"/>
      <c r="C209" s="159"/>
      <c r="D209" s="159"/>
      <c r="E209" s="159"/>
      <c r="F209" s="159"/>
      <c r="G209" s="166"/>
      <c r="H209" s="171"/>
      <c r="I209" s="159"/>
      <c r="J209" s="165"/>
      <c r="K209" s="178"/>
      <c r="L209" s="172"/>
      <c r="M209" s="159"/>
      <c r="N209" s="159"/>
      <c r="O209" s="159"/>
      <c r="P209" s="159"/>
      <c r="Q209" s="165"/>
      <c r="R209" s="166"/>
      <c r="S209" s="167"/>
      <c r="T209" s="168"/>
      <c r="U209" s="163"/>
      <c r="V209" s="169"/>
      <c r="W209" s="173"/>
    </row>
    <row r="210" spans="1:23" ht="14.45" customHeight="1" x14ac:dyDescent="0.25">
      <c r="A210" s="171"/>
      <c r="B210" s="160"/>
      <c r="C210" s="159"/>
      <c r="D210" s="159"/>
      <c r="E210" s="159"/>
      <c r="F210" s="159"/>
      <c r="G210" s="166"/>
      <c r="H210" s="171"/>
      <c r="I210" s="159"/>
      <c r="J210" s="165"/>
      <c r="K210" s="178"/>
      <c r="L210" s="172"/>
      <c r="M210" s="159"/>
      <c r="N210" s="159"/>
      <c r="O210" s="159"/>
      <c r="P210" s="159"/>
      <c r="Q210" s="165"/>
      <c r="R210" s="166"/>
      <c r="S210" s="167"/>
      <c r="T210" s="168"/>
      <c r="U210" s="163"/>
      <c r="V210" s="169"/>
      <c r="W210" s="173"/>
    </row>
    <row r="211" spans="1:23" ht="14.45" customHeight="1" x14ac:dyDescent="0.25">
      <c r="A211" s="171"/>
      <c r="B211" s="160"/>
      <c r="C211" s="159"/>
      <c r="D211" s="159"/>
      <c r="E211" s="159"/>
      <c r="F211" s="159"/>
      <c r="G211" s="166"/>
      <c r="H211" s="171"/>
      <c r="I211" s="159"/>
      <c r="J211" s="165"/>
      <c r="K211" s="178"/>
      <c r="L211" s="172"/>
      <c r="M211" s="159"/>
      <c r="N211" s="159"/>
      <c r="O211" s="159"/>
      <c r="P211" s="159"/>
      <c r="Q211" s="165"/>
      <c r="R211" s="166"/>
      <c r="S211" s="167"/>
      <c r="T211" s="168"/>
      <c r="U211" s="163"/>
      <c r="V211" s="169"/>
      <c r="W211" s="173"/>
    </row>
    <row r="212" spans="1:23" ht="14.45" customHeight="1" x14ac:dyDescent="0.25">
      <c r="A212" s="171"/>
      <c r="B212" s="160"/>
      <c r="C212" s="159"/>
      <c r="D212" s="159"/>
      <c r="E212" s="159"/>
      <c r="F212" s="159"/>
      <c r="G212" s="166"/>
      <c r="H212" s="171"/>
      <c r="I212" s="159"/>
      <c r="J212" s="165"/>
      <c r="K212" s="178"/>
      <c r="L212" s="172"/>
      <c r="M212" s="159"/>
      <c r="N212" s="159"/>
      <c r="O212" s="159"/>
      <c r="P212" s="159"/>
      <c r="Q212" s="165"/>
      <c r="R212" s="166"/>
      <c r="S212" s="167"/>
      <c r="T212" s="168"/>
      <c r="U212" s="163"/>
      <c r="V212" s="169"/>
      <c r="W212" s="173"/>
    </row>
    <row r="213" spans="1:23" ht="14.45" customHeight="1" x14ac:dyDescent="0.25">
      <c r="A213" s="171"/>
      <c r="B213" s="160"/>
      <c r="C213" s="159"/>
      <c r="D213" s="159"/>
      <c r="E213" s="159"/>
      <c r="F213" s="159"/>
      <c r="G213" s="166"/>
      <c r="H213" s="171"/>
      <c r="I213" s="159"/>
      <c r="J213" s="165"/>
      <c r="K213" s="178"/>
      <c r="L213" s="172"/>
      <c r="M213" s="159"/>
      <c r="N213" s="159"/>
      <c r="O213" s="159"/>
      <c r="P213" s="159"/>
      <c r="Q213" s="165"/>
      <c r="R213" s="166"/>
      <c r="S213" s="167"/>
      <c r="T213" s="168"/>
      <c r="U213" s="163"/>
      <c r="V213" s="169"/>
      <c r="W213" s="173"/>
    </row>
    <row r="214" spans="1:23" ht="14.45" customHeight="1" x14ac:dyDescent="0.25">
      <c r="A214" s="171"/>
      <c r="B214" s="160"/>
      <c r="C214" s="159"/>
      <c r="D214" s="159"/>
      <c r="E214" s="159"/>
      <c r="F214" s="159"/>
      <c r="G214" s="166"/>
      <c r="H214" s="171"/>
      <c r="I214" s="159"/>
      <c r="J214" s="165"/>
      <c r="K214" s="178"/>
      <c r="L214" s="172"/>
      <c r="M214" s="159"/>
      <c r="N214" s="159"/>
      <c r="O214" s="159"/>
      <c r="P214" s="159"/>
      <c r="Q214" s="165"/>
      <c r="R214" s="166"/>
      <c r="S214" s="167"/>
      <c r="T214" s="168"/>
      <c r="U214" s="163"/>
      <c r="V214" s="169"/>
      <c r="W214" s="173"/>
    </row>
    <row r="215" spans="1:23" ht="14.45" customHeight="1" x14ac:dyDescent="0.25">
      <c r="A215" s="171"/>
      <c r="B215" s="160"/>
      <c r="C215" s="159"/>
      <c r="D215" s="159"/>
      <c r="E215" s="159"/>
      <c r="F215" s="159"/>
      <c r="G215" s="166"/>
      <c r="H215" s="171"/>
      <c r="I215" s="159"/>
      <c r="J215" s="165"/>
      <c r="K215" s="178"/>
      <c r="L215" s="172"/>
      <c r="M215" s="159"/>
      <c r="N215" s="159"/>
      <c r="O215" s="159"/>
      <c r="P215" s="159"/>
      <c r="Q215" s="165"/>
      <c r="R215" s="166"/>
      <c r="S215" s="167"/>
      <c r="T215" s="168"/>
      <c r="U215" s="163"/>
      <c r="V215" s="169"/>
      <c r="W215" s="173"/>
    </row>
    <row r="216" spans="1:23" ht="14.45" customHeight="1" x14ac:dyDescent="0.25">
      <c r="A216" s="171"/>
      <c r="B216" s="160"/>
      <c r="C216" s="159"/>
      <c r="D216" s="159"/>
      <c r="E216" s="159"/>
      <c r="F216" s="159"/>
      <c r="G216" s="166"/>
      <c r="H216" s="171"/>
      <c r="I216" s="159"/>
      <c r="J216" s="165"/>
      <c r="K216" s="178"/>
      <c r="L216" s="172"/>
      <c r="M216" s="159"/>
      <c r="N216" s="159"/>
      <c r="O216" s="159"/>
      <c r="P216" s="159"/>
      <c r="Q216" s="165"/>
      <c r="R216" s="166"/>
      <c r="S216" s="167"/>
      <c r="T216" s="168"/>
      <c r="U216" s="163"/>
      <c r="V216" s="169"/>
      <c r="W216" s="173"/>
    </row>
    <row r="217" spans="1:23" ht="14.45" customHeight="1" x14ac:dyDescent="0.25">
      <c r="A217" s="171"/>
      <c r="B217" s="160"/>
      <c r="C217" s="159"/>
      <c r="D217" s="159"/>
      <c r="E217" s="159"/>
      <c r="F217" s="159"/>
      <c r="G217" s="166"/>
      <c r="H217" s="171"/>
      <c r="I217" s="159"/>
      <c r="J217" s="165"/>
      <c r="K217" s="178"/>
      <c r="L217" s="172"/>
      <c r="M217" s="159"/>
      <c r="N217" s="159"/>
      <c r="O217" s="159"/>
      <c r="P217" s="159"/>
      <c r="Q217" s="165"/>
      <c r="R217" s="166"/>
      <c r="S217" s="167"/>
      <c r="T217" s="168"/>
      <c r="U217" s="163"/>
      <c r="V217" s="169"/>
      <c r="W217" s="173"/>
    </row>
    <row r="218" spans="1:23" ht="14.45" customHeight="1" x14ac:dyDescent="0.25">
      <c r="A218" s="171"/>
      <c r="B218" s="160"/>
      <c r="C218" s="159"/>
      <c r="D218" s="159"/>
      <c r="E218" s="159"/>
      <c r="F218" s="159"/>
      <c r="G218" s="166"/>
      <c r="H218" s="171"/>
      <c r="I218" s="159"/>
      <c r="J218" s="165"/>
      <c r="K218" s="178"/>
      <c r="L218" s="172"/>
      <c r="M218" s="159"/>
      <c r="N218" s="159"/>
      <c r="O218" s="159"/>
      <c r="P218" s="159"/>
      <c r="Q218" s="165"/>
      <c r="R218" s="166"/>
      <c r="S218" s="167"/>
      <c r="T218" s="168"/>
      <c r="U218" s="163"/>
      <c r="V218" s="169"/>
      <c r="W218" s="173"/>
    </row>
    <row r="219" spans="1:23" ht="14.45" customHeight="1" x14ac:dyDescent="0.25">
      <c r="A219" s="171"/>
      <c r="B219" s="160"/>
      <c r="C219" s="159"/>
      <c r="D219" s="159"/>
      <c r="E219" s="159"/>
      <c r="F219" s="159"/>
      <c r="G219" s="166"/>
      <c r="H219" s="171"/>
      <c r="I219" s="159"/>
      <c r="J219" s="165"/>
      <c r="K219" s="178"/>
      <c r="L219" s="172"/>
      <c r="M219" s="159"/>
      <c r="N219" s="159"/>
      <c r="O219" s="159"/>
      <c r="P219" s="159"/>
      <c r="Q219" s="165"/>
      <c r="R219" s="166"/>
      <c r="S219" s="167"/>
      <c r="T219" s="168"/>
      <c r="U219" s="163"/>
      <c r="V219" s="169"/>
      <c r="W219" s="173"/>
    </row>
    <row r="220" spans="1:23" ht="14.45" customHeight="1" x14ac:dyDescent="0.25">
      <c r="A220" s="171"/>
      <c r="B220" s="160"/>
      <c r="C220" s="159"/>
      <c r="D220" s="159"/>
      <c r="E220" s="159"/>
      <c r="F220" s="159"/>
      <c r="G220" s="166"/>
      <c r="H220" s="171"/>
      <c r="I220" s="159"/>
      <c r="J220" s="165"/>
      <c r="K220" s="178"/>
      <c r="L220" s="172"/>
      <c r="M220" s="159"/>
      <c r="N220" s="159"/>
      <c r="O220" s="159"/>
      <c r="P220" s="159"/>
      <c r="Q220" s="165"/>
      <c r="R220" s="166"/>
      <c r="S220" s="167"/>
      <c r="T220" s="168"/>
      <c r="U220" s="163"/>
      <c r="V220" s="169"/>
      <c r="W220" s="173"/>
    </row>
    <row r="221" spans="1:23" ht="14.45" customHeight="1" x14ac:dyDescent="0.25">
      <c r="A221" s="171"/>
      <c r="B221" s="160"/>
      <c r="C221" s="159"/>
      <c r="D221" s="159"/>
      <c r="E221" s="159"/>
      <c r="F221" s="159"/>
      <c r="G221" s="166"/>
      <c r="H221" s="171"/>
      <c r="I221" s="159"/>
      <c r="J221" s="165"/>
      <c r="K221" s="178"/>
      <c r="L221" s="172"/>
      <c r="M221" s="159"/>
      <c r="N221" s="159"/>
      <c r="O221" s="159"/>
      <c r="P221" s="159"/>
      <c r="Q221" s="165"/>
      <c r="R221" s="166"/>
      <c r="S221" s="167"/>
      <c r="T221" s="168"/>
      <c r="U221" s="163"/>
      <c r="V221" s="169"/>
      <c r="W221" s="173"/>
    </row>
    <row r="222" spans="1:23" ht="14.45" customHeight="1" x14ac:dyDescent="0.25">
      <c r="A222" s="171"/>
      <c r="B222" s="160"/>
      <c r="C222" s="159"/>
      <c r="D222" s="159"/>
      <c r="E222" s="159"/>
      <c r="F222" s="159"/>
      <c r="G222" s="166"/>
      <c r="H222" s="171"/>
      <c r="I222" s="159"/>
      <c r="J222" s="165"/>
      <c r="K222" s="178"/>
      <c r="L222" s="172"/>
      <c r="M222" s="159"/>
      <c r="N222" s="159"/>
      <c r="O222" s="159"/>
      <c r="P222" s="159"/>
      <c r="Q222" s="165"/>
      <c r="R222" s="166"/>
      <c r="S222" s="167"/>
      <c r="T222" s="168"/>
      <c r="U222" s="163"/>
      <c r="V222" s="169"/>
      <c r="W222" s="173"/>
    </row>
    <row r="223" spans="1:23" ht="14.45" customHeight="1" x14ac:dyDescent="0.25">
      <c r="A223" s="171"/>
      <c r="B223" s="160"/>
      <c r="C223" s="159"/>
      <c r="D223" s="159"/>
      <c r="E223" s="159"/>
      <c r="F223" s="159"/>
      <c r="G223" s="166"/>
      <c r="H223" s="171"/>
      <c r="I223" s="159"/>
      <c r="J223" s="165"/>
      <c r="K223" s="178"/>
      <c r="L223" s="172"/>
      <c r="M223" s="159"/>
      <c r="N223" s="159"/>
      <c r="O223" s="159"/>
      <c r="P223" s="159"/>
      <c r="Q223" s="165"/>
      <c r="R223" s="166"/>
      <c r="S223" s="167"/>
      <c r="T223" s="168"/>
      <c r="U223" s="163"/>
      <c r="V223" s="169"/>
      <c r="W223" s="173"/>
    </row>
    <row r="224" spans="1:23" ht="14.45" customHeight="1" x14ac:dyDescent="0.25">
      <c r="A224" s="171"/>
      <c r="B224" s="160"/>
      <c r="C224" s="159"/>
      <c r="D224" s="159"/>
      <c r="E224" s="159"/>
      <c r="F224" s="159"/>
      <c r="G224" s="166"/>
      <c r="H224" s="171"/>
      <c r="I224" s="159"/>
      <c r="J224" s="165"/>
      <c r="K224" s="178"/>
      <c r="L224" s="172"/>
      <c r="M224" s="159"/>
      <c r="N224" s="159"/>
      <c r="O224" s="159"/>
      <c r="P224" s="159"/>
      <c r="Q224" s="165"/>
      <c r="R224" s="166"/>
      <c r="S224" s="167"/>
      <c r="T224" s="168"/>
      <c r="U224" s="163"/>
      <c r="V224" s="169"/>
      <c r="W224" s="173"/>
    </row>
    <row r="225" spans="1:23" ht="14.45" customHeight="1" x14ac:dyDescent="0.25">
      <c r="A225" s="171"/>
      <c r="B225" s="160"/>
      <c r="C225" s="159"/>
      <c r="D225" s="159"/>
      <c r="E225" s="159"/>
      <c r="F225" s="159"/>
      <c r="G225" s="166"/>
      <c r="H225" s="171"/>
      <c r="I225" s="159"/>
      <c r="J225" s="165"/>
      <c r="K225" s="178"/>
      <c r="L225" s="172"/>
      <c r="M225" s="159"/>
      <c r="N225" s="159"/>
      <c r="O225" s="159"/>
      <c r="P225" s="159"/>
      <c r="Q225" s="165"/>
      <c r="R225" s="166"/>
      <c r="S225" s="167"/>
      <c r="T225" s="168"/>
      <c r="U225" s="163"/>
      <c r="V225" s="169"/>
      <c r="W225" s="173"/>
    </row>
    <row r="226" spans="1:23" ht="14.45" customHeight="1" x14ac:dyDescent="0.25">
      <c r="A226" s="171"/>
      <c r="B226" s="160"/>
      <c r="C226" s="159"/>
      <c r="D226" s="159"/>
      <c r="E226" s="159"/>
      <c r="F226" s="159"/>
      <c r="G226" s="166"/>
      <c r="H226" s="171"/>
      <c r="I226" s="159"/>
      <c r="J226" s="165"/>
      <c r="K226" s="178"/>
      <c r="L226" s="172"/>
      <c r="M226" s="159"/>
      <c r="N226" s="159"/>
      <c r="O226" s="159"/>
      <c r="P226" s="159"/>
      <c r="Q226" s="165"/>
      <c r="R226" s="166"/>
      <c r="S226" s="167"/>
      <c r="T226" s="168"/>
      <c r="U226" s="163"/>
      <c r="V226" s="169"/>
      <c r="W226" s="173"/>
    </row>
    <row r="227" spans="1:23" ht="14.45" customHeight="1" x14ac:dyDescent="0.25">
      <c r="A227" s="171"/>
      <c r="B227" s="160"/>
      <c r="C227" s="159"/>
      <c r="D227" s="159"/>
      <c r="E227" s="159"/>
      <c r="F227" s="159"/>
      <c r="G227" s="166"/>
      <c r="H227" s="171"/>
      <c r="I227" s="159"/>
      <c r="J227" s="165"/>
      <c r="K227" s="178"/>
      <c r="L227" s="172"/>
      <c r="M227" s="159"/>
      <c r="N227" s="159"/>
      <c r="O227" s="159"/>
      <c r="P227" s="159"/>
      <c r="Q227" s="165"/>
      <c r="R227" s="166"/>
      <c r="S227" s="167"/>
      <c r="T227" s="168"/>
      <c r="U227" s="163"/>
      <c r="V227" s="169"/>
      <c r="W227" s="173"/>
    </row>
    <row r="228" spans="1:23" ht="14.45" customHeight="1" x14ac:dyDescent="0.25">
      <c r="A228" s="171"/>
      <c r="B228" s="160"/>
      <c r="C228" s="159"/>
      <c r="D228" s="159"/>
      <c r="E228" s="159"/>
      <c r="F228" s="159"/>
      <c r="G228" s="166"/>
      <c r="H228" s="171"/>
      <c r="I228" s="159"/>
      <c r="J228" s="165"/>
      <c r="K228" s="178"/>
      <c r="L228" s="172"/>
      <c r="M228" s="159"/>
      <c r="N228" s="159"/>
      <c r="O228" s="159"/>
      <c r="P228" s="159"/>
      <c r="Q228" s="165"/>
      <c r="R228" s="166"/>
      <c r="S228" s="167"/>
      <c r="T228" s="168"/>
      <c r="U228" s="163"/>
      <c r="V228" s="169"/>
      <c r="W228" s="173"/>
    </row>
    <row r="229" spans="1:23" ht="14.45" customHeight="1" x14ac:dyDescent="0.25">
      <c r="A229" s="171"/>
      <c r="B229" s="160"/>
      <c r="C229" s="159"/>
      <c r="D229" s="159"/>
      <c r="E229" s="159"/>
      <c r="F229" s="159"/>
      <c r="G229" s="166"/>
      <c r="H229" s="171"/>
      <c r="I229" s="159"/>
      <c r="J229" s="165"/>
      <c r="K229" s="178"/>
      <c r="L229" s="172"/>
      <c r="M229" s="159"/>
      <c r="N229" s="159"/>
      <c r="O229" s="159"/>
      <c r="P229" s="159"/>
      <c r="Q229" s="165"/>
      <c r="R229" s="166"/>
      <c r="S229" s="167"/>
      <c r="T229" s="168"/>
      <c r="U229" s="163"/>
      <c r="V229" s="169"/>
      <c r="W229" s="173"/>
    </row>
    <row r="230" spans="1:23" ht="14.45" customHeight="1" x14ac:dyDescent="0.25">
      <c r="A230" s="171"/>
      <c r="B230" s="160"/>
      <c r="C230" s="159"/>
      <c r="D230" s="159"/>
      <c r="E230" s="159"/>
      <c r="F230" s="159"/>
      <c r="G230" s="166"/>
      <c r="H230" s="171"/>
      <c r="I230" s="159"/>
      <c r="J230" s="165"/>
      <c r="K230" s="178"/>
      <c r="L230" s="172"/>
      <c r="M230" s="159"/>
      <c r="N230" s="159"/>
      <c r="O230" s="159"/>
      <c r="P230" s="159"/>
      <c r="Q230" s="165"/>
      <c r="R230" s="166"/>
      <c r="S230" s="167"/>
      <c r="T230" s="168"/>
      <c r="U230" s="163"/>
      <c r="V230" s="169"/>
      <c r="W230" s="173"/>
    </row>
    <row r="231" spans="1:23" ht="14.45" customHeight="1" x14ac:dyDescent="0.25">
      <c r="A231" s="171"/>
      <c r="B231" s="160"/>
      <c r="C231" s="159"/>
      <c r="D231" s="159"/>
      <c r="E231" s="159"/>
      <c r="F231" s="159"/>
      <c r="G231" s="166"/>
      <c r="H231" s="171"/>
      <c r="I231" s="159"/>
      <c r="J231" s="165"/>
      <c r="K231" s="178"/>
      <c r="L231" s="172"/>
      <c r="M231" s="159"/>
      <c r="N231" s="159"/>
      <c r="O231" s="159"/>
      <c r="P231" s="159"/>
      <c r="Q231" s="165"/>
      <c r="R231" s="166"/>
      <c r="S231" s="167"/>
      <c r="T231" s="168"/>
      <c r="U231" s="163"/>
      <c r="V231" s="169"/>
      <c r="W231" s="173"/>
    </row>
    <row r="232" spans="1:23" ht="14.45" customHeight="1" x14ac:dyDescent="0.25">
      <c r="A232" s="171"/>
      <c r="B232" s="160"/>
      <c r="C232" s="159"/>
      <c r="D232" s="159"/>
      <c r="E232" s="159"/>
      <c r="F232" s="159"/>
      <c r="G232" s="166"/>
      <c r="H232" s="171"/>
      <c r="I232" s="159"/>
      <c r="J232" s="165"/>
      <c r="K232" s="178"/>
      <c r="L232" s="172"/>
      <c r="M232" s="159"/>
      <c r="N232" s="159"/>
      <c r="O232" s="159"/>
      <c r="P232" s="159"/>
      <c r="Q232" s="165"/>
      <c r="R232" s="166"/>
      <c r="S232" s="167"/>
      <c r="T232" s="168"/>
      <c r="U232" s="163"/>
      <c r="V232" s="169"/>
      <c r="W232" s="173"/>
    </row>
    <row r="233" spans="1:23" ht="14.45" customHeight="1" x14ac:dyDescent="0.25">
      <c r="A233" s="171"/>
      <c r="B233" s="160"/>
      <c r="C233" s="159"/>
      <c r="D233" s="159"/>
      <c r="E233" s="159"/>
      <c r="F233" s="159"/>
      <c r="G233" s="166"/>
      <c r="H233" s="171"/>
      <c r="I233" s="159"/>
      <c r="J233" s="165"/>
      <c r="K233" s="178"/>
      <c r="L233" s="172"/>
      <c r="M233" s="159"/>
      <c r="N233" s="159"/>
      <c r="O233" s="159"/>
      <c r="P233" s="159"/>
      <c r="Q233" s="165"/>
      <c r="R233" s="166"/>
      <c r="S233" s="167"/>
      <c r="T233" s="168"/>
      <c r="U233" s="163"/>
      <c r="V233" s="169"/>
      <c r="W233" s="173"/>
    </row>
    <row r="234" spans="1:23" ht="14.45" customHeight="1" x14ac:dyDescent="0.25">
      <c r="A234" s="171"/>
      <c r="B234" s="160"/>
      <c r="C234" s="159"/>
      <c r="D234" s="159"/>
      <c r="E234" s="159"/>
      <c r="F234" s="159"/>
      <c r="G234" s="166"/>
      <c r="H234" s="171"/>
      <c r="I234" s="159"/>
      <c r="J234" s="165"/>
      <c r="K234" s="178"/>
      <c r="L234" s="172"/>
      <c r="M234" s="159"/>
      <c r="N234" s="159"/>
      <c r="O234" s="159"/>
      <c r="P234" s="159"/>
      <c r="Q234" s="165"/>
      <c r="R234" s="166"/>
      <c r="S234" s="167"/>
      <c r="T234" s="168"/>
      <c r="U234" s="163"/>
      <c r="V234" s="169"/>
      <c r="W234" s="173"/>
    </row>
    <row r="235" spans="1:23" ht="14.45" customHeight="1" x14ac:dyDescent="0.25">
      <c r="A235" s="171"/>
      <c r="B235" s="160"/>
      <c r="C235" s="159"/>
      <c r="D235" s="159"/>
      <c r="E235" s="159"/>
      <c r="F235" s="159"/>
      <c r="G235" s="166"/>
      <c r="H235" s="171"/>
      <c r="I235" s="159"/>
      <c r="J235" s="165"/>
      <c r="K235" s="178"/>
      <c r="L235" s="172"/>
      <c r="M235" s="159"/>
      <c r="N235" s="159"/>
      <c r="O235" s="159"/>
      <c r="P235" s="159"/>
      <c r="Q235" s="165"/>
      <c r="R235" s="166"/>
      <c r="S235" s="167"/>
      <c r="T235" s="168"/>
      <c r="U235" s="163"/>
      <c r="V235" s="169"/>
      <c r="W235" s="173"/>
    </row>
    <row r="236" spans="1:23" ht="14.45" customHeight="1" x14ac:dyDescent="0.25">
      <c r="A236" s="171"/>
      <c r="B236" s="160"/>
      <c r="C236" s="159"/>
      <c r="D236" s="159"/>
      <c r="E236" s="159"/>
      <c r="F236" s="159"/>
      <c r="G236" s="166"/>
      <c r="H236" s="171"/>
      <c r="I236" s="159"/>
      <c r="J236" s="165"/>
      <c r="K236" s="178"/>
      <c r="L236" s="172"/>
      <c r="M236" s="159"/>
      <c r="N236" s="159"/>
      <c r="O236" s="159"/>
      <c r="P236" s="159"/>
      <c r="Q236" s="165"/>
      <c r="R236" s="166"/>
      <c r="S236" s="167"/>
      <c r="T236" s="168"/>
      <c r="U236" s="163"/>
      <c r="V236" s="169"/>
      <c r="W236" s="173"/>
    </row>
    <row r="237" spans="1:23" ht="14.45" customHeight="1" x14ac:dyDescent="0.25">
      <c r="A237" s="171"/>
      <c r="B237" s="160"/>
      <c r="C237" s="159"/>
      <c r="D237" s="159"/>
      <c r="E237" s="159"/>
      <c r="F237" s="159"/>
      <c r="G237" s="166"/>
      <c r="H237" s="171"/>
      <c r="I237" s="159"/>
      <c r="J237" s="165"/>
      <c r="K237" s="178"/>
      <c r="L237" s="172"/>
      <c r="M237" s="159"/>
      <c r="N237" s="159"/>
      <c r="O237" s="159"/>
      <c r="P237" s="159"/>
      <c r="Q237" s="165"/>
      <c r="R237" s="166"/>
      <c r="S237" s="167"/>
      <c r="T237" s="168"/>
      <c r="U237" s="163"/>
      <c r="V237" s="169"/>
      <c r="W237" s="173"/>
    </row>
    <row r="238" spans="1:23" ht="14.45" customHeight="1" x14ac:dyDescent="0.25">
      <c r="A238" s="171"/>
      <c r="B238" s="160"/>
      <c r="C238" s="159"/>
      <c r="D238" s="159"/>
      <c r="E238" s="159"/>
      <c r="F238" s="159"/>
      <c r="G238" s="166"/>
      <c r="H238" s="171"/>
      <c r="I238" s="159"/>
      <c r="J238" s="165"/>
      <c r="K238" s="178"/>
      <c r="L238" s="172"/>
      <c r="M238" s="159"/>
      <c r="N238" s="159"/>
      <c r="O238" s="159"/>
      <c r="P238" s="159"/>
      <c r="Q238" s="165"/>
      <c r="R238" s="166"/>
      <c r="S238" s="167"/>
      <c r="T238" s="168"/>
      <c r="U238" s="163"/>
      <c r="V238" s="169"/>
      <c r="W238" s="173"/>
    </row>
    <row r="239" spans="1:23" ht="14.45" customHeight="1" x14ac:dyDescent="0.25">
      <c r="A239" s="171"/>
      <c r="B239" s="160"/>
      <c r="C239" s="159"/>
      <c r="D239" s="159"/>
      <c r="E239" s="159"/>
      <c r="F239" s="159"/>
      <c r="G239" s="166"/>
      <c r="H239" s="171"/>
      <c r="I239" s="159"/>
      <c r="J239" s="165"/>
      <c r="K239" s="178"/>
      <c r="L239" s="172"/>
      <c r="M239" s="159"/>
      <c r="N239" s="159"/>
      <c r="O239" s="159"/>
      <c r="P239" s="159"/>
      <c r="Q239" s="165"/>
      <c r="R239" s="166"/>
      <c r="S239" s="167"/>
      <c r="T239" s="168"/>
      <c r="U239" s="163"/>
      <c r="V239" s="169"/>
      <c r="W239" s="173"/>
    </row>
    <row r="240" spans="1:23" ht="14.45" customHeight="1" x14ac:dyDescent="0.25">
      <c r="A240" s="171"/>
      <c r="B240" s="160"/>
      <c r="C240" s="159"/>
      <c r="D240" s="159"/>
      <c r="E240" s="159"/>
      <c r="F240" s="159"/>
      <c r="G240" s="166"/>
      <c r="H240" s="171"/>
      <c r="I240" s="159"/>
      <c r="J240" s="165"/>
      <c r="K240" s="178"/>
      <c r="L240" s="172"/>
      <c r="M240" s="159"/>
      <c r="N240" s="159"/>
      <c r="O240" s="159"/>
      <c r="P240" s="159"/>
      <c r="Q240" s="165"/>
      <c r="R240" s="166"/>
      <c r="S240" s="167"/>
      <c r="T240" s="168"/>
      <c r="U240" s="163"/>
      <c r="V240" s="169"/>
      <c r="W240" s="173"/>
    </row>
    <row r="241" spans="1:23" ht="14.45" customHeight="1" x14ac:dyDescent="0.25">
      <c r="A241" s="171"/>
      <c r="B241" s="160"/>
      <c r="C241" s="159"/>
      <c r="D241" s="159"/>
      <c r="E241" s="159"/>
      <c r="F241" s="159"/>
      <c r="G241" s="166"/>
      <c r="H241" s="171"/>
      <c r="I241" s="159"/>
      <c r="J241" s="165"/>
      <c r="K241" s="178"/>
      <c r="L241" s="172"/>
      <c r="M241" s="159"/>
      <c r="N241" s="159"/>
      <c r="O241" s="159"/>
      <c r="P241" s="159"/>
      <c r="Q241" s="165"/>
      <c r="R241" s="166"/>
      <c r="S241" s="167"/>
      <c r="T241" s="168"/>
      <c r="U241" s="163"/>
      <c r="V241" s="169"/>
      <c r="W241" s="173"/>
    </row>
    <row r="242" spans="1:23" ht="14.45" customHeight="1" x14ac:dyDescent="0.25">
      <c r="A242" s="171"/>
      <c r="B242" s="160"/>
      <c r="C242" s="159"/>
      <c r="D242" s="159"/>
      <c r="E242" s="159"/>
      <c r="F242" s="159"/>
      <c r="G242" s="166"/>
      <c r="H242" s="171"/>
      <c r="I242" s="159"/>
      <c r="J242" s="165"/>
      <c r="K242" s="178"/>
      <c r="L242" s="172"/>
      <c r="M242" s="159"/>
      <c r="N242" s="159"/>
      <c r="O242" s="159"/>
      <c r="P242" s="159"/>
      <c r="Q242" s="165"/>
      <c r="R242" s="166"/>
      <c r="S242" s="167"/>
      <c r="T242" s="168"/>
      <c r="U242" s="163"/>
      <c r="V242" s="169"/>
      <c r="W242" s="173"/>
    </row>
    <row r="243" spans="1:23" ht="14.45" customHeight="1" x14ac:dyDescent="0.25">
      <c r="A243" s="171"/>
      <c r="B243" s="160"/>
      <c r="C243" s="159"/>
      <c r="D243" s="159"/>
      <c r="E243" s="159"/>
      <c r="F243" s="159"/>
      <c r="G243" s="166"/>
      <c r="H243" s="171"/>
      <c r="I243" s="159"/>
      <c r="J243" s="165"/>
      <c r="K243" s="178"/>
      <c r="L243" s="172"/>
      <c r="M243" s="159"/>
      <c r="N243" s="159"/>
      <c r="O243" s="159"/>
      <c r="P243" s="159"/>
      <c r="Q243" s="165"/>
      <c r="R243" s="166"/>
      <c r="S243" s="167"/>
      <c r="T243" s="168"/>
      <c r="U243" s="163"/>
      <c r="V243" s="169"/>
      <c r="W243" s="173"/>
    </row>
    <row r="244" spans="1:23" ht="14.45" customHeight="1" x14ac:dyDescent="0.25">
      <c r="A244" s="171"/>
      <c r="B244" s="160"/>
      <c r="C244" s="159"/>
      <c r="D244" s="159"/>
      <c r="E244" s="159"/>
      <c r="F244" s="159"/>
      <c r="G244" s="166"/>
      <c r="H244" s="171"/>
      <c r="I244" s="159"/>
      <c r="J244" s="165"/>
      <c r="K244" s="178"/>
      <c r="L244" s="172"/>
      <c r="M244" s="159"/>
      <c r="N244" s="159"/>
      <c r="O244" s="159"/>
      <c r="P244" s="159"/>
      <c r="Q244" s="165"/>
      <c r="R244" s="166"/>
      <c r="S244" s="167"/>
      <c r="T244" s="168"/>
      <c r="U244" s="163"/>
      <c r="V244" s="169"/>
      <c r="W244" s="173"/>
    </row>
    <row r="245" spans="1:23" ht="14.45" customHeight="1" x14ac:dyDescent="0.25">
      <c r="A245" s="171"/>
      <c r="B245" s="160"/>
      <c r="C245" s="159"/>
      <c r="D245" s="159"/>
      <c r="E245" s="159"/>
      <c r="F245" s="159"/>
      <c r="G245" s="166"/>
      <c r="H245" s="171"/>
      <c r="I245" s="159"/>
      <c r="J245" s="165"/>
      <c r="K245" s="178"/>
      <c r="L245" s="172"/>
      <c r="M245" s="159"/>
      <c r="N245" s="159"/>
      <c r="O245" s="159"/>
      <c r="P245" s="159"/>
      <c r="Q245" s="165"/>
      <c r="R245" s="166"/>
      <c r="S245" s="167"/>
      <c r="T245" s="168"/>
      <c r="U245" s="163"/>
      <c r="V245" s="169"/>
      <c r="W245" s="173"/>
    </row>
    <row r="246" spans="1:23" ht="14.45" customHeight="1" x14ac:dyDescent="0.25">
      <c r="A246" s="171"/>
      <c r="B246" s="160"/>
      <c r="C246" s="159"/>
      <c r="D246" s="159"/>
      <c r="E246" s="159"/>
      <c r="F246" s="159"/>
      <c r="G246" s="166"/>
      <c r="H246" s="171"/>
      <c r="I246" s="159"/>
      <c r="J246" s="165"/>
      <c r="K246" s="178"/>
      <c r="L246" s="172"/>
      <c r="M246" s="159"/>
      <c r="N246" s="159"/>
      <c r="O246" s="159"/>
      <c r="P246" s="159"/>
      <c r="Q246" s="165"/>
      <c r="R246" s="166"/>
      <c r="S246" s="167"/>
      <c r="T246" s="168"/>
      <c r="U246" s="163"/>
      <c r="V246" s="169"/>
      <c r="W246" s="173"/>
    </row>
    <row r="247" spans="1:23" ht="14.45" customHeight="1" x14ac:dyDescent="0.25">
      <c r="A247" s="171"/>
      <c r="B247" s="160"/>
      <c r="C247" s="159"/>
      <c r="D247" s="159"/>
      <c r="E247" s="159"/>
      <c r="F247" s="159"/>
      <c r="G247" s="166"/>
      <c r="H247" s="171"/>
      <c r="I247" s="159"/>
      <c r="J247" s="165"/>
      <c r="K247" s="178"/>
      <c r="L247" s="172"/>
      <c r="M247" s="159"/>
      <c r="N247" s="159"/>
      <c r="O247" s="159"/>
      <c r="P247" s="159"/>
      <c r="Q247" s="165"/>
      <c r="R247" s="166"/>
      <c r="S247" s="167"/>
      <c r="T247" s="168"/>
      <c r="U247" s="163"/>
      <c r="V247" s="169"/>
      <c r="W247" s="173"/>
    </row>
    <row r="248" spans="1:23" ht="14.45" customHeight="1" x14ac:dyDescent="0.25">
      <c r="A248" s="171"/>
      <c r="B248" s="160"/>
      <c r="C248" s="159"/>
      <c r="D248" s="159"/>
      <c r="E248" s="159"/>
      <c r="F248" s="159"/>
      <c r="G248" s="166"/>
      <c r="H248" s="171"/>
      <c r="I248" s="159"/>
      <c r="J248" s="165"/>
      <c r="K248" s="178"/>
      <c r="L248" s="172"/>
      <c r="M248" s="159"/>
      <c r="N248" s="159"/>
      <c r="O248" s="159"/>
      <c r="P248" s="159"/>
      <c r="Q248" s="165"/>
      <c r="R248" s="166"/>
      <c r="S248" s="167"/>
      <c r="T248" s="168"/>
      <c r="U248" s="163"/>
      <c r="V248" s="169"/>
      <c r="W248" s="173"/>
    </row>
    <row r="249" spans="1:23" ht="14.45" customHeight="1" x14ac:dyDescent="0.25">
      <c r="A249" s="171"/>
      <c r="B249" s="160"/>
      <c r="C249" s="159"/>
      <c r="D249" s="159"/>
      <c r="E249" s="159"/>
      <c r="F249" s="159"/>
      <c r="G249" s="166"/>
      <c r="H249" s="171"/>
      <c r="I249" s="159"/>
      <c r="J249" s="165"/>
      <c r="K249" s="178"/>
      <c r="L249" s="172"/>
      <c r="M249" s="159"/>
      <c r="N249" s="159"/>
      <c r="O249" s="159"/>
      <c r="P249" s="159"/>
      <c r="Q249" s="165"/>
      <c r="R249" s="166"/>
      <c r="S249" s="167"/>
      <c r="T249" s="168"/>
      <c r="U249" s="163"/>
      <c r="V249" s="169"/>
      <c r="W249" s="173"/>
    </row>
    <row r="250" spans="1:23" ht="14.45" customHeight="1" x14ac:dyDescent="0.25">
      <c r="A250" s="171"/>
      <c r="B250" s="160"/>
      <c r="C250" s="159"/>
      <c r="D250" s="159"/>
      <c r="E250" s="159"/>
      <c r="F250" s="159"/>
      <c r="G250" s="166"/>
      <c r="H250" s="171"/>
      <c r="I250" s="159"/>
      <c r="J250" s="165"/>
      <c r="K250" s="178"/>
      <c r="L250" s="172"/>
      <c r="M250" s="159"/>
      <c r="N250" s="159"/>
      <c r="O250" s="159"/>
      <c r="P250" s="159"/>
      <c r="Q250" s="165"/>
      <c r="R250" s="166"/>
      <c r="S250" s="167"/>
      <c r="T250" s="168"/>
      <c r="U250" s="163"/>
      <c r="V250" s="169"/>
      <c r="W250" s="173"/>
    </row>
    <row r="251" spans="1:23" ht="14.45" customHeight="1" x14ac:dyDescent="0.25">
      <c r="A251" s="171"/>
      <c r="B251" s="160"/>
      <c r="C251" s="159"/>
      <c r="D251" s="159"/>
      <c r="E251" s="159"/>
      <c r="F251" s="159"/>
      <c r="G251" s="166"/>
      <c r="H251" s="171"/>
      <c r="I251" s="159"/>
      <c r="J251" s="165"/>
      <c r="K251" s="178"/>
      <c r="L251" s="172"/>
      <c r="M251" s="159"/>
      <c r="N251" s="159"/>
      <c r="O251" s="159"/>
      <c r="P251" s="159"/>
      <c r="Q251" s="165"/>
      <c r="R251" s="166"/>
      <c r="S251" s="167"/>
      <c r="T251" s="168"/>
      <c r="U251" s="163"/>
      <c r="V251" s="169"/>
      <c r="W251" s="173"/>
    </row>
    <row r="252" spans="1:23" ht="14.45" customHeight="1" x14ac:dyDescent="0.25">
      <c r="A252" s="171"/>
      <c r="B252" s="160"/>
      <c r="C252" s="159"/>
      <c r="D252" s="159"/>
      <c r="E252" s="159"/>
      <c r="F252" s="159"/>
      <c r="G252" s="166"/>
      <c r="H252" s="171"/>
      <c r="I252" s="159"/>
      <c r="J252" s="165"/>
      <c r="K252" s="178"/>
      <c r="L252" s="172"/>
      <c r="M252" s="159"/>
      <c r="N252" s="159"/>
      <c r="O252" s="159"/>
      <c r="P252" s="159"/>
      <c r="Q252" s="165"/>
      <c r="R252" s="166"/>
      <c r="S252" s="167"/>
      <c r="T252" s="168"/>
      <c r="U252" s="163"/>
      <c r="V252" s="169"/>
      <c r="W252" s="173"/>
    </row>
    <row r="253" spans="1:23" ht="14.45" customHeight="1" x14ac:dyDescent="0.25">
      <c r="A253" s="171"/>
      <c r="B253" s="160"/>
      <c r="C253" s="159"/>
      <c r="D253" s="159"/>
      <c r="E253" s="159"/>
      <c r="F253" s="159"/>
      <c r="G253" s="166"/>
      <c r="H253" s="171"/>
      <c r="I253" s="159"/>
      <c r="J253" s="165"/>
      <c r="K253" s="178"/>
      <c r="L253" s="172"/>
      <c r="M253" s="159"/>
      <c r="N253" s="159"/>
      <c r="O253" s="159"/>
      <c r="P253" s="159"/>
      <c r="Q253" s="165"/>
      <c r="R253" s="166"/>
      <c r="S253" s="167"/>
      <c r="T253" s="168"/>
      <c r="U253" s="163"/>
      <c r="V253" s="169"/>
      <c r="W253" s="173"/>
    </row>
    <row r="254" spans="1:23" ht="14.45" customHeight="1" x14ac:dyDescent="0.25">
      <c r="A254" s="171"/>
      <c r="B254" s="160"/>
      <c r="C254" s="159"/>
      <c r="D254" s="159"/>
      <c r="E254" s="159"/>
      <c r="F254" s="159"/>
      <c r="G254" s="166"/>
      <c r="H254" s="171"/>
      <c r="I254" s="159"/>
      <c r="J254" s="165"/>
      <c r="K254" s="178"/>
      <c r="L254" s="172"/>
      <c r="M254" s="159"/>
      <c r="N254" s="159"/>
      <c r="O254" s="159"/>
      <c r="P254" s="159"/>
      <c r="Q254" s="165"/>
      <c r="R254" s="166"/>
      <c r="S254" s="167"/>
      <c r="T254" s="168"/>
      <c r="U254" s="163"/>
      <c r="V254" s="169"/>
      <c r="W254" s="173"/>
    </row>
    <row r="255" spans="1:23" ht="14.45" customHeight="1" x14ac:dyDescent="0.25">
      <c r="A255" s="171"/>
      <c r="B255" s="160"/>
      <c r="C255" s="159"/>
      <c r="D255" s="159"/>
      <c r="E255" s="159"/>
      <c r="F255" s="159"/>
      <c r="G255" s="166"/>
      <c r="H255" s="171"/>
      <c r="I255" s="159"/>
      <c r="J255" s="165"/>
      <c r="K255" s="178"/>
      <c r="L255" s="172"/>
      <c r="M255" s="159"/>
      <c r="N255" s="159"/>
      <c r="O255" s="159"/>
      <c r="P255" s="159"/>
      <c r="Q255" s="165"/>
      <c r="R255" s="166"/>
      <c r="S255" s="167"/>
      <c r="T255" s="168"/>
      <c r="U255" s="163"/>
      <c r="V255" s="169"/>
      <c r="W255" s="173"/>
    </row>
    <row r="256" spans="1:23" ht="14.45" customHeight="1" x14ac:dyDescent="0.25">
      <c r="A256" s="171"/>
      <c r="B256" s="160"/>
      <c r="C256" s="159"/>
      <c r="D256" s="159"/>
      <c r="E256" s="159"/>
      <c r="F256" s="159"/>
      <c r="G256" s="166"/>
      <c r="H256" s="171"/>
      <c r="I256" s="159"/>
      <c r="J256" s="165"/>
      <c r="K256" s="178"/>
      <c r="L256" s="172"/>
      <c r="M256" s="159"/>
      <c r="N256" s="159"/>
      <c r="O256" s="159"/>
      <c r="P256" s="159"/>
      <c r="Q256" s="165"/>
      <c r="R256" s="166"/>
      <c r="S256" s="167"/>
      <c r="T256" s="168"/>
      <c r="U256" s="163"/>
      <c r="V256" s="169"/>
      <c r="W256" s="173"/>
    </row>
    <row r="257" spans="1:23" ht="14.45" customHeight="1" x14ac:dyDescent="0.25">
      <c r="A257" s="171"/>
      <c r="B257" s="160"/>
      <c r="C257" s="159"/>
      <c r="D257" s="159"/>
      <c r="E257" s="159"/>
      <c r="F257" s="159"/>
      <c r="G257" s="166"/>
      <c r="H257" s="171"/>
      <c r="I257" s="159"/>
      <c r="J257" s="165"/>
      <c r="K257" s="178"/>
      <c r="L257" s="172"/>
      <c r="M257" s="159"/>
      <c r="N257" s="159"/>
      <c r="O257" s="159"/>
      <c r="P257" s="159"/>
      <c r="Q257" s="165"/>
      <c r="R257" s="166"/>
      <c r="S257" s="167"/>
      <c r="T257" s="168"/>
      <c r="U257" s="163"/>
      <c r="V257" s="169"/>
      <c r="W257" s="173"/>
    </row>
    <row r="258" spans="1:23" ht="14.45" customHeight="1" x14ac:dyDescent="0.25">
      <c r="A258" s="171"/>
      <c r="B258" s="160"/>
      <c r="C258" s="159"/>
      <c r="D258" s="159"/>
      <c r="E258" s="159"/>
      <c r="F258" s="159"/>
      <c r="G258" s="166"/>
      <c r="H258" s="171"/>
      <c r="I258" s="159"/>
      <c r="J258" s="165"/>
      <c r="K258" s="178"/>
      <c r="L258" s="172"/>
      <c r="M258" s="159"/>
      <c r="N258" s="159"/>
      <c r="O258" s="159"/>
      <c r="P258" s="159"/>
      <c r="Q258" s="165"/>
      <c r="R258" s="166"/>
      <c r="S258" s="167"/>
      <c r="T258" s="168"/>
      <c r="U258" s="163"/>
      <c r="V258" s="169"/>
      <c r="W258" s="173"/>
    </row>
    <row r="259" spans="1:23" ht="14.45" customHeight="1" x14ac:dyDescent="0.25">
      <c r="A259" s="171"/>
      <c r="B259" s="160"/>
      <c r="C259" s="159"/>
      <c r="D259" s="159"/>
      <c r="E259" s="159"/>
      <c r="F259" s="159"/>
      <c r="G259" s="166"/>
      <c r="H259" s="171"/>
      <c r="I259" s="159"/>
      <c r="J259" s="165"/>
      <c r="K259" s="178"/>
      <c r="L259" s="172"/>
      <c r="M259" s="159"/>
      <c r="N259" s="159"/>
      <c r="O259" s="159"/>
      <c r="P259" s="159"/>
      <c r="Q259" s="165"/>
      <c r="R259" s="166"/>
      <c r="S259" s="167"/>
      <c r="T259" s="168"/>
      <c r="U259" s="163"/>
      <c r="V259" s="169"/>
      <c r="W259" s="173"/>
    </row>
    <row r="260" spans="1:23" ht="14.45" customHeight="1" x14ac:dyDescent="0.25">
      <c r="A260" s="171"/>
      <c r="B260" s="160"/>
      <c r="C260" s="159"/>
      <c r="D260" s="159"/>
      <c r="E260" s="159"/>
      <c r="F260" s="159"/>
      <c r="G260" s="166"/>
      <c r="H260" s="171"/>
      <c r="I260" s="159"/>
      <c r="J260" s="165"/>
      <c r="K260" s="178"/>
      <c r="L260" s="172"/>
      <c r="M260" s="159"/>
      <c r="N260" s="159"/>
      <c r="O260" s="159"/>
      <c r="P260" s="159"/>
      <c r="Q260" s="165"/>
      <c r="R260" s="166"/>
      <c r="S260" s="167"/>
      <c r="T260" s="168"/>
      <c r="U260" s="163"/>
      <c r="V260" s="169"/>
      <c r="W260" s="173"/>
    </row>
    <row r="261" spans="1:23" ht="14.45" customHeight="1" x14ac:dyDescent="0.25">
      <c r="A261" s="179"/>
      <c r="B261" s="180"/>
      <c r="C261" s="181"/>
      <c r="D261" s="181"/>
      <c r="E261" s="181"/>
      <c r="F261" s="181"/>
      <c r="G261" s="182"/>
      <c r="H261" s="179"/>
      <c r="I261" s="181"/>
      <c r="J261" s="183"/>
      <c r="K261" s="184"/>
      <c r="L261" s="185"/>
      <c r="M261" s="181"/>
      <c r="N261" s="181"/>
      <c r="O261" s="181"/>
      <c r="P261" s="181"/>
      <c r="Q261" s="183"/>
      <c r="R261" s="182"/>
      <c r="S261" s="186"/>
      <c r="T261" s="187"/>
      <c r="U261" s="188"/>
      <c r="V261" s="189"/>
      <c r="W261" s="190"/>
    </row>
  </sheetData>
  <sheetProtection formatCells="0" formatColumns="0" formatRows="0" sort="0" autoFilter="0" pivotTables="0"/>
  <autoFilter ref="A4:W164"/>
  <mergeCells count="5">
    <mergeCell ref="A1:G1"/>
    <mergeCell ref="H1:K1"/>
    <mergeCell ref="L1:R1"/>
    <mergeCell ref="T1:W1"/>
    <mergeCell ref="E2:G2"/>
  </mergeCells>
  <conditionalFormatting sqref="A5:A10 A52:A119 A12:A49">
    <cfRule type="duplicateValues" dxfId="52" priority="58"/>
  </conditionalFormatting>
  <conditionalFormatting sqref="A11">
    <cfRule type="duplicateValues" dxfId="51" priority="2"/>
  </conditionalFormatting>
  <conditionalFormatting sqref="A50:A51">
    <cfRule type="duplicateValues" dxfId="50" priority="1"/>
  </conditionalFormatting>
  <conditionalFormatting sqref="A211:A260">
    <cfRule type="duplicateValues" dxfId="49" priority="3"/>
  </conditionalFormatting>
  <conditionalFormatting sqref="A261 A120:A210">
    <cfRule type="duplicateValues" dxfId="48" priority="36"/>
  </conditionalFormatting>
  <dataValidations count="13">
    <dataValidation type="date" operator="greaterThan" allowBlank="1" showInputMessage="1" showErrorMessage="1" sqref="J1:K1 Q3 J3:K4 Q5:Q261">
      <formula1>42370</formula1>
    </dataValidation>
    <dataValidation operator="greaterThan" allowBlank="1" showInputMessage="1" showErrorMessage="1" sqref="J2:K2 U50:U261 U5:U48"/>
    <dataValidation type="list" allowBlank="1" showInputMessage="1" showErrorMessage="1" sqref="O1:O2">
      <formula1>#REF!</formula1>
    </dataValidation>
    <dataValidation type="list" allowBlank="1" showInputMessage="1" showErrorMessage="1" sqref="P5:P261">
      <formula1>"yes,no"</formula1>
    </dataValidation>
    <dataValidation type="list" allowBlank="1" showInputMessage="1" showErrorMessage="1" sqref="H5:H261">
      <formula1>hospital_refer_to</formula1>
    </dataValidation>
    <dataValidation type="list" allowBlank="1" showInputMessage="1" showErrorMessage="1" sqref="M5:M261">
      <formula1>case_category</formula1>
    </dataValidation>
    <dataValidation type="list" allowBlank="1" showInputMessage="1" showErrorMessage="1" sqref="R5:R261">
      <formula1>blood_transfusion_info</formula1>
    </dataValidation>
    <dataValidation type="date" operator="greaterThan" allowBlank="1" showInputMessage="1" showErrorMessage="1" sqref="T5:T261 J5:K261">
      <formula1>42369</formula1>
    </dataValidation>
    <dataValidation type="list" allowBlank="1" showInputMessage="1" showErrorMessage="1" sqref="S5:S261">
      <formula1>refused_care</formula1>
    </dataValidation>
    <dataValidation type="decimal" allowBlank="1" showInputMessage="1" showErrorMessage="1" sqref="B5:B261">
      <formula1>0</formula1>
      <formula2>100</formula2>
    </dataValidation>
    <dataValidation type="list" allowBlank="1" showInputMessage="1" showErrorMessage="1" sqref="C5:C261">
      <formula1>"male,female"</formula1>
    </dataValidation>
    <dataValidation type="list" allowBlank="1" showInputMessage="1" showErrorMessage="1" sqref="O5:O261">
      <formula1>disease_category</formula1>
    </dataValidation>
    <dataValidation type="list" allowBlank="1" showInputMessage="1" showErrorMessage="1" sqref="D5:D261">
      <formula1>"Rakhine,Burma,Muslim,Hindu,Mro,Dyna,Khami,Other"</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Instructions!$B$54:$B$69</xm:f>
          </x14:formula1>
          <xm:sqref>I5:I261</xm:sqref>
        </x14:dataValidation>
        <x14:dataValidation type="list" allowBlank="1" showInputMessage="1" showErrorMessage="1">
          <x14:formula1>
            <xm:f>Instructions!$B$80:$B$85</xm:f>
          </x14:formula1>
          <xm:sqref>V5:V261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W283"/>
  <sheetViews>
    <sheetView zoomScaleNormal="100" workbookViewId="0">
      <pane xSplit="1" ySplit="4" topLeftCell="B5" activePane="bottomRight" state="frozen"/>
      <selection pane="topRight" activeCell="I2" sqref="I1:I1048576"/>
      <selection pane="bottomLeft" activeCell="I2" sqref="I1:I1048576"/>
      <selection pane="bottomRight" activeCell="A5" sqref="A5"/>
    </sheetView>
  </sheetViews>
  <sheetFormatPr defaultColWidth="9.140625" defaultRowHeight="14.45" customHeight="1" x14ac:dyDescent="0.25"/>
  <cols>
    <col min="1" max="1" width="11.42578125" bestFit="1" customWidth="1"/>
    <col min="2" max="2" width="8" bestFit="1" customWidth="1"/>
    <col min="3" max="3" width="9" bestFit="1" customWidth="1"/>
    <col min="4" max="4" width="10.85546875" customWidth="1"/>
    <col min="5" max="5" width="16.5703125" customWidth="1"/>
    <col min="6" max="6" width="18.5703125" hidden="1" customWidth="1"/>
    <col min="7" max="7" width="22.42578125" customWidth="1"/>
    <col min="8" max="8" width="15.42578125" bestFit="1" customWidth="1"/>
    <col min="9" max="9" width="19.5703125" customWidth="1"/>
    <col min="10" max="10" width="11.85546875" style="105" bestFit="1" customWidth="1"/>
    <col min="11" max="11" width="14.140625" customWidth="1"/>
    <col min="12" max="12" width="64.42578125" customWidth="1"/>
    <col min="13" max="13" width="17.5703125" customWidth="1"/>
    <col min="14" max="14" width="14" customWidth="1"/>
    <col min="15" max="15" width="14.140625" customWidth="1"/>
    <col min="16" max="16" width="16.85546875" customWidth="1"/>
    <col min="17" max="17" width="14.42578125" customWidth="1"/>
    <col min="18" max="18" width="18.42578125" customWidth="1"/>
    <col min="19" max="19" width="13.140625" customWidth="1"/>
    <col min="20" max="20" width="11.42578125" customWidth="1"/>
    <col min="21" max="21" width="48.140625" customWidth="1"/>
    <col min="22" max="22" width="26.5703125" style="124" customWidth="1"/>
    <col min="23" max="23" width="54.85546875" style="124" customWidth="1"/>
    <col min="24" max="16384" width="9.140625" style="104"/>
  </cols>
  <sheetData>
    <row r="1" spans="1:23" ht="15" x14ac:dyDescent="0.25">
      <c r="A1" s="266" t="s">
        <v>242</v>
      </c>
      <c r="B1" s="267"/>
      <c r="C1" s="267"/>
      <c r="D1" s="267"/>
      <c r="E1" s="267"/>
      <c r="F1" s="267"/>
      <c r="G1" s="268"/>
      <c r="H1" s="266" t="s">
        <v>243</v>
      </c>
      <c r="I1" s="267"/>
      <c r="J1" s="267"/>
      <c r="K1" s="268"/>
      <c r="L1" s="266" t="s">
        <v>244</v>
      </c>
      <c r="M1" s="267"/>
      <c r="N1" s="267"/>
      <c r="O1" s="267"/>
      <c r="P1" s="267"/>
      <c r="Q1" s="267"/>
      <c r="R1" s="268"/>
      <c r="S1" s="140" t="s">
        <v>245</v>
      </c>
      <c r="T1" s="266" t="s">
        <v>246</v>
      </c>
      <c r="U1" s="267"/>
      <c r="V1" s="267"/>
      <c r="W1" s="268"/>
    </row>
    <row r="2" spans="1:23" ht="38.25" x14ac:dyDescent="0.25">
      <c r="A2" s="126" t="s">
        <v>14</v>
      </c>
      <c r="B2" s="14" t="s">
        <v>17</v>
      </c>
      <c r="C2" s="24" t="s">
        <v>22</v>
      </c>
      <c r="D2" s="24" t="s">
        <v>25</v>
      </c>
      <c r="E2" s="269" t="s">
        <v>28</v>
      </c>
      <c r="F2" s="270"/>
      <c r="G2" s="271"/>
      <c r="H2" s="131" t="s">
        <v>31</v>
      </c>
      <c r="I2" s="22" t="s">
        <v>247</v>
      </c>
      <c r="J2" s="22" t="s">
        <v>39</v>
      </c>
      <c r="K2" s="132" t="s">
        <v>42</v>
      </c>
      <c r="L2" s="135" t="s">
        <v>45</v>
      </c>
      <c r="M2" s="25" t="s">
        <v>51</v>
      </c>
      <c r="N2" s="25" t="s">
        <v>248</v>
      </c>
      <c r="O2" s="25" t="s">
        <v>141</v>
      </c>
      <c r="P2" s="23" t="s">
        <v>54</v>
      </c>
      <c r="Q2" s="15" t="s">
        <v>57</v>
      </c>
      <c r="R2" s="136" t="s">
        <v>60</v>
      </c>
      <c r="S2" s="141" t="s">
        <v>63</v>
      </c>
      <c r="T2" s="131" t="s">
        <v>66</v>
      </c>
      <c r="U2" s="15" t="s">
        <v>249</v>
      </c>
      <c r="V2" s="22" t="s">
        <v>73</v>
      </c>
      <c r="W2" s="132" t="s">
        <v>76</v>
      </c>
    </row>
    <row r="3" spans="1:23" ht="78.75" x14ac:dyDescent="0.25">
      <c r="A3" s="127" t="s">
        <v>250</v>
      </c>
      <c r="B3" s="17" t="s">
        <v>251</v>
      </c>
      <c r="C3" s="18" t="s">
        <v>252</v>
      </c>
      <c r="D3" s="19" t="s">
        <v>253</v>
      </c>
      <c r="E3" s="13" t="s">
        <v>254</v>
      </c>
      <c r="F3" s="13" t="s">
        <v>254</v>
      </c>
      <c r="G3" s="128" t="s">
        <v>254</v>
      </c>
      <c r="H3" s="133" t="s">
        <v>255</v>
      </c>
      <c r="I3" s="200" t="s">
        <v>256</v>
      </c>
      <c r="J3" s="21" t="s">
        <v>257</v>
      </c>
      <c r="K3" s="134" t="s">
        <v>257</v>
      </c>
      <c r="L3" s="137" t="s">
        <v>254</v>
      </c>
      <c r="M3" s="20" t="s">
        <v>258</v>
      </c>
      <c r="N3" s="20" t="s">
        <v>259</v>
      </c>
      <c r="O3" s="20" t="s">
        <v>260</v>
      </c>
      <c r="P3" s="21" t="s">
        <v>261</v>
      </c>
      <c r="Q3" s="21" t="s">
        <v>257</v>
      </c>
      <c r="R3" s="138" t="s">
        <v>262</v>
      </c>
      <c r="S3" s="142" t="s">
        <v>263</v>
      </c>
      <c r="T3" s="137" t="s">
        <v>257</v>
      </c>
      <c r="U3" s="78" t="s">
        <v>254</v>
      </c>
      <c r="V3" s="20" t="s">
        <v>754</v>
      </c>
      <c r="W3" s="78" t="s">
        <v>254</v>
      </c>
    </row>
    <row r="4" spans="1:23" ht="15" x14ac:dyDescent="0.25">
      <c r="A4" s="129" t="s">
        <v>15</v>
      </c>
      <c r="B4" s="4" t="s">
        <v>18</v>
      </c>
      <c r="C4" s="4" t="s">
        <v>23</v>
      </c>
      <c r="D4" s="4" t="s">
        <v>26</v>
      </c>
      <c r="E4" s="4" t="s">
        <v>265</v>
      </c>
      <c r="F4" s="4" t="s">
        <v>266</v>
      </c>
      <c r="G4" s="130" t="s">
        <v>267</v>
      </c>
      <c r="H4" s="129" t="s">
        <v>32</v>
      </c>
      <c r="I4" s="4" t="s">
        <v>268</v>
      </c>
      <c r="J4" s="4" t="s">
        <v>40</v>
      </c>
      <c r="K4" s="130" t="s">
        <v>43</v>
      </c>
      <c r="L4" s="129" t="s">
        <v>46</v>
      </c>
      <c r="M4" s="5" t="s">
        <v>52</v>
      </c>
      <c r="N4" s="6" t="s">
        <v>248</v>
      </c>
      <c r="O4" s="6" t="s">
        <v>269</v>
      </c>
      <c r="P4" s="6" t="s">
        <v>55</v>
      </c>
      <c r="Q4" s="6" t="s">
        <v>58</v>
      </c>
      <c r="R4" s="130" t="s">
        <v>61</v>
      </c>
      <c r="S4" s="143" t="s">
        <v>64</v>
      </c>
      <c r="T4" s="129" t="s">
        <v>67</v>
      </c>
      <c r="U4" s="6" t="s">
        <v>70</v>
      </c>
      <c r="V4" s="5" t="s">
        <v>74</v>
      </c>
      <c r="W4" s="139" t="s">
        <v>77</v>
      </c>
    </row>
    <row r="5" spans="1:23" ht="14.45" customHeight="1" x14ac:dyDescent="0.25">
      <c r="A5" s="171" t="s">
        <v>1198</v>
      </c>
      <c r="B5" s="160">
        <v>45</v>
      </c>
      <c r="C5" s="159" t="s">
        <v>278</v>
      </c>
      <c r="D5" s="159" t="s">
        <v>173</v>
      </c>
      <c r="E5" s="159" t="s">
        <v>279</v>
      </c>
      <c r="F5" s="159"/>
      <c r="G5" s="166" t="s">
        <v>1199</v>
      </c>
      <c r="H5" s="171" t="s">
        <v>89</v>
      </c>
      <c r="I5" s="159" t="s">
        <v>100</v>
      </c>
      <c r="J5" s="165">
        <v>44984</v>
      </c>
      <c r="K5" s="165">
        <v>44984</v>
      </c>
      <c r="L5" s="172" t="s">
        <v>1200</v>
      </c>
      <c r="M5" s="159" t="s">
        <v>133</v>
      </c>
      <c r="N5" s="159" t="s">
        <v>283</v>
      </c>
      <c r="O5" s="159" t="s">
        <v>345</v>
      </c>
      <c r="P5" s="159"/>
      <c r="Q5" s="165"/>
      <c r="R5" s="166"/>
      <c r="S5" s="167"/>
      <c r="T5" s="168">
        <v>44989</v>
      </c>
      <c r="U5" s="163" t="s">
        <v>1201</v>
      </c>
      <c r="V5" s="169" t="s">
        <v>162</v>
      </c>
      <c r="W5" s="173" t="s">
        <v>328</v>
      </c>
    </row>
    <row r="6" spans="1:23" ht="14.45" customHeight="1" x14ac:dyDescent="0.25">
      <c r="A6" s="171" t="s">
        <v>1202</v>
      </c>
      <c r="B6" s="160">
        <v>25</v>
      </c>
      <c r="C6" s="159" t="s">
        <v>168</v>
      </c>
      <c r="D6" s="159" t="s">
        <v>173</v>
      </c>
      <c r="E6" s="159" t="s">
        <v>279</v>
      </c>
      <c r="F6" s="159"/>
      <c r="G6" s="166" t="s">
        <v>281</v>
      </c>
      <c r="H6" s="171" t="s">
        <v>89</v>
      </c>
      <c r="I6" s="159" t="s">
        <v>100</v>
      </c>
      <c r="J6" s="165">
        <v>44991</v>
      </c>
      <c r="K6" s="165">
        <v>44991</v>
      </c>
      <c r="L6" s="172" t="s">
        <v>1203</v>
      </c>
      <c r="M6" s="159" t="s">
        <v>137</v>
      </c>
      <c r="N6" s="159" t="s">
        <v>305</v>
      </c>
      <c r="O6" s="159" t="s">
        <v>208</v>
      </c>
      <c r="P6" s="159" t="s">
        <v>353</v>
      </c>
      <c r="Q6" s="165">
        <v>44991</v>
      </c>
      <c r="R6" s="166" t="s">
        <v>147</v>
      </c>
      <c r="S6" s="167"/>
      <c r="T6" s="168">
        <v>44997</v>
      </c>
      <c r="U6" s="163" t="s">
        <v>1204</v>
      </c>
      <c r="V6" s="169" t="s">
        <v>162</v>
      </c>
      <c r="W6" s="173" t="s">
        <v>1205</v>
      </c>
    </row>
    <row r="7" spans="1:23" ht="14.45" customHeight="1" x14ac:dyDescent="0.25">
      <c r="A7" s="171" t="s">
        <v>1206</v>
      </c>
      <c r="B7" s="160">
        <v>1.5</v>
      </c>
      <c r="C7" s="159" t="s">
        <v>178</v>
      </c>
      <c r="D7" s="159" t="s">
        <v>173</v>
      </c>
      <c r="E7" s="159" t="s">
        <v>279</v>
      </c>
      <c r="F7" s="159"/>
      <c r="G7" s="166" t="s">
        <v>179</v>
      </c>
      <c r="H7" s="171" t="s">
        <v>89</v>
      </c>
      <c r="I7" s="159" t="s">
        <v>100</v>
      </c>
      <c r="J7" s="165">
        <v>44993</v>
      </c>
      <c r="K7" s="165">
        <v>44993</v>
      </c>
      <c r="L7" s="172" t="s">
        <v>1207</v>
      </c>
      <c r="M7" s="159" t="s">
        <v>133</v>
      </c>
      <c r="N7" s="159" t="s">
        <v>305</v>
      </c>
      <c r="O7" s="159" t="s">
        <v>805</v>
      </c>
      <c r="P7" s="159"/>
      <c r="Q7" s="165"/>
      <c r="R7" s="166"/>
      <c r="S7" s="167"/>
      <c r="T7" s="168">
        <v>44997</v>
      </c>
      <c r="U7" s="163" t="s">
        <v>285</v>
      </c>
      <c r="V7" s="169" t="s">
        <v>164</v>
      </c>
      <c r="W7" s="173" t="s">
        <v>1208</v>
      </c>
    </row>
    <row r="8" spans="1:23" ht="14.45" customHeight="1" x14ac:dyDescent="0.25">
      <c r="A8" s="171" t="s">
        <v>1209</v>
      </c>
      <c r="B8" s="160">
        <v>45</v>
      </c>
      <c r="C8" s="159" t="s">
        <v>178</v>
      </c>
      <c r="D8" s="159" t="s">
        <v>569</v>
      </c>
      <c r="E8" s="159" t="s">
        <v>279</v>
      </c>
      <c r="F8" s="159"/>
      <c r="G8" s="166" t="s">
        <v>179</v>
      </c>
      <c r="H8" s="171" t="s">
        <v>89</v>
      </c>
      <c r="I8" s="159" t="s">
        <v>100</v>
      </c>
      <c r="J8" s="165">
        <v>44993</v>
      </c>
      <c r="K8" s="165">
        <v>44993</v>
      </c>
      <c r="L8" s="172" t="s">
        <v>1210</v>
      </c>
      <c r="M8" s="159" t="s">
        <v>133</v>
      </c>
      <c r="N8" s="159" t="s">
        <v>290</v>
      </c>
      <c r="O8" s="159" t="s">
        <v>383</v>
      </c>
      <c r="P8" s="159"/>
      <c r="Q8" s="165"/>
      <c r="R8" s="166"/>
      <c r="S8" s="167"/>
      <c r="T8" s="168">
        <v>44997</v>
      </c>
      <c r="U8" s="163" t="s">
        <v>1211</v>
      </c>
      <c r="V8" s="169" t="s">
        <v>162</v>
      </c>
      <c r="W8" s="173" t="s">
        <v>299</v>
      </c>
    </row>
    <row r="9" spans="1:23" ht="14.45" customHeight="1" x14ac:dyDescent="0.25">
      <c r="A9" s="171" t="s">
        <v>1212</v>
      </c>
      <c r="B9" s="160">
        <v>9</v>
      </c>
      <c r="C9" s="159" t="s">
        <v>178</v>
      </c>
      <c r="D9" s="159" t="s">
        <v>173</v>
      </c>
      <c r="E9" s="159" t="s">
        <v>279</v>
      </c>
      <c r="F9" s="159"/>
      <c r="G9" s="166" t="s">
        <v>179</v>
      </c>
      <c r="H9" s="171" t="s">
        <v>89</v>
      </c>
      <c r="I9" s="159" t="s">
        <v>100</v>
      </c>
      <c r="J9" s="165">
        <v>44995</v>
      </c>
      <c r="K9" s="165">
        <v>44995</v>
      </c>
      <c r="L9" s="172" t="s">
        <v>1213</v>
      </c>
      <c r="M9" s="159" t="s">
        <v>133</v>
      </c>
      <c r="N9" s="159" t="s">
        <v>305</v>
      </c>
      <c r="O9" s="159" t="s">
        <v>345</v>
      </c>
      <c r="P9" s="159"/>
      <c r="Q9" s="165"/>
      <c r="R9" s="166"/>
      <c r="S9" s="167"/>
      <c r="T9" s="168">
        <v>45000</v>
      </c>
      <c r="U9" s="163" t="s">
        <v>1214</v>
      </c>
      <c r="V9" s="169" t="s">
        <v>162</v>
      </c>
      <c r="W9" s="173" t="s">
        <v>328</v>
      </c>
    </row>
    <row r="10" spans="1:23" ht="14.45" customHeight="1" x14ac:dyDescent="0.25">
      <c r="A10" s="171" t="s">
        <v>1215</v>
      </c>
      <c r="B10" s="160">
        <v>1.5</v>
      </c>
      <c r="C10" s="159" t="s">
        <v>168</v>
      </c>
      <c r="D10" s="159" t="s">
        <v>173</v>
      </c>
      <c r="E10" s="159" t="s">
        <v>279</v>
      </c>
      <c r="F10" s="159"/>
      <c r="G10" s="166" t="s">
        <v>350</v>
      </c>
      <c r="H10" s="171" t="s">
        <v>89</v>
      </c>
      <c r="I10" s="159" t="s">
        <v>100</v>
      </c>
      <c r="J10" s="165">
        <v>44995</v>
      </c>
      <c r="K10" s="165">
        <v>44995</v>
      </c>
      <c r="L10" s="172" t="s">
        <v>1216</v>
      </c>
      <c r="M10" s="159" t="s">
        <v>133</v>
      </c>
      <c r="N10" s="159" t="s">
        <v>1217</v>
      </c>
      <c r="O10" s="159" t="s">
        <v>383</v>
      </c>
      <c r="P10" s="159"/>
      <c r="Q10" s="165"/>
      <c r="R10" s="166"/>
      <c r="S10" s="167"/>
      <c r="T10" s="168">
        <v>44998</v>
      </c>
      <c r="U10" s="163" t="s">
        <v>906</v>
      </c>
      <c r="V10" s="169" t="s">
        <v>162</v>
      </c>
      <c r="W10" s="173" t="s">
        <v>371</v>
      </c>
    </row>
    <row r="11" spans="1:23" ht="14.45" customHeight="1" x14ac:dyDescent="0.25">
      <c r="A11" s="171" t="s">
        <v>1218</v>
      </c>
      <c r="B11" s="170">
        <f>3/365.25</f>
        <v>8.2135523613963042E-3</v>
      </c>
      <c r="C11" s="159" t="s">
        <v>168</v>
      </c>
      <c r="D11" s="159" t="s">
        <v>173</v>
      </c>
      <c r="E11" s="159" t="s">
        <v>279</v>
      </c>
      <c r="F11" s="159"/>
      <c r="G11" s="166" t="s">
        <v>179</v>
      </c>
      <c r="H11" s="171" t="s">
        <v>89</v>
      </c>
      <c r="I11" s="159" t="s">
        <v>100</v>
      </c>
      <c r="J11" s="165">
        <v>44995</v>
      </c>
      <c r="K11" s="165">
        <v>44995</v>
      </c>
      <c r="L11" s="172" t="s">
        <v>1219</v>
      </c>
      <c r="M11" s="159" t="s">
        <v>133</v>
      </c>
      <c r="N11" s="159" t="s">
        <v>290</v>
      </c>
      <c r="O11" s="159" t="s">
        <v>345</v>
      </c>
      <c r="P11" s="159"/>
      <c r="Q11" s="165"/>
      <c r="R11" s="166" t="s">
        <v>147</v>
      </c>
      <c r="S11" s="167"/>
      <c r="T11" s="168">
        <v>45001</v>
      </c>
      <c r="U11" s="163" t="s">
        <v>1220</v>
      </c>
      <c r="V11" s="169" t="s">
        <v>162</v>
      </c>
      <c r="W11" s="173" t="s">
        <v>969</v>
      </c>
    </row>
    <row r="12" spans="1:23" ht="14.45" customHeight="1" x14ac:dyDescent="0.25">
      <c r="A12" s="171" t="s">
        <v>1221</v>
      </c>
      <c r="B12" s="160">
        <v>2.5</v>
      </c>
      <c r="C12" s="159" t="s">
        <v>178</v>
      </c>
      <c r="D12" s="159" t="s">
        <v>173</v>
      </c>
      <c r="E12" s="159" t="s">
        <v>279</v>
      </c>
      <c r="F12" s="159"/>
      <c r="G12" s="166" t="s">
        <v>179</v>
      </c>
      <c r="H12" s="171" t="s">
        <v>89</v>
      </c>
      <c r="I12" s="159" t="s">
        <v>100</v>
      </c>
      <c r="J12" s="165">
        <v>44995</v>
      </c>
      <c r="K12" s="165">
        <v>44995</v>
      </c>
      <c r="L12" s="172" t="s">
        <v>1222</v>
      </c>
      <c r="M12" s="159" t="s">
        <v>133</v>
      </c>
      <c r="N12" s="159" t="s">
        <v>305</v>
      </c>
      <c r="O12" s="159" t="s">
        <v>284</v>
      </c>
      <c r="P12" s="159"/>
      <c r="Q12" s="165"/>
      <c r="R12" s="166"/>
      <c r="S12" s="167"/>
      <c r="T12" s="168">
        <v>44996</v>
      </c>
      <c r="U12" s="163" t="s">
        <v>285</v>
      </c>
      <c r="V12" s="169" t="s">
        <v>164</v>
      </c>
      <c r="W12" s="173" t="s">
        <v>762</v>
      </c>
    </row>
    <row r="13" spans="1:23" ht="14.45" customHeight="1" x14ac:dyDescent="0.25">
      <c r="A13" s="171" t="s">
        <v>1223</v>
      </c>
      <c r="B13" s="160">
        <v>50</v>
      </c>
      <c r="C13" s="159" t="s">
        <v>168</v>
      </c>
      <c r="D13" s="159" t="s">
        <v>169</v>
      </c>
      <c r="E13" s="159" t="s">
        <v>279</v>
      </c>
      <c r="F13" s="159"/>
      <c r="G13" s="166" t="s">
        <v>1224</v>
      </c>
      <c r="H13" s="171" t="s">
        <v>89</v>
      </c>
      <c r="I13" s="159" t="s">
        <v>100</v>
      </c>
      <c r="J13" s="165">
        <v>44995</v>
      </c>
      <c r="K13" s="165">
        <v>44995</v>
      </c>
      <c r="L13" s="172" t="s">
        <v>1225</v>
      </c>
      <c r="M13" s="159" t="s">
        <v>133</v>
      </c>
      <c r="N13" s="159" t="s">
        <v>305</v>
      </c>
      <c r="O13" s="159" t="s">
        <v>284</v>
      </c>
      <c r="P13" s="159"/>
      <c r="Q13" s="165"/>
      <c r="R13" s="166"/>
      <c r="S13" s="167"/>
      <c r="T13" s="168">
        <v>45002</v>
      </c>
      <c r="U13" s="163" t="s">
        <v>1226</v>
      </c>
      <c r="V13" s="169" t="s">
        <v>162</v>
      </c>
      <c r="W13" s="173" t="s">
        <v>423</v>
      </c>
    </row>
    <row r="14" spans="1:23" ht="14.45" customHeight="1" x14ac:dyDescent="0.25">
      <c r="A14" s="171" t="s">
        <v>1227</v>
      </c>
      <c r="B14" s="160">
        <v>55</v>
      </c>
      <c r="C14" s="159" t="s">
        <v>168</v>
      </c>
      <c r="D14" s="159" t="s">
        <v>173</v>
      </c>
      <c r="E14" s="159" t="s">
        <v>279</v>
      </c>
      <c r="F14" s="159"/>
      <c r="G14" s="166" t="s">
        <v>281</v>
      </c>
      <c r="H14" s="171" t="s">
        <v>89</v>
      </c>
      <c r="I14" s="159" t="s">
        <v>100</v>
      </c>
      <c r="J14" s="165">
        <v>44998</v>
      </c>
      <c r="K14" s="165">
        <v>44998</v>
      </c>
      <c r="L14" s="172" t="s">
        <v>1228</v>
      </c>
      <c r="M14" s="159" t="s">
        <v>133</v>
      </c>
      <c r="N14" s="159" t="s">
        <v>290</v>
      </c>
      <c r="O14" s="159" t="s">
        <v>383</v>
      </c>
      <c r="P14" s="159"/>
      <c r="Q14" s="165"/>
      <c r="R14" s="166"/>
      <c r="S14" s="167"/>
      <c r="T14" s="168">
        <v>44998</v>
      </c>
      <c r="U14" s="163" t="s">
        <v>319</v>
      </c>
      <c r="V14" s="169" t="s">
        <v>160</v>
      </c>
      <c r="W14" s="173" t="s">
        <v>320</v>
      </c>
    </row>
    <row r="15" spans="1:23" ht="14.45" customHeight="1" x14ac:dyDescent="0.25">
      <c r="A15" s="171" t="s">
        <v>1229</v>
      </c>
      <c r="B15" s="160">
        <v>35</v>
      </c>
      <c r="C15" s="159" t="s">
        <v>168</v>
      </c>
      <c r="D15" s="159" t="s">
        <v>173</v>
      </c>
      <c r="E15" s="159" t="s">
        <v>279</v>
      </c>
      <c r="F15" s="159"/>
      <c r="G15" s="166" t="s">
        <v>179</v>
      </c>
      <c r="H15" s="171" t="s">
        <v>89</v>
      </c>
      <c r="I15" s="159" t="s">
        <v>100</v>
      </c>
      <c r="J15" s="165">
        <v>44998</v>
      </c>
      <c r="K15" s="165">
        <v>44998</v>
      </c>
      <c r="L15" s="172" t="s">
        <v>1230</v>
      </c>
      <c r="M15" s="159" t="s">
        <v>133</v>
      </c>
      <c r="N15" s="159" t="s">
        <v>274</v>
      </c>
      <c r="O15" s="159" t="s">
        <v>345</v>
      </c>
      <c r="P15" s="159"/>
      <c r="Q15" s="165"/>
      <c r="R15" s="166"/>
      <c r="S15" s="167"/>
      <c r="T15" s="168">
        <v>44998</v>
      </c>
      <c r="U15" s="163" t="s">
        <v>319</v>
      </c>
      <c r="V15" s="169" t="s">
        <v>160</v>
      </c>
      <c r="W15" s="173" t="s">
        <v>320</v>
      </c>
    </row>
    <row r="16" spans="1:23" ht="14.45" customHeight="1" x14ac:dyDescent="0.25">
      <c r="A16" s="171" t="s">
        <v>1231</v>
      </c>
      <c r="B16" s="160">
        <v>18</v>
      </c>
      <c r="C16" s="159" t="s">
        <v>178</v>
      </c>
      <c r="D16" s="159" t="s">
        <v>173</v>
      </c>
      <c r="E16" s="159" t="s">
        <v>279</v>
      </c>
      <c r="F16" s="159"/>
      <c r="G16" s="166" t="s">
        <v>1232</v>
      </c>
      <c r="H16" s="171" t="s">
        <v>89</v>
      </c>
      <c r="I16" s="159" t="s">
        <v>100</v>
      </c>
      <c r="J16" s="165">
        <v>45007</v>
      </c>
      <c r="K16" s="165">
        <v>45007</v>
      </c>
      <c r="L16" s="172" t="s">
        <v>1233</v>
      </c>
      <c r="M16" s="159" t="s">
        <v>133</v>
      </c>
      <c r="N16" s="159" t="s">
        <v>290</v>
      </c>
      <c r="O16" s="159" t="s">
        <v>291</v>
      </c>
      <c r="P16" s="159"/>
      <c r="Q16" s="165"/>
      <c r="R16" s="166" t="s">
        <v>147</v>
      </c>
      <c r="S16" s="167"/>
      <c r="T16" s="168">
        <v>45010</v>
      </c>
      <c r="U16" s="163" t="s">
        <v>1234</v>
      </c>
      <c r="V16" s="169" t="s">
        <v>162</v>
      </c>
      <c r="W16" s="173" t="s">
        <v>311</v>
      </c>
    </row>
    <row r="17" spans="1:23" ht="14.45" customHeight="1" x14ac:dyDescent="0.25">
      <c r="A17" s="171" t="s">
        <v>1235</v>
      </c>
      <c r="B17" s="160">
        <v>9</v>
      </c>
      <c r="C17" s="159" t="s">
        <v>178</v>
      </c>
      <c r="D17" s="159" t="s">
        <v>173</v>
      </c>
      <c r="E17" s="159" t="s">
        <v>279</v>
      </c>
      <c r="F17" s="159"/>
      <c r="G17" s="166" t="s">
        <v>179</v>
      </c>
      <c r="H17" s="171" t="s">
        <v>89</v>
      </c>
      <c r="I17" s="159" t="s">
        <v>100</v>
      </c>
      <c r="J17" s="165">
        <v>45000</v>
      </c>
      <c r="K17" s="165">
        <v>45000</v>
      </c>
      <c r="L17" s="172" t="s">
        <v>1236</v>
      </c>
      <c r="M17" s="159" t="s">
        <v>133</v>
      </c>
      <c r="N17" s="159" t="s">
        <v>305</v>
      </c>
      <c r="O17" s="159" t="s">
        <v>291</v>
      </c>
      <c r="P17" s="159"/>
      <c r="Q17" s="165"/>
      <c r="R17" s="166" t="s">
        <v>147</v>
      </c>
      <c r="S17" s="167"/>
      <c r="T17" s="168">
        <v>45006</v>
      </c>
      <c r="U17" s="163" t="s">
        <v>212</v>
      </c>
      <c r="V17" s="169" t="s">
        <v>162</v>
      </c>
      <c r="W17" s="173" t="s">
        <v>1144</v>
      </c>
    </row>
    <row r="18" spans="1:23" ht="14.45" customHeight="1" x14ac:dyDescent="0.25">
      <c r="A18" s="171" t="s">
        <v>1237</v>
      </c>
      <c r="B18" s="160">
        <v>0.5</v>
      </c>
      <c r="C18" s="159" t="s">
        <v>178</v>
      </c>
      <c r="D18" s="159" t="s">
        <v>173</v>
      </c>
      <c r="E18" s="159" t="s">
        <v>279</v>
      </c>
      <c r="F18" s="159"/>
      <c r="G18" s="166" t="s">
        <v>179</v>
      </c>
      <c r="H18" s="171" t="s">
        <v>89</v>
      </c>
      <c r="I18" s="159" t="s">
        <v>100</v>
      </c>
      <c r="J18" s="165">
        <v>45000</v>
      </c>
      <c r="K18" s="165"/>
      <c r="L18" s="172" t="s">
        <v>1238</v>
      </c>
      <c r="M18" s="159" t="s">
        <v>133</v>
      </c>
      <c r="N18" s="159" t="s">
        <v>305</v>
      </c>
      <c r="O18" s="159" t="s">
        <v>345</v>
      </c>
      <c r="P18" s="159"/>
      <c r="Q18" s="165"/>
      <c r="R18" s="166"/>
      <c r="S18" s="167"/>
      <c r="T18" s="168"/>
      <c r="U18" s="163"/>
      <c r="V18" s="169" t="s">
        <v>158</v>
      </c>
      <c r="W18" s="173"/>
    </row>
    <row r="19" spans="1:23" ht="14.45" customHeight="1" x14ac:dyDescent="0.25">
      <c r="A19" s="171" t="s">
        <v>1239</v>
      </c>
      <c r="B19" s="160">
        <v>35</v>
      </c>
      <c r="C19" s="159" t="s">
        <v>168</v>
      </c>
      <c r="D19" s="159" t="s">
        <v>173</v>
      </c>
      <c r="E19" s="159" t="s">
        <v>279</v>
      </c>
      <c r="F19" s="159"/>
      <c r="G19" s="166" t="s">
        <v>179</v>
      </c>
      <c r="H19" s="171" t="s">
        <v>89</v>
      </c>
      <c r="I19" s="159" t="s">
        <v>100</v>
      </c>
      <c r="J19" s="165">
        <v>45002</v>
      </c>
      <c r="K19" s="165">
        <v>45002</v>
      </c>
      <c r="L19" s="172" t="s">
        <v>1240</v>
      </c>
      <c r="M19" s="159" t="s">
        <v>137</v>
      </c>
      <c r="N19" s="159" t="s">
        <v>305</v>
      </c>
      <c r="O19" s="159" t="s">
        <v>291</v>
      </c>
      <c r="P19" s="159"/>
      <c r="Q19" s="165"/>
      <c r="R19" s="166" t="s">
        <v>147</v>
      </c>
      <c r="S19" s="167"/>
      <c r="T19" s="168">
        <v>45008</v>
      </c>
      <c r="U19" s="163" t="s">
        <v>1241</v>
      </c>
      <c r="V19" s="169" t="s">
        <v>162</v>
      </c>
      <c r="W19" s="173" t="s">
        <v>1144</v>
      </c>
    </row>
    <row r="20" spans="1:23" ht="14.45" customHeight="1" x14ac:dyDescent="0.25">
      <c r="A20" s="171" t="s">
        <v>1242</v>
      </c>
      <c r="B20" s="160">
        <f>7*30.4387/365.25</f>
        <v>0.58335633127994524</v>
      </c>
      <c r="C20" s="159" t="s">
        <v>178</v>
      </c>
      <c r="D20" s="159" t="s">
        <v>173</v>
      </c>
      <c r="E20" s="159" t="s">
        <v>279</v>
      </c>
      <c r="F20" s="159"/>
      <c r="G20" s="166" t="s">
        <v>224</v>
      </c>
      <c r="H20" s="171" t="s">
        <v>89</v>
      </c>
      <c r="I20" s="159" t="s">
        <v>100</v>
      </c>
      <c r="J20" s="165">
        <v>45002</v>
      </c>
      <c r="K20" s="165">
        <v>45002</v>
      </c>
      <c r="L20" s="172" t="s">
        <v>1243</v>
      </c>
      <c r="M20" s="159" t="s">
        <v>133</v>
      </c>
      <c r="N20" s="159" t="s">
        <v>290</v>
      </c>
      <c r="O20" s="159" t="s">
        <v>805</v>
      </c>
      <c r="P20" s="159"/>
      <c r="Q20" s="165"/>
      <c r="R20" s="166"/>
      <c r="S20" s="167"/>
      <c r="T20" s="168">
        <v>45007</v>
      </c>
      <c r="U20" s="163" t="s">
        <v>1244</v>
      </c>
      <c r="V20" s="169" t="s">
        <v>162</v>
      </c>
      <c r="W20" s="173" t="s">
        <v>328</v>
      </c>
    </row>
    <row r="21" spans="1:23" ht="14.45" customHeight="1" x14ac:dyDescent="0.25">
      <c r="A21" s="171" t="s">
        <v>1245</v>
      </c>
      <c r="B21" s="160">
        <v>55</v>
      </c>
      <c r="C21" s="159" t="s">
        <v>178</v>
      </c>
      <c r="D21" s="159" t="s">
        <v>173</v>
      </c>
      <c r="E21" s="159" t="s">
        <v>279</v>
      </c>
      <c r="F21" s="159"/>
      <c r="G21" s="166" t="s">
        <v>179</v>
      </c>
      <c r="H21" s="171" t="s">
        <v>89</v>
      </c>
      <c r="I21" s="159" t="s">
        <v>100</v>
      </c>
      <c r="J21" s="165">
        <v>45002</v>
      </c>
      <c r="K21" s="165">
        <v>45005</v>
      </c>
      <c r="L21" s="172" t="s">
        <v>1246</v>
      </c>
      <c r="M21" s="159" t="s">
        <v>201</v>
      </c>
      <c r="N21" s="159" t="s">
        <v>305</v>
      </c>
      <c r="O21" s="159" t="s">
        <v>345</v>
      </c>
      <c r="P21" s="159" t="s">
        <v>353</v>
      </c>
      <c r="Q21" s="165">
        <v>45008</v>
      </c>
      <c r="R21" s="166" t="s">
        <v>354</v>
      </c>
      <c r="S21" s="167"/>
      <c r="T21" s="168">
        <v>45015</v>
      </c>
      <c r="U21" s="163" t="s">
        <v>1247</v>
      </c>
      <c r="V21" s="169" t="s">
        <v>162</v>
      </c>
      <c r="W21" s="173" t="s">
        <v>900</v>
      </c>
    </row>
    <row r="22" spans="1:23" ht="14.45" customHeight="1" x14ac:dyDescent="0.25">
      <c r="A22" s="171" t="s">
        <v>1248</v>
      </c>
      <c r="B22" s="160">
        <v>30</v>
      </c>
      <c r="C22" s="159" t="s">
        <v>168</v>
      </c>
      <c r="D22" s="159" t="s">
        <v>173</v>
      </c>
      <c r="E22" s="159" t="s">
        <v>279</v>
      </c>
      <c r="F22" s="159"/>
      <c r="G22" s="166" t="s">
        <v>179</v>
      </c>
      <c r="H22" s="171" t="s">
        <v>89</v>
      </c>
      <c r="I22" s="159" t="s">
        <v>100</v>
      </c>
      <c r="J22" s="165">
        <v>45002</v>
      </c>
      <c r="K22" s="165">
        <v>45002</v>
      </c>
      <c r="L22" s="172" t="s">
        <v>1249</v>
      </c>
      <c r="M22" s="159" t="s">
        <v>133</v>
      </c>
      <c r="N22" s="159" t="s">
        <v>305</v>
      </c>
      <c r="O22" s="159" t="s">
        <v>291</v>
      </c>
      <c r="P22" s="159" t="s">
        <v>353</v>
      </c>
      <c r="Q22" s="165">
        <v>45012</v>
      </c>
      <c r="R22" s="166" t="s">
        <v>147</v>
      </c>
      <c r="S22" s="167"/>
      <c r="T22" s="168">
        <v>45022</v>
      </c>
      <c r="U22" s="163" t="s">
        <v>1250</v>
      </c>
      <c r="V22" s="169" t="s">
        <v>162</v>
      </c>
      <c r="W22" s="173" t="s">
        <v>1251</v>
      </c>
    </row>
    <row r="23" spans="1:23" ht="14.45" customHeight="1" x14ac:dyDescent="0.25">
      <c r="A23" s="171" t="s">
        <v>1252</v>
      </c>
      <c r="B23" s="160">
        <v>2</v>
      </c>
      <c r="C23" s="159" t="s">
        <v>168</v>
      </c>
      <c r="D23" s="159" t="s">
        <v>169</v>
      </c>
      <c r="E23" s="159" t="s">
        <v>279</v>
      </c>
      <c r="F23" s="159"/>
      <c r="G23" s="166" t="s">
        <v>1253</v>
      </c>
      <c r="H23" s="171" t="s">
        <v>89</v>
      </c>
      <c r="I23" s="159" t="s">
        <v>100</v>
      </c>
      <c r="J23" s="165">
        <v>45006</v>
      </c>
      <c r="K23" s="165">
        <v>45006</v>
      </c>
      <c r="L23" s="172" t="s">
        <v>1254</v>
      </c>
      <c r="M23" s="159" t="s">
        <v>201</v>
      </c>
      <c r="N23" s="159" t="s">
        <v>1217</v>
      </c>
      <c r="O23" s="159" t="s">
        <v>359</v>
      </c>
      <c r="P23" s="159"/>
      <c r="Q23" s="165"/>
      <c r="R23" s="166"/>
      <c r="S23" s="167"/>
      <c r="T23" s="168">
        <v>45006</v>
      </c>
      <c r="U23" s="163" t="s">
        <v>319</v>
      </c>
      <c r="V23" s="169" t="s">
        <v>160</v>
      </c>
      <c r="W23" s="173" t="s">
        <v>319</v>
      </c>
    </row>
    <row r="24" spans="1:23" ht="14.45" customHeight="1" x14ac:dyDescent="0.25">
      <c r="A24" s="171" t="s">
        <v>1255</v>
      </c>
      <c r="B24" s="160">
        <v>20</v>
      </c>
      <c r="C24" s="159" t="s">
        <v>178</v>
      </c>
      <c r="D24" s="159" t="s">
        <v>173</v>
      </c>
      <c r="E24" s="159" t="s">
        <v>279</v>
      </c>
      <c r="F24" s="159"/>
      <c r="G24" s="166" t="s">
        <v>179</v>
      </c>
      <c r="H24" s="171" t="s">
        <v>89</v>
      </c>
      <c r="I24" s="159" t="s">
        <v>100</v>
      </c>
      <c r="J24" s="165">
        <v>45007</v>
      </c>
      <c r="K24" s="165">
        <v>45007</v>
      </c>
      <c r="L24" s="172" t="s">
        <v>1256</v>
      </c>
      <c r="M24" s="159" t="s">
        <v>201</v>
      </c>
      <c r="N24" s="159" t="s">
        <v>1217</v>
      </c>
      <c r="O24" s="159" t="s">
        <v>359</v>
      </c>
      <c r="P24" s="159"/>
      <c r="Q24" s="165"/>
      <c r="R24" s="166"/>
      <c r="S24" s="167"/>
      <c r="T24" s="168">
        <v>45009</v>
      </c>
      <c r="U24" s="163" t="s">
        <v>1257</v>
      </c>
      <c r="V24" s="169" t="s">
        <v>162</v>
      </c>
      <c r="W24" s="173" t="s">
        <v>276</v>
      </c>
    </row>
    <row r="25" spans="1:23" ht="14.45" customHeight="1" x14ac:dyDescent="0.25">
      <c r="A25" s="171" t="s">
        <v>1258</v>
      </c>
      <c r="B25" s="160">
        <v>25</v>
      </c>
      <c r="C25" s="159" t="s">
        <v>168</v>
      </c>
      <c r="D25" s="159" t="s">
        <v>173</v>
      </c>
      <c r="E25" s="159" t="s">
        <v>279</v>
      </c>
      <c r="F25" s="159"/>
      <c r="G25" s="166" t="s">
        <v>1259</v>
      </c>
      <c r="H25" s="171" t="s">
        <v>89</v>
      </c>
      <c r="I25" s="159" t="s">
        <v>100</v>
      </c>
      <c r="J25" s="165">
        <v>45007</v>
      </c>
      <c r="K25" s="165">
        <v>45007</v>
      </c>
      <c r="L25" s="172" t="s">
        <v>1260</v>
      </c>
      <c r="M25" s="159" t="s">
        <v>137</v>
      </c>
      <c r="N25" s="159" t="s">
        <v>1217</v>
      </c>
      <c r="O25" s="159" t="s">
        <v>345</v>
      </c>
      <c r="P25" s="159" t="s">
        <v>353</v>
      </c>
      <c r="Q25" s="165">
        <v>45007</v>
      </c>
      <c r="R25" s="166" t="s">
        <v>354</v>
      </c>
      <c r="S25" s="167"/>
      <c r="T25" s="168">
        <v>45012</v>
      </c>
      <c r="U25" s="163" t="s">
        <v>1261</v>
      </c>
      <c r="V25" s="169" t="s">
        <v>162</v>
      </c>
      <c r="W25" s="173" t="s">
        <v>912</v>
      </c>
    </row>
    <row r="26" spans="1:23" ht="14.45" customHeight="1" x14ac:dyDescent="0.25">
      <c r="A26" s="171" t="s">
        <v>1262</v>
      </c>
      <c r="B26" s="160">
        <v>51</v>
      </c>
      <c r="C26" s="159" t="s">
        <v>168</v>
      </c>
      <c r="D26" s="159" t="s">
        <v>173</v>
      </c>
      <c r="E26" s="159" t="s">
        <v>185</v>
      </c>
      <c r="F26" s="159"/>
      <c r="G26" s="166" t="s">
        <v>363</v>
      </c>
      <c r="H26" s="171" t="s">
        <v>91</v>
      </c>
      <c r="I26" s="159" t="s">
        <v>110</v>
      </c>
      <c r="J26" s="165">
        <v>45007</v>
      </c>
      <c r="K26" s="165">
        <v>45007</v>
      </c>
      <c r="L26" s="172" t="s">
        <v>1263</v>
      </c>
      <c r="M26" s="159" t="s">
        <v>133</v>
      </c>
      <c r="N26" s="159" t="s">
        <v>274</v>
      </c>
      <c r="O26" s="159" t="s">
        <v>359</v>
      </c>
      <c r="P26" s="159"/>
      <c r="Q26" s="165"/>
      <c r="R26" s="166"/>
      <c r="S26" s="167"/>
      <c r="T26" s="168">
        <v>45007</v>
      </c>
      <c r="U26" s="163" t="s">
        <v>319</v>
      </c>
      <c r="V26" s="169" t="s">
        <v>160</v>
      </c>
      <c r="W26" s="173" t="s">
        <v>319</v>
      </c>
    </row>
    <row r="27" spans="1:23" ht="14.45" customHeight="1" x14ac:dyDescent="0.25">
      <c r="A27" s="171" t="s">
        <v>1264</v>
      </c>
      <c r="B27" s="160">
        <v>30</v>
      </c>
      <c r="C27" s="159" t="s">
        <v>168</v>
      </c>
      <c r="D27" s="159" t="s">
        <v>173</v>
      </c>
      <c r="E27" s="159" t="s">
        <v>185</v>
      </c>
      <c r="F27" s="159"/>
      <c r="G27" s="166" t="s">
        <v>381</v>
      </c>
      <c r="H27" s="171" t="s">
        <v>91</v>
      </c>
      <c r="I27" s="159" t="s">
        <v>110</v>
      </c>
      <c r="J27" s="165">
        <v>45008</v>
      </c>
      <c r="K27" s="165">
        <v>45008</v>
      </c>
      <c r="L27" s="172" t="s">
        <v>1265</v>
      </c>
      <c r="M27" s="159" t="s">
        <v>137</v>
      </c>
      <c r="N27" s="159" t="s">
        <v>305</v>
      </c>
      <c r="O27" s="159" t="s">
        <v>208</v>
      </c>
      <c r="P27" s="159"/>
      <c r="Q27" s="165"/>
      <c r="R27" s="166"/>
      <c r="S27" s="167"/>
      <c r="T27" s="168">
        <v>45012</v>
      </c>
      <c r="U27" s="163" t="s">
        <v>1266</v>
      </c>
      <c r="V27" s="169" t="s">
        <v>162</v>
      </c>
      <c r="W27" s="173" t="s">
        <v>299</v>
      </c>
    </row>
    <row r="28" spans="1:23" ht="14.45" customHeight="1" x14ac:dyDescent="0.25">
      <c r="A28" s="171" t="s">
        <v>1267</v>
      </c>
      <c r="B28" s="160">
        <f>5*30.4387/365.25</f>
        <v>0.41668309377138946</v>
      </c>
      <c r="C28" s="159" t="s">
        <v>168</v>
      </c>
      <c r="D28" s="159" t="s">
        <v>173</v>
      </c>
      <c r="E28" s="159" t="s">
        <v>279</v>
      </c>
      <c r="F28" s="159"/>
      <c r="G28" s="166" t="s">
        <v>1268</v>
      </c>
      <c r="H28" s="171" t="s">
        <v>89</v>
      </c>
      <c r="I28" s="159" t="s">
        <v>100</v>
      </c>
      <c r="J28" s="165">
        <v>45009</v>
      </c>
      <c r="K28" s="165">
        <v>45009</v>
      </c>
      <c r="L28" s="172" t="s">
        <v>1269</v>
      </c>
      <c r="M28" s="159" t="s">
        <v>133</v>
      </c>
      <c r="N28" s="159" t="s">
        <v>1217</v>
      </c>
      <c r="O28" s="159" t="s">
        <v>284</v>
      </c>
      <c r="P28" s="159"/>
      <c r="Q28" s="165"/>
      <c r="R28" s="166"/>
      <c r="S28" s="167"/>
      <c r="T28" s="168">
        <v>45014</v>
      </c>
      <c r="U28" s="163" t="s">
        <v>285</v>
      </c>
      <c r="V28" s="169" t="s">
        <v>164</v>
      </c>
      <c r="W28" s="173" t="s">
        <v>331</v>
      </c>
    </row>
    <row r="29" spans="1:23" ht="14.45" customHeight="1" x14ac:dyDescent="0.25">
      <c r="A29" s="171" t="s">
        <v>1270</v>
      </c>
      <c r="B29" s="160">
        <v>6</v>
      </c>
      <c r="C29" s="159" t="s">
        <v>178</v>
      </c>
      <c r="D29" s="159" t="s">
        <v>173</v>
      </c>
      <c r="E29" s="159" t="s">
        <v>279</v>
      </c>
      <c r="F29" s="159"/>
      <c r="G29" s="166" t="s">
        <v>1268</v>
      </c>
      <c r="H29" s="171" t="s">
        <v>89</v>
      </c>
      <c r="I29" s="159" t="s">
        <v>100</v>
      </c>
      <c r="J29" s="165">
        <v>45009</v>
      </c>
      <c r="K29" s="165"/>
      <c r="L29" s="172" t="s">
        <v>1271</v>
      </c>
      <c r="M29" s="159" t="s">
        <v>201</v>
      </c>
      <c r="N29" s="159" t="s">
        <v>290</v>
      </c>
      <c r="O29" s="159" t="s">
        <v>359</v>
      </c>
      <c r="P29" s="159"/>
      <c r="Q29" s="165"/>
      <c r="R29" s="166"/>
      <c r="S29" s="167"/>
      <c r="T29" s="168"/>
      <c r="U29" s="163"/>
      <c r="V29" s="169" t="s">
        <v>158</v>
      </c>
      <c r="W29" s="173"/>
    </row>
    <row r="30" spans="1:23" ht="14.45" customHeight="1" x14ac:dyDescent="0.25">
      <c r="A30" s="171" t="s">
        <v>1272</v>
      </c>
      <c r="B30" s="160">
        <v>20</v>
      </c>
      <c r="C30" s="159" t="s">
        <v>168</v>
      </c>
      <c r="D30" s="159" t="s">
        <v>173</v>
      </c>
      <c r="E30" s="159" t="s">
        <v>279</v>
      </c>
      <c r="F30" s="159"/>
      <c r="G30" s="166" t="s">
        <v>179</v>
      </c>
      <c r="H30" s="171" t="s">
        <v>89</v>
      </c>
      <c r="I30" s="159" t="s">
        <v>100</v>
      </c>
      <c r="J30" s="165">
        <v>45014</v>
      </c>
      <c r="K30" s="165">
        <v>45014</v>
      </c>
      <c r="L30" s="172" t="s">
        <v>1273</v>
      </c>
      <c r="M30" s="159" t="s">
        <v>137</v>
      </c>
      <c r="N30" s="159" t="s">
        <v>1217</v>
      </c>
      <c r="O30" s="159" t="s">
        <v>352</v>
      </c>
      <c r="P30" s="159"/>
      <c r="Q30" s="165"/>
      <c r="R30" s="166" t="s">
        <v>147</v>
      </c>
      <c r="S30" s="167"/>
      <c r="T30" s="168">
        <v>45020</v>
      </c>
      <c r="U30" s="163" t="s">
        <v>1274</v>
      </c>
      <c r="V30" s="169" t="s">
        <v>162</v>
      </c>
      <c r="W30" s="173" t="s">
        <v>1275</v>
      </c>
    </row>
    <row r="31" spans="1:23" ht="14.45" customHeight="1" x14ac:dyDescent="0.25">
      <c r="A31" s="171" t="s">
        <v>1276</v>
      </c>
      <c r="B31" s="160">
        <v>50</v>
      </c>
      <c r="C31" s="159" t="s">
        <v>168</v>
      </c>
      <c r="D31" s="159" t="s">
        <v>173</v>
      </c>
      <c r="E31" s="159" t="s">
        <v>279</v>
      </c>
      <c r="F31" s="159"/>
      <c r="G31" s="166" t="s">
        <v>179</v>
      </c>
      <c r="H31" s="171" t="s">
        <v>89</v>
      </c>
      <c r="I31" s="159" t="s">
        <v>100</v>
      </c>
      <c r="J31" s="165">
        <v>45014</v>
      </c>
      <c r="K31" s="165">
        <v>45014</v>
      </c>
      <c r="L31" s="172" t="s">
        <v>1277</v>
      </c>
      <c r="M31" s="159" t="s">
        <v>201</v>
      </c>
      <c r="N31" s="159" t="s">
        <v>290</v>
      </c>
      <c r="O31" s="159" t="s">
        <v>359</v>
      </c>
      <c r="P31" s="159" t="s">
        <v>353</v>
      </c>
      <c r="Q31" s="165">
        <v>45016</v>
      </c>
      <c r="R31" s="166" t="s">
        <v>354</v>
      </c>
      <c r="S31" s="167"/>
      <c r="T31" s="168">
        <v>45020</v>
      </c>
      <c r="U31" s="163" t="s">
        <v>1278</v>
      </c>
      <c r="V31" s="169" t="s">
        <v>162</v>
      </c>
      <c r="W31" s="173" t="s">
        <v>347</v>
      </c>
    </row>
    <row r="32" spans="1:23" ht="14.45" customHeight="1" x14ac:dyDescent="0.25">
      <c r="A32" s="171" t="s">
        <v>1279</v>
      </c>
      <c r="B32" s="160">
        <v>51</v>
      </c>
      <c r="C32" s="159" t="s">
        <v>168</v>
      </c>
      <c r="D32" s="159" t="s">
        <v>173</v>
      </c>
      <c r="E32" s="159" t="s">
        <v>279</v>
      </c>
      <c r="F32" s="159"/>
      <c r="G32" s="166" t="s">
        <v>179</v>
      </c>
      <c r="H32" s="171" t="s">
        <v>89</v>
      </c>
      <c r="I32" s="159" t="s">
        <v>100</v>
      </c>
      <c r="J32" s="165">
        <v>45014</v>
      </c>
      <c r="K32" s="165">
        <v>45014</v>
      </c>
      <c r="L32" s="172" t="s">
        <v>1280</v>
      </c>
      <c r="M32" s="159" t="s">
        <v>133</v>
      </c>
      <c r="N32" s="159" t="s">
        <v>305</v>
      </c>
      <c r="O32" s="159" t="s">
        <v>345</v>
      </c>
      <c r="P32" s="159"/>
      <c r="Q32" s="165"/>
      <c r="R32" s="166"/>
      <c r="S32" s="167"/>
      <c r="T32" s="168">
        <v>45014</v>
      </c>
      <c r="U32" s="163" t="s">
        <v>319</v>
      </c>
      <c r="V32" s="169" t="s">
        <v>160</v>
      </c>
      <c r="W32" s="173" t="s">
        <v>319</v>
      </c>
    </row>
    <row r="33" spans="1:23" ht="14.45" customHeight="1" x14ac:dyDescent="0.25">
      <c r="A33" s="171" t="s">
        <v>1281</v>
      </c>
      <c r="B33" s="160">
        <v>35</v>
      </c>
      <c r="C33" s="159" t="s">
        <v>168</v>
      </c>
      <c r="D33" s="159" t="s">
        <v>173</v>
      </c>
      <c r="E33" s="159" t="s">
        <v>279</v>
      </c>
      <c r="F33" s="159"/>
      <c r="G33" s="166" t="s">
        <v>179</v>
      </c>
      <c r="H33" s="171" t="s">
        <v>89</v>
      </c>
      <c r="I33" s="159" t="s">
        <v>100</v>
      </c>
      <c r="J33" s="165">
        <v>45014</v>
      </c>
      <c r="K33" s="165">
        <v>45014</v>
      </c>
      <c r="L33" s="172" t="s">
        <v>1282</v>
      </c>
      <c r="M33" s="159" t="s">
        <v>137</v>
      </c>
      <c r="N33" s="159" t="s">
        <v>305</v>
      </c>
      <c r="O33" s="159" t="s">
        <v>854</v>
      </c>
      <c r="P33" s="159"/>
      <c r="Q33" s="165"/>
      <c r="R33" s="166"/>
      <c r="S33" s="167"/>
      <c r="T33" s="168">
        <v>45020</v>
      </c>
      <c r="U33" s="163" t="s">
        <v>1283</v>
      </c>
      <c r="V33" s="169" t="s">
        <v>162</v>
      </c>
      <c r="W33" s="173" t="s">
        <v>615</v>
      </c>
    </row>
    <row r="34" spans="1:23" ht="14.45" customHeight="1" x14ac:dyDescent="0.25">
      <c r="A34" s="171" t="s">
        <v>1284</v>
      </c>
      <c r="B34" s="160">
        <v>2</v>
      </c>
      <c r="C34" s="159" t="s">
        <v>178</v>
      </c>
      <c r="D34" s="159" t="s">
        <v>173</v>
      </c>
      <c r="E34" s="159" t="s">
        <v>185</v>
      </c>
      <c r="F34" s="159"/>
      <c r="G34" s="166" t="s">
        <v>1285</v>
      </c>
      <c r="H34" s="171" t="s">
        <v>91</v>
      </c>
      <c r="I34" s="159" t="s">
        <v>110</v>
      </c>
      <c r="J34" s="165">
        <v>45014</v>
      </c>
      <c r="K34" s="165">
        <v>45014</v>
      </c>
      <c r="L34" s="172" t="s">
        <v>1286</v>
      </c>
      <c r="M34" s="159" t="s">
        <v>133</v>
      </c>
      <c r="N34" s="159" t="s">
        <v>800</v>
      </c>
      <c r="O34" s="159" t="s">
        <v>383</v>
      </c>
      <c r="P34" s="159"/>
      <c r="Q34" s="165"/>
      <c r="R34" s="166"/>
      <c r="S34" s="167"/>
      <c r="T34" s="168">
        <v>45019</v>
      </c>
      <c r="U34" s="163" t="s">
        <v>1287</v>
      </c>
      <c r="V34" s="169" t="s">
        <v>162</v>
      </c>
      <c r="W34" s="173" t="s">
        <v>328</v>
      </c>
    </row>
    <row r="35" spans="1:23" ht="14.45" customHeight="1" x14ac:dyDescent="0.25">
      <c r="A35" s="171" t="s">
        <v>1288</v>
      </c>
      <c r="B35" s="160">
        <v>50</v>
      </c>
      <c r="C35" s="159" t="s">
        <v>178</v>
      </c>
      <c r="D35" s="159" t="s">
        <v>173</v>
      </c>
      <c r="E35" s="159" t="s">
        <v>279</v>
      </c>
      <c r="F35" s="159"/>
      <c r="G35" s="166" t="s">
        <v>179</v>
      </c>
      <c r="H35" s="171" t="s">
        <v>89</v>
      </c>
      <c r="I35" s="159" t="s">
        <v>100</v>
      </c>
      <c r="J35" s="165">
        <v>45016</v>
      </c>
      <c r="K35" s="165">
        <v>45017</v>
      </c>
      <c r="L35" s="172" t="s">
        <v>1289</v>
      </c>
      <c r="M35" s="159" t="s">
        <v>133</v>
      </c>
      <c r="N35" s="159" t="s">
        <v>305</v>
      </c>
      <c r="O35" s="159" t="s">
        <v>291</v>
      </c>
      <c r="P35" s="159"/>
      <c r="Q35" s="165"/>
      <c r="R35" s="166" t="s">
        <v>147</v>
      </c>
      <c r="S35" s="167"/>
      <c r="T35" s="168">
        <v>45022</v>
      </c>
      <c r="U35" s="163" t="s">
        <v>1290</v>
      </c>
      <c r="V35" s="169" t="s">
        <v>162</v>
      </c>
      <c r="W35" s="173" t="s">
        <v>468</v>
      </c>
    </row>
    <row r="36" spans="1:23" ht="14.45" customHeight="1" x14ac:dyDescent="0.25">
      <c r="A36" s="171" t="s">
        <v>1291</v>
      </c>
      <c r="B36" s="160">
        <f>5*30.3487/365.25</f>
        <v>0.41545106091718004</v>
      </c>
      <c r="C36" s="159" t="s">
        <v>178</v>
      </c>
      <c r="D36" s="159" t="s">
        <v>173</v>
      </c>
      <c r="E36" s="159" t="s">
        <v>279</v>
      </c>
      <c r="F36" s="159"/>
      <c r="G36" s="166" t="s">
        <v>179</v>
      </c>
      <c r="H36" s="171" t="s">
        <v>89</v>
      </c>
      <c r="I36" s="159" t="s">
        <v>100</v>
      </c>
      <c r="J36" s="165">
        <v>45016</v>
      </c>
      <c r="K36" s="165">
        <v>45016</v>
      </c>
      <c r="L36" s="172" t="s">
        <v>1292</v>
      </c>
      <c r="M36" s="159" t="s">
        <v>133</v>
      </c>
      <c r="N36" s="159" t="s">
        <v>1217</v>
      </c>
      <c r="O36" s="159" t="s">
        <v>284</v>
      </c>
      <c r="P36" s="159"/>
      <c r="Q36" s="165"/>
      <c r="R36" s="166"/>
      <c r="S36" s="167"/>
      <c r="T36" s="168">
        <v>45021</v>
      </c>
      <c r="U36" s="163" t="s">
        <v>1293</v>
      </c>
      <c r="V36" s="169" t="s">
        <v>162</v>
      </c>
      <c r="W36" s="173" t="s">
        <v>328</v>
      </c>
    </row>
    <row r="37" spans="1:23" ht="14.45" customHeight="1" x14ac:dyDescent="0.25">
      <c r="A37" s="171" t="s">
        <v>1294</v>
      </c>
      <c r="B37" s="160">
        <f>9*30.4387/365.25</f>
        <v>0.75002956878850102</v>
      </c>
      <c r="C37" s="159" t="s">
        <v>178</v>
      </c>
      <c r="D37" s="159" t="s">
        <v>173</v>
      </c>
      <c r="E37" s="159" t="s">
        <v>279</v>
      </c>
      <c r="F37" s="159"/>
      <c r="G37" s="166" t="s">
        <v>179</v>
      </c>
      <c r="H37" s="171" t="s">
        <v>89</v>
      </c>
      <c r="I37" s="159" t="s">
        <v>100</v>
      </c>
      <c r="J37" s="165">
        <v>45016</v>
      </c>
      <c r="K37" s="165">
        <v>45016</v>
      </c>
      <c r="L37" s="172" t="s">
        <v>386</v>
      </c>
      <c r="M37" s="159" t="s">
        <v>133</v>
      </c>
      <c r="N37" s="159" t="s">
        <v>305</v>
      </c>
      <c r="O37" s="159" t="s">
        <v>284</v>
      </c>
      <c r="P37" s="159"/>
      <c r="Q37" s="165"/>
      <c r="R37" s="166"/>
      <c r="S37" s="167"/>
      <c r="T37" s="168">
        <v>45022</v>
      </c>
      <c r="U37" s="163" t="s">
        <v>1295</v>
      </c>
      <c r="V37" s="169" t="s">
        <v>162</v>
      </c>
      <c r="W37" s="173" t="s">
        <v>347</v>
      </c>
    </row>
    <row r="38" spans="1:23" ht="14.45" customHeight="1" x14ac:dyDescent="0.25">
      <c r="A38" s="171" t="s">
        <v>1296</v>
      </c>
      <c r="B38" s="160">
        <v>55</v>
      </c>
      <c r="C38" s="159" t="s">
        <v>178</v>
      </c>
      <c r="D38" s="159" t="s">
        <v>173</v>
      </c>
      <c r="E38" s="159" t="s">
        <v>279</v>
      </c>
      <c r="F38" s="159"/>
      <c r="G38" s="166" t="s">
        <v>1297</v>
      </c>
      <c r="H38" s="171" t="s">
        <v>89</v>
      </c>
      <c r="I38" s="159" t="s">
        <v>100</v>
      </c>
      <c r="J38" s="165">
        <v>45016</v>
      </c>
      <c r="K38" s="165">
        <v>45016</v>
      </c>
      <c r="L38" s="172" t="s">
        <v>1298</v>
      </c>
      <c r="M38" s="159" t="s">
        <v>133</v>
      </c>
      <c r="N38" s="159" t="s">
        <v>1217</v>
      </c>
      <c r="O38" s="159" t="s">
        <v>345</v>
      </c>
      <c r="P38" s="159"/>
      <c r="Q38" s="165"/>
      <c r="R38" s="166"/>
      <c r="S38" s="167"/>
      <c r="T38" s="168">
        <v>45022</v>
      </c>
      <c r="U38" s="163" t="s">
        <v>1299</v>
      </c>
      <c r="V38" s="169" t="s">
        <v>162</v>
      </c>
      <c r="W38" s="173" t="s">
        <v>347</v>
      </c>
    </row>
    <row r="39" spans="1:23" ht="14.45" customHeight="1" x14ac:dyDescent="0.25">
      <c r="A39" s="171" t="s">
        <v>1300</v>
      </c>
      <c r="B39" s="160">
        <f>1*30.4387/365.25</f>
        <v>8.3336618754277891E-2</v>
      </c>
      <c r="C39" s="159" t="s">
        <v>168</v>
      </c>
      <c r="D39" s="159" t="s">
        <v>173</v>
      </c>
      <c r="E39" s="159" t="s">
        <v>185</v>
      </c>
      <c r="F39" s="159"/>
      <c r="G39" s="166" t="s">
        <v>342</v>
      </c>
      <c r="H39" s="171" t="s">
        <v>91</v>
      </c>
      <c r="I39" s="159" t="s">
        <v>114</v>
      </c>
      <c r="J39" s="165">
        <v>44984</v>
      </c>
      <c r="K39" s="165">
        <v>44984</v>
      </c>
      <c r="L39" s="172" t="s">
        <v>1301</v>
      </c>
      <c r="M39" s="159" t="s">
        <v>133</v>
      </c>
      <c r="N39" s="159" t="s">
        <v>644</v>
      </c>
      <c r="O39" s="159" t="s">
        <v>345</v>
      </c>
      <c r="P39" s="159"/>
      <c r="Q39" s="165"/>
      <c r="R39" s="166"/>
      <c r="S39" s="167"/>
      <c r="T39" s="168">
        <v>44988</v>
      </c>
      <c r="U39" s="172" t="s">
        <v>1301</v>
      </c>
      <c r="V39" s="169" t="s">
        <v>162</v>
      </c>
      <c r="W39" s="173" t="s">
        <v>299</v>
      </c>
    </row>
    <row r="40" spans="1:23" ht="14.45" customHeight="1" x14ac:dyDescent="0.25">
      <c r="A40" s="171" t="s">
        <v>1302</v>
      </c>
      <c r="B40" s="160">
        <v>28</v>
      </c>
      <c r="C40" s="159" t="s">
        <v>168</v>
      </c>
      <c r="D40" s="159" t="s">
        <v>173</v>
      </c>
      <c r="E40" s="159" t="s">
        <v>185</v>
      </c>
      <c r="F40" s="159"/>
      <c r="G40" s="166" t="s">
        <v>381</v>
      </c>
      <c r="H40" s="171" t="s">
        <v>91</v>
      </c>
      <c r="I40" s="159" t="s">
        <v>114</v>
      </c>
      <c r="J40" s="165">
        <v>44984</v>
      </c>
      <c r="K40" s="165">
        <v>44984</v>
      </c>
      <c r="L40" s="172" t="s">
        <v>1303</v>
      </c>
      <c r="M40" s="159" t="s">
        <v>133</v>
      </c>
      <c r="N40" s="159" t="s">
        <v>644</v>
      </c>
      <c r="O40" s="159" t="s">
        <v>888</v>
      </c>
      <c r="P40" s="159"/>
      <c r="Q40" s="165"/>
      <c r="R40" s="166"/>
      <c r="S40" s="167"/>
      <c r="T40" s="168">
        <v>44989</v>
      </c>
      <c r="U40" s="163" t="s">
        <v>889</v>
      </c>
      <c r="V40" s="169" t="s">
        <v>162</v>
      </c>
      <c r="W40" s="173" t="s">
        <v>328</v>
      </c>
    </row>
    <row r="41" spans="1:23" ht="14.45" customHeight="1" x14ac:dyDescent="0.25">
      <c r="A41" s="171" t="s">
        <v>1304</v>
      </c>
      <c r="B41" s="160">
        <v>30</v>
      </c>
      <c r="C41" s="159" t="s">
        <v>168</v>
      </c>
      <c r="D41" s="159" t="s">
        <v>173</v>
      </c>
      <c r="E41" s="159" t="s">
        <v>279</v>
      </c>
      <c r="F41" s="159"/>
      <c r="G41" s="166" t="s">
        <v>598</v>
      </c>
      <c r="H41" s="171" t="s">
        <v>91</v>
      </c>
      <c r="I41" s="159" t="s">
        <v>106</v>
      </c>
      <c r="J41" s="165">
        <v>44984</v>
      </c>
      <c r="K41" s="165">
        <v>44984</v>
      </c>
      <c r="L41" s="172" t="s">
        <v>1305</v>
      </c>
      <c r="M41" s="159" t="s">
        <v>137</v>
      </c>
      <c r="N41" s="159" t="s">
        <v>644</v>
      </c>
      <c r="O41" s="159" t="s">
        <v>171</v>
      </c>
      <c r="P41" s="159"/>
      <c r="Q41" s="165"/>
      <c r="R41" s="166"/>
      <c r="S41" s="167"/>
      <c r="T41" s="168">
        <v>44989</v>
      </c>
      <c r="U41" s="163" t="s">
        <v>1306</v>
      </c>
      <c r="V41" s="169" t="s">
        <v>162</v>
      </c>
      <c r="W41" s="173" t="s">
        <v>328</v>
      </c>
    </row>
    <row r="42" spans="1:23" ht="14.45" customHeight="1" x14ac:dyDescent="0.25">
      <c r="A42" s="171" t="s">
        <v>1307</v>
      </c>
      <c r="B42" s="160">
        <v>58</v>
      </c>
      <c r="C42" s="159" t="s">
        <v>168</v>
      </c>
      <c r="D42" s="159" t="s">
        <v>169</v>
      </c>
      <c r="E42" s="159" t="s">
        <v>795</v>
      </c>
      <c r="F42" s="159"/>
      <c r="G42" s="166" t="s">
        <v>1308</v>
      </c>
      <c r="H42" s="171" t="s">
        <v>303</v>
      </c>
      <c r="I42" s="159" t="s">
        <v>124</v>
      </c>
      <c r="J42" s="165">
        <v>44984</v>
      </c>
      <c r="K42" s="165">
        <v>44984</v>
      </c>
      <c r="L42" s="172" t="s">
        <v>1309</v>
      </c>
      <c r="M42" s="159" t="s">
        <v>133</v>
      </c>
      <c r="N42" s="159" t="s">
        <v>769</v>
      </c>
      <c r="O42" s="159" t="s">
        <v>805</v>
      </c>
      <c r="P42" s="159"/>
      <c r="Q42" s="165"/>
      <c r="R42" s="166"/>
      <c r="S42" s="167"/>
      <c r="T42" s="168">
        <v>44987</v>
      </c>
      <c r="U42" s="163" t="s">
        <v>1310</v>
      </c>
      <c r="V42" s="169" t="s">
        <v>162</v>
      </c>
      <c r="W42" s="173" t="s">
        <v>371</v>
      </c>
    </row>
    <row r="43" spans="1:23" ht="14.45" customHeight="1" x14ac:dyDescent="0.25">
      <c r="A43" s="171" t="s">
        <v>1311</v>
      </c>
      <c r="B43" s="160">
        <v>5</v>
      </c>
      <c r="C43" s="159" t="s">
        <v>178</v>
      </c>
      <c r="D43" s="159" t="s">
        <v>173</v>
      </c>
      <c r="E43" s="159" t="s">
        <v>185</v>
      </c>
      <c r="F43" s="159"/>
      <c r="G43" s="166" t="s">
        <v>408</v>
      </c>
      <c r="H43" s="171" t="s">
        <v>91</v>
      </c>
      <c r="I43" s="159" t="s">
        <v>114</v>
      </c>
      <c r="J43" s="165">
        <v>44985</v>
      </c>
      <c r="K43" s="165">
        <v>44985</v>
      </c>
      <c r="L43" s="172" t="s">
        <v>1312</v>
      </c>
      <c r="M43" s="159" t="s">
        <v>133</v>
      </c>
      <c r="N43" s="159" t="s">
        <v>644</v>
      </c>
      <c r="O43" s="159" t="s">
        <v>345</v>
      </c>
      <c r="P43" s="159"/>
      <c r="Q43" s="165"/>
      <c r="R43" s="166"/>
      <c r="S43" s="167"/>
      <c r="T43" s="168">
        <v>44992</v>
      </c>
      <c r="U43" s="163" t="s">
        <v>1313</v>
      </c>
      <c r="V43" s="169" t="s">
        <v>162</v>
      </c>
      <c r="W43" s="173" t="s">
        <v>423</v>
      </c>
    </row>
    <row r="44" spans="1:23" ht="14.45" customHeight="1" x14ac:dyDescent="0.25">
      <c r="A44" s="171" t="s">
        <v>1314</v>
      </c>
      <c r="B44" s="160">
        <f>8*30.4387/365.25</f>
        <v>0.66669295003422313</v>
      </c>
      <c r="C44" s="159" t="s">
        <v>168</v>
      </c>
      <c r="D44" s="159" t="s">
        <v>173</v>
      </c>
      <c r="E44" s="159" t="s">
        <v>279</v>
      </c>
      <c r="F44" s="159"/>
      <c r="G44" s="166" t="s">
        <v>477</v>
      </c>
      <c r="H44" s="171" t="s">
        <v>89</v>
      </c>
      <c r="I44" s="159" t="s">
        <v>106</v>
      </c>
      <c r="J44" s="165">
        <v>44986</v>
      </c>
      <c r="K44" s="165">
        <v>44986</v>
      </c>
      <c r="L44" s="172" t="s">
        <v>198</v>
      </c>
      <c r="M44" s="159" t="s">
        <v>133</v>
      </c>
      <c r="N44" s="159" t="s">
        <v>644</v>
      </c>
      <c r="O44" s="159" t="s">
        <v>805</v>
      </c>
      <c r="P44" s="159"/>
      <c r="Q44" s="165"/>
      <c r="R44" s="166"/>
      <c r="S44" s="167"/>
      <c r="T44" s="168">
        <v>44990</v>
      </c>
      <c r="U44" s="163" t="s">
        <v>650</v>
      </c>
      <c r="V44" s="169" t="s">
        <v>162</v>
      </c>
      <c r="W44" s="173" t="s">
        <v>299</v>
      </c>
    </row>
    <row r="45" spans="1:23" ht="14.45" customHeight="1" x14ac:dyDescent="0.25">
      <c r="A45" s="171" t="s">
        <v>1315</v>
      </c>
      <c r="B45" s="160">
        <v>70</v>
      </c>
      <c r="C45" s="159" t="s">
        <v>168</v>
      </c>
      <c r="D45" s="159" t="s">
        <v>173</v>
      </c>
      <c r="E45" s="159" t="s">
        <v>185</v>
      </c>
      <c r="F45" s="159"/>
      <c r="G45" s="166" t="s">
        <v>446</v>
      </c>
      <c r="H45" s="171" t="s">
        <v>91</v>
      </c>
      <c r="I45" s="159" t="s">
        <v>114</v>
      </c>
      <c r="J45" s="165">
        <v>44986</v>
      </c>
      <c r="K45" s="165">
        <v>44986</v>
      </c>
      <c r="L45" s="172" t="s">
        <v>690</v>
      </c>
      <c r="M45" s="159" t="s">
        <v>133</v>
      </c>
      <c r="N45" s="159" t="s">
        <v>644</v>
      </c>
      <c r="O45" s="159" t="s">
        <v>284</v>
      </c>
      <c r="P45" s="159"/>
      <c r="Q45" s="165"/>
      <c r="R45" s="166"/>
      <c r="S45" s="167"/>
      <c r="T45" s="168">
        <v>44993</v>
      </c>
      <c r="U45" s="163" t="s">
        <v>690</v>
      </c>
      <c r="V45" s="169" t="s">
        <v>162</v>
      </c>
      <c r="W45" s="173" t="s">
        <v>423</v>
      </c>
    </row>
    <row r="46" spans="1:23" ht="14.45" customHeight="1" x14ac:dyDescent="0.25">
      <c r="A46" s="171" t="s">
        <v>1316</v>
      </c>
      <c r="B46" s="160">
        <f>11*30.4387/365.25</f>
        <v>0.9167028062970568</v>
      </c>
      <c r="C46" s="159" t="s">
        <v>178</v>
      </c>
      <c r="D46" s="159" t="s">
        <v>173</v>
      </c>
      <c r="E46" s="159" t="s">
        <v>279</v>
      </c>
      <c r="F46" s="159"/>
      <c r="G46" s="166" t="s">
        <v>179</v>
      </c>
      <c r="H46" s="171" t="s">
        <v>89</v>
      </c>
      <c r="I46" s="159" t="s">
        <v>106</v>
      </c>
      <c r="J46" s="165">
        <v>44985</v>
      </c>
      <c r="K46" s="165">
        <v>44985</v>
      </c>
      <c r="L46" s="172" t="s">
        <v>198</v>
      </c>
      <c r="M46" s="159" t="s">
        <v>133</v>
      </c>
      <c r="N46" s="159" t="s">
        <v>644</v>
      </c>
      <c r="O46" s="159" t="s">
        <v>805</v>
      </c>
      <c r="P46" s="159"/>
      <c r="Q46" s="165"/>
      <c r="R46" s="166"/>
      <c r="S46" s="167"/>
      <c r="T46" s="168">
        <v>44991</v>
      </c>
      <c r="U46" s="163" t="s">
        <v>1317</v>
      </c>
      <c r="V46" s="169" t="s">
        <v>162</v>
      </c>
      <c r="W46" s="173" t="s">
        <v>347</v>
      </c>
    </row>
    <row r="47" spans="1:23" ht="14.45" customHeight="1" x14ac:dyDescent="0.25">
      <c r="A47" s="171" t="s">
        <v>1318</v>
      </c>
      <c r="B47" s="160">
        <f>10*30.4387/365.25</f>
        <v>0.83336618754277891</v>
      </c>
      <c r="C47" s="159" t="s">
        <v>178</v>
      </c>
      <c r="D47" s="159" t="s">
        <v>173</v>
      </c>
      <c r="E47" s="159" t="s">
        <v>279</v>
      </c>
      <c r="F47" s="159"/>
      <c r="G47" s="166" t="s">
        <v>179</v>
      </c>
      <c r="H47" s="171" t="s">
        <v>89</v>
      </c>
      <c r="I47" s="159" t="s">
        <v>106</v>
      </c>
      <c r="J47" s="165">
        <v>44985</v>
      </c>
      <c r="K47" s="165">
        <v>44985</v>
      </c>
      <c r="L47" s="172" t="s">
        <v>198</v>
      </c>
      <c r="M47" s="159" t="s">
        <v>133</v>
      </c>
      <c r="N47" s="159" t="s">
        <v>644</v>
      </c>
      <c r="O47" s="159" t="s">
        <v>805</v>
      </c>
      <c r="P47" s="159"/>
      <c r="Q47" s="165"/>
      <c r="R47" s="166"/>
      <c r="S47" s="167"/>
      <c r="T47" s="168">
        <v>44991</v>
      </c>
      <c r="U47" s="163" t="s">
        <v>198</v>
      </c>
      <c r="V47" s="169" t="s">
        <v>162</v>
      </c>
      <c r="W47" s="173" t="s">
        <v>347</v>
      </c>
    </row>
    <row r="48" spans="1:23" ht="14.45" customHeight="1" x14ac:dyDescent="0.25">
      <c r="A48" s="171" t="s">
        <v>1319</v>
      </c>
      <c r="B48" s="160">
        <v>23</v>
      </c>
      <c r="C48" s="159" t="s">
        <v>168</v>
      </c>
      <c r="D48" s="159" t="s">
        <v>173</v>
      </c>
      <c r="E48" s="159" t="s">
        <v>279</v>
      </c>
      <c r="F48" s="159"/>
      <c r="G48" s="166" t="s">
        <v>179</v>
      </c>
      <c r="H48" s="171" t="s">
        <v>89</v>
      </c>
      <c r="I48" s="159" t="s">
        <v>106</v>
      </c>
      <c r="J48" s="165">
        <v>44986</v>
      </c>
      <c r="K48" s="165">
        <v>44986</v>
      </c>
      <c r="L48" s="172" t="s">
        <v>1320</v>
      </c>
      <c r="M48" s="159" t="s">
        <v>137</v>
      </c>
      <c r="N48" s="159" t="s">
        <v>644</v>
      </c>
      <c r="O48" s="159" t="s">
        <v>171</v>
      </c>
      <c r="P48" s="159"/>
      <c r="Q48" s="165"/>
      <c r="R48" s="166"/>
      <c r="S48" s="167"/>
      <c r="T48" s="168">
        <v>44987</v>
      </c>
      <c r="U48" s="163" t="s">
        <v>1174</v>
      </c>
      <c r="V48" s="169" t="s">
        <v>162</v>
      </c>
      <c r="W48" s="173" t="s">
        <v>1321</v>
      </c>
    </row>
    <row r="49" spans="1:23" ht="14.45" customHeight="1" x14ac:dyDescent="0.25">
      <c r="A49" s="171" t="s">
        <v>1322</v>
      </c>
      <c r="B49" s="160">
        <v>8</v>
      </c>
      <c r="C49" s="159" t="s">
        <v>178</v>
      </c>
      <c r="D49" s="159" t="s">
        <v>173</v>
      </c>
      <c r="E49" s="159" t="s">
        <v>279</v>
      </c>
      <c r="F49" s="159"/>
      <c r="G49" s="166" t="s">
        <v>1323</v>
      </c>
      <c r="H49" s="171" t="s">
        <v>89</v>
      </c>
      <c r="I49" s="159" t="s">
        <v>106</v>
      </c>
      <c r="J49" s="165">
        <v>44984</v>
      </c>
      <c r="K49" s="165">
        <v>44984</v>
      </c>
      <c r="L49" s="172" t="s">
        <v>1324</v>
      </c>
      <c r="M49" s="159" t="s">
        <v>201</v>
      </c>
      <c r="N49" s="159" t="s">
        <v>344</v>
      </c>
      <c r="O49" s="159" t="s">
        <v>359</v>
      </c>
      <c r="P49" s="159"/>
      <c r="Q49" s="165"/>
      <c r="R49" s="166"/>
      <c r="S49" s="167"/>
      <c r="T49" s="168">
        <v>44991</v>
      </c>
      <c r="U49" s="163" t="s">
        <v>1325</v>
      </c>
      <c r="V49" s="169" t="s">
        <v>162</v>
      </c>
      <c r="W49" s="173" t="s">
        <v>423</v>
      </c>
    </row>
    <row r="50" spans="1:23" ht="14.45" customHeight="1" x14ac:dyDescent="0.25">
      <c r="A50" s="171" t="s">
        <v>1326</v>
      </c>
      <c r="B50" s="160">
        <v>16</v>
      </c>
      <c r="C50" s="159" t="s">
        <v>178</v>
      </c>
      <c r="D50" s="159" t="s">
        <v>169</v>
      </c>
      <c r="E50" s="159" t="s">
        <v>185</v>
      </c>
      <c r="F50" s="159"/>
      <c r="G50" s="166" t="s">
        <v>1327</v>
      </c>
      <c r="H50" s="171" t="s">
        <v>89</v>
      </c>
      <c r="I50" s="159" t="s">
        <v>114</v>
      </c>
      <c r="J50" s="165">
        <v>44984</v>
      </c>
      <c r="K50" s="165">
        <v>44984</v>
      </c>
      <c r="L50" s="172" t="s">
        <v>1328</v>
      </c>
      <c r="M50" s="159" t="s">
        <v>201</v>
      </c>
      <c r="N50" s="159" t="s">
        <v>344</v>
      </c>
      <c r="O50" s="159" t="s">
        <v>359</v>
      </c>
      <c r="P50" s="159" t="s">
        <v>353</v>
      </c>
      <c r="Q50" s="165">
        <v>44985</v>
      </c>
      <c r="R50" s="166" t="s">
        <v>354</v>
      </c>
      <c r="S50" s="167"/>
      <c r="T50" s="168">
        <v>44990</v>
      </c>
      <c r="U50" s="163" t="s">
        <v>1329</v>
      </c>
      <c r="V50" s="169" t="s">
        <v>156</v>
      </c>
      <c r="W50" s="173" t="s">
        <v>1330</v>
      </c>
    </row>
    <row r="51" spans="1:23" ht="14.45" customHeight="1" x14ac:dyDescent="0.25">
      <c r="A51" s="171" t="s">
        <v>1331</v>
      </c>
      <c r="B51" s="160">
        <v>3</v>
      </c>
      <c r="C51" s="159" t="s">
        <v>178</v>
      </c>
      <c r="D51" s="159" t="s">
        <v>173</v>
      </c>
      <c r="E51" s="159" t="s">
        <v>185</v>
      </c>
      <c r="F51" s="159"/>
      <c r="G51" s="166" t="s">
        <v>1332</v>
      </c>
      <c r="H51" s="171" t="s">
        <v>91</v>
      </c>
      <c r="I51" s="159" t="s">
        <v>114</v>
      </c>
      <c r="J51" s="165">
        <v>44986</v>
      </c>
      <c r="K51" s="165">
        <v>44986</v>
      </c>
      <c r="L51" s="172" t="s">
        <v>1333</v>
      </c>
      <c r="M51" s="159" t="s">
        <v>133</v>
      </c>
      <c r="N51" s="159" t="s">
        <v>344</v>
      </c>
      <c r="O51" s="159" t="s">
        <v>736</v>
      </c>
      <c r="P51" s="159"/>
      <c r="Q51" s="165"/>
      <c r="R51" s="166"/>
      <c r="S51" s="167"/>
      <c r="T51" s="168">
        <v>44993</v>
      </c>
      <c r="U51" s="163" t="s">
        <v>1334</v>
      </c>
      <c r="V51" s="169" t="s">
        <v>162</v>
      </c>
      <c r="W51" s="173" t="s">
        <v>423</v>
      </c>
    </row>
    <row r="52" spans="1:23" ht="14.45" customHeight="1" x14ac:dyDescent="0.25">
      <c r="A52" s="171" t="s">
        <v>1335</v>
      </c>
      <c r="B52" s="160">
        <v>65</v>
      </c>
      <c r="C52" s="159" t="s">
        <v>168</v>
      </c>
      <c r="D52" s="159" t="s">
        <v>508</v>
      </c>
      <c r="E52" s="159" t="s">
        <v>185</v>
      </c>
      <c r="F52" s="159"/>
      <c r="G52" s="166" t="s">
        <v>1336</v>
      </c>
      <c r="H52" s="171" t="s">
        <v>91</v>
      </c>
      <c r="I52" s="159" t="s">
        <v>112</v>
      </c>
      <c r="J52" s="165">
        <v>44986</v>
      </c>
      <c r="K52" s="165">
        <v>44986</v>
      </c>
      <c r="L52" s="172" t="s">
        <v>690</v>
      </c>
      <c r="M52" s="159" t="s">
        <v>133</v>
      </c>
      <c r="N52" s="159" t="s">
        <v>344</v>
      </c>
      <c r="O52" s="159" t="s">
        <v>383</v>
      </c>
      <c r="P52" s="159"/>
      <c r="Q52" s="165"/>
      <c r="R52" s="166"/>
      <c r="S52" s="167"/>
      <c r="T52" s="168">
        <v>44991</v>
      </c>
      <c r="U52" s="163" t="s">
        <v>1337</v>
      </c>
      <c r="V52" s="169" t="s">
        <v>162</v>
      </c>
      <c r="W52" s="173" t="s">
        <v>328</v>
      </c>
    </row>
    <row r="53" spans="1:23" ht="14.45" customHeight="1" x14ac:dyDescent="0.25">
      <c r="A53" s="171" t="s">
        <v>1338</v>
      </c>
      <c r="B53" s="160">
        <v>31</v>
      </c>
      <c r="C53" s="159" t="s">
        <v>168</v>
      </c>
      <c r="D53" s="159" t="s">
        <v>173</v>
      </c>
      <c r="E53" s="159" t="s">
        <v>279</v>
      </c>
      <c r="F53" s="159"/>
      <c r="G53" s="166" t="s">
        <v>477</v>
      </c>
      <c r="H53" s="171" t="s">
        <v>89</v>
      </c>
      <c r="I53" s="159" t="s">
        <v>106</v>
      </c>
      <c r="J53" s="165">
        <v>44987</v>
      </c>
      <c r="K53" s="165">
        <v>44987</v>
      </c>
      <c r="L53" s="172" t="s">
        <v>1339</v>
      </c>
      <c r="M53" s="159" t="s">
        <v>137</v>
      </c>
      <c r="N53" s="159" t="s">
        <v>644</v>
      </c>
      <c r="O53" s="159" t="s">
        <v>352</v>
      </c>
      <c r="P53" s="159" t="s">
        <v>353</v>
      </c>
      <c r="Q53" s="165">
        <v>44987</v>
      </c>
      <c r="R53" s="166" t="s">
        <v>147</v>
      </c>
      <c r="S53" s="167"/>
      <c r="T53" s="168">
        <v>44990</v>
      </c>
      <c r="U53" s="163" t="s">
        <v>1340</v>
      </c>
      <c r="V53" s="169" t="s">
        <v>162</v>
      </c>
      <c r="W53" s="173" t="s">
        <v>1341</v>
      </c>
    </row>
    <row r="54" spans="1:23" ht="14.45" customHeight="1" x14ac:dyDescent="0.25">
      <c r="A54" s="171" t="s">
        <v>1342</v>
      </c>
      <c r="B54" s="170">
        <f>4/365.25</f>
        <v>1.0951403148528405E-2</v>
      </c>
      <c r="C54" s="159" t="s">
        <v>168</v>
      </c>
      <c r="D54" s="159" t="s">
        <v>587</v>
      </c>
      <c r="E54" s="159" t="s">
        <v>185</v>
      </c>
      <c r="F54" s="159"/>
      <c r="G54" s="166" t="s">
        <v>428</v>
      </c>
      <c r="H54" s="171" t="s">
        <v>91</v>
      </c>
      <c r="I54" s="159" t="s">
        <v>116</v>
      </c>
      <c r="J54" s="165">
        <v>44987</v>
      </c>
      <c r="K54" s="165">
        <v>44987</v>
      </c>
      <c r="L54" s="172" t="s">
        <v>1343</v>
      </c>
      <c r="M54" s="159" t="s">
        <v>133</v>
      </c>
      <c r="N54" s="159" t="s">
        <v>644</v>
      </c>
      <c r="O54" s="159" t="s">
        <v>415</v>
      </c>
      <c r="P54" s="159"/>
      <c r="Q54" s="165"/>
      <c r="R54" s="166"/>
      <c r="S54" s="167"/>
      <c r="T54" s="168">
        <v>44993</v>
      </c>
      <c r="U54" s="163" t="s">
        <v>1344</v>
      </c>
      <c r="V54" s="169" t="s">
        <v>162</v>
      </c>
      <c r="W54" s="173" t="s">
        <v>347</v>
      </c>
    </row>
    <row r="55" spans="1:23" ht="14.45" customHeight="1" x14ac:dyDescent="0.25">
      <c r="A55" s="171" t="s">
        <v>1345</v>
      </c>
      <c r="B55" s="160">
        <v>25</v>
      </c>
      <c r="C55" s="159" t="s">
        <v>168</v>
      </c>
      <c r="D55" s="159" t="s">
        <v>173</v>
      </c>
      <c r="E55" s="159" t="s">
        <v>279</v>
      </c>
      <c r="F55" s="159"/>
      <c r="G55" s="166" t="s">
        <v>224</v>
      </c>
      <c r="H55" s="171" t="s">
        <v>89</v>
      </c>
      <c r="I55" s="159" t="s">
        <v>104</v>
      </c>
      <c r="J55" s="165">
        <v>44987</v>
      </c>
      <c r="K55" s="165">
        <v>44987</v>
      </c>
      <c r="L55" s="172" t="s">
        <v>1346</v>
      </c>
      <c r="M55" s="159" t="s">
        <v>137</v>
      </c>
      <c r="N55" s="159" t="s">
        <v>644</v>
      </c>
      <c r="O55" s="159" t="s">
        <v>334</v>
      </c>
      <c r="P55" s="159"/>
      <c r="Q55" s="165"/>
      <c r="R55" s="166"/>
      <c r="S55" s="167"/>
      <c r="T55" s="168">
        <v>44990</v>
      </c>
      <c r="U55" s="163" t="s">
        <v>1347</v>
      </c>
      <c r="V55" s="169" t="s">
        <v>162</v>
      </c>
      <c r="W55" s="173" t="s">
        <v>371</v>
      </c>
    </row>
    <row r="56" spans="1:23" ht="14.45" customHeight="1" x14ac:dyDescent="0.25">
      <c r="A56" s="171" t="s">
        <v>1348</v>
      </c>
      <c r="B56" s="160">
        <v>60</v>
      </c>
      <c r="C56" s="159" t="s">
        <v>168</v>
      </c>
      <c r="D56" s="159" t="s">
        <v>173</v>
      </c>
      <c r="E56" s="159" t="s">
        <v>279</v>
      </c>
      <c r="F56" s="159"/>
      <c r="G56" s="166" t="s">
        <v>224</v>
      </c>
      <c r="H56" s="171" t="s">
        <v>89</v>
      </c>
      <c r="I56" s="159" t="s">
        <v>104</v>
      </c>
      <c r="J56" s="165">
        <v>44987</v>
      </c>
      <c r="K56" s="165">
        <v>44987</v>
      </c>
      <c r="L56" s="172" t="s">
        <v>697</v>
      </c>
      <c r="M56" s="159" t="s">
        <v>133</v>
      </c>
      <c r="N56" s="159" t="s">
        <v>644</v>
      </c>
      <c r="O56" s="159" t="s">
        <v>345</v>
      </c>
      <c r="P56" s="159"/>
      <c r="Q56" s="165"/>
      <c r="R56" s="166"/>
      <c r="S56" s="167"/>
      <c r="T56" s="168">
        <v>44990</v>
      </c>
      <c r="U56" s="163" t="s">
        <v>285</v>
      </c>
      <c r="V56" s="169" t="s">
        <v>166</v>
      </c>
      <c r="W56" s="173" t="s">
        <v>492</v>
      </c>
    </row>
    <row r="57" spans="1:23" ht="14.45" customHeight="1" x14ac:dyDescent="0.25">
      <c r="A57" s="171" t="s">
        <v>1349</v>
      </c>
      <c r="B57" s="160">
        <v>37</v>
      </c>
      <c r="C57" s="159" t="s">
        <v>178</v>
      </c>
      <c r="D57" s="159" t="s">
        <v>173</v>
      </c>
      <c r="E57" s="159" t="s">
        <v>185</v>
      </c>
      <c r="F57" s="159"/>
      <c r="G57" s="166" t="s">
        <v>381</v>
      </c>
      <c r="H57" s="171" t="s">
        <v>91</v>
      </c>
      <c r="I57" s="159" t="s">
        <v>114</v>
      </c>
      <c r="J57" s="165">
        <v>44988</v>
      </c>
      <c r="K57" s="165">
        <v>44988</v>
      </c>
      <c r="L57" s="172" t="s">
        <v>1350</v>
      </c>
      <c r="M57" s="159" t="s">
        <v>133</v>
      </c>
      <c r="N57" s="159" t="s">
        <v>644</v>
      </c>
      <c r="O57" s="159" t="s">
        <v>383</v>
      </c>
      <c r="P57" s="159"/>
      <c r="Q57" s="165"/>
      <c r="R57" s="166"/>
      <c r="S57" s="167"/>
      <c r="T57" s="168">
        <v>44996</v>
      </c>
      <c r="U57" s="163" t="s">
        <v>1351</v>
      </c>
      <c r="V57" s="169" t="s">
        <v>162</v>
      </c>
      <c r="W57" s="173" t="s">
        <v>387</v>
      </c>
    </row>
    <row r="58" spans="1:23" ht="14.45" customHeight="1" x14ac:dyDescent="0.25">
      <c r="A58" s="171" t="s">
        <v>1352</v>
      </c>
      <c r="B58" s="160">
        <v>3</v>
      </c>
      <c r="C58" s="159" t="s">
        <v>168</v>
      </c>
      <c r="D58" s="159" t="s">
        <v>173</v>
      </c>
      <c r="E58" s="159" t="s">
        <v>185</v>
      </c>
      <c r="F58" s="159"/>
      <c r="G58" s="166" t="s">
        <v>342</v>
      </c>
      <c r="H58" s="171" t="s">
        <v>89</v>
      </c>
      <c r="I58" s="159" t="s">
        <v>114</v>
      </c>
      <c r="J58" s="165">
        <v>44989</v>
      </c>
      <c r="K58" s="165">
        <v>44989</v>
      </c>
      <c r="L58" s="172" t="s">
        <v>1353</v>
      </c>
      <c r="M58" s="159" t="s">
        <v>133</v>
      </c>
      <c r="N58" s="159" t="s">
        <v>344</v>
      </c>
      <c r="O58" s="159" t="s">
        <v>916</v>
      </c>
      <c r="P58" s="159" t="s">
        <v>353</v>
      </c>
      <c r="Q58" s="165">
        <v>44993</v>
      </c>
      <c r="R58" s="166" t="s">
        <v>354</v>
      </c>
      <c r="S58" s="167"/>
      <c r="T58" s="168">
        <v>45000</v>
      </c>
      <c r="U58" s="163" t="s">
        <v>1354</v>
      </c>
      <c r="V58" s="169" t="s">
        <v>162</v>
      </c>
      <c r="W58" s="173" t="s">
        <v>900</v>
      </c>
    </row>
    <row r="59" spans="1:23" ht="14.45" customHeight="1" x14ac:dyDescent="0.25">
      <c r="A59" s="171" t="s">
        <v>1355</v>
      </c>
      <c r="B59" s="160">
        <v>70</v>
      </c>
      <c r="C59" s="159" t="s">
        <v>168</v>
      </c>
      <c r="D59" s="159" t="s">
        <v>173</v>
      </c>
      <c r="E59" s="159" t="s">
        <v>279</v>
      </c>
      <c r="F59" s="159"/>
      <c r="G59" s="166" t="s">
        <v>338</v>
      </c>
      <c r="H59" s="171" t="s">
        <v>89</v>
      </c>
      <c r="I59" s="159" t="s">
        <v>102</v>
      </c>
      <c r="J59" s="165">
        <v>44989</v>
      </c>
      <c r="K59" s="165">
        <v>44989</v>
      </c>
      <c r="L59" s="172" t="s">
        <v>1356</v>
      </c>
      <c r="M59" s="159" t="s">
        <v>133</v>
      </c>
      <c r="N59" s="159" t="s">
        <v>290</v>
      </c>
      <c r="O59" s="159" t="s">
        <v>345</v>
      </c>
      <c r="P59" s="159"/>
      <c r="Q59" s="165"/>
      <c r="R59" s="166" t="s">
        <v>147</v>
      </c>
      <c r="S59" s="167"/>
      <c r="T59" s="168">
        <v>44995</v>
      </c>
      <c r="U59" s="163" t="s">
        <v>285</v>
      </c>
      <c r="V59" s="169" t="s">
        <v>166</v>
      </c>
      <c r="W59" s="173" t="s">
        <v>1357</v>
      </c>
    </row>
    <row r="60" spans="1:23" ht="14.45" customHeight="1" x14ac:dyDescent="0.25">
      <c r="A60" s="171" t="s">
        <v>1358</v>
      </c>
      <c r="B60" s="160">
        <v>0.5</v>
      </c>
      <c r="C60" s="159" t="s">
        <v>178</v>
      </c>
      <c r="D60" s="159" t="s">
        <v>173</v>
      </c>
      <c r="E60" s="159" t="s">
        <v>185</v>
      </c>
      <c r="F60" s="159"/>
      <c r="G60" s="166" t="s">
        <v>367</v>
      </c>
      <c r="H60" s="171" t="s">
        <v>91</v>
      </c>
      <c r="I60" s="159" t="s">
        <v>114</v>
      </c>
      <c r="J60" s="165">
        <v>44990</v>
      </c>
      <c r="K60" s="165">
        <v>44990</v>
      </c>
      <c r="L60" s="172" t="s">
        <v>530</v>
      </c>
      <c r="M60" s="159" t="s">
        <v>133</v>
      </c>
      <c r="N60" s="159" t="s">
        <v>644</v>
      </c>
      <c r="O60" s="159" t="s">
        <v>805</v>
      </c>
      <c r="P60" s="159"/>
      <c r="Q60" s="165"/>
      <c r="R60" s="166"/>
      <c r="S60" s="167"/>
      <c r="T60" s="168">
        <v>44993</v>
      </c>
      <c r="U60" s="163" t="s">
        <v>530</v>
      </c>
      <c r="V60" s="169" t="s">
        <v>162</v>
      </c>
      <c r="W60" s="173" t="s">
        <v>371</v>
      </c>
    </row>
    <row r="61" spans="1:23" ht="14.45" customHeight="1" x14ac:dyDescent="0.25">
      <c r="A61" s="171" t="s">
        <v>1359</v>
      </c>
      <c r="B61" s="160">
        <v>1</v>
      </c>
      <c r="C61" s="159" t="s">
        <v>168</v>
      </c>
      <c r="D61" s="159" t="s">
        <v>569</v>
      </c>
      <c r="E61" s="159" t="s">
        <v>279</v>
      </c>
      <c r="F61" s="159"/>
      <c r="G61" s="166" t="s">
        <v>179</v>
      </c>
      <c r="H61" s="171" t="s">
        <v>89</v>
      </c>
      <c r="I61" s="159" t="s">
        <v>106</v>
      </c>
      <c r="J61" s="165">
        <v>44990</v>
      </c>
      <c r="K61" s="165">
        <v>44990</v>
      </c>
      <c r="L61" s="172" t="s">
        <v>843</v>
      </c>
      <c r="M61" s="159" t="s">
        <v>133</v>
      </c>
      <c r="N61" s="159" t="s">
        <v>644</v>
      </c>
      <c r="O61" s="159" t="s">
        <v>284</v>
      </c>
      <c r="P61" s="159"/>
      <c r="Q61" s="165"/>
      <c r="R61" s="166"/>
      <c r="S61" s="167"/>
      <c r="T61" s="168">
        <v>44996</v>
      </c>
      <c r="U61" s="163" t="s">
        <v>672</v>
      </c>
      <c r="V61" s="169" t="s">
        <v>162</v>
      </c>
      <c r="W61" s="173" t="s">
        <v>347</v>
      </c>
    </row>
    <row r="62" spans="1:23" ht="14.45" customHeight="1" x14ac:dyDescent="0.25">
      <c r="A62" s="171" t="s">
        <v>1360</v>
      </c>
      <c r="B62" s="160">
        <v>50</v>
      </c>
      <c r="C62" s="159" t="s">
        <v>168</v>
      </c>
      <c r="D62" s="159" t="s">
        <v>173</v>
      </c>
      <c r="E62" s="159" t="s">
        <v>185</v>
      </c>
      <c r="F62" s="159"/>
      <c r="G62" s="166" t="s">
        <v>436</v>
      </c>
      <c r="H62" s="171" t="s">
        <v>91</v>
      </c>
      <c r="I62" s="159" t="s">
        <v>114</v>
      </c>
      <c r="J62" s="165">
        <v>44989</v>
      </c>
      <c r="K62" s="165">
        <v>44989</v>
      </c>
      <c r="L62" s="172" t="s">
        <v>1361</v>
      </c>
      <c r="M62" s="159" t="s">
        <v>133</v>
      </c>
      <c r="N62" s="159" t="s">
        <v>644</v>
      </c>
      <c r="O62" s="159" t="s">
        <v>383</v>
      </c>
      <c r="P62" s="159"/>
      <c r="Q62" s="165"/>
      <c r="R62" s="166"/>
      <c r="S62" s="167"/>
      <c r="T62" s="168">
        <v>44998</v>
      </c>
      <c r="U62" s="163" t="s">
        <v>690</v>
      </c>
      <c r="V62" s="169" t="s">
        <v>162</v>
      </c>
      <c r="W62" s="173" t="s">
        <v>417</v>
      </c>
    </row>
    <row r="63" spans="1:23" ht="14.45" customHeight="1" x14ac:dyDescent="0.25">
      <c r="A63" s="171" t="s">
        <v>1362</v>
      </c>
      <c r="B63" s="160">
        <v>25</v>
      </c>
      <c r="C63" s="159" t="s">
        <v>168</v>
      </c>
      <c r="D63" s="159" t="s">
        <v>173</v>
      </c>
      <c r="E63" s="159" t="s">
        <v>185</v>
      </c>
      <c r="F63" s="159"/>
      <c r="G63" s="166" t="s">
        <v>436</v>
      </c>
      <c r="H63" s="171" t="s">
        <v>89</v>
      </c>
      <c r="I63" s="159" t="s">
        <v>114</v>
      </c>
      <c r="J63" s="165">
        <v>44990</v>
      </c>
      <c r="K63" s="165">
        <v>44990</v>
      </c>
      <c r="L63" s="172" t="s">
        <v>643</v>
      </c>
      <c r="M63" s="159" t="s">
        <v>137</v>
      </c>
      <c r="N63" s="159" t="s">
        <v>644</v>
      </c>
      <c r="O63" s="159" t="s">
        <v>352</v>
      </c>
      <c r="P63" s="159" t="s">
        <v>353</v>
      </c>
      <c r="Q63" s="165">
        <v>44990</v>
      </c>
      <c r="R63" s="166" t="s">
        <v>147</v>
      </c>
      <c r="S63" s="167"/>
      <c r="T63" s="168">
        <v>44995</v>
      </c>
      <c r="U63" s="163" t="s">
        <v>1363</v>
      </c>
      <c r="V63" s="169" t="s">
        <v>162</v>
      </c>
      <c r="W63" s="173" t="s">
        <v>1364</v>
      </c>
    </row>
    <row r="64" spans="1:23" ht="14.45" customHeight="1" x14ac:dyDescent="0.25">
      <c r="A64" s="171" t="s">
        <v>1365</v>
      </c>
      <c r="B64" s="160">
        <v>19</v>
      </c>
      <c r="C64" s="159" t="s">
        <v>168</v>
      </c>
      <c r="D64" s="159" t="s">
        <v>173</v>
      </c>
      <c r="E64" s="159" t="s">
        <v>279</v>
      </c>
      <c r="F64" s="159"/>
      <c r="G64" s="166" t="s">
        <v>179</v>
      </c>
      <c r="H64" s="171" t="s">
        <v>89</v>
      </c>
      <c r="I64" s="159" t="s">
        <v>106</v>
      </c>
      <c r="J64" s="165">
        <v>44990</v>
      </c>
      <c r="K64" s="165">
        <v>44990</v>
      </c>
      <c r="L64" s="172" t="s">
        <v>171</v>
      </c>
      <c r="M64" s="159" t="s">
        <v>137</v>
      </c>
      <c r="N64" s="159" t="s">
        <v>644</v>
      </c>
      <c r="O64" s="159" t="s">
        <v>171</v>
      </c>
      <c r="P64" s="159"/>
      <c r="Q64" s="165"/>
      <c r="R64" s="166"/>
      <c r="S64" s="167"/>
      <c r="T64" s="168">
        <v>44994</v>
      </c>
      <c r="U64" s="163" t="s">
        <v>1366</v>
      </c>
      <c r="V64" s="169" t="s">
        <v>162</v>
      </c>
      <c r="W64" s="173" t="s">
        <v>336</v>
      </c>
    </row>
    <row r="65" spans="1:23" ht="14.45" customHeight="1" x14ac:dyDescent="0.25">
      <c r="A65" s="171" t="s">
        <v>1367</v>
      </c>
      <c r="B65" s="160">
        <v>11</v>
      </c>
      <c r="C65" s="159" t="s">
        <v>178</v>
      </c>
      <c r="D65" s="159" t="s">
        <v>173</v>
      </c>
      <c r="E65" s="159" t="s">
        <v>185</v>
      </c>
      <c r="F65" s="159"/>
      <c r="G65" s="166" t="s">
        <v>363</v>
      </c>
      <c r="H65" s="171" t="s">
        <v>91</v>
      </c>
      <c r="I65" s="159" t="s">
        <v>114</v>
      </c>
      <c r="J65" s="165">
        <v>44989</v>
      </c>
      <c r="K65" s="165">
        <v>44989</v>
      </c>
      <c r="L65" s="172" t="s">
        <v>1368</v>
      </c>
      <c r="M65" s="159" t="s">
        <v>133</v>
      </c>
      <c r="N65" s="159" t="s">
        <v>644</v>
      </c>
      <c r="O65" s="159" t="s">
        <v>345</v>
      </c>
      <c r="P65" s="159"/>
      <c r="Q65" s="165"/>
      <c r="R65" s="166"/>
      <c r="S65" s="167"/>
      <c r="T65" s="168">
        <v>44993</v>
      </c>
      <c r="U65" s="163" t="s">
        <v>1369</v>
      </c>
      <c r="V65" s="169" t="s">
        <v>162</v>
      </c>
      <c r="W65" s="173" t="s">
        <v>299</v>
      </c>
    </row>
    <row r="66" spans="1:23" ht="14.45" customHeight="1" x14ac:dyDescent="0.25">
      <c r="A66" s="171" t="s">
        <v>1370</v>
      </c>
      <c r="B66" s="160">
        <v>9</v>
      </c>
      <c r="C66" s="159" t="s">
        <v>168</v>
      </c>
      <c r="D66" s="159" t="s">
        <v>169</v>
      </c>
      <c r="E66" s="159" t="s">
        <v>279</v>
      </c>
      <c r="F66" s="159"/>
      <c r="G66" s="166" t="s">
        <v>1371</v>
      </c>
      <c r="H66" s="171" t="s">
        <v>89</v>
      </c>
      <c r="I66" s="159" t="s">
        <v>104</v>
      </c>
      <c r="J66" s="165">
        <v>44990</v>
      </c>
      <c r="K66" s="165">
        <v>44990</v>
      </c>
      <c r="L66" s="172" t="s">
        <v>1372</v>
      </c>
      <c r="M66" s="159" t="s">
        <v>133</v>
      </c>
      <c r="N66" s="159" t="s">
        <v>344</v>
      </c>
      <c r="O66" s="159" t="s">
        <v>345</v>
      </c>
      <c r="P66" s="159"/>
      <c r="Q66" s="165"/>
      <c r="R66" s="166"/>
      <c r="S66" s="167"/>
      <c r="T66" s="168">
        <v>44993</v>
      </c>
      <c r="U66" s="163" t="s">
        <v>1372</v>
      </c>
      <c r="V66" s="169" t="s">
        <v>162</v>
      </c>
      <c r="W66" s="173" t="s">
        <v>371</v>
      </c>
    </row>
    <row r="67" spans="1:23" ht="14.45" customHeight="1" x14ac:dyDescent="0.25">
      <c r="A67" s="171" t="s">
        <v>1373</v>
      </c>
      <c r="B67" s="160">
        <v>35</v>
      </c>
      <c r="C67" s="159" t="s">
        <v>168</v>
      </c>
      <c r="D67" s="159" t="s">
        <v>173</v>
      </c>
      <c r="E67" s="159" t="s">
        <v>185</v>
      </c>
      <c r="F67" s="159"/>
      <c r="G67" s="166" t="s">
        <v>529</v>
      </c>
      <c r="H67" s="171" t="s">
        <v>89</v>
      </c>
      <c r="I67" s="159" t="s">
        <v>114</v>
      </c>
      <c r="J67" s="165">
        <v>44991</v>
      </c>
      <c r="K67" s="165">
        <v>44991</v>
      </c>
      <c r="L67" s="172" t="s">
        <v>1374</v>
      </c>
      <c r="M67" s="159" t="s">
        <v>137</v>
      </c>
      <c r="N67" s="159" t="s">
        <v>644</v>
      </c>
      <c r="O67" s="159" t="s">
        <v>171</v>
      </c>
      <c r="P67" s="159"/>
      <c r="Q67" s="165"/>
      <c r="R67" s="166"/>
      <c r="S67" s="167"/>
      <c r="T67" s="168">
        <v>44994</v>
      </c>
      <c r="U67" s="163" t="s">
        <v>1375</v>
      </c>
      <c r="V67" s="169" t="s">
        <v>162</v>
      </c>
      <c r="W67" s="173" t="s">
        <v>1376</v>
      </c>
    </row>
    <row r="68" spans="1:23" ht="14.45" customHeight="1" x14ac:dyDescent="0.25">
      <c r="A68" s="171" t="s">
        <v>1377</v>
      </c>
      <c r="B68" s="160">
        <v>2</v>
      </c>
      <c r="C68" s="159" t="s">
        <v>168</v>
      </c>
      <c r="D68" s="159" t="s">
        <v>173</v>
      </c>
      <c r="E68" s="159" t="s">
        <v>185</v>
      </c>
      <c r="F68" s="159"/>
      <c r="G68" s="166" t="s">
        <v>436</v>
      </c>
      <c r="H68" s="171" t="s">
        <v>89</v>
      </c>
      <c r="I68" s="159" t="s">
        <v>114</v>
      </c>
      <c r="J68" s="165">
        <v>44991</v>
      </c>
      <c r="K68" s="165">
        <v>44991</v>
      </c>
      <c r="L68" s="172" t="s">
        <v>1378</v>
      </c>
      <c r="M68" s="159" t="s">
        <v>201</v>
      </c>
      <c r="N68" s="159" t="s">
        <v>644</v>
      </c>
      <c r="O68" s="159" t="s">
        <v>359</v>
      </c>
      <c r="P68" s="159"/>
      <c r="Q68" s="165"/>
      <c r="R68" s="166"/>
      <c r="S68" s="167"/>
      <c r="T68" s="168">
        <v>44991</v>
      </c>
      <c r="U68" s="163" t="s">
        <v>1379</v>
      </c>
      <c r="V68" s="169" t="s">
        <v>162</v>
      </c>
      <c r="W68" s="173" t="s">
        <v>1380</v>
      </c>
    </row>
    <row r="69" spans="1:23" ht="14.45" customHeight="1" x14ac:dyDescent="0.25">
      <c r="A69" s="171" t="s">
        <v>1381</v>
      </c>
      <c r="B69" s="160">
        <v>25</v>
      </c>
      <c r="C69" s="159" t="s">
        <v>168</v>
      </c>
      <c r="D69" s="159" t="s">
        <v>173</v>
      </c>
      <c r="E69" s="159" t="s">
        <v>279</v>
      </c>
      <c r="F69" s="159"/>
      <c r="G69" s="166" t="s">
        <v>179</v>
      </c>
      <c r="H69" s="171" t="s">
        <v>89</v>
      </c>
      <c r="I69" s="159" t="s">
        <v>106</v>
      </c>
      <c r="J69" s="165">
        <v>44991</v>
      </c>
      <c r="K69" s="165">
        <v>44991</v>
      </c>
      <c r="L69" s="172" t="s">
        <v>1382</v>
      </c>
      <c r="M69" s="159" t="s">
        <v>137</v>
      </c>
      <c r="N69" s="159" t="s">
        <v>644</v>
      </c>
      <c r="O69" s="159" t="s">
        <v>352</v>
      </c>
      <c r="P69" s="159" t="s">
        <v>353</v>
      </c>
      <c r="Q69" s="165">
        <v>44991</v>
      </c>
      <c r="R69" s="166" t="s">
        <v>354</v>
      </c>
      <c r="S69" s="167"/>
      <c r="T69" s="168">
        <v>44996</v>
      </c>
      <c r="U69" s="163" t="s">
        <v>1383</v>
      </c>
      <c r="V69" s="169" t="s">
        <v>162</v>
      </c>
      <c r="W69" s="173" t="s">
        <v>328</v>
      </c>
    </row>
    <row r="70" spans="1:23" ht="14.45" customHeight="1" x14ac:dyDescent="0.25">
      <c r="A70" s="171" t="s">
        <v>1384</v>
      </c>
      <c r="B70" s="160">
        <f>4*30.4387/365.25</f>
        <v>0.33334647501711157</v>
      </c>
      <c r="C70" s="159" t="s">
        <v>178</v>
      </c>
      <c r="D70" s="159" t="s">
        <v>173</v>
      </c>
      <c r="E70" s="159" t="s">
        <v>185</v>
      </c>
      <c r="F70" s="159"/>
      <c r="G70" s="166" t="s">
        <v>413</v>
      </c>
      <c r="H70" s="171" t="s">
        <v>91</v>
      </c>
      <c r="I70" s="159" t="s">
        <v>114</v>
      </c>
      <c r="J70" s="165">
        <v>44992</v>
      </c>
      <c r="K70" s="165">
        <v>44992</v>
      </c>
      <c r="L70" s="172" t="s">
        <v>1385</v>
      </c>
      <c r="M70" s="159" t="s">
        <v>133</v>
      </c>
      <c r="N70" s="159" t="s">
        <v>644</v>
      </c>
      <c r="O70" s="159" t="s">
        <v>359</v>
      </c>
      <c r="P70" s="159"/>
      <c r="Q70" s="165"/>
      <c r="R70" s="166"/>
      <c r="S70" s="167"/>
      <c r="T70" s="168">
        <v>45006</v>
      </c>
      <c r="U70" s="163" t="s">
        <v>1386</v>
      </c>
      <c r="V70" s="169" t="s">
        <v>162</v>
      </c>
      <c r="W70" s="173" t="s">
        <v>743</v>
      </c>
    </row>
    <row r="71" spans="1:23" ht="14.45" customHeight="1" x14ac:dyDescent="0.25">
      <c r="A71" s="171" t="s">
        <v>1387</v>
      </c>
      <c r="B71" s="160">
        <f>4*30.4387/365.25</f>
        <v>0.33334647501711157</v>
      </c>
      <c r="C71" s="159" t="s">
        <v>168</v>
      </c>
      <c r="D71" s="159" t="s">
        <v>173</v>
      </c>
      <c r="E71" s="159" t="s">
        <v>279</v>
      </c>
      <c r="F71" s="159"/>
      <c r="G71" s="166" t="s">
        <v>179</v>
      </c>
      <c r="H71" s="171" t="s">
        <v>89</v>
      </c>
      <c r="I71" s="159" t="s">
        <v>106</v>
      </c>
      <c r="J71" s="165">
        <v>44992</v>
      </c>
      <c r="K71" s="165">
        <v>44992</v>
      </c>
      <c r="L71" s="172" t="s">
        <v>1388</v>
      </c>
      <c r="M71" s="159" t="s">
        <v>133</v>
      </c>
      <c r="N71" s="159" t="s">
        <v>644</v>
      </c>
      <c r="O71" s="159" t="s">
        <v>359</v>
      </c>
      <c r="P71" s="159" t="s">
        <v>353</v>
      </c>
      <c r="Q71" s="165">
        <v>44995</v>
      </c>
      <c r="R71" s="166" t="s">
        <v>354</v>
      </c>
      <c r="S71" s="167"/>
      <c r="T71" s="168">
        <v>44997</v>
      </c>
      <c r="U71" s="163" t="s">
        <v>1389</v>
      </c>
      <c r="V71" s="169" t="s">
        <v>162</v>
      </c>
      <c r="W71" s="173" t="s">
        <v>328</v>
      </c>
    </row>
    <row r="72" spans="1:23" ht="14.45" customHeight="1" x14ac:dyDescent="0.25">
      <c r="A72" s="171" t="s">
        <v>1390</v>
      </c>
      <c r="B72" s="160">
        <v>29</v>
      </c>
      <c r="C72" s="159" t="s">
        <v>168</v>
      </c>
      <c r="D72" s="159" t="s">
        <v>169</v>
      </c>
      <c r="E72" s="159" t="s">
        <v>279</v>
      </c>
      <c r="F72" s="159"/>
      <c r="G72" s="166" t="s">
        <v>231</v>
      </c>
      <c r="H72" s="171" t="s">
        <v>89</v>
      </c>
      <c r="I72" s="159" t="s">
        <v>104</v>
      </c>
      <c r="J72" s="165">
        <v>44992</v>
      </c>
      <c r="K72" s="165">
        <v>44992</v>
      </c>
      <c r="L72" s="172" t="s">
        <v>1391</v>
      </c>
      <c r="M72" s="159" t="s">
        <v>137</v>
      </c>
      <c r="N72" s="159" t="s">
        <v>644</v>
      </c>
      <c r="O72" s="159" t="s">
        <v>171</v>
      </c>
      <c r="P72" s="159"/>
      <c r="Q72" s="165"/>
      <c r="R72" s="166"/>
      <c r="S72" s="167"/>
      <c r="T72" s="168">
        <v>44994</v>
      </c>
      <c r="U72" s="163" t="s">
        <v>1392</v>
      </c>
      <c r="V72" s="169" t="s">
        <v>162</v>
      </c>
      <c r="W72" s="173" t="s">
        <v>395</v>
      </c>
    </row>
    <row r="73" spans="1:23" ht="14.45" customHeight="1" x14ac:dyDescent="0.25">
      <c r="A73" s="171" t="s">
        <v>1393</v>
      </c>
      <c r="B73" s="160">
        <v>33</v>
      </c>
      <c r="C73" s="159" t="s">
        <v>168</v>
      </c>
      <c r="D73" s="159" t="s">
        <v>169</v>
      </c>
      <c r="E73" s="159" t="s">
        <v>279</v>
      </c>
      <c r="F73" s="159"/>
      <c r="G73" s="166" t="s">
        <v>1224</v>
      </c>
      <c r="H73" s="171" t="s">
        <v>89</v>
      </c>
      <c r="I73" s="159" t="s">
        <v>104</v>
      </c>
      <c r="J73" s="165">
        <v>44993</v>
      </c>
      <c r="K73" s="165">
        <v>44993</v>
      </c>
      <c r="L73" s="172" t="s">
        <v>1394</v>
      </c>
      <c r="M73" s="159" t="s">
        <v>137</v>
      </c>
      <c r="N73" s="159" t="s">
        <v>644</v>
      </c>
      <c r="O73" s="159" t="s">
        <v>352</v>
      </c>
      <c r="P73" s="159" t="s">
        <v>353</v>
      </c>
      <c r="Q73" s="165">
        <v>44993</v>
      </c>
      <c r="R73" s="166" t="s">
        <v>354</v>
      </c>
      <c r="S73" s="167"/>
      <c r="T73" s="168">
        <v>44999</v>
      </c>
      <c r="U73" s="163" t="s">
        <v>1395</v>
      </c>
      <c r="V73" s="169" t="s">
        <v>162</v>
      </c>
      <c r="W73" s="173" t="s">
        <v>615</v>
      </c>
    </row>
    <row r="74" spans="1:23" ht="14.45" customHeight="1" x14ac:dyDescent="0.25">
      <c r="A74" s="171" t="s">
        <v>1396</v>
      </c>
      <c r="B74" s="160">
        <f>8*30.4387/365.25</f>
        <v>0.66669295003422313</v>
      </c>
      <c r="C74" s="159" t="s">
        <v>168</v>
      </c>
      <c r="D74" s="159" t="s">
        <v>173</v>
      </c>
      <c r="E74" s="159" t="s">
        <v>279</v>
      </c>
      <c r="F74" s="159"/>
      <c r="G74" s="166" t="s">
        <v>1397</v>
      </c>
      <c r="H74" s="171" t="s">
        <v>89</v>
      </c>
      <c r="I74" s="159" t="s">
        <v>106</v>
      </c>
      <c r="J74" s="165">
        <v>44993</v>
      </c>
      <c r="K74" s="165">
        <v>44993</v>
      </c>
      <c r="L74" s="172" t="s">
        <v>843</v>
      </c>
      <c r="M74" s="159" t="s">
        <v>133</v>
      </c>
      <c r="N74" s="159" t="s">
        <v>644</v>
      </c>
      <c r="O74" s="159" t="s">
        <v>284</v>
      </c>
      <c r="P74" s="159"/>
      <c r="Q74" s="165"/>
      <c r="R74" s="166"/>
      <c r="S74" s="167"/>
      <c r="T74" s="168">
        <v>45003</v>
      </c>
      <c r="U74" s="163" t="s">
        <v>1398</v>
      </c>
      <c r="V74" s="169" t="s">
        <v>162</v>
      </c>
      <c r="W74" s="173" t="s">
        <v>900</v>
      </c>
    </row>
    <row r="75" spans="1:23" ht="14.45" customHeight="1" x14ac:dyDescent="0.25">
      <c r="A75" s="171" t="s">
        <v>1399</v>
      </c>
      <c r="B75" s="160">
        <v>35</v>
      </c>
      <c r="C75" s="159" t="s">
        <v>168</v>
      </c>
      <c r="D75" s="159" t="s">
        <v>173</v>
      </c>
      <c r="E75" s="159" t="s">
        <v>279</v>
      </c>
      <c r="F75" s="159"/>
      <c r="G75" s="166" t="s">
        <v>1397</v>
      </c>
      <c r="H75" s="171" t="s">
        <v>89</v>
      </c>
      <c r="I75" s="159" t="s">
        <v>106</v>
      </c>
      <c r="J75" s="165">
        <v>44993</v>
      </c>
      <c r="K75" s="165">
        <v>44993</v>
      </c>
      <c r="L75" s="172" t="s">
        <v>1400</v>
      </c>
      <c r="M75" s="159" t="s">
        <v>137</v>
      </c>
      <c r="N75" s="159" t="s">
        <v>644</v>
      </c>
      <c r="O75" s="159" t="s">
        <v>352</v>
      </c>
      <c r="P75" s="159"/>
      <c r="Q75" s="165"/>
      <c r="R75" s="166"/>
      <c r="S75" s="167"/>
      <c r="T75" s="168">
        <v>45003</v>
      </c>
      <c r="U75" s="163" t="s">
        <v>1401</v>
      </c>
      <c r="V75" s="169" t="s">
        <v>162</v>
      </c>
      <c r="W75" s="173" t="s">
        <v>900</v>
      </c>
    </row>
    <row r="76" spans="1:23" ht="14.45" customHeight="1" x14ac:dyDescent="0.25">
      <c r="A76" s="171" t="s">
        <v>1402</v>
      </c>
      <c r="B76" s="160">
        <v>25</v>
      </c>
      <c r="C76" s="159" t="s">
        <v>168</v>
      </c>
      <c r="D76" s="159" t="s">
        <v>173</v>
      </c>
      <c r="E76" s="159" t="s">
        <v>279</v>
      </c>
      <c r="F76" s="159"/>
      <c r="G76" s="166" t="s">
        <v>1397</v>
      </c>
      <c r="H76" s="171" t="s">
        <v>89</v>
      </c>
      <c r="I76" s="159" t="s">
        <v>106</v>
      </c>
      <c r="J76" s="165">
        <v>44993</v>
      </c>
      <c r="K76" s="165">
        <v>44993</v>
      </c>
      <c r="L76" s="172" t="s">
        <v>1403</v>
      </c>
      <c r="M76" s="159" t="s">
        <v>137</v>
      </c>
      <c r="N76" s="159" t="s">
        <v>644</v>
      </c>
      <c r="O76" s="159" t="s">
        <v>171</v>
      </c>
      <c r="P76" s="159"/>
      <c r="Q76" s="165"/>
      <c r="R76" s="166"/>
      <c r="S76" s="167"/>
      <c r="T76" s="168">
        <v>44995</v>
      </c>
      <c r="U76" s="163" t="s">
        <v>1404</v>
      </c>
      <c r="V76" s="169" t="s">
        <v>162</v>
      </c>
      <c r="W76" s="173" t="s">
        <v>395</v>
      </c>
    </row>
    <row r="77" spans="1:23" ht="14.45" customHeight="1" x14ac:dyDescent="0.25">
      <c r="A77" s="171" t="s">
        <v>1405</v>
      </c>
      <c r="B77" s="160">
        <f>9*30.4387/365.25</f>
        <v>0.75002956878850102</v>
      </c>
      <c r="C77" s="159" t="s">
        <v>168</v>
      </c>
      <c r="D77" s="159" t="s">
        <v>173</v>
      </c>
      <c r="E77" s="159" t="s">
        <v>279</v>
      </c>
      <c r="F77" s="159"/>
      <c r="G77" s="166" t="s">
        <v>1406</v>
      </c>
      <c r="H77" s="171" t="s">
        <v>89</v>
      </c>
      <c r="I77" s="159" t="s">
        <v>104</v>
      </c>
      <c r="J77" s="165">
        <v>44993</v>
      </c>
      <c r="K77" s="165">
        <v>44993</v>
      </c>
      <c r="L77" s="172" t="s">
        <v>530</v>
      </c>
      <c r="M77" s="159" t="s">
        <v>133</v>
      </c>
      <c r="N77" s="159" t="s">
        <v>644</v>
      </c>
      <c r="O77" s="159" t="s">
        <v>805</v>
      </c>
      <c r="P77" s="159"/>
      <c r="Q77" s="165"/>
      <c r="R77" s="166"/>
      <c r="S77" s="167"/>
      <c r="T77" s="168">
        <v>44998</v>
      </c>
      <c r="U77" s="163" t="s">
        <v>198</v>
      </c>
      <c r="V77" s="169" t="s">
        <v>162</v>
      </c>
      <c r="W77" s="173" t="s">
        <v>328</v>
      </c>
    </row>
    <row r="78" spans="1:23" ht="14.45" customHeight="1" x14ac:dyDescent="0.25">
      <c r="A78" s="171" t="s">
        <v>1407</v>
      </c>
      <c r="B78" s="160">
        <v>60</v>
      </c>
      <c r="C78" s="159" t="s">
        <v>168</v>
      </c>
      <c r="D78" s="159" t="s">
        <v>173</v>
      </c>
      <c r="E78" s="159" t="s">
        <v>185</v>
      </c>
      <c r="F78" s="159"/>
      <c r="G78" s="166" t="s">
        <v>1408</v>
      </c>
      <c r="H78" s="171" t="s">
        <v>89</v>
      </c>
      <c r="I78" s="159" t="s">
        <v>112</v>
      </c>
      <c r="J78" s="165">
        <v>44992</v>
      </c>
      <c r="K78" s="165">
        <v>44992</v>
      </c>
      <c r="L78" s="172" t="s">
        <v>1409</v>
      </c>
      <c r="M78" s="159" t="s">
        <v>201</v>
      </c>
      <c r="N78" s="159" t="s">
        <v>344</v>
      </c>
      <c r="O78" s="159" t="s">
        <v>359</v>
      </c>
      <c r="P78" s="159" t="s">
        <v>353</v>
      </c>
      <c r="Q78" s="165">
        <v>44992</v>
      </c>
      <c r="R78" s="166" t="s">
        <v>354</v>
      </c>
      <c r="S78" s="167"/>
      <c r="T78" s="168">
        <v>44998</v>
      </c>
      <c r="U78" s="163" t="s">
        <v>1410</v>
      </c>
      <c r="V78" s="169" t="s">
        <v>162</v>
      </c>
      <c r="W78" s="173" t="s">
        <v>347</v>
      </c>
    </row>
    <row r="79" spans="1:23" ht="14.45" customHeight="1" x14ac:dyDescent="0.25">
      <c r="A79" s="171" t="s">
        <v>1411</v>
      </c>
      <c r="B79" s="160">
        <f>4*30.4387/365.25</f>
        <v>0.33334647501711157</v>
      </c>
      <c r="C79" s="159" t="s">
        <v>178</v>
      </c>
      <c r="D79" s="159" t="s">
        <v>173</v>
      </c>
      <c r="E79" s="159" t="s">
        <v>185</v>
      </c>
      <c r="F79" s="159"/>
      <c r="G79" s="166" t="s">
        <v>381</v>
      </c>
      <c r="H79" s="171" t="s">
        <v>91</v>
      </c>
      <c r="I79" s="159" t="s">
        <v>114</v>
      </c>
      <c r="J79" s="165">
        <v>44993</v>
      </c>
      <c r="K79" s="165">
        <v>44993</v>
      </c>
      <c r="L79" s="172" t="s">
        <v>843</v>
      </c>
      <c r="M79" s="159" t="s">
        <v>133</v>
      </c>
      <c r="N79" s="159" t="s">
        <v>644</v>
      </c>
      <c r="O79" s="159" t="s">
        <v>284</v>
      </c>
      <c r="P79" s="159"/>
      <c r="Q79" s="165"/>
      <c r="R79" s="166"/>
      <c r="S79" s="167"/>
      <c r="T79" s="168">
        <v>44999</v>
      </c>
      <c r="U79" s="163" t="s">
        <v>1412</v>
      </c>
      <c r="V79" s="169" t="s">
        <v>162</v>
      </c>
      <c r="W79" s="173" t="s">
        <v>347</v>
      </c>
    </row>
    <row r="80" spans="1:23" ht="14.45" customHeight="1" x14ac:dyDescent="0.25">
      <c r="A80" s="171" t="s">
        <v>1413</v>
      </c>
      <c r="B80" s="160">
        <v>40</v>
      </c>
      <c r="C80" s="159" t="s">
        <v>168</v>
      </c>
      <c r="D80" s="159" t="s">
        <v>173</v>
      </c>
      <c r="E80" s="159" t="s">
        <v>185</v>
      </c>
      <c r="F80" s="159"/>
      <c r="G80" s="166" t="s">
        <v>436</v>
      </c>
      <c r="H80" s="171" t="s">
        <v>91</v>
      </c>
      <c r="I80" s="159" t="s">
        <v>114</v>
      </c>
      <c r="J80" s="165">
        <v>44994</v>
      </c>
      <c r="K80" s="165">
        <v>44994</v>
      </c>
      <c r="L80" s="172" t="s">
        <v>1414</v>
      </c>
      <c r="M80" s="159" t="s">
        <v>133</v>
      </c>
      <c r="N80" s="159" t="s">
        <v>644</v>
      </c>
      <c r="O80" s="159" t="s">
        <v>345</v>
      </c>
      <c r="P80" s="159"/>
      <c r="Q80" s="165"/>
      <c r="R80" s="166"/>
      <c r="S80" s="167"/>
      <c r="T80" s="168">
        <v>44997</v>
      </c>
      <c r="U80" s="163" t="s">
        <v>1415</v>
      </c>
      <c r="V80" s="169" t="s">
        <v>166</v>
      </c>
      <c r="W80" s="173" t="s">
        <v>492</v>
      </c>
    </row>
    <row r="81" spans="1:23" ht="14.45" customHeight="1" x14ac:dyDescent="0.25">
      <c r="A81" s="171" t="s">
        <v>1416</v>
      </c>
      <c r="B81" s="160">
        <v>16</v>
      </c>
      <c r="C81" s="159" t="s">
        <v>178</v>
      </c>
      <c r="D81" s="159" t="s">
        <v>173</v>
      </c>
      <c r="E81" s="159" t="s">
        <v>185</v>
      </c>
      <c r="F81" s="159"/>
      <c r="G81" s="166" t="s">
        <v>529</v>
      </c>
      <c r="H81" s="171" t="s">
        <v>91</v>
      </c>
      <c r="I81" s="159" t="s">
        <v>114</v>
      </c>
      <c r="J81" s="165">
        <v>44994</v>
      </c>
      <c r="K81" s="165">
        <v>44994</v>
      </c>
      <c r="L81" s="172" t="s">
        <v>482</v>
      </c>
      <c r="M81" s="159" t="s">
        <v>201</v>
      </c>
      <c r="N81" s="159" t="s">
        <v>344</v>
      </c>
      <c r="O81" s="159" t="s">
        <v>421</v>
      </c>
      <c r="P81" s="159"/>
      <c r="Q81" s="165"/>
      <c r="R81" s="166"/>
      <c r="S81" s="167"/>
      <c r="T81" s="168">
        <v>44994</v>
      </c>
      <c r="U81" s="163" t="s">
        <v>285</v>
      </c>
      <c r="V81" s="169" t="s">
        <v>164</v>
      </c>
      <c r="W81" s="173" t="s">
        <v>1417</v>
      </c>
    </row>
    <row r="82" spans="1:23" ht="14.45" customHeight="1" x14ac:dyDescent="0.25">
      <c r="A82" s="171" t="s">
        <v>1418</v>
      </c>
      <c r="B82" s="160">
        <v>0.5</v>
      </c>
      <c r="C82" s="159" t="s">
        <v>178</v>
      </c>
      <c r="D82" s="159" t="s">
        <v>173</v>
      </c>
      <c r="E82" s="159" t="s">
        <v>185</v>
      </c>
      <c r="F82" s="159"/>
      <c r="G82" s="166" t="s">
        <v>720</v>
      </c>
      <c r="H82" s="171" t="s">
        <v>91</v>
      </c>
      <c r="I82" s="159" t="s">
        <v>114</v>
      </c>
      <c r="J82" s="165">
        <v>44994</v>
      </c>
      <c r="K82" s="165">
        <v>44994</v>
      </c>
      <c r="L82" s="172" t="s">
        <v>1419</v>
      </c>
      <c r="M82" s="159" t="s">
        <v>133</v>
      </c>
      <c r="N82" s="159" t="s">
        <v>644</v>
      </c>
      <c r="O82" s="159" t="s">
        <v>284</v>
      </c>
      <c r="P82" s="159"/>
      <c r="Q82" s="165"/>
      <c r="R82" s="166"/>
      <c r="S82" s="167"/>
      <c r="T82" s="168">
        <v>44997</v>
      </c>
      <c r="U82" s="163" t="s">
        <v>365</v>
      </c>
      <c r="V82" s="169" t="s">
        <v>162</v>
      </c>
      <c r="W82" s="173" t="s">
        <v>371</v>
      </c>
    </row>
    <row r="83" spans="1:23" ht="14.45" customHeight="1" x14ac:dyDescent="0.25">
      <c r="A83" s="171" t="s">
        <v>1420</v>
      </c>
      <c r="B83" s="160">
        <v>45</v>
      </c>
      <c r="C83" s="159" t="s">
        <v>168</v>
      </c>
      <c r="D83" s="159" t="s">
        <v>587</v>
      </c>
      <c r="E83" s="159" t="s">
        <v>279</v>
      </c>
      <c r="F83" s="159"/>
      <c r="G83" s="166" t="s">
        <v>1421</v>
      </c>
      <c r="H83" s="171" t="s">
        <v>89</v>
      </c>
      <c r="I83" s="159" t="s">
        <v>106</v>
      </c>
      <c r="J83" s="165">
        <v>44992</v>
      </c>
      <c r="K83" s="165">
        <v>44992</v>
      </c>
      <c r="L83" s="172" t="s">
        <v>1422</v>
      </c>
      <c r="M83" s="159" t="s">
        <v>201</v>
      </c>
      <c r="N83" s="159" t="s">
        <v>344</v>
      </c>
      <c r="O83" s="159" t="s">
        <v>291</v>
      </c>
      <c r="P83" s="159" t="s">
        <v>353</v>
      </c>
      <c r="Q83" s="165">
        <v>45002</v>
      </c>
      <c r="R83" s="166" t="s">
        <v>147</v>
      </c>
      <c r="S83" s="167"/>
      <c r="T83" s="168">
        <v>45011</v>
      </c>
      <c r="U83" s="163" t="s">
        <v>1423</v>
      </c>
      <c r="V83" s="169" t="s">
        <v>162</v>
      </c>
      <c r="W83" s="173" t="s">
        <v>1424</v>
      </c>
    </row>
    <row r="84" spans="1:23" ht="14.45" customHeight="1" x14ac:dyDescent="0.25">
      <c r="A84" s="171" t="s">
        <v>1425</v>
      </c>
      <c r="B84" s="160">
        <v>46</v>
      </c>
      <c r="C84" s="159" t="s">
        <v>178</v>
      </c>
      <c r="D84" s="159" t="s">
        <v>173</v>
      </c>
      <c r="E84" s="159" t="s">
        <v>279</v>
      </c>
      <c r="F84" s="159"/>
      <c r="G84" s="166" t="s">
        <v>809</v>
      </c>
      <c r="H84" s="171" t="s">
        <v>89</v>
      </c>
      <c r="I84" s="159" t="s">
        <v>106</v>
      </c>
      <c r="J84" s="165">
        <v>44992</v>
      </c>
      <c r="K84" s="165">
        <v>44992</v>
      </c>
      <c r="L84" s="172" t="s">
        <v>1426</v>
      </c>
      <c r="M84" s="159" t="s">
        <v>201</v>
      </c>
      <c r="N84" s="159" t="s">
        <v>344</v>
      </c>
      <c r="O84" s="159" t="s">
        <v>359</v>
      </c>
      <c r="P84" s="159" t="s">
        <v>353</v>
      </c>
      <c r="Q84" s="165">
        <v>44992</v>
      </c>
      <c r="R84" s="166" t="s">
        <v>354</v>
      </c>
      <c r="S84" s="167"/>
      <c r="T84" s="168">
        <v>44997</v>
      </c>
      <c r="U84" s="163" t="s">
        <v>1427</v>
      </c>
      <c r="V84" s="169" t="s">
        <v>162</v>
      </c>
      <c r="W84" s="173" t="s">
        <v>328</v>
      </c>
    </row>
    <row r="85" spans="1:23" ht="14.45" customHeight="1" x14ac:dyDescent="0.25">
      <c r="A85" s="171" t="s">
        <v>1428</v>
      </c>
      <c r="B85" s="160">
        <v>27</v>
      </c>
      <c r="C85" s="159" t="s">
        <v>168</v>
      </c>
      <c r="D85" s="159" t="s">
        <v>173</v>
      </c>
      <c r="E85" s="159" t="s">
        <v>279</v>
      </c>
      <c r="F85" s="159"/>
      <c r="G85" s="166" t="s">
        <v>224</v>
      </c>
      <c r="H85" s="171" t="s">
        <v>89</v>
      </c>
      <c r="I85" s="159" t="s">
        <v>104</v>
      </c>
      <c r="J85" s="165">
        <v>44994</v>
      </c>
      <c r="K85" s="165">
        <v>44994</v>
      </c>
      <c r="L85" s="172" t="s">
        <v>1429</v>
      </c>
      <c r="M85" s="159" t="s">
        <v>137</v>
      </c>
      <c r="N85" s="159" t="s">
        <v>644</v>
      </c>
      <c r="O85" s="159" t="s">
        <v>352</v>
      </c>
      <c r="P85" s="159"/>
      <c r="Q85" s="165"/>
      <c r="R85" s="166"/>
      <c r="S85" s="167"/>
      <c r="T85" s="168">
        <v>45001</v>
      </c>
      <c r="U85" s="163" t="s">
        <v>1430</v>
      </c>
      <c r="V85" s="169" t="s">
        <v>162</v>
      </c>
      <c r="W85" s="173" t="s">
        <v>423</v>
      </c>
    </row>
    <row r="86" spans="1:23" ht="14.45" customHeight="1" x14ac:dyDescent="0.25">
      <c r="A86" s="171" t="s">
        <v>1431</v>
      </c>
      <c r="B86" s="160">
        <v>18</v>
      </c>
      <c r="C86" s="159" t="s">
        <v>178</v>
      </c>
      <c r="D86" s="159" t="s">
        <v>173</v>
      </c>
      <c r="E86" s="159" t="s">
        <v>185</v>
      </c>
      <c r="F86" s="159"/>
      <c r="G86" s="166" t="s">
        <v>835</v>
      </c>
      <c r="H86" s="171" t="s">
        <v>89</v>
      </c>
      <c r="I86" s="159" t="s">
        <v>116</v>
      </c>
      <c r="J86" s="165">
        <v>44995</v>
      </c>
      <c r="K86" s="165">
        <v>44995</v>
      </c>
      <c r="L86" s="172" t="s">
        <v>1432</v>
      </c>
      <c r="M86" s="159" t="s">
        <v>201</v>
      </c>
      <c r="N86" s="159" t="s">
        <v>644</v>
      </c>
      <c r="O86" s="159" t="s">
        <v>359</v>
      </c>
      <c r="P86" s="159" t="s">
        <v>353</v>
      </c>
      <c r="Q86" s="165">
        <v>44997</v>
      </c>
      <c r="R86" s="166" t="s">
        <v>354</v>
      </c>
      <c r="S86" s="167"/>
      <c r="T86" s="168">
        <v>44999</v>
      </c>
      <c r="U86" s="163" t="s">
        <v>1433</v>
      </c>
      <c r="V86" s="169" t="s">
        <v>162</v>
      </c>
      <c r="W86" s="173" t="s">
        <v>299</v>
      </c>
    </row>
    <row r="87" spans="1:23" ht="14.45" customHeight="1" x14ac:dyDescent="0.25">
      <c r="A87" s="171" t="s">
        <v>1434</v>
      </c>
      <c r="B87" s="160">
        <v>9</v>
      </c>
      <c r="C87" s="159" t="s">
        <v>178</v>
      </c>
      <c r="D87" s="159" t="s">
        <v>173</v>
      </c>
      <c r="E87" s="159" t="s">
        <v>185</v>
      </c>
      <c r="F87" s="159"/>
      <c r="G87" s="166" t="s">
        <v>521</v>
      </c>
      <c r="H87" s="171" t="s">
        <v>91</v>
      </c>
      <c r="I87" s="159" t="s">
        <v>114</v>
      </c>
      <c r="J87" s="165">
        <v>44995</v>
      </c>
      <c r="K87" s="165">
        <v>44995</v>
      </c>
      <c r="L87" s="172" t="s">
        <v>1435</v>
      </c>
      <c r="M87" s="159" t="s">
        <v>133</v>
      </c>
      <c r="N87" s="159" t="s">
        <v>644</v>
      </c>
      <c r="O87" s="159" t="s">
        <v>345</v>
      </c>
      <c r="P87" s="159"/>
      <c r="Q87" s="165"/>
      <c r="R87" s="166"/>
      <c r="S87" s="167"/>
      <c r="T87" s="168">
        <v>44996</v>
      </c>
      <c r="U87" s="163" t="s">
        <v>1436</v>
      </c>
      <c r="V87" s="169" t="s">
        <v>166</v>
      </c>
      <c r="W87" s="173" t="s">
        <v>475</v>
      </c>
    </row>
    <row r="88" spans="1:23" ht="14.45" customHeight="1" x14ac:dyDescent="0.25">
      <c r="A88" s="171" t="s">
        <v>1437</v>
      </c>
      <c r="B88" s="160">
        <v>22</v>
      </c>
      <c r="C88" s="159" t="s">
        <v>168</v>
      </c>
      <c r="D88" s="159" t="s">
        <v>173</v>
      </c>
      <c r="E88" s="159" t="s">
        <v>279</v>
      </c>
      <c r="F88" s="159"/>
      <c r="G88" s="166" t="s">
        <v>1406</v>
      </c>
      <c r="H88" s="171" t="s">
        <v>89</v>
      </c>
      <c r="I88" s="159" t="s">
        <v>104</v>
      </c>
      <c r="J88" s="165">
        <v>44995</v>
      </c>
      <c r="K88" s="165">
        <v>44995</v>
      </c>
      <c r="L88" s="172" t="s">
        <v>1021</v>
      </c>
      <c r="M88" s="159" t="s">
        <v>137</v>
      </c>
      <c r="N88" s="159" t="s">
        <v>644</v>
      </c>
      <c r="O88" s="159" t="s">
        <v>705</v>
      </c>
      <c r="P88" s="159"/>
      <c r="Q88" s="165"/>
      <c r="R88" s="166"/>
      <c r="S88" s="167"/>
      <c r="T88" s="168">
        <v>45003</v>
      </c>
      <c r="U88" s="163" t="s">
        <v>1438</v>
      </c>
      <c r="V88" s="169" t="s">
        <v>162</v>
      </c>
      <c r="W88" s="173" t="s">
        <v>387</v>
      </c>
    </row>
    <row r="89" spans="1:23" ht="14.45" customHeight="1" x14ac:dyDescent="0.25">
      <c r="A89" s="171" t="s">
        <v>1439</v>
      </c>
      <c r="B89" s="160">
        <v>25</v>
      </c>
      <c r="C89" s="159" t="s">
        <v>168</v>
      </c>
      <c r="D89" s="159" t="s">
        <v>173</v>
      </c>
      <c r="E89" s="159" t="s">
        <v>279</v>
      </c>
      <c r="F89" s="159"/>
      <c r="G89" s="166" t="s">
        <v>224</v>
      </c>
      <c r="H89" s="171" t="s">
        <v>89</v>
      </c>
      <c r="I89" s="159" t="s">
        <v>104</v>
      </c>
      <c r="J89" s="165">
        <v>44995</v>
      </c>
      <c r="K89" s="165">
        <v>44995</v>
      </c>
      <c r="L89" s="172" t="s">
        <v>1440</v>
      </c>
      <c r="M89" s="159" t="s">
        <v>137</v>
      </c>
      <c r="N89" s="159" t="s">
        <v>644</v>
      </c>
      <c r="O89" s="159" t="s">
        <v>352</v>
      </c>
      <c r="P89" s="159"/>
      <c r="Q89" s="165"/>
      <c r="R89" s="166" t="s">
        <v>147</v>
      </c>
      <c r="S89" s="167"/>
      <c r="T89" s="168">
        <v>45000</v>
      </c>
      <c r="U89" s="163" t="s">
        <v>1441</v>
      </c>
      <c r="V89" s="169" t="s">
        <v>162</v>
      </c>
      <c r="W89" s="173" t="s">
        <v>1442</v>
      </c>
    </row>
    <row r="90" spans="1:23" ht="14.45" customHeight="1" x14ac:dyDescent="0.25">
      <c r="A90" s="171" t="s">
        <v>1443</v>
      </c>
      <c r="B90" s="160">
        <v>60</v>
      </c>
      <c r="C90" s="159" t="s">
        <v>168</v>
      </c>
      <c r="D90" s="159" t="s">
        <v>173</v>
      </c>
      <c r="E90" s="159" t="s">
        <v>185</v>
      </c>
      <c r="F90" s="159"/>
      <c r="G90" s="166" t="s">
        <v>405</v>
      </c>
      <c r="H90" s="171" t="s">
        <v>91</v>
      </c>
      <c r="I90" s="159" t="s">
        <v>116</v>
      </c>
      <c r="J90" s="165">
        <v>44996</v>
      </c>
      <c r="K90" s="165">
        <v>44996</v>
      </c>
      <c r="L90" s="172" t="s">
        <v>1444</v>
      </c>
      <c r="M90" s="159" t="s">
        <v>133</v>
      </c>
      <c r="N90" s="159" t="s">
        <v>290</v>
      </c>
      <c r="O90" s="159" t="s">
        <v>383</v>
      </c>
      <c r="P90" s="159"/>
      <c r="Q90" s="165"/>
      <c r="R90" s="166"/>
      <c r="S90" s="167"/>
      <c r="T90" s="168">
        <v>45000</v>
      </c>
      <c r="U90" s="163" t="s">
        <v>1445</v>
      </c>
      <c r="V90" s="169" t="s">
        <v>162</v>
      </c>
      <c r="W90" s="173" t="s">
        <v>299</v>
      </c>
    </row>
    <row r="91" spans="1:23" ht="14.45" customHeight="1" x14ac:dyDescent="0.25">
      <c r="A91" s="171" t="s">
        <v>1446</v>
      </c>
      <c r="B91" s="160">
        <v>42</v>
      </c>
      <c r="C91" s="159" t="s">
        <v>168</v>
      </c>
      <c r="D91" s="159" t="s">
        <v>173</v>
      </c>
      <c r="E91" s="159" t="s">
        <v>279</v>
      </c>
      <c r="F91" s="159"/>
      <c r="G91" s="166" t="s">
        <v>217</v>
      </c>
      <c r="H91" s="171" t="s">
        <v>89</v>
      </c>
      <c r="I91" s="159" t="s">
        <v>104</v>
      </c>
      <c r="J91" s="165">
        <v>44996</v>
      </c>
      <c r="K91" s="165">
        <v>44996</v>
      </c>
      <c r="L91" s="172" t="s">
        <v>1447</v>
      </c>
      <c r="M91" s="159" t="s">
        <v>137</v>
      </c>
      <c r="N91" s="159" t="s">
        <v>290</v>
      </c>
      <c r="O91" s="159" t="s">
        <v>352</v>
      </c>
      <c r="P91" s="159"/>
      <c r="Q91" s="165"/>
      <c r="R91" s="166"/>
      <c r="S91" s="167"/>
      <c r="T91" s="168">
        <v>45002</v>
      </c>
      <c r="U91" s="163" t="s">
        <v>1448</v>
      </c>
      <c r="V91" s="169" t="s">
        <v>162</v>
      </c>
      <c r="W91" s="173" t="s">
        <v>347</v>
      </c>
    </row>
    <row r="92" spans="1:23" ht="14.45" customHeight="1" x14ac:dyDescent="0.25">
      <c r="A92" s="171" t="s">
        <v>1449</v>
      </c>
      <c r="B92" s="160">
        <v>26</v>
      </c>
      <c r="C92" s="159" t="s">
        <v>168</v>
      </c>
      <c r="D92" s="159" t="s">
        <v>173</v>
      </c>
      <c r="E92" s="159" t="s">
        <v>279</v>
      </c>
      <c r="F92" s="159"/>
      <c r="G92" s="166" t="s">
        <v>217</v>
      </c>
      <c r="H92" s="171" t="s">
        <v>89</v>
      </c>
      <c r="I92" s="159" t="s">
        <v>104</v>
      </c>
      <c r="J92" s="165">
        <v>44996</v>
      </c>
      <c r="K92" s="165">
        <v>44996</v>
      </c>
      <c r="L92" s="172" t="s">
        <v>1450</v>
      </c>
      <c r="M92" s="159" t="s">
        <v>133</v>
      </c>
      <c r="N92" s="159" t="s">
        <v>290</v>
      </c>
      <c r="O92" s="159" t="s">
        <v>736</v>
      </c>
      <c r="P92" s="159"/>
      <c r="Q92" s="165"/>
      <c r="R92" s="166"/>
      <c r="S92" s="167"/>
      <c r="T92" s="168">
        <v>45013</v>
      </c>
      <c r="U92" s="163" t="s">
        <v>1451</v>
      </c>
      <c r="V92" s="169" t="s">
        <v>162</v>
      </c>
      <c r="W92" s="173" t="s">
        <v>1091</v>
      </c>
    </row>
    <row r="93" spans="1:23" ht="14.45" customHeight="1" x14ac:dyDescent="0.25">
      <c r="A93" s="171" t="s">
        <v>1452</v>
      </c>
      <c r="B93" s="160">
        <v>11</v>
      </c>
      <c r="C93" s="159" t="s">
        <v>178</v>
      </c>
      <c r="D93" s="159" t="s">
        <v>173</v>
      </c>
      <c r="E93" s="159" t="s">
        <v>279</v>
      </c>
      <c r="F93" s="159"/>
      <c r="G93" s="166" t="s">
        <v>179</v>
      </c>
      <c r="H93" s="171" t="s">
        <v>89</v>
      </c>
      <c r="I93" s="159" t="s">
        <v>106</v>
      </c>
      <c r="J93" s="165">
        <v>44996</v>
      </c>
      <c r="K93" s="165">
        <v>44996</v>
      </c>
      <c r="L93" s="172" t="s">
        <v>1453</v>
      </c>
      <c r="M93" s="159" t="s">
        <v>201</v>
      </c>
      <c r="N93" s="159" t="s">
        <v>290</v>
      </c>
      <c r="O93" s="159" t="s">
        <v>359</v>
      </c>
      <c r="P93" s="159" t="s">
        <v>353</v>
      </c>
      <c r="Q93" s="165">
        <v>44999</v>
      </c>
      <c r="R93" s="166"/>
      <c r="S93" s="167"/>
      <c r="T93" s="168">
        <v>45001</v>
      </c>
      <c r="U93" s="163" t="s">
        <v>1454</v>
      </c>
      <c r="V93" s="169" t="s">
        <v>162</v>
      </c>
      <c r="W93" s="173" t="s">
        <v>1455</v>
      </c>
    </row>
    <row r="94" spans="1:23" ht="14.45" customHeight="1" x14ac:dyDescent="0.25">
      <c r="A94" s="171" t="s">
        <v>1456</v>
      </c>
      <c r="B94" s="160">
        <v>40</v>
      </c>
      <c r="C94" s="159" t="s">
        <v>178</v>
      </c>
      <c r="D94" s="159" t="s">
        <v>173</v>
      </c>
      <c r="E94" s="159" t="s">
        <v>279</v>
      </c>
      <c r="F94" s="159"/>
      <c r="G94" s="166" t="s">
        <v>1457</v>
      </c>
      <c r="H94" s="171" t="s">
        <v>89</v>
      </c>
      <c r="I94" s="159" t="s">
        <v>106</v>
      </c>
      <c r="J94" s="165">
        <v>44994</v>
      </c>
      <c r="K94" s="165">
        <v>44994</v>
      </c>
      <c r="L94" s="172" t="s">
        <v>1458</v>
      </c>
      <c r="M94" s="159" t="s">
        <v>201</v>
      </c>
      <c r="N94" s="159" t="s">
        <v>344</v>
      </c>
      <c r="O94" s="159" t="s">
        <v>421</v>
      </c>
      <c r="P94" s="159" t="s">
        <v>353</v>
      </c>
      <c r="Q94" s="165">
        <v>44994</v>
      </c>
      <c r="R94" s="166" t="s">
        <v>147</v>
      </c>
      <c r="S94" s="167"/>
      <c r="T94" s="168">
        <v>45003</v>
      </c>
      <c r="U94" s="163" t="s">
        <v>1459</v>
      </c>
      <c r="V94" s="169" t="s">
        <v>162</v>
      </c>
      <c r="W94" s="173" t="s">
        <v>439</v>
      </c>
    </row>
    <row r="95" spans="1:23" ht="14.45" customHeight="1" x14ac:dyDescent="0.25">
      <c r="A95" s="171" t="s">
        <v>1460</v>
      </c>
      <c r="B95" s="160">
        <v>54</v>
      </c>
      <c r="C95" s="159" t="s">
        <v>178</v>
      </c>
      <c r="D95" s="159" t="s">
        <v>508</v>
      </c>
      <c r="E95" s="159" t="s">
        <v>279</v>
      </c>
      <c r="F95" s="159"/>
      <c r="G95" s="166" t="s">
        <v>1461</v>
      </c>
      <c r="H95" s="171" t="s">
        <v>89</v>
      </c>
      <c r="I95" s="159" t="s">
        <v>106</v>
      </c>
      <c r="J95" s="165">
        <v>44997</v>
      </c>
      <c r="K95" s="165">
        <v>44997</v>
      </c>
      <c r="L95" s="172" t="s">
        <v>1462</v>
      </c>
      <c r="M95" s="159" t="s">
        <v>201</v>
      </c>
      <c r="N95" s="159" t="s">
        <v>344</v>
      </c>
      <c r="O95" s="159" t="s">
        <v>421</v>
      </c>
      <c r="P95" s="159" t="s">
        <v>353</v>
      </c>
      <c r="Q95" s="165">
        <v>44997</v>
      </c>
      <c r="R95" s="166" t="s">
        <v>354</v>
      </c>
      <c r="S95" s="167"/>
      <c r="T95" s="168">
        <v>45001</v>
      </c>
      <c r="U95" s="163" t="s">
        <v>1463</v>
      </c>
      <c r="V95" s="169" t="s">
        <v>162</v>
      </c>
      <c r="W95" s="173" t="s">
        <v>299</v>
      </c>
    </row>
    <row r="96" spans="1:23" ht="14.45" customHeight="1" x14ac:dyDescent="0.25">
      <c r="A96" s="171" t="s">
        <v>1464</v>
      </c>
      <c r="B96" s="160">
        <v>10</v>
      </c>
      <c r="C96" s="159" t="s">
        <v>168</v>
      </c>
      <c r="D96" s="159" t="s">
        <v>173</v>
      </c>
      <c r="E96" s="159" t="s">
        <v>185</v>
      </c>
      <c r="F96" s="159"/>
      <c r="G96" s="166" t="s">
        <v>408</v>
      </c>
      <c r="H96" s="171" t="s">
        <v>91</v>
      </c>
      <c r="I96" s="159" t="s">
        <v>114</v>
      </c>
      <c r="J96" s="165">
        <v>44995</v>
      </c>
      <c r="K96" s="165">
        <v>44995</v>
      </c>
      <c r="L96" s="172" t="s">
        <v>482</v>
      </c>
      <c r="M96" s="159" t="s">
        <v>133</v>
      </c>
      <c r="N96" s="159" t="s">
        <v>644</v>
      </c>
      <c r="O96" s="159" t="s">
        <v>421</v>
      </c>
      <c r="P96" s="159"/>
      <c r="Q96" s="165"/>
      <c r="R96" s="166"/>
      <c r="S96" s="167"/>
      <c r="T96" s="168">
        <v>44998</v>
      </c>
      <c r="U96" s="163" t="s">
        <v>482</v>
      </c>
      <c r="V96" s="169" t="s">
        <v>162</v>
      </c>
      <c r="W96" s="173" t="s">
        <v>371</v>
      </c>
    </row>
    <row r="97" spans="1:23" ht="14.45" customHeight="1" x14ac:dyDescent="0.25">
      <c r="A97" s="171" t="s">
        <v>1465</v>
      </c>
      <c r="B97" s="160">
        <v>0.5</v>
      </c>
      <c r="C97" s="159" t="s">
        <v>178</v>
      </c>
      <c r="D97" s="159" t="s">
        <v>173</v>
      </c>
      <c r="E97" s="159" t="s">
        <v>185</v>
      </c>
      <c r="F97" s="159"/>
      <c r="G97" s="166" t="s">
        <v>408</v>
      </c>
      <c r="H97" s="171" t="s">
        <v>91</v>
      </c>
      <c r="I97" s="159" t="s">
        <v>114</v>
      </c>
      <c r="J97" s="165">
        <v>44997</v>
      </c>
      <c r="K97" s="165">
        <v>44997</v>
      </c>
      <c r="L97" s="172" t="s">
        <v>1466</v>
      </c>
      <c r="M97" s="159" t="s">
        <v>133</v>
      </c>
      <c r="N97" s="159" t="s">
        <v>644</v>
      </c>
      <c r="O97" s="159" t="s">
        <v>284</v>
      </c>
      <c r="P97" s="159"/>
      <c r="Q97" s="165"/>
      <c r="R97" s="166"/>
      <c r="S97" s="167"/>
      <c r="T97" s="168">
        <v>45000</v>
      </c>
      <c r="U97" s="163" t="s">
        <v>365</v>
      </c>
      <c r="V97" s="169" t="s">
        <v>162</v>
      </c>
      <c r="W97" s="173" t="s">
        <v>371</v>
      </c>
    </row>
    <row r="98" spans="1:23" ht="14.45" customHeight="1" x14ac:dyDescent="0.25">
      <c r="A98" s="171" t="s">
        <v>1467</v>
      </c>
      <c r="B98" s="160">
        <v>8</v>
      </c>
      <c r="C98" s="159" t="s">
        <v>168</v>
      </c>
      <c r="D98" s="159" t="s">
        <v>173</v>
      </c>
      <c r="E98" s="159" t="s">
        <v>185</v>
      </c>
      <c r="F98" s="159"/>
      <c r="G98" s="166" t="s">
        <v>1468</v>
      </c>
      <c r="H98" s="171" t="s">
        <v>91</v>
      </c>
      <c r="I98" s="159" t="s">
        <v>114</v>
      </c>
      <c r="J98" s="165">
        <v>44995</v>
      </c>
      <c r="K98" s="165">
        <v>44995</v>
      </c>
      <c r="L98" s="172" t="s">
        <v>1469</v>
      </c>
      <c r="M98" s="159" t="s">
        <v>201</v>
      </c>
      <c r="N98" s="159" t="s">
        <v>344</v>
      </c>
      <c r="O98" s="159" t="s">
        <v>284</v>
      </c>
      <c r="P98" s="159"/>
      <c r="Q98" s="165"/>
      <c r="R98" s="166"/>
      <c r="S98" s="167"/>
      <c r="T98" s="168">
        <v>45014</v>
      </c>
      <c r="U98" s="163" t="s">
        <v>1470</v>
      </c>
      <c r="V98" s="169" t="s">
        <v>162</v>
      </c>
      <c r="W98" s="173" t="s">
        <v>1471</v>
      </c>
    </row>
    <row r="99" spans="1:23" ht="14.45" customHeight="1" x14ac:dyDescent="0.25">
      <c r="A99" s="171" t="s">
        <v>1472</v>
      </c>
      <c r="B99" s="160">
        <v>70</v>
      </c>
      <c r="C99" s="159" t="s">
        <v>178</v>
      </c>
      <c r="D99" s="159" t="s">
        <v>173</v>
      </c>
      <c r="E99" s="159" t="s">
        <v>185</v>
      </c>
      <c r="F99" s="159"/>
      <c r="G99" s="166" t="s">
        <v>436</v>
      </c>
      <c r="H99" s="171" t="s">
        <v>91</v>
      </c>
      <c r="I99" s="159" t="s">
        <v>114</v>
      </c>
      <c r="J99" s="165">
        <v>44997</v>
      </c>
      <c r="K99" s="165">
        <v>44997</v>
      </c>
      <c r="L99" s="172" t="s">
        <v>1473</v>
      </c>
      <c r="M99" s="159" t="s">
        <v>201</v>
      </c>
      <c r="N99" s="159" t="s">
        <v>344</v>
      </c>
      <c r="O99" s="159" t="s">
        <v>421</v>
      </c>
      <c r="P99" s="159"/>
      <c r="Q99" s="165"/>
      <c r="R99" s="166"/>
      <c r="S99" s="167"/>
      <c r="T99" s="168">
        <v>45007</v>
      </c>
      <c r="U99" s="163" t="s">
        <v>1474</v>
      </c>
      <c r="V99" s="169" t="s">
        <v>162</v>
      </c>
      <c r="W99" s="173" t="s">
        <v>502</v>
      </c>
    </row>
    <row r="100" spans="1:23" ht="14.45" customHeight="1" x14ac:dyDescent="0.25">
      <c r="A100" s="171" t="s">
        <v>1475</v>
      </c>
      <c r="B100" s="160">
        <v>55</v>
      </c>
      <c r="C100" s="159" t="s">
        <v>168</v>
      </c>
      <c r="D100" s="159" t="s">
        <v>173</v>
      </c>
      <c r="E100" s="159" t="s">
        <v>185</v>
      </c>
      <c r="F100" s="159"/>
      <c r="G100" s="166" t="s">
        <v>381</v>
      </c>
      <c r="H100" s="171" t="s">
        <v>91</v>
      </c>
      <c r="I100" s="159" t="s">
        <v>114</v>
      </c>
      <c r="J100" s="165">
        <v>44997</v>
      </c>
      <c r="K100" s="165">
        <v>44997</v>
      </c>
      <c r="L100" s="172" t="s">
        <v>1476</v>
      </c>
      <c r="M100" s="159" t="s">
        <v>201</v>
      </c>
      <c r="N100" s="159" t="s">
        <v>344</v>
      </c>
      <c r="O100" s="159" t="s">
        <v>511</v>
      </c>
      <c r="P100" s="159"/>
      <c r="Q100" s="165"/>
      <c r="R100" s="166"/>
      <c r="S100" s="167"/>
      <c r="T100" s="168">
        <v>44999</v>
      </c>
      <c r="U100" s="163" t="s">
        <v>1477</v>
      </c>
      <c r="V100" s="169" t="s">
        <v>162</v>
      </c>
      <c r="W100" s="173" t="s">
        <v>276</v>
      </c>
    </row>
    <row r="101" spans="1:23" ht="14.45" customHeight="1" x14ac:dyDescent="0.25">
      <c r="A101" s="171" t="s">
        <v>1478</v>
      </c>
      <c r="B101" s="160">
        <v>30</v>
      </c>
      <c r="C101" s="159" t="s">
        <v>168</v>
      </c>
      <c r="D101" s="159" t="s">
        <v>173</v>
      </c>
      <c r="E101" s="159" t="s">
        <v>279</v>
      </c>
      <c r="F101" s="159"/>
      <c r="G101" s="166" t="s">
        <v>1479</v>
      </c>
      <c r="H101" s="171" t="s">
        <v>89</v>
      </c>
      <c r="I101" s="159" t="s">
        <v>106</v>
      </c>
      <c r="J101" s="165">
        <v>44997</v>
      </c>
      <c r="K101" s="165">
        <v>44997</v>
      </c>
      <c r="L101" s="172" t="s">
        <v>1394</v>
      </c>
      <c r="M101" s="159" t="s">
        <v>137</v>
      </c>
      <c r="N101" s="159" t="s">
        <v>644</v>
      </c>
      <c r="O101" s="159" t="s">
        <v>352</v>
      </c>
      <c r="P101" s="159" t="s">
        <v>353</v>
      </c>
      <c r="Q101" s="165">
        <v>44997</v>
      </c>
      <c r="R101" s="166" t="s">
        <v>354</v>
      </c>
      <c r="S101" s="167"/>
      <c r="T101" s="168">
        <v>45003</v>
      </c>
      <c r="U101" s="163" t="s">
        <v>1480</v>
      </c>
      <c r="V101" s="169" t="s">
        <v>162</v>
      </c>
      <c r="W101" s="173" t="s">
        <v>347</v>
      </c>
    </row>
    <row r="102" spans="1:23" ht="14.45" customHeight="1" x14ac:dyDescent="0.25">
      <c r="A102" s="171" t="s">
        <v>1481</v>
      </c>
      <c r="B102" s="160">
        <v>4</v>
      </c>
      <c r="C102" s="159" t="s">
        <v>178</v>
      </c>
      <c r="D102" s="159" t="s">
        <v>173</v>
      </c>
      <c r="E102" s="159" t="s">
        <v>279</v>
      </c>
      <c r="F102" s="159"/>
      <c r="G102" s="166" t="s">
        <v>338</v>
      </c>
      <c r="H102" s="171" t="s">
        <v>89</v>
      </c>
      <c r="I102" s="159" t="s">
        <v>102</v>
      </c>
      <c r="J102" s="165">
        <v>44997</v>
      </c>
      <c r="K102" s="165">
        <v>44997</v>
      </c>
      <c r="L102" s="172" t="s">
        <v>884</v>
      </c>
      <c r="M102" s="159" t="s">
        <v>133</v>
      </c>
      <c r="N102" s="159" t="s">
        <v>644</v>
      </c>
      <c r="O102" s="159" t="s">
        <v>291</v>
      </c>
      <c r="P102" s="159"/>
      <c r="Q102" s="165"/>
      <c r="R102" s="166" t="s">
        <v>147</v>
      </c>
      <c r="S102" s="167"/>
      <c r="T102" s="168">
        <v>45001</v>
      </c>
      <c r="U102" s="163" t="s">
        <v>212</v>
      </c>
      <c r="V102" s="169" t="s">
        <v>162</v>
      </c>
      <c r="W102" s="173" t="s">
        <v>1482</v>
      </c>
    </row>
    <row r="103" spans="1:23" ht="14.45" customHeight="1" x14ac:dyDescent="0.25">
      <c r="A103" s="171" t="s">
        <v>1483</v>
      </c>
      <c r="B103" s="160">
        <v>37</v>
      </c>
      <c r="C103" s="159" t="s">
        <v>168</v>
      </c>
      <c r="D103" s="159" t="s">
        <v>173</v>
      </c>
      <c r="E103" s="159" t="s">
        <v>279</v>
      </c>
      <c r="F103" s="159"/>
      <c r="G103" s="166" t="s">
        <v>373</v>
      </c>
      <c r="H103" s="171" t="s">
        <v>89</v>
      </c>
      <c r="I103" s="159" t="s">
        <v>106</v>
      </c>
      <c r="J103" s="165">
        <v>44997</v>
      </c>
      <c r="K103" s="165">
        <v>44997</v>
      </c>
      <c r="L103" s="172" t="s">
        <v>1484</v>
      </c>
      <c r="M103" s="159" t="s">
        <v>137</v>
      </c>
      <c r="N103" s="159" t="s">
        <v>644</v>
      </c>
      <c r="O103" s="159" t="s">
        <v>208</v>
      </c>
      <c r="P103" s="159" t="s">
        <v>353</v>
      </c>
      <c r="Q103" s="165">
        <v>45000</v>
      </c>
      <c r="R103" s="166" t="s">
        <v>147</v>
      </c>
      <c r="S103" s="167"/>
      <c r="T103" s="168">
        <v>45006</v>
      </c>
      <c r="U103" s="163" t="s">
        <v>1485</v>
      </c>
      <c r="V103" s="169" t="s">
        <v>162</v>
      </c>
      <c r="W103" s="173" t="s">
        <v>439</v>
      </c>
    </row>
    <row r="104" spans="1:23" ht="14.45" customHeight="1" x14ac:dyDescent="0.25">
      <c r="A104" s="171" t="s">
        <v>1486</v>
      </c>
      <c r="B104" s="160">
        <v>50</v>
      </c>
      <c r="C104" s="159" t="s">
        <v>168</v>
      </c>
      <c r="D104" s="159" t="s">
        <v>173</v>
      </c>
      <c r="E104" s="159" t="s">
        <v>185</v>
      </c>
      <c r="F104" s="159"/>
      <c r="G104" s="166" t="s">
        <v>521</v>
      </c>
      <c r="H104" s="171" t="s">
        <v>91</v>
      </c>
      <c r="I104" s="159" t="s">
        <v>114</v>
      </c>
      <c r="J104" s="165">
        <v>44997</v>
      </c>
      <c r="K104" s="165">
        <v>44997</v>
      </c>
      <c r="L104" s="172" t="s">
        <v>1487</v>
      </c>
      <c r="M104" s="159" t="s">
        <v>133</v>
      </c>
      <c r="N104" s="159" t="s">
        <v>644</v>
      </c>
      <c r="O104" s="159" t="s">
        <v>345</v>
      </c>
      <c r="P104" s="159"/>
      <c r="Q104" s="165"/>
      <c r="R104" s="166"/>
      <c r="S104" s="167"/>
      <c r="T104" s="168">
        <v>45003</v>
      </c>
      <c r="U104" s="163" t="s">
        <v>1488</v>
      </c>
      <c r="V104" s="169" t="s">
        <v>162</v>
      </c>
      <c r="W104" s="173" t="s">
        <v>347</v>
      </c>
    </row>
    <row r="105" spans="1:23" ht="14.45" customHeight="1" x14ac:dyDescent="0.25">
      <c r="A105" s="171" t="s">
        <v>1489</v>
      </c>
      <c r="B105" s="160">
        <v>22</v>
      </c>
      <c r="C105" s="159" t="s">
        <v>168</v>
      </c>
      <c r="D105" s="159" t="s">
        <v>173</v>
      </c>
      <c r="E105" s="159" t="s">
        <v>279</v>
      </c>
      <c r="F105" s="159"/>
      <c r="G105" s="166" t="s">
        <v>477</v>
      </c>
      <c r="H105" s="171" t="s">
        <v>89</v>
      </c>
      <c r="I105" s="159" t="s">
        <v>106</v>
      </c>
      <c r="J105" s="165">
        <v>44996</v>
      </c>
      <c r="K105" s="165">
        <v>44996</v>
      </c>
      <c r="L105" s="172" t="s">
        <v>1490</v>
      </c>
      <c r="M105" s="159" t="s">
        <v>137</v>
      </c>
      <c r="N105" s="159" t="s">
        <v>290</v>
      </c>
      <c r="O105" s="159" t="s">
        <v>284</v>
      </c>
      <c r="P105" s="159"/>
      <c r="Q105" s="165"/>
      <c r="R105" s="166"/>
      <c r="S105" s="167"/>
      <c r="T105" s="168">
        <v>45001</v>
      </c>
      <c r="U105" s="163" t="s">
        <v>1491</v>
      </c>
      <c r="V105" s="169" t="s">
        <v>162</v>
      </c>
      <c r="W105" s="173" t="s">
        <v>328</v>
      </c>
    </row>
    <row r="106" spans="1:23" ht="14.45" customHeight="1" x14ac:dyDescent="0.25">
      <c r="A106" s="171" t="s">
        <v>1492</v>
      </c>
      <c r="B106" s="160">
        <f>8*30.4387/365.25</f>
        <v>0.66669295003422313</v>
      </c>
      <c r="C106" s="159" t="s">
        <v>168</v>
      </c>
      <c r="D106" s="159" t="s">
        <v>173</v>
      </c>
      <c r="E106" s="159" t="s">
        <v>279</v>
      </c>
      <c r="F106" s="159"/>
      <c r="G106" s="166" t="s">
        <v>477</v>
      </c>
      <c r="H106" s="171" t="s">
        <v>89</v>
      </c>
      <c r="I106" s="159" t="s">
        <v>106</v>
      </c>
      <c r="J106" s="165">
        <v>44997</v>
      </c>
      <c r="K106" s="165">
        <v>44997</v>
      </c>
      <c r="L106" s="172" t="s">
        <v>843</v>
      </c>
      <c r="M106" s="159" t="s">
        <v>133</v>
      </c>
      <c r="N106" s="159" t="s">
        <v>644</v>
      </c>
      <c r="O106" s="159" t="s">
        <v>284</v>
      </c>
      <c r="P106" s="159"/>
      <c r="Q106" s="165"/>
      <c r="R106" s="166"/>
      <c r="S106" s="167"/>
      <c r="T106" s="168">
        <v>45008</v>
      </c>
      <c r="U106" s="163" t="s">
        <v>672</v>
      </c>
      <c r="V106" s="169" t="s">
        <v>162</v>
      </c>
      <c r="W106" s="173" t="s">
        <v>502</v>
      </c>
    </row>
    <row r="107" spans="1:23" ht="14.45" customHeight="1" x14ac:dyDescent="0.25">
      <c r="A107" s="171" t="s">
        <v>1493</v>
      </c>
      <c r="B107" s="160">
        <v>25</v>
      </c>
      <c r="C107" s="159" t="s">
        <v>168</v>
      </c>
      <c r="D107" s="159" t="s">
        <v>173</v>
      </c>
      <c r="E107" s="159" t="s">
        <v>279</v>
      </c>
      <c r="F107" s="159"/>
      <c r="G107" s="166" t="s">
        <v>477</v>
      </c>
      <c r="H107" s="171" t="s">
        <v>89</v>
      </c>
      <c r="I107" s="159" t="s">
        <v>106</v>
      </c>
      <c r="J107" s="165">
        <v>44998</v>
      </c>
      <c r="K107" s="165">
        <v>44998</v>
      </c>
      <c r="L107" s="172" t="s">
        <v>1484</v>
      </c>
      <c r="M107" s="159" t="s">
        <v>137</v>
      </c>
      <c r="N107" s="159" t="s">
        <v>644</v>
      </c>
      <c r="O107" s="159" t="s">
        <v>208</v>
      </c>
      <c r="P107" s="159"/>
      <c r="Q107" s="165"/>
      <c r="R107" s="166"/>
      <c r="S107" s="167"/>
      <c r="T107" s="168">
        <v>45000</v>
      </c>
      <c r="U107" s="163" t="s">
        <v>1494</v>
      </c>
      <c r="V107" s="169" t="s">
        <v>162</v>
      </c>
      <c r="W107" s="173" t="s">
        <v>1495</v>
      </c>
    </row>
    <row r="108" spans="1:23" ht="14.45" customHeight="1" x14ac:dyDescent="0.25">
      <c r="A108" s="171" t="s">
        <v>1496</v>
      </c>
      <c r="B108" s="160">
        <v>55</v>
      </c>
      <c r="C108" s="159" t="s">
        <v>168</v>
      </c>
      <c r="D108" s="159" t="s">
        <v>173</v>
      </c>
      <c r="E108" s="159" t="s">
        <v>185</v>
      </c>
      <c r="F108" s="159"/>
      <c r="G108" s="166" t="s">
        <v>381</v>
      </c>
      <c r="H108" s="171" t="s">
        <v>91</v>
      </c>
      <c r="I108" s="159" t="s">
        <v>114</v>
      </c>
      <c r="J108" s="165">
        <v>44997</v>
      </c>
      <c r="K108" s="165">
        <v>44997</v>
      </c>
      <c r="L108" s="172" t="s">
        <v>1497</v>
      </c>
      <c r="M108" s="159" t="s">
        <v>133</v>
      </c>
      <c r="N108" s="159" t="s">
        <v>644</v>
      </c>
      <c r="O108" s="159" t="s">
        <v>359</v>
      </c>
      <c r="P108" s="159"/>
      <c r="Q108" s="165"/>
      <c r="R108" s="166"/>
      <c r="S108" s="167"/>
      <c r="T108" s="168">
        <v>45003</v>
      </c>
      <c r="U108" s="163" t="s">
        <v>1498</v>
      </c>
      <c r="V108" s="169" t="s">
        <v>162</v>
      </c>
      <c r="W108" s="173" t="s">
        <v>347</v>
      </c>
    </row>
    <row r="109" spans="1:23" ht="14.45" customHeight="1" x14ac:dyDescent="0.25">
      <c r="A109" s="171" t="s">
        <v>1499</v>
      </c>
      <c r="B109" s="198">
        <f>1/365.25</f>
        <v>2.7378507871321013E-3</v>
      </c>
      <c r="C109" s="159" t="s">
        <v>168</v>
      </c>
      <c r="D109" s="159" t="s">
        <v>173</v>
      </c>
      <c r="E109" s="159" t="s">
        <v>279</v>
      </c>
      <c r="F109" s="159"/>
      <c r="G109" s="166" t="s">
        <v>419</v>
      </c>
      <c r="H109" s="171" t="s">
        <v>89</v>
      </c>
      <c r="I109" s="159" t="s">
        <v>106</v>
      </c>
      <c r="J109" s="165">
        <v>44998</v>
      </c>
      <c r="K109" s="165">
        <v>44998</v>
      </c>
      <c r="L109" s="172" t="s">
        <v>1500</v>
      </c>
      <c r="M109" s="159" t="s">
        <v>133</v>
      </c>
      <c r="N109" s="159" t="s">
        <v>644</v>
      </c>
      <c r="O109" s="159" t="s">
        <v>345</v>
      </c>
      <c r="P109" s="159"/>
      <c r="Q109" s="165"/>
      <c r="R109" s="166"/>
      <c r="S109" s="167"/>
      <c r="T109" s="168">
        <v>44999</v>
      </c>
      <c r="U109" s="163" t="s">
        <v>285</v>
      </c>
      <c r="V109" s="169" t="s">
        <v>166</v>
      </c>
      <c r="W109" s="173" t="s">
        <v>434</v>
      </c>
    </row>
    <row r="110" spans="1:23" ht="14.45" customHeight="1" x14ac:dyDescent="0.25">
      <c r="A110" s="171" t="s">
        <v>1501</v>
      </c>
      <c r="B110" s="160">
        <f>5*30.4387/365.25</f>
        <v>0.41668309377138946</v>
      </c>
      <c r="C110" s="159" t="s">
        <v>178</v>
      </c>
      <c r="D110" s="159" t="s">
        <v>169</v>
      </c>
      <c r="E110" s="159" t="s">
        <v>185</v>
      </c>
      <c r="F110" s="159"/>
      <c r="G110" s="166" t="s">
        <v>1502</v>
      </c>
      <c r="H110" s="171" t="s">
        <v>91</v>
      </c>
      <c r="I110" s="159" t="s">
        <v>114</v>
      </c>
      <c r="J110" s="165">
        <v>44998</v>
      </c>
      <c r="K110" s="165">
        <v>44998</v>
      </c>
      <c r="L110" s="172" t="s">
        <v>1503</v>
      </c>
      <c r="M110" s="159" t="s">
        <v>133</v>
      </c>
      <c r="N110" s="159" t="s">
        <v>344</v>
      </c>
      <c r="O110" s="159" t="s">
        <v>284</v>
      </c>
      <c r="P110" s="159"/>
      <c r="Q110" s="165"/>
      <c r="R110" s="166"/>
      <c r="S110" s="167"/>
      <c r="T110" s="168">
        <v>45001</v>
      </c>
      <c r="U110" s="163" t="s">
        <v>285</v>
      </c>
      <c r="V110" s="169" t="s">
        <v>156</v>
      </c>
      <c r="W110" s="173" t="s">
        <v>1504</v>
      </c>
    </row>
    <row r="111" spans="1:23" ht="14.45" customHeight="1" x14ac:dyDescent="0.25">
      <c r="A111" s="171" t="s">
        <v>1505</v>
      </c>
      <c r="B111" s="170">
        <f>5/365.25</f>
        <v>1.3689253935660506E-2</v>
      </c>
      <c r="C111" s="159" t="s">
        <v>178</v>
      </c>
      <c r="D111" s="159" t="s">
        <v>173</v>
      </c>
      <c r="E111" s="159" t="s">
        <v>185</v>
      </c>
      <c r="F111" s="159"/>
      <c r="G111" s="166" t="s">
        <v>381</v>
      </c>
      <c r="H111" s="171" t="s">
        <v>91</v>
      </c>
      <c r="I111" s="159" t="s">
        <v>114</v>
      </c>
      <c r="J111" s="165">
        <v>44998</v>
      </c>
      <c r="K111" s="165">
        <v>44998</v>
      </c>
      <c r="L111" s="172" t="s">
        <v>1506</v>
      </c>
      <c r="M111" s="159" t="s">
        <v>133</v>
      </c>
      <c r="N111" s="159" t="s">
        <v>644</v>
      </c>
      <c r="O111" s="159" t="s">
        <v>415</v>
      </c>
      <c r="P111" s="159"/>
      <c r="Q111" s="165"/>
      <c r="R111" s="166"/>
      <c r="S111" s="167"/>
      <c r="T111" s="168">
        <v>45003</v>
      </c>
      <c r="U111" s="163" t="s">
        <v>1507</v>
      </c>
      <c r="V111" s="169" t="s">
        <v>162</v>
      </c>
      <c r="W111" s="173" t="s">
        <v>328</v>
      </c>
    </row>
    <row r="112" spans="1:23" ht="14.45" customHeight="1" x14ac:dyDescent="0.25">
      <c r="A112" s="171" t="s">
        <v>1508</v>
      </c>
      <c r="B112" s="160">
        <v>32</v>
      </c>
      <c r="C112" s="159" t="s">
        <v>168</v>
      </c>
      <c r="D112" s="159" t="s">
        <v>173</v>
      </c>
      <c r="E112" s="159" t="s">
        <v>279</v>
      </c>
      <c r="F112" s="159"/>
      <c r="G112" s="166" t="s">
        <v>373</v>
      </c>
      <c r="H112" s="171" t="s">
        <v>89</v>
      </c>
      <c r="I112" s="159" t="s">
        <v>106</v>
      </c>
      <c r="J112" s="165">
        <v>44998</v>
      </c>
      <c r="K112" s="165">
        <v>44998</v>
      </c>
      <c r="L112" s="172" t="s">
        <v>1509</v>
      </c>
      <c r="M112" s="159" t="s">
        <v>137</v>
      </c>
      <c r="N112" s="159" t="s">
        <v>644</v>
      </c>
      <c r="O112" s="159" t="s">
        <v>334</v>
      </c>
      <c r="P112" s="159"/>
      <c r="Q112" s="165"/>
      <c r="R112" s="166"/>
      <c r="S112" s="167"/>
      <c r="T112" s="168">
        <v>45004</v>
      </c>
      <c r="U112" s="163" t="s">
        <v>1510</v>
      </c>
      <c r="V112" s="169" t="s">
        <v>162</v>
      </c>
      <c r="W112" s="173" t="s">
        <v>615</v>
      </c>
    </row>
    <row r="113" spans="1:23" ht="14.45" customHeight="1" x14ac:dyDescent="0.25">
      <c r="A113" s="171" t="s">
        <v>1511</v>
      </c>
      <c r="B113" s="160">
        <v>59</v>
      </c>
      <c r="C113" s="159" t="s">
        <v>168</v>
      </c>
      <c r="D113" s="159" t="s">
        <v>173</v>
      </c>
      <c r="E113" s="159" t="s">
        <v>185</v>
      </c>
      <c r="F113" s="159"/>
      <c r="G113" s="166" t="s">
        <v>1285</v>
      </c>
      <c r="H113" s="171" t="s">
        <v>91</v>
      </c>
      <c r="I113" s="159" t="s">
        <v>114</v>
      </c>
      <c r="J113" s="165">
        <v>44998</v>
      </c>
      <c r="K113" s="165">
        <v>44998</v>
      </c>
      <c r="L113" s="172" t="s">
        <v>1512</v>
      </c>
      <c r="M113" s="159" t="s">
        <v>133</v>
      </c>
      <c r="N113" s="159" t="s">
        <v>644</v>
      </c>
      <c r="O113" s="159" t="s">
        <v>284</v>
      </c>
      <c r="P113" s="159"/>
      <c r="Q113" s="165"/>
      <c r="R113" s="166"/>
      <c r="S113" s="167"/>
      <c r="T113" s="168">
        <v>45008</v>
      </c>
      <c r="U113" s="163" t="s">
        <v>1513</v>
      </c>
      <c r="V113" s="169" t="s">
        <v>162</v>
      </c>
      <c r="W113" s="173" t="s">
        <v>900</v>
      </c>
    </row>
    <row r="114" spans="1:23" ht="14.45" customHeight="1" x14ac:dyDescent="0.25">
      <c r="A114" s="171" t="s">
        <v>1514</v>
      </c>
      <c r="B114" s="160">
        <v>9</v>
      </c>
      <c r="C114" s="159" t="s">
        <v>178</v>
      </c>
      <c r="D114" s="159" t="s">
        <v>173</v>
      </c>
      <c r="E114" s="159" t="s">
        <v>185</v>
      </c>
      <c r="F114" s="159"/>
      <c r="G114" s="166" t="s">
        <v>1515</v>
      </c>
      <c r="H114" s="171" t="s">
        <v>91</v>
      </c>
      <c r="I114" s="159" t="s">
        <v>114</v>
      </c>
      <c r="J114" s="165">
        <v>44999</v>
      </c>
      <c r="K114" s="165">
        <v>44999</v>
      </c>
      <c r="L114" s="172" t="s">
        <v>1516</v>
      </c>
      <c r="M114" s="159" t="s">
        <v>133</v>
      </c>
      <c r="N114" s="159" t="s">
        <v>344</v>
      </c>
      <c r="O114" s="159" t="s">
        <v>736</v>
      </c>
      <c r="P114" s="159"/>
      <c r="Q114" s="165"/>
      <c r="R114" s="166"/>
      <c r="S114" s="167"/>
      <c r="T114" s="168">
        <v>45019</v>
      </c>
      <c r="U114" s="163" t="s">
        <v>1517</v>
      </c>
      <c r="V114" s="169" t="s">
        <v>162</v>
      </c>
      <c r="W114" s="173" t="s">
        <v>1518</v>
      </c>
    </row>
    <row r="115" spans="1:23" ht="14.45" customHeight="1" x14ac:dyDescent="0.25">
      <c r="A115" s="171" t="s">
        <v>1519</v>
      </c>
      <c r="B115" s="160">
        <f>1*30.4387/365.25</f>
        <v>8.3336618754277891E-2</v>
      </c>
      <c r="C115" s="159" t="s">
        <v>178</v>
      </c>
      <c r="D115" s="159" t="s">
        <v>173</v>
      </c>
      <c r="E115" s="159" t="s">
        <v>185</v>
      </c>
      <c r="F115" s="159"/>
      <c r="G115" s="166" t="s">
        <v>521</v>
      </c>
      <c r="H115" s="171" t="s">
        <v>91</v>
      </c>
      <c r="I115" s="159" t="s">
        <v>114</v>
      </c>
      <c r="J115" s="165">
        <v>44999</v>
      </c>
      <c r="K115" s="165">
        <v>44999</v>
      </c>
      <c r="L115" s="172" t="s">
        <v>574</v>
      </c>
      <c r="M115" s="159" t="s">
        <v>133</v>
      </c>
      <c r="N115" s="159" t="s">
        <v>644</v>
      </c>
      <c r="O115" s="159" t="s">
        <v>415</v>
      </c>
      <c r="P115" s="159"/>
      <c r="Q115" s="165"/>
      <c r="R115" s="166"/>
      <c r="S115" s="167"/>
      <c r="T115" s="168">
        <v>45004</v>
      </c>
      <c r="U115" s="163" t="s">
        <v>1520</v>
      </c>
      <c r="V115" s="169" t="s">
        <v>162</v>
      </c>
      <c r="W115" s="173" t="s">
        <v>328</v>
      </c>
    </row>
    <row r="116" spans="1:23" ht="14.45" customHeight="1" x14ac:dyDescent="0.25">
      <c r="A116" s="171" t="s">
        <v>1521</v>
      </c>
      <c r="B116" s="160">
        <v>60</v>
      </c>
      <c r="C116" s="159" t="s">
        <v>168</v>
      </c>
      <c r="D116" s="159" t="s">
        <v>173</v>
      </c>
      <c r="E116" s="159" t="s">
        <v>185</v>
      </c>
      <c r="F116" s="159"/>
      <c r="G116" s="166" t="s">
        <v>413</v>
      </c>
      <c r="H116" s="171" t="s">
        <v>91</v>
      </c>
      <c r="I116" s="159" t="s">
        <v>114</v>
      </c>
      <c r="J116" s="165">
        <v>44999</v>
      </c>
      <c r="K116" s="165">
        <v>44999</v>
      </c>
      <c r="L116" s="172" t="s">
        <v>1522</v>
      </c>
      <c r="M116" s="159" t="s">
        <v>133</v>
      </c>
      <c r="N116" s="159" t="s">
        <v>644</v>
      </c>
      <c r="O116" s="159" t="s">
        <v>310</v>
      </c>
      <c r="P116" s="159"/>
      <c r="Q116" s="165"/>
      <c r="R116" s="166"/>
      <c r="S116" s="167"/>
      <c r="T116" s="168">
        <v>45007</v>
      </c>
      <c r="U116" s="163" t="s">
        <v>1523</v>
      </c>
      <c r="V116" s="169" t="s">
        <v>162</v>
      </c>
      <c r="W116" s="173" t="s">
        <v>387</v>
      </c>
    </row>
    <row r="117" spans="1:23" ht="14.45" customHeight="1" x14ac:dyDescent="0.25">
      <c r="A117" s="171" t="s">
        <v>1524</v>
      </c>
      <c r="B117" s="160">
        <v>40</v>
      </c>
      <c r="C117" s="159" t="s">
        <v>168</v>
      </c>
      <c r="D117" s="159" t="s">
        <v>173</v>
      </c>
      <c r="E117" s="159" t="s">
        <v>279</v>
      </c>
      <c r="F117" s="159"/>
      <c r="G117" s="166" t="s">
        <v>338</v>
      </c>
      <c r="H117" s="171" t="s">
        <v>89</v>
      </c>
      <c r="I117" s="159" t="s">
        <v>102</v>
      </c>
      <c r="J117" s="165">
        <v>45000</v>
      </c>
      <c r="K117" s="165">
        <v>45000</v>
      </c>
      <c r="L117" s="172" t="s">
        <v>171</v>
      </c>
      <c r="M117" s="159" t="s">
        <v>137</v>
      </c>
      <c r="N117" s="159" t="s">
        <v>644</v>
      </c>
      <c r="O117" s="159" t="s">
        <v>171</v>
      </c>
      <c r="P117" s="159"/>
      <c r="Q117" s="165"/>
      <c r="R117" s="166"/>
      <c r="S117" s="167"/>
      <c r="T117" s="168">
        <v>45003</v>
      </c>
      <c r="U117" s="163" t="s">
        <v>1525</v>
      </c>
      <c r="V117" s="169" t="s">
        <v>162</v>
      </c>
      <c r="W117" s="173" t="s">
        <v>371</v>
      </c>
    </row>
    <row r="118" spans="1:23" ht="14.45" customHeight="1" x14ac:dyDescent="0.25">
      <c r="A118" s="171" t="s">
        <v>1526</v>
      </c>
      <c r="B118" s="160">
        <v>3</v>
      </c>
      <c r="C118" s="159" t="s">
        <v>178</v>
      </c>
      <c r="D118" s="159" t="s">
        <v>173</v>
      </c>
      <c r="E118" s="159" t="s">
        <v>185</v>
      </c>
      <c r="F118" s="159"/>
      <c r="G118" s="166" t="s">
        <v>521</v>
      </c>
      <c r="H118" s="171" t="s">
        <v>91</v>
      </c>
      <c r="I118" s="159" t="s">
        <v>114</v>
      </c>
      <c r="J118" s="165">
        <v>44999</v>
      </c>
      <c r="K118" s="165">
        <v>44999</v>
      </c>
      <c r="L118" s="172" t="s">
        <v>1527</v>
      </c>
      <c r="M118" s="159" t="s">
        <v>133</v>
      </c>
      <c r="N118" s="159" t="s">
        <v>644</v>
      </c>
      <c r="O118" s="159" t="s">
        <v>359</v>
      </c>
      <c r="P118" s="159"/>
      <c r="Q118" s="165"/>
      <c r="R118" s="166"/>
      <c r="S118" s="167"/>
      <c r="T118" s="168">
        <v>45006</v>
      </c>
      <c r="U118" s="163" t="s">
        <v>1527</v>
      </c>
      <c r="V118" s="169" t="s">
        <v>162</v>
      </c>
      <c r="W118" s="173" t="s">
        <v>423</v>
      </c>
    </row>
    <row r="119" spans="1:23" ht="14.45" customHeight="1" x14ac:dyDescent="0.25">
      <c r="A119" s="171" t="s">
        <v>1528</v>
      </c>
      <c r="B119" s="160">
        <v>2.5</v>
      </c>
      <c r="C119" s="159" t="s">
        <v>168</v>
      </c>
      <c r="D119" s="159" t="s">
        <v>173</v>
      </c>
      <c r="E119" s="159" t="s">
        <v>185</v>
      </c>
      <c r="F119" s="159"/>
      <c r="G119" s="166" t="s">
        <v>521</v>
      </c>
      <c r="H119" s="171" t="s">
        <v>91</v>
      </c>
      <c r="I119" s="159" t="s">
        <v>114</v>
      </c>
      <c r="J119" s="165">
        <v>45000</v>
      </c>
      <c r="K119" s="165">
        <v>45000</v>
      </c>
      <c r="L119" s="172" t="s">
        <v>1529</v>
      </c>
      <c r="M119" s="159" t="s">
        <v>133</v>
      </c>
      <c r="N119" s="159" t="s">
        <v>644</v>
      </c>
      <c r="O119" s="159" t="s">
        <v>421</v>
      </c>
      <c r="P119" s="159"/>
      <c r="Q119" s="165"/>
      <c r="R119" s="166"/>
      <c r="S119" s="167"/>
      <c r="T119" s="168">
        <v>45002</v>
      </c>
      <c r="U119" s="163" t="s">
        <v>1530</v>
      </c>
      <c r="V119" s="169" t="s">
        <v>162</v>
      </c>
      <c r="W119" s="173" t="s">
        <v>276</v>
      </c>
    </row>
    <row r="120" spans="1:23" ht="14.45" customHeight="1" x14ac:dyDescent="0.25">
      <c r="A120" s="171" t="s">
        <v>1531</v>
      </c>
      <c r="B120" s="160">
        <v>7</v>
      </c>
      <c r="C120" s="159" t="s">
        <v>178</v>
      </c>
      <c r="D120" s="159" t="s">
        <v>839</v>
      </c>
      <c r="E120" s="159" t="s">
        <v>185</v>
      </c>
      <c r="F120" s="159"/>
      <c r="G120" s="166" t="s">
        <v>1336</v>
      </c>
      <c r="H120" s="171" t="s">
        <v>91</v>
      </c>
      <c r="I120" s="159" t="s">
        <v>112</v>
      </c>
      <c r="J120" s="165">
        <v>45000</v>
      </c>
      <c r="K120" s="165">
        <v>45000</v>
      </c>
      <c r="L120" s="172" t="s">
        <v>1532</v>
      </c>
      <c r="M120" s="159" t="s">
        <v>133</v>
      </c>
      <c r="N120" s="159" t="s">
        <v>644</v>
      </c>
      <c r="O120" s="159" t="s">
        <v>345</v>
      </c>
      <c r="P120" s="159"/>
      <c r="Q120" s="165"/>
      <c r="R120" s="166"/>
      <c r="S120" s="167"/>
      <c r="T120" s="168">
        <v>45009</v>
      </c>
      <c r="U120" s="163" t="s">
        <v>1533</v>
      </c>
      <c r="V120" s="169" t="s">
        <v>162</v>
      </c>
      <c r="W120" s="173" t="s">
        <v>900</v>
      </c>
    </row>
    <row r="121" spans="1:23" ht="14.45" customHeight="1" x14ac:dyDescent="0.25">
      <c r="A121" s="171" t="s">
        <v>1534</v>
      </c>
      <c r="B121" s="160">
        <f>9*30.4387/365.25</f>
        <v>0.75002956878850102</v>
      </c>
      <c r="C121" s="159" t="s">
        <v>178</v>
      </c>
      <c r="D121" s="159" t="s">
        <v>508</v>
      </c>
      <c r="E121" s="159" t="s">
        <v>279</v>
      </c>
      <c r="F121" s="159"/>
      <c r="G121" s="166" t="s">
        <v>1535</v>
      </c>
      <c r="H121" s="171" t="s">
        <v>89</v>
      </c>
      <c r="I121" s="159" t="s">
        <v>106</v>
      </c>
      <c r="J121" s="165">
        <v>45000</v>
      </c>
      <c r="K121" s="165">
        <v>45000</v>
      </c>
      <c r="L121" s="172" t="s">
        <v>1536</v>
      </c>
      <c r="M121" s="159" t="s">
        <v>133</v>
      </c>
      <c r="N121" s="159" t="s">
        <v>344</v>
      </c>
      <c r="O121" s="159" t="s">
        <v>284</v>
      </c>
      <c r="P121" s="159"/>
      <c r="Q121" s="165"/>
      <c r="R121" s="166"/>
      <c r="S121" s="167"/>
      <c r="T121" s="168">
        <v>45005</v>
      </c>
      <c r="U121" s="163" t="s">
        <v>285</v>
      </c>
      <c r="V121" s="169" t="s">
        <v>164</v>
      </c>
      <c r="W121" s="173" t="s">
        <v>331</v>
      </c>
    </row>
    <row r="122" spans="1:23" ht="14.45" customHeight="1" x14ac:dyDescent="0.25">
      <c r="A122" s="171" t="s">
        <v>1537</v>
      </c>
      <c r="B122" s="160">
        <v>65</v>
      </c>
      <c r="C122" s="159" t="s">
        <v>168</v>
      </c>
      <c r="D122" s="159" t="s">
        <v>173</v>
      </c>
      <c r="E122" s="159" t="s">
        <v>185</v>
      </c>
      <c r="F122" s="159"/>
      <c r="G122" s="166" t="s">
        <v>1538</v>
      </c>
      <c r="H122" s="171" t="s">
        <v>89</v>
      </c>
      <c r="I122" s="159" t="s">
        <v>114</v>
      </c>
      <c r="J122" s="165">
        <v>45000</v>
      </c>
      <c r="K122" s="165">
        <v>45000</v>
      </c>
      <c r="L122" s="172" t="s">
        <v>1539</v>
      </c>
      <c r="M122" s="159" t="s">
        <v>201</v>
      </c>
      <c r="N122" s="159" t="s">
        <v>344</v>
      </c>
      <c r="O122" s="159" t="s">
        <v>345</v>
      </c>
      <c r="P122" s="159" t="s">
        <v>353</v>
      </c>
      <c r="Q122" s="165">
        <v>45001</v>
      </c>
      <c r="R122" s="166" t="s">
        <v>147</v>
      </c>
      <c r="S122" s="167"/>
      <c r="T122" s="168">
        <v>45014</v>
      </c>
      <c r="U122" s="163" t="s">
        <v>1167</v>
      </c>
      <c r="V122" s="169" t="s">
        <v>162</v>
      </c>
      <c r="W122" s="173" t="s">
        <v>1540</v>
      </c>
    </row>
    <row r="123" spans="1:23" ht="14.45" customHeight="1" x14ac:dyDescent="0.25">
      <c r="A123" s="171" t="s">
        <v>1541</v>
      </c>
      <c r="B123" s="160">
        <f>1.3*30.4387/365.25</f>
        <v>0.10833760438056125</v>
      </c>
      <c r="C123" s="159" t="s">
        <v>168</v>
      </c>
      <c r="D123" s="159" t="s">
        <v>173</v>
      </c>
      <c r="E123" s="159" t="s">
        <v>185</v>
      </c>
      <c r="F123" s="159"/>
      <c r="G123" s="166" t="s">
        <v>408</v>
      </c>
      <c r="H123" s="171" t="s">
        <v>91</v>
      </c>
      <c r="I123" s="159" t="s">
        <v>114</v>
      </c>
      <c r="J123" s="165">
        <v>45001</v>
      </c>
      <c r="K123" s="165">
        <v>45001</v>
      </c>
      <c r="L123" s="172" t="s">
        <v>1542</v>
      </c>
      <c r="M123" s="159" t="s">
        <v>133</v>
      </c>
      <c r="N123" s="159" t="s">
        <v>644</v>
      </c>
      <c r="O123" s="159" t="s">
        <v>284</v>
      </c>
      <c r="P123" s="159"/>
      <c r="Q123" s="165"/>
      <c r="R123" s="166"/>
      <c r="S123" s="167"/>
      <c r="T123" s="168">
        <v>45015</v>
      </c>
      <c r="U123" s="163" t="s">
        <v>285</v>
      </c>
      <c r="V123" s="169" t="s">
        <v>166</v>
      </c>
      <c r="W123" s="173" t="s">
        <v>1543</v>
      </c>
    </row>
    <row r="124" spans="1:23" ht="14.45" customHeight="1" x14ac:dyDescent="0.25">
      <c r="A124" s="171" t="s">
        <v>1544</v>
      </c>
      <c r="B124" s="160">
        <v>33</v>
      </c>
      <c r="C124" s="159" t="s">
        <v>168</v>
      </c>
      <c r="D124" s="159" t="s">
        <v>169</v>
      </c>
      <c r="E124" s="159" t="s">
        <v>185</v>
      </c>
      <c r="F124" s="159"/>
      <c r="G124" s="166" t="s">
        <v>436</v>
      </c>
      <c r="H124" s="171" t="s">
        <v>91</v>
      </c>
      <c r="I124" s="159" t="s">
        <v>114</v>
      </c>
      <c r="J124" s="165">
        <v>45001</v>
      </c>
      <c r="K124" s="165">
        <v>45001</v>
      </c>
      <c r="L124" s="172" t="s">
        <v>1391</v>
      </c>
      <c r="M124" s="159" t="s">
        <v>137</v>
      </c>
      <c r="N124" s="159" t="s">
        <v>644</v>
      </c>
      <c r="O124" s="159" t="s">
        <v>171</v>
      </c>
      <c r="P124" s="159"/>
      <c r="Q124" s="165"/>
      <c r="R124" s="166"/>
      <c r="S124" s="167"/>
      <c r="T124" s="168">
        <v>45003</v>
      </c>
      <c r="U124" s="163" t="s">
        <v>1545</v>
      </c>
      <c r="V124" s="169" t="s">
        <v>162</v>
      </c>
      <c r="W124" s="173" t="s">
        <v>276</v>
      </c>
    </row>
    <row r="125" spans="1:23" ht="14.45" customHeight="1" x14ac:dyDescent="0.25">
      <c r="A125" s="171" t="s">
        <v>1546</v>
      </c>
      <c r="B125" s="160">
        <f>2*30.4387/365.25</f>
        <v>0.16667323750855578</v>
      </c>
      <c r="C125" s="159" t="s">
        <v>178</v>
      </c>
      <c r="D125" s="159" t="s">
        <v>173</v>
      </c>
      <c r="E125" s="159" t="s">
        <v>279</v>
      </c>
      <c r="F125" s="159"/>
      <c r="G125" s="166" t="s">
        <v>224</v>
      </c>
      <c r="H125" s="171" t="s">
        <v>89</v>
      </c>
      <c r="I125" s="159" t="s">
        <v>104</v>
      </c>
      <c r="J125" s="165">
        <v>45001</v>
      </c>
      <c r="K125" s="165">
        <v>45001</v>
      </c>
      <c r="L125" s="172" t="s">
        <v>1547</v>
      </c>
      <c r="M125" s="159" t="s">
        <v>133</v>
      </c>
      <c r="N125" s="159" t="s">
        <v>644</v>
      </c>
      <c r="O125" s="159" t="s">
        <v>284</v>
      </c>
      <c r="P125" s="159"/>
      <c r="Q125" s="165"/>
      <c r="R125" s="166"/>
      <c r="S125" s="167"/>
      <c r="T125" s="168">
        <v>45005</v>
      </c>
      <c r="U125" s="163" t="s">
        <v>537</v>
      </c>
      <c r="V125" s="169" t="s">
        <v>162</v>
      </c>
      <c r="W125" s="173" t="s">
        <v>299</v>
      </c>
    </row>
    <row r="126" spans="1:23" ht="14.45" customHeight="1" x14ac:dyDescent="0.25">
      <c r="A126" s="171" t="s">
        <v>1548</v>
      </c>
      <c r="B126" s="160">
        <v>45</v>
      </c>
      <c r="C126" s="159" t="s">
        <v>168</v>
      </c>
      <c r="D126" s="159" t="s">
        <v>173</v>
      </c>
      <c r="E126" s="159" t="s">
        <v>185</v>
      </c>
      <c r="F126" s="159"/>
      <c r="G126" s="166" t="s">
        <v>413</v>
      </c>
      <c r="H126" s="171" t="s">
        <v>91</v>
      </c>
      <c r="I126" s="159" t="s">
        <v>114</v>
      </c>
      <c r="J126" s="165">
        <v>45003</v>
      </c>
      <c r="K126" s="165">
        <v>45003</v>
      </c>
      <c r="L126" s="172" t="s">
        <v>1549</v>
      </c>
      <c r="M126" s="159" t="s">
        <v>133</v>
      </c>
      <c r="N126" s="159" t="s">
        <v>1217</v>
      </c>
      <c r="O126" s="159" t="s">
        <v>345</v>
      </c>
      <c r="P126" s="159"/>
      <c r="Q126" s="165"/>
      <c r="R126" s="166"/>
      <c r="S126" s="167"/>
      <c r="T126" s="168">
        <v>45005</v>
      </c>
      <c r="U126" s="163" t="s">
        <v>285</v>
      </c>
      <c r="V126" s="169" t="s">
        <v>164</v>
      </c>
      <c r="W126" s="173" t="s">
        <v>1550</v>
      </c>
    </row>
    <row r="127" spans="1:23" ht="14.45" customHeight="1" x14ac:dyDescent="0.25">
      <c r="A127" s="171" t="s">
        <v>1551</v>
      </c>
      <c r="B127" s="160">
        <v>60</v>
      </c>
      <c r="C127" s="159" t="s">
        <v>178</v>
      </c>
      <c r="D127" s="159" t="s">
        <v>173</v>
      </c>
      <c r="E127" s="159" t="s">
        <v>185</v>
      </c>
      <c r="F127" s="159"/>
      <c r="G127" s="166" t="s">
        <v>342</v>
      </c>
      <c r="H127" s="171" t="s">
        <v>91</v>
      </c>
      <c r="I127" s="159" t="s">
        <v>114</v>
      </c>
      <c r="J127" s="165">
        <v>45003</v>
      </c>
      <c r="K127" s="165">
        <v>45003</v>
      </c>
      <c r="L127" s="172" t="s">
        <v>1552</v>
      </c>
      <c r="M127" s="159" t="s">
        <v>133</v>
      </c>
      <c r="N127" s="159" t="s">
        <v>1217</v>
      </c>
      <c r="O127" s="159" t="s">
        <v>345</v>
      </c>
      <c r="P127" s="159"/>
      <c r="Q127" s="165"/>
      <c r="R127" s="166"/>
      <c r="S127" s="167"/>
      <c r="T127" s="168">
        <v>45005</v>
      </c>
      <c r="U127" s="163" t="s">
        <v>1553</v>
      </c>
      <c r="V127" s="169" t="s">
        <v>162</v>
      </c>
      <c r="W127" s="173" t="s">
        <v>276</v>
      </c>
    </row>
    <row r="128" spans="1:23" ht="14.45" customHeight="1" x14ac:dyDescent="0.25">
      <c r="A128" s="171" t="s">
        <v>1554</v>
      </c>
      <c r="B128" s="160">
        <v>40</v>
      </c>
      <c r="C128" s="159" t="s">
        <v>168</v>
      </c>
      <c r="D128" s="159" t="s">
        <v>173</v>
      </c>
      <c r="E128" s="159" t="s">
        <v>185</v>
      </c>
      <c r="F128" s="159"/>
      <c r="G128" s="166" t="s">
        <v>381</v>
      </c>
      <c r="H128" s="171" t="s">
        <v>91</v>
      </c>
      <c r="I128" s="159" t="s">
        <v>114</v>
      </c>
      <c r="J128" s="165">
        <v>45003</v>
      </c>
      <c r="K128" s="165">
        <v>45003</v>
      </c>
      <c r="L128" s="172" t="s">
        <v>1555</v>
      </c>
      <c r="M128" s="159" t="s">
        <v>133</v>
      </c>
      <c r="N128" s="159" t="s">
        <v>1217</v>
      </c>
      <c r="O128" s="159" t="s">
        <v>383</v>
      </c>
      <c r="P128" s="159"/>
      <c r="Q128" s="165"/>
      <c r="R128" s="166"/>
      <c r="S128" s="167"/>
      <c r="T128" s="168">
        <v>45006</v>
      </c>
      <c r="U128" s="163" t="s">
        <v>690</v>
      </c>
      <c r="V128" s="169" t="s">
        <v>162</v>
      </c>
      <c r="W128" s="173" t="s">
        <v>371</v>
      </c>
    </row>
    <row r="129" spans="1:23" ht="14.45" customHeight="1" x14ac:dyDescent="0.25">
      <c r="A129" s="171" t="s">
        <v>1556</v>
      </c>
      <c r="B129" s="160">
        <v>33</v>
      </c>
      <c r="C129" s="159" t="s">
        <v>178</v>
      </c>
      <c r="D129" s="159" t="s">
        <v>345</v>
      </c>
      <c r="E129" s="159" t="s">
        <v>185</v>
      </c>
      <c r="F129" s="159"/>
      <c r="G129" s="166" t="s">
        <v>428</v>
      </c>
      <c r="H129" s="171" t="s">
        <v>91</v>
      </c>
      <c r="I129" s="159" t="s">
        <v>114</v>
      </c>
      <c r="J129" s="165">
        <v>45000</v>
      </c>
      <c r="K129" s="165">
        <v>45000</v>
      </c>
      <c r="L129" s="172" t="s">
        <v>1557</v>
      </c>
      <c r="M129" s="159" t="s">
        <v>201</v>
      </c>
      <c r="N129" s="159" t="s">
        <v>344</v>
      </c>
      <c r="O129" s="159" t="s">
        <v>421</v>
      </c>
      <c r="P129" s="159"/>
      <c r="Q129" s="165"/>
      <c r="R129" s="166"/>
      <c r="S129" s="167"/>
      <c r="T129" s="168">
        <v>45005</v>
      </c>
      <c r="U129" s="163" t="s">
        <v>1558</v>
      </c>
      <c r="V129" s="169" t="s">
        <v>162</v>
      </c>
      <c r="W129" s="173" t="s">
        <v>328</v>
      </c>
    </row>
    <row r="130" spans="1:23" ht="14.45" customHeight="1" x14ac:dyDescent="0.25">
      <c r="A130" s="171" t="s">
        <v>1559</v>
      </c>
      <c r="B130" s="160">
        <v>22</v>
      </c>
      <c r="C130" s="159" t="s">
        <v>168</v>
      </c>
      <c r="D130" s="159" t="s">
        <v>173</v>
      </c>
      <c r="E130" s="159" t="s">
        <v>185</v>
      </c>
      <c r="F130" s="159"/>
      <c r="G130" s="166" t="s">
        <v>413</v>
      </c>
      <c r="H130" s="171" t="s">
        <v>89</v>
      </c>
      <c r="I130" s="159" t="s">
        <v>114</v>
      </c>
      <c r="J130" s="165">
        <v>45003</v>
      </c>
      <c r="K130" s="165">
        <v>45003</v>
      </c>
      <c r="L130" s="172" t="s">
        <v>1560</v>
      </c>
      <c r="M130" s="159" t="s">
        <v>137</v>
      </c>
      <c r="N130" s="159" t="s">
        <v>1217</v>
      </c>
      <c r="O130" s="159" t="s">
        <v>352</v>
      </c>
      <c r="P130" s="159"/>
      <c r="Q130" s="165"/>
      <c r="R130" s="166"/>
      <c r="S130" s="167"/>
      <c r="T130" s="168">
        <v>45005</v>
      </c>
      <c r="U130" s="163" t="s">
        <v>1561</v>
      </c>
      <c r="V130" s="169" t="s">
        <v>162</v>
      </c>
      <c r="W130" s="173" t="s">
        <v>1562</v>
      </c>
    </row>
    <row r="131" spans="1:23" ht="14.45" customHeight="1" x14ac:dyDescent="0.25">
      <c r="A131" s="171" t="s">
        <v>1563</v>
      </c>
      <c r="B131" s="160">
        <v>26</v>
      </c>
      <c r="C131" s="159" t="s">
        <v>168</v>
      </c>
      <c r="D131" s="159" t="s">
        <v>169</v>
      </c>
      <c r="E131" s="159" t="s">
        <v>185</v>
      </c>
      <c r="F131" s="159"/>
      <c r="G131" s="166" t="s">
        <v>1564</v>
      </c>
      <c r="H131" s="171" t="s">
        <v>89</v>
      </c>
      <c r="I131" s="159" t="s">
        <v>114</v>
      </c>
      <c r="J131" s="165">
        <v>45002</v>
      </c>
      <c r="K131" s="165">
        <v>45002</v>
      </c>
      <c r="L131" s="172" t="s">
        <v>171</v>
      </c>
      <c r="M131" s="159" t="s">
        <v>137</v>
      </c>
      <c r="N131" s="159" t="s">
        <v>344</v>
      </c>
      <c r="O131" s="159" t="s">
        <v>462</v>
      </c>
      <c r="P131" s="159" t="s">
        <v>353</v>
      </c>
      <c r="Q131" s="165">
        <v>45002</v>
      </c>
      <c r="R131" s="166" t="s">
        <v>354</v>
      </c>
      <c r="S131" s="167"/>
      <c r="T131" s="168">
        <v>45006</v>
      </c>
      <c r="U131" s="163" t="s">
        <v>1565</v>
      </c>
      <c r="V131" s="169" t="s">
        <v>162</v>
      </c>
      <c r="W131" s="173" t="s">
        <v>336</v>
      </c>
    </row>
    <row r="132" spans="1:23" ht="14.45" customHeight="1" x14ac:dyDescent="0.25">
      <c r="A132" s="171" t="s">
        <v>1566</v>
      </c>
      <c r="B132" s="160">
        <v>18</v>
      </c>
      <c r="C132" s="159" t="s">
        <v>168</v>
      </c>
      <c r="D132" s="159" t="s">
        <v>173</v>
      </c>
      <c r="E132" s="159" t="s">
        <v>185</v>
      </c>
      <c r="F132" s="159"/>
      <c r="G132" s="166" t="s">
        <v>381</v>
      </c>
      <c r="H132" s="171" t="s">
        <v>91</v>
      </c>
      <c r="I132" s="159" t="s">
        <v>114</v>
      </c>
      <c r="J132" s="165">
        <v>45003</v>
      </c>
      <c r="K132" s="165">
        <v>45003</v>
      </c>
      <c r="L132" s="172" t="s">
        <v>1391</v>
      </c>
      <c r="M132" s="159" t="s">
        <v>137</v>
      </c>
      <c r="N132" s="159" t="s">
        <v>644</v>
      </c>
      <c r="O132" s="159" t="s">
        <v>171</v>
      </c>
      <c r="P132" s="159"/>
      <c r="Q132" s="165"/>
      <c r="R132" s="166"/>
      <c r="S132" s="167"/>
      <c r="T132" s="168">
        <v>45006</v>
      </c>
      <c r="U132" s="163" t="s">
        <v>1545</v>
      </c>
      <c r="V132" s="169" t="s">
        <v>162</v>
      </c>
      <c r="W132" s="173" t="s">
        <v>371</v>
      </c>
    </row>
    <row r="133" spans="1:23" ht="14.45" customHeight="1" x14ac:dyDescent="0.25">
      <c r="A133" s="171" t="s">
        <v>1567</v>
      </c>
      <c r="B133" s="160">
        <v>25</v>
      </c>
      <c r="C133" s="159" t="s">
        <v>168</v>
      </c>
      <c r="D133" s="159" t="s">
        <v>173</v>
      </c>
      <c r="E133" s="159" t="s">
        <v>185</v>
      </c>
      <c r="F133" s="159"/>
      <c r="G133" s="166" t="s">
        <v>367</v>
      </c>
      <c r="H133" s="171" t="s">
        <v>89</v>
      </c>
      <c r="I133" s="159" t="s">
        <v>114</v>
      </c>
      <c r="J133" s="165">
        <v>45004</v>
      </c>
      <c r="K133" s="165">
        <v>45004</v>
      </c>
      <c r="L133" s="172" t="s">
        <v>1106</v>
      </c>
      <c r="M133" s="159" t="s">
        <v>137</v>
      </c>
      <c r="N133" s="159" t="s">
        <v>644</v>
      </c>
      <c r="O133" s="159" t="s">
        <v>352</v>
      </c>
      <c r="P133" s="159"/>
      <c r="Q133" s="165"/>
      <c r="R133" s="166"/>
      <c r="S133" s="167"/>
      <c r="T133" s="168">
        <v>45005</v>
      </c>
      <c r="U133" s="163" t="s">
        <v>1568</v>
      </c>
      <c r="V133" s="169" t="s">
        <v>162</v>
      </c>
      <c r="W133" s="173" t="s">
        <v>1569</v>
      </c>
    </row>
    <row r="134" spans="1:23" ht="14.45" customHeight="1" x14ac:dyDescent="0.25">
      <c r="A134" s="171" t="s">
        <v>1570</v>
      </c>
      <c r="B134" s="160">
        <v>10</v>
      </c>
      <c r="C134" s="159" t="s">
        <v>178</v>
      </c>
      <c r="D134" s="159" t="s">
        <v>173</v>
      </c>
      <c r="E134" s="159" t="s">
        <v>279</v>
      </c>
      <c r="F134" s="159"/>
      <c r="G134" s="166" t="s">
        <v>338</v>
      </c>
      <c r="H134" s="171" t="s">
        <v>89</v>
      </c>
      <c r="I134" s="159" t="s">
        <v>102</v>
      </c>
      <c r="J134" s="165">
        <v>45004</v>
      </c>
      <c r="K134" s="165">
        <v>45004</v>
      </c>
      <c r="L134" s="172" t="s">
        <v>884</v>
      </c>
      <c r="M134" s="159" t="s">
        <v>133</v>
      </c>
      <c r="N134" s="159" t="s">
        <v>644</v>
      </c>
      <c r="O134" s="159" t="s">
        <v>291</v>
      </c>
      <c r="P134" s="159"/>
      <c r="Q134" s="165"/>
      <c r="R134" s="166" t="s">
        <v>147</v>
      </c>
      <c r="S134" s="167"/>
      <c r="T134" s="168">
        <v>45006</v>
      </c>
      <c r="U134" s="163" t="s">
        <v>1571</v>
      </c>
      <c r="V134" s="169" t="s">
        <v>162</v>
      </c>
      <c r="W134" s="173" t="s">
        <v>551</v>
      </c>
    </row>
    <row r="135" spans="1:23" ht="14.45" customHeight="1" x14ac:dyDescent="0.25">
      <c r="A135" s="171" t="s">
        <v>1572</v>
      </c>
      <c r="B135" s="160">
        <v>4</v>
      </c>
      <c r="C135" s="159" t="s">
        <v>168</v>
      </c>
      <c r="D135" s="159" t="s">
        <v>173</v>
      </c>
      <c r="E135" s="159" t="s">
        <v>185</v>
      </c>
      <c r="F135" s="159"/>
      <c r="G135" s="166" t="s">
        <v>1573</v>
      </c>
      <c r="H135" s="171" t="s">
        <v>89</v>
      </c>
      <c r="I135" s="159" t="s">
        <v>114</v>
      </c>
      <c r="J135" s="165">
        <v>45004</v>
      </c>
      <c r="K135" s="165">
        <v>45004</v>
      </c>
      <c r="L135" s="172" t="s">
        <v>1574</v>
      </c>
      <c r="M135" s="159" t="s">
        <v>201</v>
      </c>
      <c r="N135" s="159" t="s">
        <v>344</v>
      </c>
      <c r="O135" s="159" t="s">
        <v>421</v>
      </c>
      <c r="P135" s="159"/>
      <c r="Q135" s="165"/>
      <c r="R135" s="166"/>
      <c r="S135" s="167"/>
      <c r="T135" s="168">
        <v>45009</v>
      </c>
      <c r="U135" s="163" t="s">
        <v>285</v>
      </c>
      <c r="V135" s="169" t="s">
        <v>164</v>
      </c>
      <c r="W135" s="173" t="s">
        <v>1575</v>
      </c>
    </row>
    <row r="136" spans="1:23" ht="14.45" customHeight="1" x14ac:dyDescent="0.25">
      <c r="A136" s="171" t="s">
        <v>1576</v>
      </c>
      <c r="B136" s="160">
        <v>55</v>
      </c>
      <c r="C136" s="159" t="s">
        <v>168</v>
      </c>
      <c r="D136" s="159" t="s">
        <v>569</v>
      </c>
      <c r="E136" s="159" t="s">
        <v>185</v>
      </c>
      <c r="F136" s="159"/>
      <c r="G136" s="166" t="s">
        <v>772</v>
      </c>
      <c r="H136" s="171" t="s">
        <v>89</v>
      </c>
      <c r="I136" s="159" t="s">
        <v>112</v>
      </c>
      <c r="J136" s="165">
        <v>45004</v>
      </c>
      <c r="K136" s="165">
        <v>45002</v>
      </c>
      <c r="L136" s="172" t="s">
        <v>741</v>
      </c>
      <c r="M136" s="159" t="s">
        <v>201</v>
      </c>
      <c r="N136" s="159" t="s">
        <v>344</v>
      </c>
      <c r="O136" s="159" t="s">
        <v>421</v>
      </c>
      <c r="P136" s="159" t="s">
        <v>353</v>
      </c>
      <c r="Q136" s="165">
        <v>45002</v>
      </c>
      <c r="R136" s="166" t="s">
        <v>354</v>
      </c>
      <c r="S136" s="167"/>
      <c r="T136" s="168">
        <v>45011</v>
      </c>
      <c r="U136" s="163" t="s">
        <v>1577</v>
      </c>
      <c r="V136" s="169" t="s">
        <v>162</v>
      </c>
      <c r="W136" s="173" t="s">
        <v>417</v>
      </c>
    </row>
    <row r="137" spans="1:23" ht="14.45" customHeight="1" x14ac:dyDescent="0.25">
      <c r="A137" s="171" t="s">
        <v>1578</v>
      </c>
      <c r="B137" s="160">
        <v>7</v>
      </c>
      <c r="C137" s="159" t="s">
        <v>178</v>
      </c>
      <c r="D137" s="159" t="s">
        <v>508</v>
      </c>
      <c r="E137" s="159" t="s">
        <v>185</v>
      </c>
      <c r="F137" s="159"/>
      <c r="G137" s="166" t="s">
        <v>1579</v>
      </c>
      <c r="H137" s="171" t="s">
        <v>91</v>
      </c>
      <c r="I137" s="159" t="s">
        <v>114</v>
      </c>
      <c r="J137" s="165">
        <v>45003</v>
      </c>
      <c r="K137" s="165">
        <v>45003</v>
      </c>
      <c r="L137" s="172" t="s">
        <v>1580</v>
      </c>
      <c r="M137" s="159" t="s">
        <v>133</v>
      </c>
      <c r="N137" s="159" t="s">
        <v>344</v>
      </c>
      <c r="O137" s="159" t="s">
        <v>736</v>
      </c>
      <c r="P137" s="159"/>
      <c r="Q137" s="165"/>
      <c r="R137" s="166"/>
      <c r="S137" s="167"/>
      <c r="T137" s="168">
        <v>45010</v>
      </c>
      <c r="U137" s="163" t="s">
        <v>1580</v>
      </c>
      <c r="V137" s="169" t="s">
        <v>162</v>
      </c>
      <c r="W137" s="173" t="s">
        <v>423</v>
      </c>
    </row>
    <row r="138" spans="1:23" ht="14.45" customHeight="1" x14ac:dyDescent="0.25">
      <c r="A138" s="171" t="s">
        <v>1581</v>
      </c>
      <c r="B138" s="160">
        <v>18</v>
      </c>
      <c r="C138" s="159" t="s">
        <v>168</v>
      </c>
      <c r="D138" s="159" t="s">
        <v>173</v>
      </c>
      <c r="E138" s="159" t="s">
        <v>279</v>
      </c>
      <c r="F138" s="159"/>
      <c r="G138" s="166" t="s">
        <v>1582</v>
      </c>
      <c r="H138" s="171" t="s">
        <v>89</v>
      </c>
      <c r="I138" s="159" t="s">
        <v>106</v>
      </c>
      <c r="J138" s="165">
        <v>45005</v>
      </c>
      <c r="K138" s="165">
        <v>45005</v>
      </c>
      <c r="L138" s="172" t="s">
        <v>171</v>
      </c>
      <c r="M138" s="159" t="s">
        <v>137</v>
      </c>
      <c r="N138" s="159" t="s">
        <v>644</v>
      </c>
      <c r="O138" s="159" t="s">
        <v>171</v>
      </c>
      <c r="P138" s="159"/>
      <c r="Q138" s="165"/>
      <c r="R138" s="166"/>
      <c r="S138" s="167"/>
      <c r="T138" s="168">
        <v>45008</v>
      </c>
      <c r="U138" s="163" t="s">
        <v>1583</v>
      </c>
      <c r="V138" s="169" t="s">
        <v>162</v>
      </c>
      <c r="W138" s="173" t="s">
        <v>654</v>
      </c>
    </row>
    <row r="139" spans="1:23" ht="14.45" customHeight="1" x14ac:dyDescent="0.25">
      <c r="A139" s="171" t="s">
        <v>1584</v>
      </c>
      <c r="B139" s="160">
        <v>1.5</v>
      </c>
      <c r="C139" s="159" t="s">
        <v>178</v>
      </c>
      <c r="D139" s="159" t="s">
        <v>173</v>
      </c>
      <c r="E139" s="159" t="s">
        <v>185</v>
      </c>
      <c r="F139" s="159"/>
      <c r="G139" s="166" t="s">
        <v>529</v>
      </c>
      <c r="H139" s="171" t="s">
        <v>91</v>
      </c>
      <c r="I139" s="159" t="s">
        <v>116</v>
      </c>
      <c r="J139" s="165">
        <v>45005</v>
      </c>
      <c r="K139" s="165">
        <v>45004</v>
      </c>
      <c r="L139" s="172" t="s">
        <v>1585</v>
      </c>
      <c r="M139" s="159" t="s">
        <v>133</v>
      </c>
      <c r="N139" s="159" t="s">
        <v>644</v>
      </c>
      <c r="O139" s="159" t="s">
        <v>284</v>
      </c>
      <c r="P139" s="159"/>
      <c r="Q139" s="165"/>
      <c r="R139" s="166"/>
      <c r="S139" s="167"/>
      <c r="T139" s="168">
        <v>45012</v>
      </c>
      <c r="U139" s="163" t="s">
        <v>365</v>
      </c>
      <c r="V139" s="169" t="s">
        <v>162</v>
      </c>
      <c r="W139" s="173" t="s">
        <v>387</v>
      </c>
    </row>
    <row r="140" spans="1:23" ht="14.45" customHeight="1" x14ac:dyDescent="0.25">
      <c r="A140" s="171" t="s">
        <v>1586</v>
      </c>
      <c r="B140" s="160">
        <v>57</v>
      </c>
      <c r="C140" s="159" t="s">
        <v>178</v>
      </c>
      <c r="D140" s="159" t="s">
        <v>169</v>
      </c>
      <c r="E140" s="159" t="s">
        <v>279</v>
      </c>
      <c r="F140" s="159"/>
      <c r="G140" s="166" t="s">
        <v>700</v>
      </c>
      <c r="H140" s="171" t="s">
        <v>89</v>
      </c>
      <c r="I140" s="159" t="s">
        <v>106</v>
      </c>
      <c r="J140" s="165">
        <v>45005</v>
      </c>
      <c r="K140" s="165">
        <v>45005</v>
      </c>
      <c r="L140" s="172" t="s">
        <v>1587</v>
      </c>
      <c r="M140" s="159" t="s">
        <v>133</v>
      </c>
      <c r="N140" s="159" t="s">
        <v>644</v>
      </c>
      <c r="O140" s="159" t="s">
        <v>284</v>
      </c>
      <c r="P140" s="159"/>
      <c r="Q140" s="165"/>
      <c r="R140" s="166"/>
      <c r="S140" s="167"/>
      <c r="T140" s="168">
        <v>45006</v>
      </c>
      <c r="U140" s="163" t="s">
        <v>285</v>
      </c>
      <c r="V140" s="169" t="s">
        <v>166</v>
      </c>
      <c r="W140" s="173" t="s">
        <v>434</v>
      </c>
    </row>
    <row r="141" spans="1:23" ht="14.45" customHeight="1" x14ac:dyDescent="0.25">
      <c r="A141" s="171" t="s">
        <v>1588</v>
      </c>
      <c r="B141" s="160">
        <v>29</v>
      </c>
      <c r="C141" s="159" t="s">
        <v>168</v>
      </c>
      <c r="D141" s="159" t="s">
        <v>173</v>
      </c>
      <c r="E141" s="159" t="s">
        <v>279</v>
      </c>
      <c r="F141" s="159"/>
      <c r="G141" s="166" t="s">
        <v>224</v>
      </c>
      <c r="H141" s="171" t="s">
        <v>89</v>
      </c>
      <c r="I141" s="159" t="s">
        <v>104</v>
      </c>
      <c r="J141" s="165">
        <v>45005</v>
      </c>
      <c r="K141" s="165">
        <v>45005</v>
      </c>
      <c r="L141" s="172" t="s">
        <v>1589</v>
      </c>
      <c r="M141" s="159" t="s">
        <v>137</v>
      </c>
      <c r="N141" s="159" t="s">
        <v>644</v>
      </c>
      <c r="O141" s="159" t="s">
        <v>352</v>
      </c>
      <c r="P141" s="159"/>
      <c r="Q141" s="165"/>
      <c r="R141" s="166"/>
      <c r="S141" s="167"/>
      <c r="T141" s="168">
        <v>45009</v>
      </c>
      <c r="U141" s="163" t="s">
        <v>1590</v>
      </c>
      <c r="V141" s="169" t="s">
        <v>162</v>
      </c>
      <c r="W141" s="173" t="s">
        <v>336</v>
      </c>
    </row>
    <row r="142" spans="1:23" ht="14.45" customHeight="1" x14ac:dyDescent="0.25">
      <c r="A142" s="171" t="s">
        <v>1591</v>
      </c>
      <c r="B142" s="160">
        <v>35</v>
      </c>
      <c r="C142" s="159" t="s">
        <v>168</v>
      </c>
      <c r="D142" s="159" t="s">
        <v>173</v>
      </c>
      <c r="E142" s="159" t="s">
        <v>279</v>
      </c>
      <c r="F142" s="159"/>
      <c r="G142" s="166" t="s">
        <v>373</v>
      </c>
      <c r="H142" s="171" t="s">
        <v>89</v>
      </c>
      <c r="I142" s="159" t="s">
        <v>106</v>
      </c>
      <c r="J142" s="165">
        <v>45006</v>
      </c>
      <c r="K142" s="165">
        <v>45006</v>
      </c>
      <c r="L142" s="172" t="s">
        <v>1592</v>
      </c>
      <c r="M142" s="159" t="s">
        <v>137</v>
      </c>
      <c r="N142" s="159" t="s">
        <v>644</v>
      </c>
      <c r="O142" s="159" t="s">
        <v>334</v>
      </c>
      <c r="P142" s="159" t="s">
        <v>353</v>
      </c>
      <c r="Q142" s="165">
        <v>45006</v>
      </c>
      <c r="R142" s="166" t="s">
        <v>354</v>
      </c>
      <c r="S142" s="167"/>
      <c r="T142" s="168">
        <v>45012</v>
      </c>
      <c r="U142" s="163" t="s">
        <v>1593</v>
      </c>
      <c r="V142" s="169" t="s">
        <v>162</v>
      </c>
      <c r="W142" s="173" t="s">
        <v>347</v>
      </c>
    </row>
    <row r="143" spans="1:23" ht="14.45" customHeight="1" x14ac:dyDescent="0.25">
      <c r="A143" s="171" t="s">
        <v>1594</v>
      </c>
      <c r="B143" s="160">
        <v>1.1000000000000001</v>
      </c>
      <c r="C143" s="159" t="s">
        <v>178</v>
      </c>
      <c r="D143" s="159" t="s">
        <v>173</v>
      </c>
      <c r="E143" s="159" t="s">
        <v>185</v>
      </c>
      <c r="F143" s="159"/>
      <c r="G143" s="166" t="s">
        <v>413</v>
      </c>
      <c r="H143" s="171" t="s">
        <v>91</v>
      </c>
      <c r="I143" s="159" t="s">
        <v>114</v>
      </c>
      <c r="J143" s="165">
        <v>45006</v>
      </c>
      <c r="K143" s="165">
        <v>45006</v>
      </c>
      <c r="L143" s="172" t="s">
        <v>1595</v>
      </c>
      <c r="M143" s="159" t="s">
        <v>133</v>
      </c>
      <c r="N143" s="159" t="s">
        <v>644</v>
      </c>
      <c r="O143" s="159" t="s">
        <v>284</v>
      </c>
      <c r="P143" s="159"/>
      <c r="Q143" s="165"/>
      <c r="R143" s="166"/>
      <c r="S143" s="167"/>
      <c r="T143" s="168">
        <v>45012</v>
      </c>
      <c r="U143" s="163" t="s">
        <v>1596</v>
      </c>
      <c r="V143" s="169" t="s">
        <v>162</v>
      </c>
      <c r="W143" s="173" t="s">
        <v>347</v>
      </c>
    </row>
    <row r="144" spans="1:23" ht="14.45" customHeight="1" x14ac:dyDescent="0.25">
      <c r="A144" s="171" t="s">
        <v>1597</v>
      </c>
      <c r="B144" s="160">
        <v>6</v>
      </c>
      <c r="C144" s="159" t="s">
        <v>168</v>
      </c>
      <c r="D144" s="159" t="s">
        <v>173</v>
      </c>
      <c r="E144" s="159" t="s">
        <v>185</v>
      </c>
      <c r="F144" s="159"/>
      <c r="G144" s="166" t="s">
        <v>521</v>
      </c>
      <c r="H144" s="171" t="s">
        <v>91</v>
      </c>
      <c r="I144" s="159" t="s">
        <v>114</v>
      </c>
      <c r="J144" s="165">
        <v>45003</v>
      </c>
      <c r="K144" s="165">
        <v>45003</v>
      </c>
      <c r="L144" s="172" t="s">
        <v>1598</v>
      </c>
      <c r="M144" s="159" t="s">
        <v>201</v>
      </c>
      <c r="N144" s="159" t="s">
        <v>344</v>
      </c>
      <c r="O144" s="159" t="s">
        <v>421</v>
      </c>
      <c r="P144" s="159"/>
      <c r="Q144" s="165"/>
      <c r="R144" s="166"/>
      <c r="S144" s="167"/>
      <c r="T144" s="168">
        <v>45007</v>
      </c>
      <c r="U144" s="172" t="s">
        <v>1598</v>
      </c>
      <c r="V144" s="169" t="s">
        <v>162</v>
      </c>
      <c r="W144" s="173" t="s">
        <v>299</v>
      </c>
    </row>
    <row r="145" spans="1:23" ht="14.45" customHeight="1" x14ac:dyDescent="0.25">
      <c r="A145" s="171" t="s">
        <v>1599</v>
      </c>
      <c r="B145" s="160">
        <v>1.9</v>
      </c>
      <c r="C145" s="159" t="s">
        <v>178</v>
      </c>
      <c r="D145" s="159" t="s">
        <v>173</v>
      </c>
      <c r="E145" s="159" t="s">
        <v>185</v>
      </c>
      <c r="F145" s="159"/>
      <c r="G145" s="166" t="s">
        <v>413</v>
      </c>
      <c r="H145" s="171" t="s">
        <v>91</v>
      </c>
      <c r="I145" s="159" t="s">
        <v>114</v>
      </c>
      <c r="J145" s="165">
        <v>45007</v>
      </c>
      <c r="K145" s="165">
        <v>45007</v>
      </c>
      <c r="L145" s="172" t="s">
        <v>725</v>
      </c>
      <c r="M145" s="159" t="s">
        <v>133</v>
      </c>
      <c r="N145" s="159" t="s">
        <v>644</v>
      </c>
      <c r="O145" s="159" t="s">
        <v>284</v>
      </c>
      <c r="P145" s="159"/>
      <c r="Q145" s="165"/>
      <c r="R145" s="166"/>
      <c r="S145" s="167"/>
      <c r="T145" s="168">
        <v>45012</v>
      </c>
      <c r="U145" s="163" t="s">
        <v>1596</v>
      </c>
      <c r="V145" s="169" t="s">
        <v>162</v>
      </c>
      <c r="W145" s="173" t="s">
        <v>328</v>
      </c>
    </row>
    <row r="146" spans="1:23" ht="14.45" customHeight="1" x14ac:dyDescent="0.25">
      <c r="A146" s="171" t="s">
        <v>1600</v>
      </c>
      <c r="B146" s="160">
        <v>29</v>
      </c>
      <c r="C146" s="159" t="s">
        <v>168</v>
      </c>
      <c r="D146" s="159" t="s">
        <v>169</v>
      </c>
      <c r="E146" s="159" t="s">
        <v>279</v>
      </c>
      <c r="F146" s="159"/>
      <c r="G146" s="166" t="s">
        <v>231</v>
      </c>
      <c r="H146" s="171" t="s">
        <v>89</v>
      </c>
      <c r="I146" s="159" t="s">
        <v>104</v>
      </c>
      <c r="J146" s="165">
        <v>45007</v>
      </c>
      <c r="K146" s="165">
        <v>45007</v>
      </c>
      <c r="L146" s="172" t="s">
        <v>171</v>
      </c>
      <c r="M146" s="159" t="s">
        <v>137</v>
      </c>
      <c r="N146" s="159" t="s">
        <v>644</v>
      </c>
      <c r="O146" s="159" t="s">
        <v>171</v>
      </c>
      <c r="P146" s="159"/>
      <c r="Q146" s="165"/>
      <c r="R146" s="166"/>
      <c r="S146" s="167"/>
      <c r="T146" s="168">
        <v>45008</v>
      </c>
      <c r="U146" s="163" t="s">
        <v>1601</v>
      </c>
      <c r="V146" s="169" t="s">
        <v>162</v>
      </c>
      <c r="W146" s="173" t="s">
        <v>519</v>
      </c>
    </row>
    <row r="147" spans="1:23" ht="14.45" customHeight="1" x14ac:dyDescent="0.25">
      <c r="A147" s="171" t="s">
        <v>1602</v>
      </c>
      <c r="B147" s="160">
        <v>8</v>
      </c>
      <c r="C147" s="159" t="s">
        <v>168</v>
      </c>
      <c r="D147" s="159" t="s">
        <v>173</v>
      </c>
      <c r="E147" s="159" t="s">
        <v>279</v>
      </c>
      <c r="F147" s="159"/>
      <c r="G147" s="166" t="s">
        <v>419</v>
      </c>
      <c r="H147" s="171" t="s">
        <v>89</v>
      </c>
      <c r="I147" s="159" t="s">
        <v>106</v>
      </c>
      <c r="J147" s="165">
        <v>45007</v>
      </c>
      <c r="K147" s="165">
        <v>45007</v>
      </c>
      <c r="L147" s="172" t="s">
        <v>1603</v>
      </c>
      <c r="M147" s="159" t="s">
        <v>133</v>
      </c>
      <c r="N147" s="159" t="s">
        <v>644</v>
      </c>
      <c r="O147" s="159" t="s">
        <v>345</v>
      </c>
      <c r="P147" s="159"/>
      <c r="Q147" s="165"/>
      <c r="R147" s="166"/>
      <c r="S147" s="167"/>
      <c r="T147" s="168">
        <v>45013</v>
      </c>
      <c r="U147" s="163" t="s">
        <v>1604</v>
      </c>
      <c r="V147" s="169" t="s">
        <v>162</v>
      </c>
      <c r="W147" s="173" t="s">
        <v>347</v>
      </c>
    </row>
    <row r="148" spans="1:23" ht="14.45" customHeight="1" x14ac:dyDescent="0.25">
      <c r="A148" s="171" t="s">
        <v>1605</v>
      </c>
      <c r="B148" s="160">
        <v>60</v>
      </c>
      <c r="C148" s="159" t="s">
        <v>168</v>
      </c>
      <c r="D148" s="159" t="s">
        <v>173</v>
      </c>
      <c r="E148" s="159" t="s">
        <v>185</v>
      </c>
      <c r="F148" s="159"/>
      <c r="G148" s="166" t="s">
        <v>413</v>
      </c>
      <c r="H148" s="171" t="s">
        <v>91</v>
      </c>
      <c r="I148" s="159" t="s">
        <v>114</v>
      </c>
      <c r="J148" s="165">
        <v>45007</v>
      </c>
      <c r="K148" s="165">
        <v>45007</v>
      </c>
      <c r="L148" s="172" t="s">
        <v>878</v>
      </c>
      <c r="M148" s="159" t="s">
        <v>133</v>
      </c>
      <c r="N148" s="159" t="s">
        <v>644</v>
      </c>
      <c r="O148" s="159" t="s">
        <v>345</v>
      </c>
      <c r="P148" s="159"/>
      <c r="Q148" s="165"/>
      <c r="R148" s="166"/>
      <c r="S148" s="167"/>
      <c r="T148" s="168">
        <v>45011</v>
      </c>
      <c r="U148" s="163" t="s">
        <v>1606</v>
      </c>
      <c r="V148" s="169" t="s">
        <v>162</v>
      </c>
      <c r="W148" s="173" t="s">
        <v>299</v>
      </c>
    </row>
    <row r="149" spans="1:23" ht="14.45" customHeight="1" x14ac:dyDescent="0.25">
      <c r="A149" s="171" t="s">
        <v>1607</v>
      </c>
      <c r="B149" s="160">
        <f>8*30.4387/365.25</f>
        <v>0.66669295003422313</v>
      </c>
      <c r="C149" s="159" t="s">
        <v>178</v>
      </c>
      <c r="D149" s="159" t="s">
        <v>173</v>
      </c>
      <c r="E149" s="159" t="s">
        <v>185</v>
      </c>
      <c r="F149" s="159"/>
      <c r="G149" s="166" t="s">
        <v>408</v>
      </c>
      <c r="H149" s="171" t="s">
        <v>91</v>
      </c>
      <c r="I149" s="159" t="s">
        <v>114</v>
      </c>
      <c r="J149" s="165">
        <v>45007</v>
      </c>
      <c r="K149" s="165">
        <v>45007</v>
      </c>
      <c r="L149" s="172" t="s">
        <v>963</v>
      </c>
      <c r="M149" s="159" t="s">
        <v>133</v>
      </c>
      <c r="N149" s="159" t="s">
        <v>644</v>
      </c>
      <c r="O149" s="159" t="s">
        <v>284</v>
      </c>
      <c r="P149" s="159"/>
      <c r="Q149" s="165"/>
      <c r="R149" s="166"/>
      <c r="S149" s="167"/>
      <c r="T149" s="168">
        <v>45012</v>
      </c>
      <c r="U149" s="163" t="s">
        <v>365</v>
      </c>
      <c r="V149" s="169" t="s">
        <v>162</v>
      </c>
      <c r="W149" s="173" t="s">
        <v>328</v>
      </c>
    </row>
    <row r="150" spans="1:23" ht="14.45" customHeight="1" x14ac:dyDescent="0.25">
      <c r="A150" s="171" t="s">
        <v>1608</v>
      </c>
      <c r="B150" s="160">
        <v>26</v>
      </c>
      <c r="C150" s="159" t="s">
        <v>178</v>
      </c>
      <c r="D150" s="159" t="s">
        <v>169</v>
      </c>
      <c r="E150" s="159" t="s">
        <v>185</v>
      </c>
      <c r="F150" s="159"/>
      <c r="G150" s="166" t="s">
        <v>1609</v>
      </c>
      <c r="H150" s="171" t="s">
        <v>91</v>
      </c>
      <c r="I150" s="159" t="s">
        <v>114</v>
      </c>
      <c r="J150" s="165">
        <v>45008</v>
      </c>
      <c r="K150" s="165">
        <v>45008</v>
      </c>
      <c r="L150" s="172" t="s">
        <v>1610</v>
      </c>
      <c r="M150" s="159" t="s">
        <v>133</v>
      </c>
      <c r="N150" s="159" t="s">
        <v>644</v>
      </c>
      <c r="O150" s="159" t="s">
        <v>421</v>
      </c>
      <c r="P150" s="159"/>
      <c r="Q150" s="165"/>
      <c r="R150" s="166"/>
      <c r="S150" s="167"/>
      <c r="T150" s="168">
        <v>45010</v>
      </c>
      <c r="U150" s="163" t="s">
        <v>482</v>
      </c>
      <c r="V150" s="169" t="s">
        <v>162</v>
      </c>
      <c r="W150" s="173" t="s">
        <v>276</v>
      </c>
    </row>
    <row r="151" spans="1:23" ht="14.45" customHeight="1" x14ac:dyDescent="0.25">
      <c r="A151" s="171" t="s">
        <v>1611</v>
      </c>
      <c r="B151" s="160">
        <v>30</v>
      </c>
      <c r="C151" s="159" t="s">
        <v>168</v>
      </c>
      <c r="D151" s="159" t="s">
        <v>173</v>
      </c>
      <c r="E151" s="159" t="s">
        <v>185</v>
      </c>
      <c r="F151" s="159"/>
      <c r="G151" s="166" t="s">
        <v>413</v>
      </c>
      <c r="H151" s="171" t="s">
        <v>91</v>
      </c>
      <c r="I151" s="159" t="s">
        <v>114</v>
      </c>
      <c r="J151" s="165">
        <v>45008</v>
      </c>
      <c r="K151" s="165">
        <v>45008</v>
      </c>
      <c r="L151" s="172" t="s">
        <v>721</v>
      </c>
      <c r="M151" s="159" t="s">
        <v>137</v>
      </c>
      <c r="N151" s="159" t="s">
        <v>644</v>
      </c>
      <c r="O151" s="159" t="s">
        <v>171</v>
      </c>
      <c r="P151" s="159"/>
      <c r="Q151" s="165"/>
      <c r="R151" s="166"/>
      <c r="S151" s="167"/>
      <c r="T151" s="168">
        <v>45017</v>
      </c>
      <c r="U151" s="163" t="s">
        <v>1612</v>
      </c>
      <c r="V151" s="169" t="s">
        <v>162</v>
      </c>
      <c r="W151" s="173" t="s">
        <v>417</v>
      </c>
    </row>
    <row r="152" spans="1:23" ht="14.45" customHeight="1" x14ac:dyDescent="0.25">
      <c r="A152" s="171" t="s">
        <v>1613</v>
      </c>
      <c r="B152" s="160">
        <v>30</v>
      </c>
      <c r="C152" s="159" t="s">
        <v>168</v>
      </c>
      <c r="D152" s="159" t="s">
        <v>173</v>
      </c>
      <c r="E152" s="159" t="s">
        <v>279</v>
      </c>
      <c r="F152" s="159"/>
      <c r="G152" s="166" t="s">
        <v>514</v>
      </c>
      <c r="H152" s="171" t="s">
        <v>89</v>
      </c>
      <c r="I152" s="159" t="s">
        <v>106</v>
      </c>
      <c r="J152" s="165">
        <v>45008</v>
      </c>
      <c r="K152" s="165">
        <v>45008</v>
      </c>
      <c r="L152" s="172" t="s">
        <v>1021</v>
      </c>
      <c r="M152" s="159" t="s">
        <v>137</v>
      </c>
      <c r="N152" s="159" t="s">
        <v>644</v>
      </c>
      <c r="O152" s="159" t="s">
        <v>705</v>
      </c>
      <c r="P152" s="159" t="s">
        <v>353</v>
      </c>
      <c r="Q152" s="165">
        <v>45008</v>
      </c>
      <c r="R152" s="166" t="s">
        <v>147</v>
      </c>
      <c r="S152" s="167"/>
      <c r="T152" s="168">
        <v>45013</v>
      </c>
      <c r="U152" s="163" t="s">
        <v>1614</v>
      </c>
      <c r="V152" s="169" t="s">
        <v>162</v>
      </c>
      <c r="W152" s="173" t="s">
        <v>1615</v>
      </c>
    </row>
    <row r="153" spans="1:23" ht="14.45" customHeight="1" x14ac:dyDescent="0.25">
      <c r="A153" s="171" t="s">
        <v>1616</v>
      </c>
      <c r="B153" s="160">
        <v>27</v>
      </c>
      <c r="C153" s="159" t="s">
        <v>168</v>
      </c>
      <c r="D153" s="159" t="s">
        <v>173</v>
      </c>
      <c r="E153" s="159" t="s">
        <v>185</v>
      </c>
      <c r="F153" s="159"/>
      <c r="G153" s="166" t="s">
        <v>381</v>
      </c>
      <c r="H153" s="171" t="s">
        <v>91</v>
      </c>
      <c r="I153" s="159" t="s">
        <v>114</v>
      </c>
      <c r="J153" s="165">
        <v>45008</v>
      </c>
      <c r="K153" s="165">
        <v>45008</v>
      </c>
      <c r="L153" s="172" t="s">
        <v>1617</v>
      </c>
      <c r="M153" s="159" t="s">
        <v>133</v>
      </c>
      <c r="N153" s="159" t="s">
        <v>644</v>
      </c>
      <c r="O153" s="159" t="s">
        <v>352</v>
      </c>
      <c r="P153" s="159"/>
      <c r="Q153" s="165"/>
      <c r="R153" s="166"/>
      <c r="S153" s="167"/>
      <c r="T153" s="168">
        <v>45012</v>
      </c>
      <c r="U153" s="163" t="s">
        <v>1618</v>
      </c>
      <c r="V153" s="169" t="s">
        <v>162</v>
      </c>
      <c r="W153" s="173" t="s">
        <v>299</v>
      </c>
    </row>
    <row r="154" spans="1:23" ht="14.45" customHeight="1" x14ac:dyDescent="0.25">
      <c r="A154" s="171" t="s">
        <v>1619</v>
      </c>
      <c r="B154" s="160">
        <v>25</v>
      </c>
      <c r="C154" s="159" t="s">
        <v>178</v>
      </c>
      <c r="D154" s="159" t="s">
        <v>173</v>
      </c>
      <c r="E154" s="159" t="s">
        <v>185</v>
      </c>
      <c r="F154" s="159"/>
      <c r="G154" s="166" t="s">
        <v>1620</v>
      </c>
      <c r="H154" s="171" t="s">
        <v>89</v>
      </c>
      <c r="I154" s="159" t="s">
        <v>114</v>
      </c>
      <c r="J154" s="165">
        <v>45005</v>
      </c>
      <c r="K154" s="165">
        <v>45005</v>
      </c>
      <c r="L154" s="172" t="s">
        <v>1621</v>
      </c>
      <c r="M154" s="159" t="s">
        <v>201</v>
      </c>
      <c r="N154" s="159" t="s">
        <v>344</v>
      </c>
      <c r="O154" s="159" t="s">
        <v>421</v>
      </c>
      <c r="P154" s="159" t="s">
        <v>353</v>
      </c>
      <c r="Q154" s="165">
        <v>45005</v>
      </c>
      <c r="R154" s="166" t="s">
        <v>147</v>
      </c>
      <c r="S154" s="167"/>
      <c r="T154" s="168">
        <v>45013</v>
      </c>
      <c r="U154" s="163" t="s">
        <v>1622</v>
      </c>
      <c r="V154" s="169" t="s">
        <v>162</v>
      </c>
      <c r="W154" s="173" t="s">
        <v>1623</v>
      </c>
    </row>
    <row r="155" spans="1:23" ht="14.45" customHeight="1" x14ac:dyDescent="0.25">
      <c r="A155" s="171" t="s">
        <v>1624</v>
      </c>
      <c r="B155" s="160">
        <f>40/365.25</f>
        <v>0.10951403148528405</v>
      </c>
      <c r="C155" s="159" t="s">
        <v>168</v>
      </c>
      <c r="D155" s="159" t="s">
        <v>173</v>
      </c>
      <c r="E155" s="159" t="s">
        <v>279</v>
      </c>
      <c r="F155" s="159"/>
      <c r="G155" s="166" t="s">
        <v>1406</v>
      </c>
      <c r="H155" s="171" t="s">
        <v>89</v>
      </c>
      <c r="I155" s="159" t="s">
        <v>104</v>
      </c>
      <c r="J155" s="165">
        <v>45008</v>
      </c>
      <c r="K155" s="165">
        <v>45008</v>
      </c>
      <c r="L155" s="172" t="s">
        <v>843</v>
      </c>
      <c r="M155" s="159" t="s">
        <v>133</v>
      </c>
      <c r="N155" s="159" t="s">
        <v>644</v>
      </c>
      <c r="O155" s="159" t="s">
        <v>284</v>
      </c>
      <c r="P155" s="159"/>
      <c r="Q155" s="165"/>
      <c r="R155" s="166"/>
      <c r="S155" s="167"/>
      <c r="T155" s="168">
        <v>45009</v>
      </c>
      <c r="U155" s="163" t="s">
        <v>672</v>
      </c>
      <c r="V155" s="169" t="s">
        <v>162</v>
      </c>
      <c r="W155" s="173" t="s">
        <v>665</v>
      </c>
    </row>
    <row r="156" spans="1:23" ht="14.45" customHeight="1" x14ac:dyDescent="0.25">
      <c r="A156" s="171" t="s">
        <v>1625</v>
      </c>
      <c r="B156" s="160">
        <f>40/365.25</f>
        <v>0.10951403148528405</v>
      </c>
      <c r="C156" s="159" t="s">
        <v>168</v>
      </c>
      <c r="D156" s="159" t="s">
        <v>173</v>
      </c>
      <c r="E156" s="159" t="s">
        <v>279</v>
      </c>
      <c r="F156" s="159"/>
      <c r="G156" s="166" t="s">
        <v>1406</v>
      </c>
      <c r="H156" s="171" t="s">
        <v>89</v>
      </c>
      <c r="I156" s="159" t="s">
        <v>104</v>
      </c>
      <c r="J156" s="165">
        <v>45008</v>
      </c>
      <c r="K156" s="165">
        <v>45008</v>
      </c>
      <c r="L156" s="172" t="s">
        <v>843</v>
      </c>
      <c r="M156" s="159" t="s">
        <v>133</v>
      </c>
      <c r="N156" s="159" t="s">
        <v>644</v>
      </c>
      <c r="O156" s="159" t="s">
        <v>284</v>
      </c>
      <c r="P156" s="159"/>
      <c r="Q156" s="165"/>
      <c r="R156" s="166"/>
      <c r="S156" s="167"/>
      <c r="T156" s="168">
        <v>45009</v>
      </c>
      <c r="U156" s="163" t="s">
        <v>672</v>
      </c>
      <c r="V156" s="169" t="s">
        <v>162</v>
      </c>
      <c r="W156" s="173" t="s">
        <v>665</v>
      </c>
    </row>
    <row r="157" spans="1:23" ht="14.45" customHeight="1" x14ac:dyDescent="0.25">
      <c r="A157" s="171" t="s">
        <v>1626</v>
      </c>
      <c r="B157" s="160">
        <v>52</v>
      </c>
      <c r="C157" s="159" t="s">
        <v>178</v>
      </c>
      <c r="D157" s="159" t="s">
        <v>173</v>
      </c>
      <c r="E157" s="159" t="s">
        <v>185</v>
      </c>
      <c r="F157" s="159"/>
      <c r="G157" s="166" t="s">
        <v>413</v>
      </c>
      <c r="H157" s="171" t="s">
        <v>91</v>
      </c>
      <c r="I157" s="159" t="s">
        <v>114</v>
      </c>
      <c r="J157" s="165">
        <v>45008</v>
      </c>
      <c r="K157" s="165">
        <v>45008</v>
      </c>
      <c r="L157" s="172" t="s">
        <v>482</v>
      </c>
      <c r="M157" s="159" t="s">
        <v>133</v>
      </c>
      <c r="N157" s="159" t="s">
        <v>644</v>
      </c>
      <c r="O157" s="159" t="s">
        <v>421</v>
      </c>
      <c r="P157" s="159"/>
      <c r="Q157" s="165"/>
      <c r="R157" s="166"/>
      <c r="S157" s="167"/>
      <c r="T157" s="168">
        <v>45013</v>
      </c>
      <c r="U157" s="163" t="s">
        <v>1627</v>
      </c>
      <c r="V157" s="169" t="s">
        <v>162</v>
      </c>
      <c r="W157" s="173" t="s">
        <v>328</v>
      </c>
    </row>
    <row r="158" spans="1:23" ht="14.45" customHeight="1" x14ac:dyDescent="0.25">
      <c r="A158" s="171" t="s">
        <v>1628</v>
      </c>
      <c r="B158" s="160">
        <v>1.3</v>
      </c>
      <c r="C158" s="159" t="s">
        <v>178</v>
      </c>
      <c r="D158" s="159" t="s">
        <v>169</v>
      </c>
      <c r="E158" s="159" t="s">
        <v>185</v>
      </c>
      <c r="F158" s="159"/>
      <c r="G158" s="166" t="s">
        <v>1629</v>
      </c>
      <c r="H158" s="171" t="s">
        <v>91</v>
      </c>
      <c r="I158" s="159" t="s">
        <v>114</v>
      </c>
      <c r="J158" s="165">
        <v>45007</v>
      </c>
      <c r="K158" s="165">
        <v>45007</v>
      </c>
      <c r="L158" s="172" t="s">
        <v>963</v>
      </c>
      <c r="M158" s="159" t="s">
        <v>133</v>
      </c>
      <c r="N158" s="159" t="s">
        <v>344</v>
      </c>
      <c r="O158" s="159" t="s">
        <v>284</v>
      </c>
      <c r="P158" s="159"/>
      <c r="Q158" s="165"/>
      <c r="R158" s="166"/>
      <c r="S158" s="167"/>
      <c r="T158" s="168">
        <v>45012</v>
      </c>
      <c r="U158" s="163" t="s">
        <v>1630</v>
      </c>
      <c r="V158" s="169" t="s">
        <v>162</v>
      </c>
      <c r="W158" s="173" t="s">
        <v>328</v>
      </c>
    </row>
    <row r="159" spans="1:23" ht="14.45" customHeight="1" x14ac:dyDescent="0.25">
      <c r="A159" s="171" t="s">
        <v>1631</v>
      </c>
      <c r="B159" s="160">
        <v>54</v>
      </c>
      <c r="C159" s="159" t="s">
        <v>168</v>
      </c>
      <c r="D159" s="159" t="s">
        <v>173</v>
      </c>
      <c r="E159" s="159" t="s">
        <v>279</v>
      </c>
      <c r="F159" s="159"/>
      <c r="G159" s="166" t="s">
        <v>419</v>
      </c>
      <c r="H159" s="171" t="s">
        <v>89</v>
      </c>
      <c r="I159" s="159" t="s">
        <v>106</v>
      </c>
      <c r="J159" s="165">
        <v>45008</v>
      </c>
      <c r="K159" s="165">
        <v>45008</v>
      </c>
      <c r="L159" s="172" t="s">
        <v>1632</v>
      </c>
      <c r="M159" s="159" t="s">
        <v>133</v>
      </c>
      <c r="N159" s="159" t="s">
        <v>644</v>
      </c>
      <c r="O159" s="159" t="s">
        <v>345</v>
      </c>
      <c r="P159" s="159"/>
      <c r="Q159" s="165"/>
      <c r="R159" s="166"/>
      <c r="S159" s="167"/>
      <c r="T159" s="168">
        <v>45013</v>
      </c>
      <c r="U159" s="163" t="s">
        <v>1633</v>
      </c>
      <c r="V159" s="169" t="s">
        <v>162</v>
      </c>
      <c r="W159" s="173" t="s">
        <v>328</v>
      </c>
    </row>
    <row r="160" spans="1:23" ht="14.45" customHeight="1" x14ac:dyDescent="0.25">
      <c r="A160" s="171" t="s">
        <v>1634</v>
      </c>
      <c r="B160" s="160">
        <v>60</v>
      </c>
      <c r="C160" s="159" t="s">
        <v>168</v>
      </c>
      <c r="D160" s="159" t="s">
        <v>173</v>
      </c>
      <c r="E160" s="159" t="s">
        <v>185</v>
      </c>
      <c r="F160" s="159"/>
      <c r="G160" s="166" t="s">
        <v>408</v>
      </c>
      <c r="H160" s="171" t="s">
        <v>91</v>
      </c>
      <c r="I160" s="159" t="s">
        <v>114</v>
      </c>
      <c r="J160" s="165">
        <v>45008</v>
      </c>
      <c r="K160" s="165">
        <v>45008</v>
      </c>
      <c r="L160" s="172" t="s">
        <v>690</v>
      </c>
      <c r="M160" s="159" t="s">
        <v>133</v>
      </c>
      <c r="N160" s="159" t="s">
        <v>644</v>
      </c>
      <c r="O160" s="159" t="s">
        <v>383</v>
      </c>
      <c r="P160" s="159"/>
      <c r="Q160" s="165"/>
      <c r="R160" s="166"/>
      <c r="S160" s="167"/>
      <c r="T160" s="168">
        <v>45014</v>
      </c>
      <c r="U160" s="163" t="s">
        <v>1635</v>
      </c>
      <c r="V160" s="169" t="s">
        <v>162</v>
      </c>
      <c r="W160" s="173" t="s">
        <v>347</v>
      </c>
    </row>
    <row r="161" spans="1:23" ht="14.45" customHeight="1" x14ac:dyDescent="0.25">
      <c r="A161" s="171" t="s">
        <v>1636</v>
      </c>
      <c r="B161" s="160">
        <v>23</v>
      </c>
      <c r="C161" s="159" t="s">
        <v>168</v>
      </c>
      <c r="D161" s="159" t="s">
        <v>173</v>
      </c>
      <c r="E161" s="159" t="s">
        <v>185</v>
      </c>
      <c r="F161" s="159"/>
      <c r="G161" s="166" t="s">
        <v>381</v>
      </c>
      <c r="H161" s="171" t="s">
        <v>91</v>
      </c>
      <c r="I161" s="159" t="s">
        <v>114</v>
      </c>
      <c r="J161" s="165">
        <v>45009</v>
      </c>
      <c r="K161" s="165">
        <v>45009</v>
      </c>
      <c r="L161" s="172" t="s">
        <v>171</v>
      </c>
      <c r="M161" s="159" t="s">
        <v>137</v>
      </c>
      <c r="N161" s="159" t="s">
        <v>644</v>
      </c>
      <c r="O161" s="159" t="s">
        <v>171</v>
      </c>
      <c r="P161" s="159"/>
      <c r="Q161" s="165"/>
      <c r="R161" s="166"/>
      <c r="S161" s="167"/>
      <c r="T161" s="168">
        <v>45019</v>
      </c>
      <c r="U161" s="163" t="s">
        <v>1637</v>
      </c>
      <c r="V161" s="169" t="s">
        <v>162</v>
      </c>
      <c r="W161" s="173" t="s">
        <v>900</v>
      </c>
    </row>
    <row r="162" spans="1:23" ht="14.45" customHeight="1" x14ac:dyDescent="0.25">
      <c r="A162" s="171" t="s">
        <v>1638</v>
      </c>
      <c r="B162" s="160">
        <v>35</v>
      </c>
      <c r="C162" s="159" t="s">
        <v>168</v>
      </c>
      <c r="D162" s="159" t="s">
        <v>173</v>
      </c>
      <c r="E162" s="159" t="s">
        <v>185</v>
      </c>
      <c r="F162" s="159"/>
      <c r="G162" s="166" t="s">
        <v>342</v>
      </c>
      <c r="H162" s="171" t="s">
        <v>91</v>
      </c>
      <c r="I162" s="159" t="s">
        <v>114</v>
      </c>
      <c r="J162" s="165">
        <v>45010</v>
      </c>
      <c r="K162" s="165">
        <v>45010</v>
      </c>
      <c r="L162" s="172" t="s">
        <v>1639</v>
      </c>
      <c r="M162" s="159" t="s">
        <v>137</v>
      </c>
      <c r="N162" s="159" t="s">
        <v>305</v>
      </c>
      <c r="O162" s="159" t="s">
        <v>171</v>
      </c>
      <c r="P162" s="159"/>
      <c r="Q162" s="165"/>
      <c r="R162" s="166"/>
      <c r="S162" s="167"/>
      <c r="T162" s="168">
        <v>45012</v>
      </c>
      <c r="U162" s="163" t="s">
        <v>1640</v>
      </c>
      <c r="V162" s="169" t="s">
        <v>162</v>
      </c>
      <c r="W162" s="173" t="s">
        <v>276</v>
      </c>
    </row>
    <row r="163" spans="1:23" ht="14.45" customHeight="1" x14ac:dyDescent="0.25">
      <c r="A163" s="171" t="s">
        <v>1641</v>
      </c>
      <c r="B163" s="160">
        <v>4</v>
      </c>
      <c r="C163" s="159" t="s">
        <v>168</v>
      </c>
      <c r="D163" s="159" t="s">
        <v>173</v>
      </c>
      <c r="E163" s="159" t="s">
        <v>185</v>
      </c>
      <c r="F163" s="159"/>
      <c r="G163" s="166" t="s">
        <v>342</v>
      </c>
      <c r="H163" s="171" t="s">
        <v>89</v>
      </c>
      <c r="I163" s="159" t="s">
        <v>114</v>
      </c>
      <c r="J163" s="165">
        <v>45010</v>
      </c>
      <c r="K163" s="165">
        <v>45010</v>
      </c>
      <c r="L163" s="172" t="s">
        <v>1642</v>
      </c>
      <c r="M163" s="159" t="s">
        <v>201</v>
      </c>
      <c r="N163" s="159" t="s">
        <v>305</v>
      </c>
      <c r="O163" s="159" t="s">
        <v>511</v>
      </c>
      <c r="P163" s="159" t="s">
        <v>353</v>
      </c>
      <c r="Q163" s="165">
        <v>45012</v>
      </c>
      <c r="R163" s="166" t="s">
        <v>354</v>
      </c>
      <c r="S163" s="167"/>
      <c r="T163" s="168">
        <v>45017</v>
      </c>
      <c r="U163" s="163" t="s">
        <v>1643</v>
      </c>
      <c r="V163" s="169" t="s">
        <v>162</v>
      </c>
      <c r="W163" s="173" t="s">
        <v>1644</v>
      </c>
    </row>
    <row r="164" spans="1:23" ht="14.45" customHeight="1" x14ac:dyDescent="0.25">
      <c r="A164" s="171" t="s">
        <v>1645</v>
      </c>
      <c r="B164" s="160">
        <v>2</v>
      </c>
      <c r="C164" s="159" t="s">
        <v>178</v>
      </c>
      <c r="D164" s="159" t="s">
        <v>173</v>
      </c>
      <c r="E164" s="159" t="s">
        <v>185</v>
      </c>
      <c r="F164" s="159"/>
      <c r="G164" s="166" t="s">
        <v>342</v>
      </c>
      <c r="H164" s="171" t="s">
        <v>91</v>
      </c>
      <c r="I164" s="159" t="s">
        <v>114</v>
      </c>
      <c r="J164" s="165">
        <v>45010</v>
      </c>
      <c r="K164" s="165">
        <v>45010</v>
      </c>
      <c r="L164" s="172" t="s">
        <v>1646</v>
      </c>
      <c r="M164" s="159" t="s">
        <v>201</v>
      </c>
      <c r="N164" s="159" t="s">
        <v>305</v>
      </c>
      <c r="O164" s="159" t="s">
        <v>359</v>
      </c>
      <c r="P164" s="159"/>
      <c r="Q164" s="165"/>
      <c r="R164" s="166"/>
      <c r="S164" s="167"/>
      <c r="T164" s="168">
        <v>45015</v>
      </c>
      <c r="U164" s="163"/>
      <c r="V164" s="169" t="s">
        <v>162</v>
      </c>
      <c r="W164" s="173" t="s">
        <v>328</v>
      </c>
    </row>
    <row r="165" spans="1:23" ht="14.45" customHeight="1" x14ac:dyDescent="0.25">
      <c r="A165" s="171" t="s">
        <v>1647</v>
      </c>
      <c r="B165" s="160">
        <v>20</v>
      </c>
      <c r="C165" s="159" t="s">
        <v>168</v>
      </c>
      <c r="D165" s="159" t="s">
        <v>173</v>
      </c>
      <c r="E165" s="159" t="s">
        <v>185</v>
      </c>
      <c r="F165" s="159"/>
      <c r="G165" s="166" t="s">
        <v>436</v>
      </c>
      <c r="H165" s="171" t="s">
        <v>89</v>
      </c>
      <c r="I165" s="159" t="s">
        <v>114</v>
      </c>
      <c r="J165" s="165">
        <v>45010</v>
      </c>
      <c r="K165" s="165">
        <v>45010</v>
      </c>
      <c r="L165" s="172" t="s">
        <v>1648</v>
      </c>
      <c r="M165" s="159" t="s">
        <v>137</v>
      </c>
      <c r="N165" s="159" t="s">
        <v>305</v>
      </c>
      <c r="O165" s="159" t="s">
        <v>462</v>
      </c>
      <c r="P165" s="159"/>
      <c r="Q165" s="165"/>
      <c r="R165" s="166"/>
      <c r="S165" s="167"/>
      <c r="T165" s="168">
        <v>45015</v>
      </c>
      <c r="U165" s="163" t="s">
        <v>1649</v>
      </c>
      <c r="V165" s="169" t="s">
        <v>162</v>
      </c>
      <c r="W165" s="173" t="s">
        <v>328</v>
      </c>
    </row>
    <row r="166" spans="1:23" ht="14.45" customHeight="1" x14ac:dyDescent="0.25">
      <c r="A166" s="171" t="s">
        <v>1650</v>
      </c>
      <c r="B166" s="160">
        <f>2*30.4387/365.25</f>
        <v>0.16667323750855578</v>
      </c>
      <c r="C166" s="159" t="s">
        <v>168</v>
      </c>
      <c r="D166" s="159" t="s">
        <v>173</v>
      </c>
      <c r="E166" s="159" t="s">
        <v>279</v>
      </c>
      <c r="F166" s="159"/>
      <c r="G166" s="166" t="s">
        <v>477</v>
      </c>
      <c r="H166" s="171" t="s">
        <v>89</v>
      </c>
      <c r="I166" s="159" t="s">
        <v>106</v>
      </c>
      <c r="J166" s="165">
        <v>45009</v>
      </c>
      <c r="K166" s="165">
        <v>45009</v>
      </c>
      <c r="L166" s="172" t="s">
        <v>211</v>
      </c>
      <c r="M166" s="159" t="s">
        <v>133</v>
      </c>
      <c r="N166" s="159" t="s">
        <v>644</v>
      </c>
      <c r="O166" s="159" t="s">
        <v>284</v>
      </c>
      <c r="P166" s="159"/>
      <c r="Q166" s="165"/>
      <c r="R166" s="166"/>
      <c r="S166" s="167"/>
      <c r="T166" s="168">
        <v>45014</v>
      </c>
      <c r="U166" s="163" t="s">
        <v>672</v>
      </c>
      <c r="V166" s="169" t="s">
        <v>162</v>
      </c>
      <c r="W166" s="173" t="s">
        <v>328</v>
      </c>
    </row>
    <row r="167" spans="1:23" ht="14.45" customHeight="1" x14ac:dyDescent="0.25">
      <c r="A167" s="171" t="s">
        <v>1651</v>
      </c>
      <c r="B167" s="160">
        <v>57</v>
      </c>
      <c r="C167" s="159" t="s">
        <v>178</v>
      </c>
      <c r="D167" s="159" t="s">
        <v>173</v>
      </c>
      <c r="E167" s="159" t="s">
        <v>185</v>
      </c>
      <c r="F167" s="159"/>
      <c r="G167" s="166" t="s">
        <v>217</v>
      </c>
      <c r="H167" s="171" t="s">
        <v>89</v>
      </c>
      <c r="I167" s="159" t="s">
        <v>104</v>
      </c>
      <c r="J167" s="165">
        <v>45009</v>
      </c>
      <c r="K167" s="165">
        <v>45009</v>
      </c>
      <c r="L167" s="172" t="s">
        <v>1652</v>
      </c>
      <c r="M167" s="159" t="s">
        <v>133</v>
      </c>
      <c r="N167" s="159" t="s">
        <v>644</v>
      </c>
      <c r="O167" s="159" t="s">
        <v>345</v>
      </c>
      <c r="P167" s="159"/>
      <c r="Q167" s="165"/>
      <c r="R167" s="166"/>
      <c r="S167" s="167"/>
      <c r="T167" s="168">
        <v>45015</v>
      </c>
      <c r="U167" s="163"/>
      <c r="V167" s="169" t="s">
        <v>162</v>
      </c>
      <c r="W167" s="173" t="s">
        <v>347</v>
      </c>
    </row>
    <row r="168" spans="1:23" ht="14.45" customHeight="1" x14ac:dyDescent="0.25">
      <c r="A168" s="171" t="s">
        <v>1653</v>
      </c>
      <c r="B168" s="160">
        <v>1.5</v>
      </c>
      <c r="C168" s="159" t="s">
        <v>178</v>
      </c>
      <c r="D168" s="159" t="s">
        <v>173</v>
      </c>
      <c r="E168" s="159" t="s">
        <v>185</v>
      </c>
      <c r="F168" s="159"/>
      <c r="G168" s="166" t="s">
        <v>405</v>
      </c>
      <c r="H168" s="171" t="s">
        <v>91</v>
      </c>
      <c r="I168" s="159" t="s">
        <v>116</v>
      </c>
      <c r="J168" s="165">
        <v>45009</v>
      </c>
      <c r="K168" s="165">
        <v>45009</v>
      </c>
      <c r="L168" s="172" t="s">
        <v>530</v>
      </c>
      <c r="M168" s="159" t="s">
        <v>133</v>
      </c>
      <c r="N168" s="159" t="s">
        <v>644</v>
      </c>
      <c r="O168" s="159" t="s">
        <v>805</v>
      </c>
      <c r="P168" s="159"/>
      <c r="Q168" s="165"/>
      <c r="R168" s="166"/>
      <c r="S168" s="167"/>
      <c r="T168" s="168">
        <v>45012</v>
      </c>
      <c r="U168" s="163" t="s">
        <v>944</v>
      </c>
      <c r="V168" s="169" t="s">
        <v>162</v>
      </c>
      <c r="W168" s="173" t="s">
        <v>371</v>
      </c>
    </row>
    <row r="169" spans="1:23" ht="14.45" customHeight="1" x14ac:dyDescent="0.25">
      <c r="A169" s="171" t="s">
        <v>1654</v>
      </c>
      <c r="B169" s="160">
        <f>10*30.4387/365.25</f>
        <v>0.83336618754277891</v>
      </c>
      <c r="C169" s="159" t="s">
        <v>178</v>
      </c>
      <c r="D169" s="159" t="s">
        <v>173</v>
      </c>
      <c r="E169" s="159" t="s">
        <v>185</v>
      </c>
      <c r="F169" s="159"/>
      <c r="G169" s="166" t="s">
        <v>413</v>
      </c>
      <c r="H169" s="171" t="s">
        <v>91</v>
      </c>
      <c r="I169" s="159" t="s">
        <v>114</v>
      </c>
      <c r="J169" s="165">
        <v>45011</v>
      </c>
      <c r="K169" s="165">
        <v>45011</v>
      </c>
      <c r="L169" s="172" t="s">
        <v>843</v>
      </c>
      <c r="M169" s="159" t="s">
        <v>133</v>
      </c>
      <c r="N169" s="159" t="s">
        <v>644</v>
      </c>
      <c r="O169" s="159" t="s">
        <v>284</v>
      </c>
      <c r="P169" s="159"/>
      <c r="Q169" s="165"/>
      <c r="R169" s="166"/>
      <c r="S169" s="167"/>
      <c r="T169" s="168">
        <v>45015</v>
      </c>
      <c r="U169" s="163" t="s">
        <v>365</v>
      </c>
      <c r="V169" s="169" t="s">
        <v>162</v>
      </c>
      <c r="W169" s="173" t="s">
        <v>299</v>
      </c>
    </row>
    <row r="170" spans="1:23" ht="14.45" customHeight="1" x14ac:dyDescent="0.25">
      <c r="A170" s="171" t="s">
        <v>1655</v>
      </c>
      <c r="B170" s="160">
        <v>38</v>
      </c>
      <c r="C170" s="159" t="s">
        <v>178</v>
      </c>
      <c r="D170" s="159" t="s">
        <v>173</v>
      </c>
      <c r="E170" s="159" t="s">
        <v>795</v>
      </c>
      <c r="F170" s="159"/>
      <c r="G170" s="166" t="s">
        <v>1656</v>
      </c>
      <c r="H170" s="171" t="s">
        <v>89</v>
      </c>
      <c r="I170" s="159" t="s">
        <v>124</v>
      </c>
      <c r="J170" s="165">
        <v>45009</v>
      </c>
      <c r="K170" s="165">
        <v>45009</v>
      </c>
      <c r="L170" s="172" t="s">
        <v>1657</v>
      </c>
      <c r="M170" s="159" t="s">
        <v>201</v>
      </c>
      <c r="N170" s="159" t="s">
        <v>344</v>
      </c>
      <c r="O170" s="159" t="s">
        <v>421</v>
      </c>
      <c r="P170" s="159" t="s">
        <v>353</v>
      </c>
      <c r="Q170" s="165">
        <v>45009</v>
      </c>
      <c r="R170" s="166" t="s">
        <v>147</v>
      </c>
      <c r="S170" s="167"/>
      <c r="T170" s="168">
        <v>45023</v>
      </c>
      <c r="U170" s="163" t="s">
        <v>1658</v>
      </c>
      <c r="V170" s="169" t="s">
        <v>162</v>
      </c>
      <c r="W170" s="173" t="s">
        <v>1540</v>
      </c>
    </row>
    <row r="171" spans="1:23" ht="14.45" customHeight="1" x14ac:dyDescent="0.25">
      <c r="A171" s="171" t="s">
        <v>1659</v>
      </c>
      <c r="B171" s="160">
        <v>1</v>
      </c>
      <c r="C171" s="159" t="s">
        <v>168</v>
      </c>
      <c r="D171" s="159" t="s">
        <v>173</v>
      </c>
      <c r="E171" s="159" t="s">
        <v>279</v>
      </c>
      <c r="F171" s="159"/>
      <c r="G171" s="166" t="s">
        <v>350</v>
      </c>
      <c r="H171" s="171" t="s">
        <v>89</v>
      </c>
      <c r="I171" s="159" t="s">
        <v>106</v>
      </c>
      <c r="J171" s="165">
        <v>45009</v>
      </c>
      <c r="K171" s="165">
        <v>45009</v>
      </c>
      <c r="L171" s="172" t="s">
        <v>530</v>
      </c>
      <c r="M171" s="159" t="s">
        <v>133</v>
      </c>
      <c r="N171" s="159" t="s">
        <v>644</v>
      </c>
      <c r="O171" s="159" t="s">
        <v>805</v>
      </c>
      <c r="P171" s="159"/>
      <c r="Q171" s="165"/>
      <c r="R171" s="166"/>
      <c r="S171" s="167"/>
      <c r="T171" s="168">
        <v>45015</v>
      </c>
      <c r="U171" s="163" t="s">
        <v>649</v>
      </c>
      <c r="V171" s="169" t="s">
        <v>162</v>
      </c>
      <c r="W171" s="173" t="s">
        <v>347</v>
      </c>
    </row>
    <row r="172" spans="1:23" ht="14.45" customHeight="1" x14ac:dyDescent="0.25">
      <c r="A172" s="171" t="s">
        <v>1660</v>
      </c>
      <c r="B172" s="160">
        <v>50</v>
      </c>
      <c r="C172" s="159" t="s">
        <v>168</v>
      </c>
      <c r="D172" s="159" t="s">
        <v>173</v>
      </c>
      <c r="E172" s="159" t="s">
        <v>185</v>
      </c>
      <c r="F172" s="159"/>
      <c r="G172" s="166" t="s">
        <v>381</v>
      </c>
      <c r="H172" s="171" t="s">
        <v>89</v>
      </c>
      <c r="I172" s="159" t="s">
        <v>114</v>
      </c>
      <c r="J172" s="165">
        <v>45012</v>
      </c>
      <c r="K172" s="165">
        <v>45012</v>
      </c>
      <c r="L172" s="172" t="s">
        <v>482</v>
      </c>
      <c r="M172" s="159" t="s">
        <v>201</v>
      </c>
      <c r="N172" s="159" t="s">
        <v>644</v>
      </c>
      <c r="O172" s="159" t="s">
        <v>421</v>
      </c>
      <c r="P172" s="159" t="s">
        <v>353</v>
      </c>
      <c r="Q172" s="165">
        <v>45013</v>
      </c>
      <c r="R172" s="166" t="s">
        <v>354</v>
      </c>
      <c r="S172" s="167"/>
      <c r="T172" s="168">
        <v>45019</v>
      </c>
      <c r="U172" s="163" t="s">
        <v>1661</v>
      </c>
      <c r="V172" s="169" t="s">
        <v>162</v>
      </c>
      <c r="W172" s="173" t="s">
        <v>1662</v>
      </c>
    </row>
    <row r="173" spans="1:23" ht="14.45" customHeight="1" x14ac:dyDescent="0.25">
      <c r="A173" s="171" t="s">
        <v>1663</v>
      </c>
      <c r="B173" s="160">
        <v>25</v>
      </c>
      <c r="C173" s="159" t="s">
        <v>168</v>
      </c>
      <c r="D173" s="159" t="s">
        <v>173</v>
      </c>
      <c r="E173" s="159" t="s">
        <v>279</v>
      </c>
      <c r="F173" s="159"/>
      <c r="G173" s="166" t="s">
        <v>179</v>
      </c>
      <c r="H173" s="171" t="s">
        <v>89</v>
      </c>
      <c r="I173" s="159" t="s">
        <v>106</v>
      </c>
      <c r="J173" s="165">
        <v>45011</v>
      </c>
      <c r="K173" s="165">
        <v>45011</v>
      </c>
      <c r="L173" s="172" t="s">
        <v>1106</v>
      </c>
      <c r="M173" s="159" t="s">
        <v>137</v>
      </c>
      <c r="N173" s="159" t="s">
        <v>644</v>
      </c>
      <c r="O173" s="159" t="s">
        <v>352</v>
      </c>
      <c r="P173" s="159"/>
      <c r="Q173" s="165"/>
      <c r="R173" s="166"/>
      <c r="S173" s="167"/>
      <c r="T173" s="168">
        <v>45012</v>
      </c>
      <c r="U173" s="163" t="s">
        <v>1664</v>
      </c>
      <c r="V173" s="169" t="s">
        <v>162</v>
      </c>
      <c r="W173" s="173" t="s">
        <v>676</v>
      </c>
    </row>
    <row r="174" spans="1:23" ht="14.45" customHeight="1" x14ac:dyDescent="0.25">
      <c r="A174" s="171" t="s">
        <v>1665</v>
      </c>
      <c r="B174" s="160">
        <v>15</v>
      </c>
      <c r="C174" s="159" t="s">
        <v>178</v>
      </c>
      <c r="D174" s="159" t="s">
        <v>173</v>
      </c>
      <c r="E174" s="159" t="s">
        <v>279</v>
      </c>
      <c r="F174" s="159"/>
      <c r="G174" s="166" t="s">
        <v>179</v>
      </c>
      <c r="H174" s="171" t="s">
        <v>89</v>
      </c>
      <c r="I174" s="159" t="s">
        <v>106</v>
      </c>
      <c r="J174" s="165">
        <v>45012</v>
      </c>
      <c r="K174" s="165">
        <v>45012</v>
      </c>
      <c r="L174" s="172" t="s">
        <v>1666</v>
      </c>
      <c r="M174" s="159" t="s">
        <v>201</v>
      </c>
      <c r="N174" s="159" t="s">
        <v>644</v>
      </c>
      <c r="O174" s="159" t="s">
        <v>359</v>
      </c>
      <c r="P174" s="159" t="s">
        <v>353</v>
      </c>
      <c r="Q174" s="165">
        <v>45015</v>
      </c>
      <c r="R174" s="166" t="s">
        <v>354</v>
      </c>
      <c r="S174" s="167"/>
      <c r="T174" s="168">
        <v>45019</v>
      </c>
      <c r="U174" s="163" t="s">
        <v>1667</v>
      </c>
      <c r="V174" s="169" t="s">
        <v>162</v>
      </c>
      <c r="W174" s="173" t="s">
        <v>423</v>
      </c>
    </row>
    <row r="175" spans="1:23" ht="14.45" customHeight="1" x14ac:dyDescent="0.25">
      <c r="A175" s="171" t="s">
        <v>1668</v>
      </c>
      <c r="B175" s="170">
        <f>17/365.25</f>
        <v>4.6543463381245723E-2</v>
      </c>
      <c r="C175" s="159" t="s">
        <v>168</v>
      </c>
      <c r="D175" s="159" t="s">
        <v>173</v>
      </c>
      <c r="E175" s="159" t="s">
        <v>185</v>
      </c>
      <c r="F175" s="159"/>
      <c r="G175" s="166" t="s">
        <v>1669</v>
      </c>
      <c r="H175" s="171" t="s">
        <v>91</v>
      </c>
      <c r="I175" s="159" t="s">
        <v>114</v>
      </c>
      <c r="J175" s="165">
        <v>45012</v>
      </c>
      <c r="K175" s="165">
        <v>45012</v>
      </c>
      <c r="L175" s="172" t="s">
        <v>1670</v>
      </c>
      <c r="M175" s="159" t="s">
        <v>133</v>
      </c>
      <c r="N175" s="159" t="s">
        <v>644</v>
      </c>
      <c r="O175" s="159" t="s">
        <v>415</v>
      </c>
      <c r="P175" s="159"/>
      <c r="Q175" s="165"/>
      <c r="R175" s="166"/>
      <c r="S175" s="167"/>
      <c r="T175" s="168">
        <v>45025</v>
      </c>
      <c r="U175" s="163" t="s">
        <v>1671</v>
      </c>
      <c r="V175" s="169" t="s">
        <v>162</v>
      </c>
      <c r="W175" s="173" t="s">
        <v>641</v>
      </c>
    </row>
    <row r="176" spans="1:23" ht="14.45" customHeight="1" x14ac:dyDescent="0.25">
      <c r="A176" s="171" t="s">
        <v>1672</v>
      </c>
      <c r="B176" s="160">
        <v>18</v>
      </c>
      <c r="C176" s="159" t="s">
        <v>168</v>
      </c>
      <c r="D176" s="159" t="s">
        <v>173</v>
      </c>
      <c r="E176" s="159" t="s">
        <v>185</v>
      </c>
      <c r="F176" s="159"/>
      <c r="G176" s="166" t="s">
        <v>436</v>
      </c>
      <c r="H176" s="171" t="s">
        <v>91</v>
      </c>
      <c r="I176" s="159" t="s">
        <v>114</v>
      </c>
      <c r="J176" s="165">
        <v>45011</v>
      </c>
      <c r="K176" s="165">
        <v>45011</v>
      </c>
      <c r="L176" s="172" t="s">
        <v>339</v>
      </c>
      <c r="M176" s="159" t="s">
        <v>137</v>
      </c>
      <c r="N176" s="159" t="s">
        <v>644</v>
      </c>
      <c r="O176" s="159" t="s">
        <v>171</v>
      </c>
      <c r="P176" s="159"/>
      <c r="Q176" s="165"/>
      <c r="R176" s="166"/>
      <c r="S176" s="167"/>
      <c r="T176" s="168">
        <v>45017</v>
      </c>
      <c r="U176" s="163" t="s">
        <v>612</v>
      </c>
      <c r="V176" s="169" t="s">
        <v>162</v>
      </c>
      <c r="W176" s="173" t="s">
        <v>1673</v>
      </c>
    </row>
    <row r="177" spans="1:23" ht="14.45" customHeight="1" x14ac:dyDescent="0.25">
      <c r="A177" s="171" t="s">
        <v>1674</v>
      </c>
      <c r="B177" s="160">
        <v>1</v>
      </c>
      <c r="C177" s="159" t="s">
        <v>178</v>
      </c>
      <c r="D177" s="159" t="s">
        <v>173</v>
      </c>
      <c r="E177" s="159" t="s">
        <v>185</v>
      </c>
      <c r="F177" s="159"/>
      <c r="G177" s="166" t="s">
        <v>436</v>
      </c>
      <c r="H177" s="171" t="s">
        <v>91</v>
      </c>
      <c r="I177" s="159" t="s">
        <v>114</v>
      </c>
      <c r="J177" s="165">
        <v>45012</v>
      </c>
      <c r="K177" s="165">
        <v>45012</v>
      </c>
      <c r="L177" s="172" t="s">
        <v>1675</v>
      </c>
      <c r="M177" s="159" t="s">
        <v>133</v>
      </c>
      <c r="N177" s="159" t="s">
        <v>644</v>
      </c>
      <c r="O177" s="159" t="s">
        <v>284</v>
      </c>
      <c r="P177" s="159"/>
      <c r="Q177" s="165"/>
      <c r="R177" s="166"/>
      <c r="S177" s="167"/>
      <c r="T177" s="168">
        <v>45018</v>
      </c>
      <c r="U177" s="163" t="s">
        <v>1596</v>
      </c>
      <c r="V177" s="169" t="s">
        <v>162</v>
      </c>
      <c r="W177" s="173" t="s">
        <v>347</v>
      </c>
    </row>
    <row r="178" spans="1:23" ht="14.45" customHeight="1" x14ac:dyDescent="0.25">
      <c r="A178" s="171" t="s">
        <v>1676</v>
      </c>
      <c r="B178" s="160">
        <v>55</v>
      </c>
      <c r="C178" s="159" t="s">
        <v>168</v>
      </c>
      <c r="D178" s="159" t="s">
        <v>173</v>
      </c>
      <c r="E178" s="159" t="s">
        <v>185</v>
      </c>
      <c r="F178" s="159"/>
      <c r="G178" s="166" t="s">
        <v>521</v>
      </c>
      <c r="H178" s="171" t="s">
        <v>91</v>
      </c>
      <c r="I178" s="159" t="s">
        <v>114</v>
      </c>
      <c r="J178" s="165">
        <v>45013</v>
      </c>
      <c r="K178" s="165">
        <v>45013</v>
      </c>
      <c r="L178" s="172" t="s">
        <v>1361</v>
      </c>
      <c r="M178" s="159" t="s">
        <v>133</v>
      </c>
      <c r="N178" s="159" t="s">
        <v>644</v>
      </c>
      <c r="O178" s="159" t="s">
        <v>383</v>
      </c>
      <c r="P178" s="159"/>
      <c r="Q178" s="165"/>
      <c r="R178" s="166"/>
      <c r="S178" s="167"/>
      <c r="T178" s="168">
        <v>45018</v>
      </c>
      <c r="U178" s="163" t="s">
        <v>1677</v>
      </c>
      <c r="V178" s="169" t="s">
        <v>162</v>
      </c>
      <c r="W178" s="173" t="s">
        <v>328</v>
      </c>
    </row>
    <row r="179" spans="1:23" ht="14.45" customHeight="1" x14ac:dyDescent="0.25">
      <c r="A179" s="171" t="s">
        <v>1678</v>
      </c>
      <c r="B179" s="160">
        <v>21</v>
      </c>
      <c r="C179" s="159" t="s">
        <v>168</v>
      </c>
      <c r="D179" s="159" t="s">
        <v>173</v>
      </c>
      <c r="E179" s="159" t="s">
        <v>279</v>
      </c>
      <c r="F179" s="159"/>
      <c r="G179" s="166" t="s">
        <v>1582</v>
      </c>
      <c r="H179" s="171" t="s">
        <v>89</v>
      </c>
      <c r="I179" s="159" t="s">
        <v>106</v>
      </c>
      <c r="J179" s="165">
        <v>45012</v>
      </c>
      <c r="K179" s="165">
        <v>45012</v>
      </c>
      <c r="L179" s="172" t="s">
        <v>171</v>
      </c>
      <c r="M179" s="159" t="s">
        <v>137</v>
      </c>
      <c r="N179" s="159" t="s">
        <v>644</v>
      </c>
      <c r="O179" s="159" t="s">
        <v>171</v>
      </c>
      <c r="P179" s="159"/>
      <c r="Q179" s="165"/>
      <c r="R179" s="166"/>
      <c r="S179" s="167"/>
      <c r="T179" s="168">
        <v>45016</v>
      </c>
      <c r="U179" s="163" t="s">
        <v>394</v>
      </c>
      <c r="V179" s="169" t="s">
        <v>162</v>
      </c>
      <c r="W179" s="173" t="s">
        <v>336</v>
      </c>
    </row>
    <row r="180" spans="1:23" ht="14.45" customHeight="1" x14ac:dyDescent="0.25">
      <c r="A180" s="171" t="s">
        <v>1679</v>
      </c>
      <c r="B180" s="160">
        <v>11</v>
      </c>
      <c r="C180" s="159" t="s">
        <v>168</v>
      </c>
      <c r="D180" s="159" t="s">
        <v>173</v>
      </c>
      <c r="E180" s="159" t="s">
        <v>279</v>
      </c>
      <c r="F180" s="159"/>
      <c r="G180" s="166" t="s">
        <v>350</v>
      </c>
      <c r="H180" s="171" t="s">
        <v>89</v>
      </c>
      <c r="I180" s="159" t="s">
        <v>106</v>
      </c>
      <c r="J180" s="165">
        <v>45014</v>
      </c>
      <c r="K180" s="165">
        <v>45014</v>
      </c>
      <c r="L180" s="172" t="s">
        <v>482</v>
      </c>
      <c r="M180" s="159" t="s">
        <v>201</v>
      </c>
      <c r="N180" s="159" t="s">
        <v>644</v>
      </c>
      <c r="O180" s="159" t="s">
        <v>421</v>
      </c>
      <c r="P180" s="159"/>
      <c r="Q180" s="165"/>
      <c r="R180" s="166"/>
      <c r="S180" s="167"/>
      <c r="T180" s="168">
        <v>45019</v>
      </c>
      <c r="U180" s="163" t="s">
        <v>482</v>
      </c>
      <c r="V180" s="169" t="s">
        <v>162</v>
      </c>
      <c r="W180" s="173" t="s">
        <v>328</v>
      </c>
    </row>
    <row r="181" spans="1:23" ht="14.45" customHeight="1" x14ac:dyDescent="0.25">
      <c r="A181" s="171" t="s">
        <v>1680</v>
      </c>
      <c r="B181" s="160">
        <v>1.5</v>
      </c>
      <c r="C181" s="159" t="s">
        <v>178</v>
      </c>
      <c r="D181" s="159" t="s">
        <v>173</v>
      </c>
      <c r="E181" s="159" t="s">
        <v>279</v>
      </c>
      <c r="F181" s="159"/>
      <c r="G181" s="166" t="s">
        <v>350</v>
      </c>
      <c r="H181" s="171" t="s">
        <v>89</v>
      </c>
      <c r="I181" s="159" t="s">
        <v>106</v>
      </c>
      <c r="J181" s="165">
        <v>45014</v>
      </c>
      <c r="K181" s="165">
        <v>45014</v>
      </c>
      <c r="L181" s="172" t="s">
        <v>1681</v>
      </c>
      <c r="M181" s="159" t="s">
        <v>133</v>
      </c>
      <c r="N181" s="159" t="s">
        <v>644</v>
      </c>
      <c r="O181" s="159" t="s">
        <v>284</v>
      </c>
      <c r="P181" s="159"/>
      <c r="Q181" s="165"/>
      <c r="R181" s="166"/>
      <c r="S181" s="167"/>
      <c r="T181" s="168">
        <v>45019</v>
      </c>
      <c r="U181" s="163" t="s">
        <v>1596</v>
      </c>
      <c r="V181" s="169" t="s">
        <v>162</v>
      </c>
      <c r="W181" s="173" t="s">
        <v>328</v>
      </c>
    </row>
    <row r="182" spans="1:23" ht="14.45" customHeight="1" x14ac:dyDescent="0.25">
      <c r="A182" s="171" t="s">
        <v>1682</v>
      </c>
      <c r="B182" s="160">
        <v>53</v>
      </c>
      <c r="C182" s="159" t="s">
        <v>168</v>
      </c>
      <c r="D182" s="159" t="s">
        <v>173</v>
      </c>
      <c r="E182" s="159" t="s">
        <v>279</v>
      </c>
      <c r="F182" s="159"/>
      <c r="G182" s="166" t="s">
        <v>350</v>
      </c>
      <c r="H182" s="171" t="s">
        <v>89</v>
      </c>
      <c r="I182" s="159" t="s">
        <v>106</v>
      </c>
      <c r="J182" s="165">
        <v>45015</v>
      </c>
      <c r="K182" s="165">
        <v>45015</v>
      </c>
      <c r="L182" s="172" t="s">
        <v>697</v>
      </c>
      <c r="M182" s="159" t="s">
        <v>133</v>
      </c>
      <c r="N182" s="159" t="s">
        <v>644</v>
      </c>
      <c r="O182" s="159" t="s">
        <v>345</v>
      </c>
      <c r="P182" s="159"/>
      <c r="Q182" s="165"/>
      <c r="R182" s="166"/>
      <c r="S182" s="167"/>
      <c r="T182" s="168">
        <v>45021</v>
      </c>
      <c r="U182" s="163" t="s">
        <v>1683</v>
      </c>
      <c r="V182" s="169" t="s">
        <v>162</v>
      </c>
      <c r="W182" s="173" t="s">
        <v>347</v>
      </c>
    </row>
    <row r="183" spans="1:23" ht="14.45" customHeight="1" x14ac:dyDescent="0.25">
      <c r="A183" s="171" t="s">
        <v>1684</v>
      </c>
      <c r="B183" s="160">
        <v>22</v>
      </c>
      <c r="C183" s="159" t="s">
        <v>168</v>
      </c>
      <c r="D183" s="159" t="s">
        <v>173</v>
      </c>
      <c r="E183" s="159" t="s">
        <v>279</v>
      </c>
      <c r="F183" s="159"/>
      <c r="G183" s="166" t="s">
        <v>400</v>
      </c>
      <c r="H183" s="171" t="s">
        <v>89</v>
      </c>
      <c r="I183" s="159" t="s">
        <v>106</v>
      </c>
      <c r="J183" s="165">
        <v>45015</v>
      </c>
      <c r="K183" s="165">
        <v>45015</v>
      </c>
      <c r="L183" s="172" t="s">
        <v>1685</v>
      </c>
      <c r="M183" s="159" t="s">
        <v>137</v>
      </c>
      <c r="N183" s="159" t="s">
        <v>644</v>
      </c>
      <c r="O183" s="159" t="s">
        <v>352</v>
      </c>
      <c r="P183" s="159" t="s">
        <v>353</v>
      </c>
      <c r="Q183" s="165">
        <v>45016</v>
      </c>
      <c r="R183" s="166" t="s">
        <v>354</v>
      </c>
      <c r="S183" s="167"/>
      <c r="T183" s="168">
        <v>45021</v>
      </c>
      <c r="U183" s="172" t="s">
        <v>1686</v>
      </c>
      <c r="V183" s="169" t="s">
        <v>162</v>
      </c>
      <c r="W183" s="173" t="s">
        <v>615</v>
      </c>
    </row>
    <row r="184" spans="1:23" ht="14.45" customHeight="1" x14ac:dyDescent="0.25">
      <c r="A184" s="171" t="s">
        <v>1687</v>
      </c>
      <c r="B184" s="160">
        <v>6</v>
      </c>
      <c r="C184" s="159" t="s">
        <v>168</v>
      </c>
      <c r="D184" s="159" t="s">
        <v>169</v>
      </c>
      <c r="E184" s="159" t="s">
        <v>185</v>
      </c>
      <c r="F184" s="159"/>
      <c r="G184" s="166" t="s">
        <v>1609</v>
      </c>
      <c r="H184" s="171" t="s">
        <v>91</v>
      </c>
      <c r="I184" s="159" t="s">
        <v>114</v>
      </c>
      <c r="J184" s="165">
        <v>45015</v>
      </c>
      <c r="K184" s="165">
        <v>45015</v>
      </c>
      <c r="L184" s="172" t="s">
        <v>1688</v>
      </c>
      <c r="M184" s="159" t="s">
        <v>133</v>
      </c>
      <c r="N184" s="159" t="s">
        <v>644</v>
      </c>
      <c r="O184" s="159" t="s">
        <v>345</v>
      </c>
      <c r="P184" s="159"/>
      <c r="Q184" s="165"/>
      <c r="R184" s="166"/>
      <c r="S184" s="167"/>
      <c r="T184" s="168">
        <v>45021</v>
      </c>
      <c r="U184" s="163" t="s">
        <v>1688</v>
      </c>
      <c r="V184" s="169" t="s">
        <v>162</v>
      </c>
      <c r="W184" s="173" t="s">
        <v>347</v>
      </c>
    </row>
    <row r="185" spans="1:23" ht="14.45" customHeight="1" x14ac:dyDescent="0.25">
      <c r="A185" s="171" t="s">
        <v>1689</v>
      </c>
      <c r="B185" s="160">
        <v>76</v>
      </c>
      <c r="C185" s="159" t="s">
        <v>178</v>
      </c>
      <c r="D185" s="159" t="s">
        <v>173</v>
      </c>
      <c r="E185" s="159" t="s">
        <v>185</v>
      </c>
      <c r="F185" s="159"/>
      <c r="G185" s="166" t="s">
        <v>206</v>
      </c>
      <c r="H185" s="171" t="s">
        <v>89</v>
      </c>
      <c r="I185" s="159" t="s">
        <v>116</v>
      </c>
      <c r="J185" s="165">
        <v>45015</v>
      </c>
      <c r="K185" s="165">
        <v>45015</v>
      </c>
      <c r="L185" s="172" t="s">
        <v>1690</v>
      </c>
      <c r="M185" s="159" t="s">
        <v>201</v>
      </c>
      <c r="N185" s="159" t="s">
        <v>644</v>
      </c>
      <c r="O185" s="159" t="s">
        <v>421</v>
      </c>
      <c r="P185" s="159" t="s">
        <v>353</v>
      </c>
      <c r="Q185" s="165">
        <v>45015</v>
      </c>
      <c r="R185" s="166" t="s">
        <v>354</v>
      </c>
      <c r="S185" s="167"/>
      <c r="T185" s="168">
        <v>45040</v>
      </c>
      <c r="U185" s="163" t="s">
        <v>1691</v>
      </c>
      <c r="V185" s="169" t="s">
        <v>162</v>
      </c>
      <c r="W185" s="173" t="s">
        <v>730</v>
      </c>
    </row>
    <row r="186" spans="1:23" ht="14.45" customHeight="1" x14ac:dyDescent="0.25">
      <c r="A186" s="171" t="s">
        <v>1692</v>
      </c>
      <c r="B186" s="160">
        <v>20</v>
      </c>
      <c r="C186" s="159" t="s">
        <v>168</v>
      </c>
      <c r="D186" s="159" t="s">
        <v>569</v>
      </c>
      <c r="E186" s="159" t="s">
        <v>279</v>
      </c>
      <c r="F186" s="159"/>
      <c r="G186" s="166" t="s">
        <v>179</v>
      </c>
      <c r="H186" s="171" t="s">
        <v>89</v>
      </c>
      <c r="I186" s="159" t="s">
        <v>106</v>
      </c>
      <c r="J186" s="165">
        <v>45015</v>
      </c>
      <c r="K186" s="165">
        <v>45015</v>
      </c>
      <c r="L186" s="172" t="s">
        <v>1429</v>
      </c>
      <c r="M186" s="159" t="s">
        <v>137</v>
      </c>
      <c r="N186" s="159" t="s">
        <v>644</v>
      </c>
      <c r="O186" s="159" t="s">
        <v>208</v>
      </c>
      <c r="P186" s="159"/>
      <c r="Q186" s="165"/>
      <c r="R186" s="166" t="s">
        <v>147</v>
      </c>
      <c r="S186" s="167"/>
      <c r="T186" s="168">
        <v>45017</v>
      </c>
      <c r="U186" s="163" t="s">
        <v>1693</v>
      </c>
      <c r="V186" s="169" t="s">
        <v>162</v>
      </c>
      <c r="W186" s="173" t="s">
        <v>623</v>
      </c>
    </row>
    <row r="187" spans="1:23" ht="14.45" customHeight="1" x14ac:dyDescent="0.25">
      <c r="A187" s="171" t="s">
        <v>1694</v>
      </c>
      <c r="B187" s="160">
        <f>4*30.4387/368.25</f>
        <v>0.33063082145281741</v>
      </c>
      <c r="C187" s="159" t="s">
        <v>178</v>
      </c>
      <c r="D187" s="159" t="s">
        <v>173</v>
      </c>
      <c r="E187" s="159" t="s">
        <v>185</v>
      </c>
      <c r="F187" s="159"/>
      <c r="G187" s="166" t="s">
        <v>381</v>
      </c>
      <c r="H187" s="171" t="s">
        <v>91</v>
      </c>
      <c r="I187" s="159" t="s">
        <v>114</v>
      </c>
      <c r="J187" s="165">
        <v>45015</v>
      </c>
      <c r="K187" s="165">
        <v>45015</v>
      </c>
      <c r="L187" s="172" t="s">
        <v>1695</v>
      </c>
      <c r="M187" s="159" t="s">
        <v>133</v>
      </c>
      <c r="N187" s="159" t="s">
        <v>644</v>
      </c>
      <c r="O187" s="159" t="s">
        <v>345</v>
      </c>
      <c r="P187" s="159"/>
      <c r="Q187" s="165"/>
      <c r="R187" s="166"/>
      <c r="S187" s="167"/>
      <c r="T187" s="168">
        <v>45023</v>
      </c>
      <c r="U187" s="163" t="s">
        <v>1162</v>
      </c>
      <c r="V187" s="169" t="s">
        <v>162</v>
      </c>
      <c r="W187" s="173" t="s">
        <v>387</v>
      </c>
    </row>
    <row r="188" spans="1:23" ht="14.45" customHeight="1" x14ac:dyDescent="0.25">
      <c r="A188" s="171" t="s">
        <v>1696</v>
      </c>
      <c r="B188" s="160">
        <v>32</v>
      </c>
      <c r="C188" s="159" t="s">
        <v>168</v>
      </c>
      <c r="D188" s="159" t="s">
        <v>173</v>
      </c>
      <c r="E188" s="159" t="s">
        <v>279</v>
      </c>
      <c r="F188" s="159"/>
      <c r="G188" s="166" t="s">
        <v>338</v>
      </c>
      <c r="H188" s="171" t="s">
        <v>89</v>
      </c>
      <c r="I188" s="159" t="s">
        <v>102</v>
      </c>
      <c r="J188" s="165">
        <v>45015</v>
      </c>
      <c r="K188" s="165">
        <v>45015</v>
      </c>
      <c r="L188" s="172" t="s">
        <v>1697</v>
      </c>
      <c r="M188" s="159" t="s">
        <v>137</v>
      </c>
      <c r="N188" s="159" t="s">
        <v>644</v>
      </c>
      <c r="O188" s="159" t="s">
        <v>352</v>
      </c>
      <c r="P188" s="159"/>
      <c r="Q188" s="165"/>
      <c r="R188" s="166"/>
      <c r="S188" s="167"/>
      <c r="T188" s="168">
        <v>45020</v>
      </c>
      <c r="U188" s="163" t="s">
        <v>1698</v>
      </c>
      <c r="V188" s="169" t="s">
        <v>162</v>
      </c>
      <c r="W188" s="173" t="s">
        <v>1699</v>
      </c>
    </row>
    <row r="189" spans="1:23" ht="14.45" customHeight="1" x14ac:dyDescent="0.25">
      <c r="A189" s="171" t="s">
        <v>1700</v>
      </c>
      <c r="B189" s="160">
        <f>10*30.4387/365.25</f>
        <v>0.83336618754277891</v>
      </c>
      <c r="C189" s="159" t="s">
        <v>178</v>
      </c>
      <c r="D189" s="159" t="s">
        <v>173</v>
      </c>
      <c r="E189" s="159" t="s">
        <v>185</v>
      </c>
      <c r="F189" s="159"/>
      <c r="G189" s="166" t="s">
        <v>381</v>
      </c>
      <c r="H189" s="171" t="s">
        <v>91</v>
      </c>
      <c r="I189" s="159" t="s">
        <v>114</v>
      </c>
      <c r="J189" s="165">
        <v>45016</v>
      </c>
      <c r="K189" s="165">
        <v>45016</v>
      </c>
      <c r="L189" s="172" t="s">
        <v>365</v>
      </c>
      <c r="M189" s="159" t="s">
        <v>133</v>
      </c>
      <c r="N189" s="159" t="s">
        <v>644</v>
      </c>
      <c r="O189" s="159" t="s">
        <v>284</v>
      </c>
      <c r="P189" s="159"/>
      <c r="Q189" s="165"/>
      <c r="R189" s="166"/>
      <c r="S189" s="167"/>
      <c r="T189" s="168">
        <v>45021</v>
      </c>
      <c r="U189" s="163" t="s">
        <v>406</v>
      </c>
      <c r="V189" s="169" t="s">
        <v>162</v>
      </c>
      <c r="W189" s="173" t="s">
        <v>328</v>
      </c>
    </row>
    <row r="190" spans="1:23" ht="14.45" customHeight="1" x14ac:dyDescent="0.25">
      <c r="A190" s="171" t="s">
        <v>1701</v>
      </c>
      <c r="B190" s="160">
        <f>9*30.4387/365.25</f>
        <v>0.75002956878850102</v>
      </c>
      <c r="C190" s="159" t="s">
        <v>178</v>
      </c>
      <c r="D190" s="159" t="s">
        <v>173</v>
      </c>
      <c r="E190" s="159" t="s">
        <v>185</v>
      </c>
      <c r="F190" s="159"/>
      <c r="G190" s="166" t="s">
        <v>381</v>
      </c>
      <c r="H190" s="171" t="s">
        <v>91</v>
      </c>
      <c r="I190" s="159" t="s">
        <v>114</v>
      </c>
      <c r="J190" s="165">
        <v>45016</v>
      </c>
      <c r="K190" s="165">
        <v>45016</v>
      </c>
      <c r="L190" s="172" t="s">
        <v>211</v>
      </c>
      <c r="M190" s="159" t="s">
        <v>133</v>
      </c>
      <c r="N190" s="159" t="s">
        <v>644</v>
      </c>
      <c r="O190" s="159" t="s">
        <v>284</v>
      </c>
      <c r="P190" s="159"/>
      <c r="Q190" s="165"/>
      <c r="R190" s="166"/>
      <c r="S190" s="167"/>
      <c r="T190" s="168">
        <v>45021</v>
      </c>
      <c r="U190" s="163" t="s">
        <v>1596</v>
      </c>
      <c r="V190" s="169" t="s">
        <v>162</v>
      </c>
      <c r="W190" s="173" t="s">
        <v>328</v>
      </c>
    </row>
    <row r="191" spans="1:23" ht="14.45" customHeight="1" x14ac:dyDescent="0.25">
      <c r="A191" s="171" t="s">
        <v>1702</v>
      </c>
      <c r="B191" s="160">
        <v>34</v>
      </c>
      <c r="C191" s="159" t="s">
        <v>178</v>
      </c>
      <c r="D191" s="159" t="s">
        <v>173</v>
      </c>
      <c r="E191" s="159" t="s">
        <v>185</v>
      </c>
      <c r="F191" s="159"/>
      <c r="G191" s="166" t="s">
        <v>1703</v>
      </c>
      <c r="H191" s="171" t="s">
        <v>89</v>
      </c>
      <c r="I191" s="159" t="s">
        <v>114</v>
      </c>
      <c r="J191" s="165">
        <v>45016</v>
      </c>
      <c r="K191" s="165">
        <v>45016</v>
      </c>
      <c r="L191" s="172" t="s">
        <v>482</v>
      </c>
      <c r="M191" s="159" t="s">
        <v>201</v>
      </c>
      <c r="N191" s="159" t="s">
        <v>344</v>
      </c>
      <c r="O191" s="159" t="s">
        <v>421</v>
      </c>
      <c r="P191" s="159" t="s">
        <v>353</v>
      </c>
      <c r="Q191" s="165">
        <v>45016</v>
      </c>
      <c r="R191" s="166" t="s">
        <v>354</v>
      </c>
      <c r="S191" s="167"/>
      <c r="T191" s="168">
        <v>45020</v>
      </c>
      <c r="U191" s="163" t="s">
        <v>1704</v>
      </c>
      <c r="V191" s="169" t="s">
        <v>162</v>
      </c>
      <c r="W191" s="173" t="s">
        <v>299</v>
      </c>
    </row>
    <row r="192" spans="1:23" ht="14.45" customHeight="1" x14ac:dyDescent="0.25">
      <c r="A192" s="171" t="s">
        <v>1705</v>
      </c>
      <c r="B192" s="160">
        <v>2</v>
      </c>
      <c r="C192" s="159" t="s">
        <v>178</v>
      </c>
      <c r="D192" s="159" t="s">
        <v>173</v>
      </c>
      <c r="E192" s="159" t="s">
        <v>185</v>
      </c>
      <c r="F192" s="159"/>
      <c r="G192" s="166" t="s">
        <v>405</v>
      </c>
      <c r="H192" s="171" t="s">
        <v>91</v>
      </c>
      <c r="I192" s="159" t="s">
        <v>114</v>
      </c>
      <c r="J192" s="165">
        <v>45017</v>
      </c>
      <c r="K192" s="165">
        <v>45017</v>
      </c>
      <c r="L192" s="172" t="s">
        <v>1706</v>
      </c>
      <c r="M192" s="159" t="s">
        <v>133</v>
      </c>
      <c r="N192" s="159" t="s">
        <v>1217</v>
      </c>
      <c r="O192" s="159" t="s">
        <v>736</v>
      </c>
      <c r="P192" s="159"/>
      <c r="Q192" s="165"/>
      <c r="R192" s="166"/>
      <c r="S192" s="167"/>
      <c r="T192" s="168">
        <v>45021</v>
      </c>
      <c r="U192" s="163" t="s">
        <v>1707</v>
      </c>
      <c r="V192" s="169" t="s">
        <v>162</v>
      </c>
      <c r="W192" s="173" t="s">
        <v>299</v>
      </c>
    </row>
    <row r="193" spans="1:23" ht="14.45" customHeight="1" x14ac:dyDescent="0.25">
      <c r="A193" s="171" t="s">
        <v>1708</v>
      </c>
      <c r="B193" s="160">
        <v>1.5</v>
      </c>
      <c r="C193" s="159" t="s">
        <v>168</v>
      </c>
      <c r="D193" s="159" t="s">
        <v>173</v>
      </c>
      <c r="E193" s="159" t="s">
        <v>279</v>
      </c>
      <c r="F193" s="159"/>
      <c r="G193" s="166" t="s">
        <v>179</v>
      </c>
      <c r="H193" s="171" t="s">
        <v>89</v>
      </c>
      <c r="I193" s="159" t="s">
        <v>106</v>
      </c>
      <c r="J193" s="165">
        <v>45017</v>
      </c>
      <c r="K193" s="165">
        <v>45017</v>
      </c>
      <c r="L193" s="172" t="s">
        <v>650</v>
      </c>
      <c r="M193" s="159" t="s">
        <v>133</v>
      </c>
      <c r="N193" s="159" t="s">
        <v>1217</v>
      </c>
      <c r="O193" s="159" t="s">
        <v>805</v>
      </c>
      <c r="P193" s="159"/>
      <c r="Q193" s="165"/>
      <c r="R193" s="166"/>
      <c r="S193" s="167"/>
      <c r="T193" s="168">
        <v>45019</v>
      </c>
      <c r="U193" s="163" t="s">
        <v>1709</v>
      </c>
      <c r="V193" s="169" t="s">
        <v>162</v>
      </c>
      <c r="W193" s="173" t="s">
        <v>276</v>
      </c>
    </row>
    <row r="194" spans="1:23" ht="14.45" customHeight="1" x14ac:dyDescent="0.25">
      <c r="A194" s="171" t="s">
        <v>1710</v>
      </c>
      <c r="B194" s="160">
        <v>65</v>
      </c>
      <c r="C194" s="159" t="s">
        <v>178</v>
      </c>
      <c r="D194" s="159" t="s">
        <v>173</v>
      </c>
      <c r="E194" s="159" t="s">
        <v>185</v>
      </c>
      <c r="F194" s="159"/>
      <c r="G194" s="166" t="s">
        <v>521</v>
      </c>
      <c r="H194" s="171" t="s">
        <v>91</v>
      </c>
      <c r="I194" s="159" t="s">
        <v>114</v>
      </c>
      <c r="J194" s="165">
        <v>45017</v>
      </c>
      <c r="K194" s="165">
        <v>45017</v>
      </c>
      <c r="L194" s="172" t="s">
        <v>1711</v>
      </c>
      <c r="M194" s="159" t="s">
        <v>133</v>
      </c>
      <c r="N194" s="159" t="s">
        <v>1217</v>
      </c>
      <c r="O194" s="159" t="s">
        <v>310</v>
      </c>
      <c r="P194" s="159"/>
      <c r="Q194" s="165"/>
      <c r="R194" s="166"/>
      <c r="S194" s="167"/>
      <c r="T194" s="168">
        <v>45020</v>
      </c>
      <c r="U194" s="163" t="s">
        <v>1712</v>
      </c>
      <c r="V194" s="169" t="s">
        <v>162</v>
      </c>
      <c r="W194" s="173" t="s">
        <v>371</v>
      </c>
    </row>
    <row r="195" spans="1:23" ht="14.45" customHeight="1" x14ac:dyDescent="0.25">
      <c r="A195" s="171" t="s">
        <v>1713</v>
      </c>
      <c r="B195" s="160">
        <v>1</v>
      </c>
      <c r="C195" s="159" t="s">
        <v>178</v>
      </c>
      <c r="D195" s="159" t="s">
        <v>173</v>
      </c>
      <c r="E195" s="159" t="s">
        <v>279</v>
      </c>
      <c r="F195" s="159"/>
      <c r="G195" s="166" t="s">
        <v>1714</v>
      </c>
      <c r="H195" s="171" t="s">
        <v>89</v>
      </c>
      <c r="I195" s="159" t="s">
        <v>106</v>
      </c>
      <c r="J195" s="165">
        <v>45017</v>
      </c>
      <c r="K195" s="165">
        <v>45017</v>
      </c>
      <c r="L195" s="172" t="s">
        <v>1715</v>
      </c>
      <c r="M195" s="159" t="s">
        <v>133</v>
      </c>
      <c r="N195" s="159" t="s">
        <v>344</v>
      </c>
      <c r="O195" s="159" t="s">
        <v>291</v>
      </c>
      <c r="P195" s="159"/>
      <c r="Q195" s="165"/>
      <c r="R195" s="166" t="s">
        <v>147</v>
      </c>
      <c r="S195" s="167"/>
      <c r="T195" s="168">
        <v>45023</v>
      </c>
      <c r="U195" s="163" t="s">
        <v>1716</v>
      </c>
      <c r="V195" s="169" t="s">
        <v>162</v>
      </c>
      <c r="W195" s="173" t="s">
        <v>628</v>
      </c>
    </row>
    <row r="196" spans="1:23" ht="14.45" customHeight="1" x14ac:dyDescent="0.25">
      <c r="A196" s="171" t="s">
        <v>1717</v>
      </c>
      <c r="B196" s="160">
        <v>25</v>
      </c>
      <c r="C196" s="159" t="s">
        <v>178</v>
      </c>
      <c r="D196" s="159" t="s">
        <v>169</v>
      </c>
      <c r="E196" s="159" t="s">
        <v>185</v>
      </c>
      <c r="F196" s="159"/>
      <c r="G196" s="166" t="s">
        <v>525</v>
      </c>
      <c r="H196" s="171" t="s">
        <v>89</v>
      </c>
      <c r="I196" s="159" t="s">
        <v>112</v>
      </c>
      <c r="J196" s="165">
        <v>45017</v>
      </c>
      <c r="K196" s="165">
        <v>45017</v>
      </c>
      <c r="L196" s="172" t="s">
        <v>741</v>
      </c>
      <c r="M196" s="159" t="s">
        <v>201</v>
      </c>
      <c r="N196" s="159" t="s">
        <v>344</v>
      </c>
      <c r="O196" s="159" t="s">
        <v>421</v>
      </c>
      <c r="P196" s="159"/>
      <c r="Q196" s="165"/>
      <c r="R196" s="166"/>
      <c r="S196" s="167"/>
      <c r="T196" s="168">
        <v>45021</v>
      </c>
      <c r="U196" s="163" t="s">
        <v>285</v>
      </c>
      <c r="V196" s="169" t="s">
        <v>164</v>
      </c>
      <c r="W196" s="173" t="s">
        <v>1208</v>
      </c>
    </row>
    <row r="197" spans="1:23" ht="14.45" customHeight="1" x14ac:dyDescent="0.25">
      <c r="A197" s="171" t="s">
        <v>1718</v>
      </c>
      <c r="B197" s="160">
        <f>7*30.4387/365.25</f>
        <v>0.58335633127994524</v>
      </c>
      <c r="C197" s="159" t="s">
        <v>178</v>
      </c>
      <c r="D197" s="159" t="s">
        <v>173</v>
      </c>
      <c r="E197" s="159" t="s">
        <v>279</v>
      </c>
      <c r="F197" s="159"/>
      <c r="G197" s="166" t="s">
        <v>400</v>
      </c>
      <c r="H197" s="171" t="s">
        <v>89</v>
      </c>
      <c r="I197" s="159" t="s">
        <v>106</v>
      </c>
      <c r="J197" s="165">
        <v>45017</v>
      </c>
      <c r="K197" s="165">
        <v>45017</v>
      </c>
      <c r="L197" s="172" t="s">
        <v>198</v>
      </c>
      <c r="M197" s="159" t="s">
        <v>133</v>
      </c>
      <c r="N197" s="159" t="s">
        <v>1217</v>
      </c>
      <c r="O197" s="159" t="s">
        <v>805</v>
      </c>
      <c r="P197" s="159"/>
      <c r="Q197" s="165"/>
      <c r="R197" s="166"/>
      <c r="S197" s="167"/>
      <c r="T197" s="168">
        <v>45019</v>
      </c>
      <c r="U197" s="163" t="s">
        <v>1709</v>
      </c>
      <c r="V197" s="169" t="s">
        <v>162</v>
      </c>
      <c r="W197" s="173" t="s">
        <v>276</v>
      </c>
    </row>
    <row r="198" spans="1:23" ht="14.45" customHeight="1" x14ac:dyDescent="0.25">
      <c r="A198" s="171" t="s">
        <v>1719</v>
      </c>
      <c r="B198" s="160">
        <v>35</v>
      </c>
      <c r="C198" s="159" t="s">
        <v>168</v>
      </c>
      <c r="D198" s="159" t="s">
        <v>173</v>
      </c>
      <c r="E198" s="159" t="s">
        <v>279</v>
      </c>
      <c r="F198" s="159"/>
      <c r="G198" s="166" t="s">
        <v>338</v>
      </c>
      <c r="H198" s="171" t="s">
        <v>89</v>
      </c>
      <c r="I198" s="159" t="s">
        <v>102</v>
      </c>
      <c r="J198" s="165">
        <v>45017</v>
      </c>
      <c r="K198" s="165">
        <v>45017</v>
      </c>
      <c r="L198" s="172" t="s">
        <v>1403</v>
      </c>
      <c r="M198" s="159" t="s">
        <v>137</v>
      </c>
      <c r="N198" s="159" t="s">
        <v>1217</v>
      </c>
      <c r="O198" s="159" t="s">
        <v>171</v>
      </c>
      <c r="P198" s="159"/>
      <c r="Q198" s="165"/>
      <c r="R198" s="166"/>
      <c r="S198" s="167"/>
      <c r="T198" s="168">
        <v>45023</v>
      </c>
      <c r="U198" s="163" t="s">
        <v>1720</v>
      </c>
      <c r="V198" s="169" t="s">
        <v>162</v>
      </c>
      <c r="W198" s="173" t="s">
        <v>615</v>
      </c>
    </row>
    <row r="199" spans="1:23" ht="14.45" customHeight="1" x14ac:dyDescent="0.25">
      <c r="A199" s="171" t="s">
        <v>1721</v>
      </c>
      <c r="B199" s="160">
        <v>32</v>
      </c>
      <c r="C199" s="159" t="s">
        <v>168</v>
      </c>
      <c r="D199" s="159" t="s">
        <v>173</v>
      </c>
      <c r="E199" s="159" t="s">
        <v>279</v>
      </c>
      <c r="F199" s="159"/>
      <c r="G199" s="166" t="s">
        <v>1002</v>
      </c>
      <c r="H199" s="171" t="s">
        <v>89</v>
      </c>
      <c r="I199" s="159" t="s">
        <v>102</v>
      </c>
      <c r="J199" s="165">
        <v>45017</v>
      </c>
      <c r="K199" s="165">
        <v>45017</v>
      </c>
      <c r="L199" s="172" t="s">
        <v>1722</v>
      </c>
      <c r="M199" s="159" t="s">
        <v>137</v>
      </c>
      <c r="N199" s="159" t="s">
        <v>1217</v>
      </c>
      <c r="O199" s="159" t="s">
        <v>352</v>
      </c>
      <c r="P199" s="159"/>
      <c r="Q199" s="165"/>
      <c r="R199" s="166"/>
      <c r="S199" s="167"/>
      <c r="T199" s="168">
        <v>45020</v>
      </c>
      <c r="U199" s="163" t="s">
        <v>1723</v>
      </c>
      <c r="V199" s="169" t="s">
        <v>162</v>
      </c>
      <c r="W199" s="173" t="s">
        <v>654</v>
      </c>
    </row>
    <row r="200" spans="1:23" ht="14.45" customHeight="1" x14ac:dyDescent="0.25">
      <c r="A200" s="171" t="s">
        <v>1724</v>
      </c>
      <c r="B200" s="160">
        <f>8*30.4387/365.25</f>
        <v>0.66669295003422313</v>
      </c>
      <c r="C200" s="159" t="s">
        <v>178</v>
      </c>
      <c r="D200" s="159" t="s">
        <v>173</v>
      </c>
      <c r="E200" s="159" t="s">
        <v>279</v>
      </c>
      <c r="F200" s="159"/>
      <c r="G200" s="166" t="s">
        <v>477</v>
      </c>
      <c r="H200" s="171" t="s">
        <v>89</v>
      </c>
      <c r="I200" s="159" t="s">
        <v>106</v>
      </c>
      <c r="J200" s="165">
        <v>45018</v>
      </c>
      <c r="K200" s="165">
        <v>45018</v>
      </c>
      <c r="L200" s="172" t="s">
        <v>365</v>
      </c>
      <c r="M200" s="159" t="s">
        <v>133</v>
      </c>
      <c r="N200" s="159" t="s">
        <v>290</v>
      </c>
      <c r="O200" s="159" t="s">
        <v>284</v>
      </c>
      <c r="P200" s="159"/>
      <c r="Q200" s="165"/>
      <c r="R200" s="166"/>
      <c r="S200" s="167"/>
      <c r="T200" s="168">
        <v>45024</v>
      </c>
      <c r="U200" s="163"/>
      <c r="V200" s="169" t="s">
        <v>162</v>
      </c>
      <c r="W200" s="173" t="s">
        <v>347</v>
      </c>
    </row>
    <row r="201" spans="1:23" ht="14.45" customHeight="1" x14ac:dyDescent="0.25">
      <c r="A201" s="171" t="s">
        <v>1725</v>
      </c>
      <c r="B201" s="160">
        <v>40</v>
      </c>
      <c r="C201" s="159" t="s">
        <v>168</v>
      </c>
      <c r="D201" s="159" t="s">
        <v>173</v>
      </c>
      <c r="E201" s="159" t="s">
        <v>279</v>
      </c>
      <c r="F201" s="159"/>
      <c r="G201" s="166" t="s">
        <v>1002</v>
      </c>
      <c r="H201" s="171" t="s">
        <v>89</v>
      </c>
      <c r="I201" s="159" t="s">
        <v>102</v>
      </c>
      <c r="J201" s="165">
        <v>45018</v>
      </c>
      <c r="K201" s="165">
        <v>45018</v>
      </c>
      <c r="L201" s="172" t="s">
        <v>1726</v>
      </c>
      <c r="M201" s="159" t="s">
        <v>137</v>
      </c>
      <c r="N201" s="159" t="s">
        <v>644</v>
      </c>
      <c r="O201" s="159" t="s">
        <v>334</v>
      </c>
      <c r="P201" s="159" t="s">
        <v>353</v>
      </c>
      <c r="Q201" s="165">
        <v>45018</v>
      </c>
      <c r="R201" s="166" t="s">
        <v>354</v>
      </c>
      <c r="S201" s="167"/>
      <c r="T201" s="168">
        <v>45023</v>
      </c>
      <c r="U201" s="163" t="s">
        <v>1727</v>
      </c>
      <c r="V201" s="169" t="s">
        <v>162</v>
      </c>
      <c r="W201" s="173" t="s">
        <v>912</v>
      </c>
    </row>
    <row r="202" spans="1:23" ht="14.45" customHeight="1" x14ac:dyDescent="0.25">
      <c r="A202" s="171" t="s">
        <v>1728</v>
      </c>
      <c r="B202" s="160">
        <v>38</v>
      </c>
      <c r="C202" s="159" t="s">
        <v>168</v>
      </c>
      <c r="D202" s="159" t="s">
        <v>173</v>
      </c>
      <c r="E202" s="159" t="s">
        <v>279</v>
      </c>
      <c r="F202" s="159"/>
      <c r="G202" s="166" t="s">
        <v>419</v>
      </c>
      <c r="H202" s="171" t="s">
        <v>89</v>
      </c>
      <c r="I202" s="159" t="s">
        <v>106</v>
      </c>
      <c r="J202" s="165">
        <v>45018</v>
      </c>
      <c r="K202" s="165">
        <v>45018</v>
      </c>
      <c r="L202" s="172" t="s">
        <v>1729</v>
      </c>
      <c r="M202" s="159" t="s">
        <v>133</v>
      </c>
      <c r="N202" s="159" t="s">
        <v>644</v>
      </c>
      <c r="O202" s="159" t="s">
        <v>345</v>
      </c>
      <c r="P202" s="159"/>
      <c r="Q202" s="165"/>
      <c r="R202" s="166"/>
      <c r="S202" s="167"/>
      <c r="T202" s="168">
        <v>45023</v>
      </c>
      <c r="U202" s="163" t="s">
        <v>1730</v>
      </c>
      <c r="V202" s="169" t="s">
        <v>162</v>
      </c>
      <c r="W202" s="173" t="s">
        <v>328</v>
      </c>
    </row>
    <row r="203" spans="1:23" ht="14.45" customHeight="1" x14ac:dyDescent="0.25">
      <c r="A203" s="171"/>
      <c r="B203" s="160"/>
      <c r="C203" s="159"/>
      <c r="D203" s="159"/>
      <c r="E203" s="159"/>
      <c r="F203" s="159"/>
      <c r="G203" s="166"/>
      <c r="H203" s="171"/>
      <c r="I203" s="159"/>
      <c r="J203" s="165"/>
      <c r="K203" s="165"/>
      <c r="L203" s="172"/>
      <c r="M203" s="159"/>
      <c r="N203" s="159"/>
      <c r="O203" s="159"/>
      <c r="P203" s="159"/>
      <c r="Q203" s="165"/>
      <c r="R203" s="166"/>
      <c r="S203" s="167"/>
      <c r="T203" s="168"/>
      <c r="U203" s="163"/>
      <c r="V203" s="169"/>
      <c r="W203" s="173"/>
    </row>
    <row r="204" spans="1:23" ht="14.45" customHeight="1" x14ac:dyDescent="0.25">
      <c r="A204" s="171"/>
      <c r="B204" s="160"/>
      <c r="C204" s="159"/>
      <c r="D204" s="159"/>
      <c r="E204" s="159"/>
      <c r="F204" s="159"/>
      <c r="G204" s="166"/>
      <c r="H204" s="171"/>
      <c r="I204" s="159"/>
      <c r="J204" s="165"/>
      <c r="K204" s="165"/>
      <c r="L204" s="172"/>
      <c r="M204" s="159"/>
      <c r="N204" s="159"/>
      <c r="O204" s="159"/>
      <c r="P204" s="159"/>
      <c r="Q204" s="165"/>
      <c r="R204" s="166"/>
      <c r="S204" s="167"/>
      <c r="T204" s="168"/>
      <c r="U204" s="163"/>
      <c r="V204" s="169"/>
      <c r="W204" s="173"/>
    </row>
    <row r="205" spans="1:23" ht="14.45" customHeight="1" x14ac:dyDescent="0.25">
      <c r="A205" s="171"/>
      <c r="B205" s="160"/>
      <c r="C205" s="159"/>
      <c r="D205" s="159"/>
      <c r="E205" s="159"/>
      <c r="F205" s="159"/>
      <c r="G205" s="166"/>
      <c r="H205" s="171"/>
      <c r="I205" s="159"/>
      <c r="J205" s="165"/>
      <c r="K205" s="178"/>
      <c r="L205" s="172"/>
      <c r="M205" s="159"/>
      <c r="N205" s="159"/>
      <c r="O205" s="159"/>
      <c r="P205" s="159"/>
      <c r="Q205" s="165"/>
      <c r="R205" s="166"/>
      <c r="S205" s="167"/>
      <c r="T205" s="168"/>
      <c r="U205" s="163"/>
      <c r="V205" s="169"/>
      <c r="W205" s="173"/>
    </row>
    <row r="206" spans="1:23" ht="14.45" customHeight="1" x14ac:dyDescent="0.25">
      <c r="A206" s="171"/>
      <c r="B206" s="160"/>
      <c r="C206" s="159"/>
      <c r="D206" s="159"/>
      <c r="E206" s="159"/>
      <c r="F206" s="159"/>
      <c r="G206" s="166"/>
      <c r="H206" s="171"/>
      <c r="I206" s="159"/>
      <c r="J206" s="165"/>
      <c r="K206" s="178"/>
      <c r="L206" s="172"/>
      <c r="M206" s="159"/>
      <c r="N206" s="159"/>
      <c r="O206" s="159"/>
      <c r="P206" s="159"/>
      <c r="Q206" s="165"/>
      <c r="R206" s="166"/>
      <c r="S206" s="167"/>
      <c r="T206" s="168"/>
      <c r="U206" s="163"/>
      <c r="V206" s="169"/>
      <c r="W206" s="173"/>
    </row>
    <row r="207" spans="1:23" ht="14.45" customHeight="1" x14ac:dyDescent="0.25">
      <c r="A207" s="171"/>
      <c r="B207" s="160"/>
      <c r="C207" s="159"/>
      <c r="D207" s="159"/>
      <c r="E207" s="159"/>
      <c r="F207" s="159"/>
      <c r="G207" s="166"/>
      <c r="H207" s="171"/>
      <c r="I207" s="159"/>
      <c r="J207" s="165"/>
      <c r="K207" s="178"/>
      <c r="L207" s="172"/>
      <c r="M207" s="159"/>
      <c r="N207" s="159"/>
      <c r="O207" s="159"/>
      <c r="P207" s="159"/>
      <c r="Q207" s="165"/>
      <c r="R207" s="166"/>
      <c r="S207" s="167"/>
      <c r="T207" s="168"/>
      <c r="U207" s="163"/>
      <c r="V207" s="169"/>
      <c r="W207" s="173"/>
    </row>
    <row r="208" spans="1:23" ht="14.45" customHeight="1" x14ac:dyDescent="0.25">
      <c r="A208" s="171"/>
      <c r="B208" s="160"/>
      <c r="C208" s="159"/>
      <c r="D208" s="159"/>
      <c r="E208" s="159"/>
      <c r="F208" s="159"/>
      <c r="G208" s="166"/>
      <c r="H208" s="171"/>
      <c r="I208" s="159"/>
      <c r="J208" s="165"/>
      <c r="K208" s="178"/>
      <c r="L208" s="172"/>
      <c r="M208" s="159"/>
      <c r="N208" s="159"/>
      <c r="O208" s="159"/>
      <c r="P208" s="159"/>
      <c r="Q208" s="165"/>
      <c r="R208" s="166"/>
      <c r="S208" s="167"/>
      <c r="T208" s="168"/>
      <c r="U208" s="163"/>
      <c r="V208" s="169"/>
      <c r="W208" s="173"/>
    </row>
    <row r="209" spans="1:23" ht="14.45" customHeight="1" x14ac:dyDescent="0.25">
      <c r="A209" s="171"/>
      <c r="B209" s="160"/>
      <c r="C209" s="159"/>
      <c r="D209" s="159"/>
      <c r="E209" s="159"/>
      <c r="F209" s="159"/>
      <c r="G209" s="166"/>
      <c r="H209" s="171"/>
      <c r="I209" s="159"/>
      <c r="J209" s="165"/>
      <c r="K209" s="178"/>
      <c r="L209" s="172"/>
      <c r="M209" s="159"/>
      <c r="N209" s="159"/>
      <c r="O209" s="159"/>
      <c r="P209" s="159"/>
      <c r="Q209" s="165"/>
      <c r="R209" s="166"/>
      <c r="S209" s="167"/>
      <c r="T209" s="168"/>
      <c r="U209" s="163"/>
      <c r="V209" s="169"/>
      <c r="W209" s="173"/>
    </row>
    <row r="210" spans="1:23" ht="14.45" customHeight="1" x14ac:dyDescent="0.25">
      <c r="A210" s="171"/>
      <c r="B210" s="160"/>
      <c r="C210" s="159"/>
      <c r="D210" s="159"/>
      <c r="E210" s="159"/>
      <c r="F210" s="159"/>
      <c r="G210" s="166"/>
      <c r="H210" s="171"/>
      <c r="I210" s="159"/>
      <c r="J210" s="165"/>
      <c r="K210" s="178"/>
      <c r="L210" s="172"/>
      <c r="M210" s="159"/>
      <c r="N210" s="159"/>
      <c r="O210" s="159"/>
      <c r="P210" s="159"/>
      <c r="Q210" s="165"/>
      <c r="R210" s="166"/>
      <c r="S210" s="167"/>
      <c r="T210" s="168"/>
      <c r="U210" s="163"/>
      <c r="V210" s="169"/>
      <c r="W210" s="173"/>
    </row>
    <row r="211" spans="1:23" ht="14.45" customHeight="1" x14ac:dyDescent="0.25">
      <c r="A211" s="171"/>
      <c r="B211" s="160"/>
      <c r="C211" s="159"/>
      <c r="D211" s="159"/>
      <c r="E211" s="159"/>
      <c r="F211" s="159"/>
      <c r="G211" s="166"/>
      <c r="H211" s="171"/>
      <c r="I211" s="159"/>
      <c r="J211" s="165"/>
      <c r="K211" s="178"/>
      <c r="L211" s="172"/>
      <c r="M211" s="159"/>
      <c r="N211" s="159"/>
      <c r="O211" s="159"/>
      <c r="P211" s="159"/>
      <c r="Q211" s="165"/>
      <c r="R211" s="166"/>
      <c r="S211" s="167"/>
      <c r="T211" s="168"/>
      <c r="U211" s="163"/>
      <c r="V211" s="169"/>
      <c r="W211" s="173"/>
    </row>
    <row r="212" spans="1:23" ht="14.45" customHeight="1" x14ac:dyDescent="0.25">
      <c r="A212" s="171"/>
      <c r="B212" s="160"/>
      <c r="C212" s="159"/>
      <c r="D212" s="159"/>
      <c r="E212" s="159"/>
      <c r="F212" s="159"/>
      <c r="G212" s="166"/>
      <c r="H212" s="171"/>
      <c r="I212" s="159"/>
      <c r="J212" s="165"/>
      <c r="K212" s="178"/>
      <c r="L212" s="172"/>
      <c r="M212" s="159"/>
      <c r="N212" s="159"/>
      <c r="O212" s="159"/>
      <c r="P212" s="159"/>
      <c r="Q212" s="165"/>
      <c r="R212" s="166"/>
      <c r="S212" s="167"/>
      <c r="T212" s="168"/>
      <c r="U212" s="163"/>
      <c r="V212" s="169"/>
      <c r="W212" s="173"/>
    </row>
    <row r="213" spans="1:23" ht="14.45" customHeight="1" x14ac:dyDescent="0.25">
      <c r="A213" s="171"/>
      <c r="B213" s="160"/>
      <c r="C213" s="159"/>
      <c r="D213" s="159"/>
      <c r="E213" s="159"/>
      <c r="F213" s="159"/>
      <c r="G213" s="166"/>
      <c r="H213" s="171"/>
      <c r="I213" s="159"/>
      <c r="J213" s="165"/>
      <c r="K213" s="178"/>
      <c r="L213" s="172"/>
      <c r="M213" s="159"/>
      <c r="N213" s="159"/>
      <c r="O213" s="159"/>
      <c r="P213" s="159"/>
      <c r="Q213" s="165"/>
      <c r="R213" s="166"/>
      <c r="S213" s="167"/>
      <c r="T213" s="168"/>
      <c r="U213" s="163"/>
      <c r="V213" s="169"/>
      <c r="W213" s="173"/>
    </row>
    <row r="214" spans="1:23" ht="14.45" customHeight="1" x14ac:dyDescent="0.25">
      <c r="A214" s="171"/>
      <c r="B214" s="160"/>
      <c r="C214" s="159"/>
      <c r="D214" s="159"/>
      <c r="E214" s="159"/>
      <c r="F214" s="159"/>
      <c r="G214" s="166"/>
      <c r="H214" s="171"/>
      <c r="I214" s="159"/>
      <c r="J214" s="165"/>
      <c r="K214" s="178"/>
      <c r="L214" s="172"/>
      <c r="M214" s="159"/>
      <c r="N214" s="159"/>
      <c r="O214" s="159"/>
      <c r="P214" s="159"/>
      <c r="Q214" s="165"/>
      <c r="R214" s="166"/>
      <c r="S214" s="167"/>
      <c r="T214" s="168"/>
      <c r="U214" s="163"/>
      <c r="V214" s="169"/>
      <c r="W214" s="173"/>
    </row>
    <row r="215" spans="1:23" ht="14.45" customHeight="1" x14ac:dyDescent="0.25">
      <c r="A215" s="171"/>
      <c r="B215" s="160"/>
      <c r="C215" s="159"/>
      <c r="D215" s="159"/>
      <c r="E215" s="159"/>
      <c r="F215" s="159"/>
      <c r="G215" s="166"/>
      <c r="H215" s="171"/>
      <c r="I215" s="159"/>
      <c r="J215" s="165"/>
      <c r="K215" s="178"/>
      <c r="L215" s="172"/>
      <c r="M215" s="159"/>
      <c r="N215" s="159"/>
      <c r="O215" s="159"/>
      <c r="P215" s="159"/>
      <c r="Q215" s="165"/>
      <c r="R215" s="166"/>
      <c r="S215" s="167"/>
      <c r="T215" s="168"/>
      <c r="U215" s="163"/>
      <c r="V215" s="169"/>
      <c r="W215" s="173"/>
    </row>
    <row r="216" spans="1:23" ht="14.45" customHeight="1" x14ac:dyDescent="0.25">
      <c r="A216" s="171"/>
      <c r="B216" s="160"/>
      <c r="C216" s="159"/>
      <c r="D216" s="159"/>
      <c r="E216" s="159"/>
      <c r="F216" s="159"/>
      <c r="G216" s="166"/>
      <c r="H216" s="171"/>
      <c r="I216" s="159"/>
      <c r="J216" s="165"/>
      <c r="K216" s="178"/>
      <c r="L216" s="172"/>
      <c r="M216" s="159"/>
      <c r="N216" s="159"/>
      <c r="O216" s="159"/>
      <c r="P216" s="159"/>
      <c r="Q216" s="165"/>
      <c r="R216" s="166"/>
      <c r="S216" s="167"/>
      <c r="T216" s="168"/>
      <c r="U216" s="163"/>
      <c r="V216" s="169"/>
      <c r="W216" s="173"/>
    </row>
    <row r="217" spans="1:23" ht="14.45" customHeight="1" x14ac:dyDescent="0.25">
      <c r="A217" s="171"/>
      <c r="B217" s="160"/>
      <c r="C217" s="159"/>
      <c r="D217" s="159"/>
      <c r="E217" s="159"/>
      <c r="F217" s="159"/>
      <c r="G217" s="166"/>
      <c r="H217" s="171"/>
      <c r="I217" s="159"/>
      <c r="J217" s="165"/>
      <c r="K217" s="178"/>
      <c r="L217" s="172"/>
      <c r="M217" s="159"/>
      <c r="N217" s="159"/>
      <c r="O217" s="159"/>
      <c r="P217" s="159"/>
      <c r="Q217" s="165"/>
      <c r="R217" s="166"/>
      <c r="S217" s="167"/>
      <c r="T217" s="168"/>
      <c r="U217" s="163"/>
      <c r="V217" s="169"/>
      <c r="W217" s="173"/>
    </row>
    <row r="218" spans="1:23" ht="14.45" customHeight="1" x14ac:dyDescent="0.25">
      <c r="A218" s="171"/>
      <c r="B218" s="160"/>
      <c r="C218" s="159"/>
      <c r="D218" s="159"/>
      <c r="E218" s="159"/>
      <c r="F218" s="159"/>
      <c r="G218" s="166"/>
      <c r="H218" s="171"/>
      <c r="I218" s="159"/>
      <c r="J218" s="165"/>
      <c r="K218" s="178"/>
      <c r="L218" s="172"/>
      <c r="M218" s="159"/>
      <c r="N218" s="159"/>
      <c r="O218" s="159"/>
      <c r="P218" s="159"/>
      <c r="Q218" s="165"/>
      <c r="R218" s="166"/>
      <c r="S218" s="167"/>
      <c r="T218" s="168"/>
      <c r="U218" s="163"/>
      <c r="V218" s="169"/>
      <c r="W218" s="173"/>
    </row>
    <row r="219" spans="1:23" ht="14.45" customHeight="1" x14ac:dyDescent="0.25">
      <c r="A219" s="171"/>
      <c r="B219" s="160"/>
      <c r="C219" s="159"/>
      <c r="D219" s="159"/>
      <c r="E219" s="159"/>
      <c r="F219" s="159"/>
      <c r="G219" s="166"/>
      <c r="H219" s="171"/>
      <c r="I219" s="159"/>
      <c r="J219" s="165"/>
      <c r="K219" s="178"/>
      <c r="L219" s="172"/>
      <c r="M219" s="159"/>
      <c r="N219" s="159"/>
      <c r="O219" s="159"/>
      <c r="P219" s="159"/>
      <c r="Q219" s="165"/>
      <c r="R219" s="166"/>
      <c r="S219" s="167"/>
      <c r="T219" s="168"/>
      <c r="U219" s="163"/>
      <c r="V219" s="169"/>
      <c r="W219" s="173"/>
    </row>
    <row r="220" spans="1:23" ht="14.45" customHeight="1" x14ac:dyDescent="0.25">
      <c r="A220" s="171"/>
      <c r="B220" s="160"/>
      <c r="C220" s="159"/>
      <c r="D220" s="159"/>
      <c r="E220" s="159"/>
      <c r="F220" s="159"/>
      <c r="G220" s="166"/>
      <c r="H220" s="171"/>
      <c r="I220" s="159"/>
      <c r="J220" s="165"/>
      <c r="K220" s="178"/>
      <c r="L220" s="172"/>
      <c r="M220" s="159"/>
      <c r="N220" s="159"/>
      <c r="O220" s="159"/>
      <c r="P220" s="159"/>
      <c r="Q220" s="165"/>
      <c r="R220" s="166"/>
      <c r="S220" s="167"/>
      <c r="T220" s="168"/>
      <c r="U220" s="163"/>
      <c r="V220" s="169"/>
      <c r="W220" s="173"/>
    </row>
    <row r="221" spans="1:23" ht="14.45" customHeight="1" x14ac:dyDescent="0.25">
      <c r="A221" s="171"/>
      <c r="B221" s="160"/>
      <c r="C221" s="159"/>
      <c r="D221" s="159"/>
      <c r="E221" s="159"/>
      <c r="F221" s="159"/>
      <c r="G221" s="166"/>
      <c r="H221" s="171"/>
      <c r="I221" s="159"/>
      <c r="J221" s="165"/>
      <c r="K221" s="178"/>
      <c r="L221" s="172"/>
      <c r="M221" s="159"/>
      <c r="N221" s="159"/>
      <c r="O221" s="159"/>
      <c r="P221" s="159"/>
      <c r="Q221" s="165"/>
      <c r="R221" s="166"/>
      <c r="S221" s="167"/>
      <c r="T221" s="168"/>
      <c r="U221" s="163"/>
      <c r="V221" s="169"/>
      <c r="W221" s="173"/>
    </row>
    <row r="222" spans="1:23" ht="14.45" customHeight="1" x14ac:dyDescent="0.25">
      <c r="A222" s="171"/>
      <c r="B222" s="160"/>
      <c r="C222" s="159"/>
      <c r="D222" s="159"/>
      <c r="E222" s="159"/>
      <c r="F222" s="159"/>
      <c r="G222" s="166"/>
      <c r="H222" s="171"/>
      <c r="I222" s="159"/>
      <c r="J222" s="165"/>
      <c r="K222" s="178"/>
      <c r="L222" s="172"/>
      <c r="M222" s="159"/>
      <c r="N222" s="159"/>
      <c r="O222" s="159"/>
      <c r="P222" s="159"/>
      <c r="Q222" s="165"/>
      <c r="R222" s="166"/>
      <c r="S222" s="167"/>
      <c r="T222" s="168"/>
      <c r="U222" s="163"/>
      <c r="V222" s="169"/>
      <c r="W222" s="173"/>
    </row>
    <row r="223" spans="1:23" ht="14.45" customHeight="1" x14ac:dyDescent="0.25">
      <c r="A223" s="171"/>
      <c r="B223" s="160"/>
      <c r="C223" s="159"/>
      <c r="D223" s="159"/>
      <c r="E223" s="159"/>
      <c r="F223" s="159"/>
      <c r="G223" s="166"/>
      <c r="H223" s="171"/>
      <c r="I223" s="159"/>
      <c r="J223" s="165"/>
      <c r="K223" s="178"/>
      <c r="L223" s="172"/>
      <c r="M223" s="159"/>
      <c r="N223" s="159"/>
      <c r="O223" s="159"/>
      <c r="P223" s="159"/>
      <c r="Q223" s="165"/>
      <c r="R223" s="166"/>
      <c r="S223" s="167"/>
      <c r="T223" s="168"/>
      <c r="U223" s="163"/>
      <c r="V223" s="169"/>
      <c r="W223" s="173"/>
    </row>
    <row r="224" spans="1:23" ht="14.45" customHeight="1" x14ac:dyDescent="0.25">
      <c r="A224" s="171"/>
      <c r="B224" s="160"/>
      <c r="C224" s="159"/>
      <c r="D224" s="159"/>
      <c r="E224" s="159"/>
      <c r="F224" s="159"/>
      <c r="G224" s="166"/>
      <c r="H224" s="171"/>
      <c r="I224" s="159"/>
      <c r="J224" s="165"/>
      <c r="K224" s="178"/>
      <c r="L224" s="172"/>
      <c r="M224" s="159"/>
      <c r="N224" s="159"/>
      <c r="O224" s="159"/>
      <c r="P224" s="159"/>
      <c r="Q224" s="165"/>
      <c r="R224" s="166"/>
      <c r="S224" s="167"/>
      <c r="T224" s="168"/>
      <c r="U224" s="163"/>
      <c r="V224" s="169"/>
      <c r="W224" s="173"/>
    </row>
    <row r="225" spans="1:23" ht="14.45" customHeight="1" x14ac:dyDescent="0.25">
      <c r="A225" s="171"/>
      <c r="B225" s="160"/>
      <c r="C225" s="159"/>
      <c r="D225" s="159"/>
      <c r="E225" s="159"/>
      <c r="F225" s="159"/>
      <c r="G225" s="166"/>
      <c r="H225" s="171"/>
      <c r="I225" s="159"/>
      <c r="J225" s="165"/>
      <c r="K225" s="178"/>
      <c r="L225" s="172"/>
      <c r="M225" s="159"/>
      <c r="N225" s="159"/>
      <c r="O225" s="159"/>
      <c r="P225" s="159"/>
      <c r="Q225" s="165"/>
      <c r="R225" s="166"/>
      <c r="S225" s="167"/>
      <c r="T225" s="168"/>
      <c r="U225" s="163"/>
      <c r="V225" s="169"/>
      <c r="W225" s="173"/>
    </row>
    <row r="226" spans="1:23" ht="14.45" customHeight="1" x14ac:dyDescent="0.25">
      <c r="A226" s="171"/>
      <c r="B226" s="160"/>
      <c r="C226" s="159"/>
      <c r="D226" s="159"/>
      <c r="E226" s="159"/>
      <c r="F226" s="159"/>
      <c r="G226" s="166"/>
      <c r="H226" s="171"/>
      <c r="I226" s="159"/>
      <c r="J226" s="165"/>
      <c r="K226" s="178"/>
      <c r="L226" s="172"/>
      <c r="M226" s="159"/>
      <c r="N226" s="159"/>
      <c r="O226" s="159"/>
      <c r="P226" s="159"/>
      <c r="Q226" s="165"/>
      <c r="R226" s="166"/>
      <c r="S226" s="167"/>
      <c r="T226" s="168"/>
      <c r="U226" s="163"/>
      <c r="V226" s="169"/>
      <c r="W226" s="173"/>
    </row>
    <row r="227" spans="1:23" ht="14.45" customHeight="1" x14ac:dyDescent="0.25">
      <c r="A227" s="171"/>
      <c r="B227" s="160"/>
      <c r="C227" s="159"/>
      <c r="D227" s="159"/>
      <c r="E227" s="159"/>
      <c r="F227" s="159"/>
      <c r="G227" s="166"/>
      <c r="H227" s="171"/>
      <c r="I227" s="159"/>
      <c r="J227" s="165"/>
      <c r="K227" s="178"/>
      <c r="L227" s="172"/>
      <c r="M227" s="159"/>
      <c r="N227" s="159"/>
      <c r="O227" s="159"/>
      <c r="P227" s="159"/>
      <c r="Q227" s="165"/>
      <c r="R227" s="166"/>
      <c r="S227" s="167"/>
      <c r="T227" s="168"/>
      <c r="U227" s="163"/>
      <c r="V227" s="169"/>
      <c r="W227" s="173"/>
    </row>
    <row r="228" spans="1:23" ht="14.45" customHeight="1" x14ac:dyDescent="0.25">
      <c r="A228" s="171"/>
      <c r="B228" s="160"/>
      <c r="C228" s="159"/>
      <c r="D228" s="159"/>
      <c r="E228" s="159"/>
      <c r="F228" s="159"/>
      <c r="G228" s="166"/>
      <c r="H228" s="171"/>
      <c r="I228" s="159"/>
      <c r="J228" s="165"/>
      <c r="K228" s="178"/>
      <c r="L228" s="172"/>
      <c r="M228" s="159"/>
      <c r="N228" s="159"/>
      <c r="O228" s="159"/>
      <c r="P228" s="159"/>
      <c r="Q228" s="165"/>
      <c r="R228" s="166"/>
      <c r="S228" s="167"/>
      <c r="T228" s="168"/>
      <c r="U228" s="163"/>
      <c r="V228" s="169"/>
      <c r="W228" s="173"/>
    </row>
    <row r="229" spans="1:23" ht="14.45" customHeight="1" x14ac:dyDescent="0.25">
      <c r="A229" s="171"/>
      <c r="B229" s="160"/>
      <c r="C229" s="159"/>
      <c r="D229" s="159"/>
      <c r="E229" s="159"/>
      <c r="F229" s="159"/>
      <c r="G229" s="166"/>
      <c r="H229" s="171"/>
      <c r="I229" s="159"/>
      <c r="J229" s="165"/>
      <c r="K229" s="178"/>
      <c r="L229" s="172"/>
      <c r="M229" s="159"/>
      <c r="N229" s="159"/>
      <c r="O229" s="159"/>
      <c r="P229" s="159"/>
      <c r="Q229" s="165"/>
      <c r="R229" s="166"/>
      <c r="S229" s="167"/>
      <c r="T229" s="168"/>
      <c r="U229" s="163"/>
      <c r="V229" s="169"/>
      <c r="W229" s="173"/>
    </row>
    <row r="230" spans="1:23" ht="14.45" customHeight="1" x14ac:dyDescent="0.25">
      <c r="A230" s="171"/>
      <c r="B230" s="160"/>
      <c r="C230" s="159"/>
      <c r="D230" s="159"/>
      <c r="E230" s="159"/>
      <c r="F230" s="159"/>
      <c r="G230" s="166"/>
      <c r="H230" s="171"/>
      <c r="I230" s="159"/>
      <c r="J230" s="165"/>
      <c r="K230" s="178"/>
      <c r="L230" s="172"/>
      <c r="M230" s="159"/>
      <c r="N230" s="159"/>
      <c r="O230" s="159"/>
      <c r="P230" s="159"/>
      <c r="Q230" s="165"/>
      <c r="R230" s="166"/>
      <c r="S230" s="167"/>
      <c r="T230" s="168"/>
      <c r="U230" s="163"/>
      <c r="V230" s="169"/>
      <c r="W230" s="173"/>
    </row>
    <row r="231" spans="1:23" ht="14.45" customHeight="1" x14ac:dyDescent="0.25">
      <c r="A231" s="171"/>
      <c r="B231" s="160"/>
      <c r="C231" s="159"/>
      <c r="D231" s="159"/>
      <c r="E231" s="159"/>
      <c r="F231" s="159"/>
      <c r="G231" s="166"/>
      <c r="H231" s="171"/>
      <c r="I231" s="159"/>
      <c r="J231" s="165"/>
      <c r="K231" s="178"/>
      <c r="L231" s="172"/>
      <c r="M231" s="159"/>
      <c r="N231" s="159"/>
      <c r="O231" s="159"/>
      <c r="P231" s="159"/>
      <c r="Q231" s="165"/>
      <c r="R231" s="166"/>
      <c r="S231" s="167"/>
      <c r="T231" s="168"/>
      <c r="U231" s="163"/>
      <c r="V231" s="169"/>
      <c r="W231" s="173"/>
    </row>
    <row r="232" spans="1:23" ht="14.45" customHeight="1" x14ac:dyDescent="0.25">
      <c r="A232" s="171"/>
      <c r="B232" s="160"/>
      <c r="C232" s="159"/>
      <c r="D232" s="159"/>
      <c r="E232" s="159"/>
      <c r="F232" s="159"/>
      <c r="G232" s="166"/>
      <c r="H232" s="171"/>
      <c r="I232" s="159"/>
      <c r="J232" s="165"/>
      <c r="K232" s="178"/>
      <c r="L232" s="172"/>
      <c r="M232" s="159"/>
      <c r="N232" s="159"/>
      <c r="O232" s="159"/>
      <c r="P232" s="159"/>
      <c r="Q232" s="165"/>
      <c r="R232" s="166"/>
      <c r="S232" s="167"/>
      <c r="T232" s="168"/>
      <c r="U232" s="163"/>
      <c r="V232" s="169"/>
      <c r="W232" s="173"/>
    </row>
    <row r="233" spans="1:23" ht="14.45" customHeight="1" x14ac:dyDescent="0.25">
      <c r="A233" s="171"/>
      <c r="B233" s="160"/>
      <c r="C233" s="159"/>
      <c r="D233" s="159"/>
      <c r="E233" s="159"/>
      <c r="F233" s="159"/>
      <c r="G233" s="166"/>
      <c r="H233" s="171"/>
      <c r="I233" s="159"/>
      <c r="J233" s="165"/>
      <c r="K233" s="178"/>
      <c r="L233" s="172"/>
      <c r="M233" s="159"/>
      <c r="N233" s="159"/>
      <c r="O233" s="159"/>
      <c r="P233" s="159"/>
      <c r="Q233" s="165"/>
      <c r="R233" s="166"/>
      <c r="S233" s="167"/>
      <c r="T233" s="168"/>
      <c r="U233" s="163"/>
      <c r="V233" s="169"/>
      <c r="W233" s="173"/>
    </row>
    <row r="234" spans="1:23" ht="14.45" customHeight="1" x14ac:dyDescent="0.25">
      <c r="A234" s="171"/>
      <c r="B234" s="160"/>
      <c r="C234" s="159"/>
      <c r="D234" s="159"/>
      <c r="E234" s="159"/>
      <c r="F234" s="159"/>
      <c r="G234" s="166"/>
      <c r="H234" s="171"/>
      <c r="I234" s="159"/>
      <c r="J234" s="165"/>
      <c r="K234" s="178"/>
      <c r="L234" s="172"/>
      <c r="M234" s="159"/>
      <c r="N234" s="159"/>
      <c r="O234" s="159"/>
      <c r="P234" s="159"/>
      <c r="Q234" s="165"/>
      <c r="R234" s="166"/>
      <c r="S234" s="167"/>
      <c r="T234" s="168"/>
      <c r="U234" s="163"/>
      <c r="V234" s="169"/>
      <c r="W234" s="173"/>
    </row>
    <row r="235" spans="1:23" ht="14.45" customHeight="1" x14ac:dyDescent="0.25">
      <c r="A235" s="171"/>
      <c r="B235" s="160"/>
      <c r="C235" s="159"/>
      <c r="D235" s="159"/>
      <c r="E235" s="159"/>
      <c r="F235" s="159"/>
      <c r="G235" s="166"/>
      <c r="H235" s="171"/>
      <c r="I235" s="159"/>
      <c r="J235" s="165"/>
      <c r="K235" s="178"/>
      <c r="L235" s="172"/>
      <c r="M235" s="159"/>
      <c r="N235" s="159"/>
      <c r="O235" s="159"/>
      <c r="P235" s="159"/>
      <c r="Q235" s="165"/>
      <c r="R235" s="166"/>
      <c r="S235" s="167"/>
      <c r="T235" s="168"/>
      <c r="U235" s="163"/>
      <c r="V235" s="169"/>
      <c r="W235" s="173"/>
    </row>
    <row r="236" spans="1:23" ht="14.45" customHeight="1" x14ac:dyDescent="0.25">
      <c r="A236" s="171"/>
      <c r="B236" s="160"/>
      <c r="C236" s="159"/>
      <c r="D236" s="159"/>
      <c r="E236" s="159"/>
      <c r="F236" s="159"/>
      <c r="G236" s="166"/>
      <c r="H236" s="171"/>
      <c r="I236" s="159"/>
      <c r="J236" s="165"/>
      <c r="K236" s="178"/>
      <c r="L236" s="172"/>
      <c r="M236" s="159"/>
      <c r="N236" s="159"/>
      <c r="O236" s="159"/>
      <c r="P236" s="159"/>
      <c r="Q236" s="165"/>
      <c r="R236" s="166"/>
      <c r="S236" s="167"/>
      <c r="T236" s="168"/>
      <c r="U236" s="163"/>
      <c r="V236" s="169"/>
      <c r="W236" s="173"/>
    </row>
    <row r="237" spans="1:23" ht="14.45" customHeight="1" x14ac:dyDescent="0.25">
      <c r="A237" s="171"/>
      <c r="B237" s="160"/>
      <c r="C237" s="159"/>
      <c r="D237" s="159"/>
      <c r="E237" s="159"/>
      <c r="F237" s="159"/>
      <c r="G237" s="166"/>
      <c r="H237" s="171"/>
      <c r="I237" s="159"/>
      <c r="J237" s="165"/>
      <c r="K237" s="178"/>
      <c r="L237" s="172"/>
      <c r="M237" s="159"/>
      <c r="N237" s="159"/>
      <c r="O237" s="159"/>
      <c r="P237" s="159"/>
      <c r="Q237" s="165"/>
      <c r="R237" s="166"/>
      <c r="S237" s="167"/>
      <c r="T237" s="168"/>
      <c r="U237" s="163"/>
      <c r="V237" s="169"/>
      <c r="W237" s="173"/>
    </row>
    <row r="238" spans="1:23" ht="14.45" customHeight="1" x14ac:dyDescent="0.25">
      <c r="A238" s="171"/>
      <c r="B238" s="160"/>
      <c r="C238" s="159"/>
      <c r="D238" s="159"/>
      <c r="E238" s="159"/>
      <c r="F238" s="159"/>
      <c r="G238" s="166"/>
      <c r="H238" s="171"/>
      <c r="I238" s="159"/>
      <c r="J238" s="165"/>
      <c r="K238" s="178"/>
      <c r="L238" s="172"/>
      <c r="M238" s="159"/>
      <c r="N238" s="159"/>
      <c r="O238" s="159"/>
      <c r="P238" s="159"/>
      <c r="Q238" s="165"/>
      <c r="R238" s="166"/>
      <c r="S238" s="167"/>
      <c r="T238" s="168"/>
      <c r="U238" s="163"/>
      <c r="V238" s="169"/>
      <c r="W238" s="173"/>
    </row>
    <row r="239" spans="1:23" ht="14.45" customHeight="1" x14ac:dyDescent="0.25">
      <c r="A239" s="171"/>
      <c r="B239" s="160"/>
      <c r="C239" s="159"/>
      <c r="D239" s="159"/>
      <c r="E239" s="159"/>
      <c r="F239" s="159"/>
      <c r="G239" s="166"/>
      <c r="H239" s="171"/>
      <c r="I239" s="159"/>
      <c r="J239" s="165"/>
      <c r="K239" s="178"/>
      <c r="L239" s="172"/>
      <c r="M239" s="159"/>
      <c r="N239" s="159"/>
      <c r="O239" s="159"/>
      <c r="P239" s="159"/>
      <c r="Q239" s="165"/>
      <c r="R239" s="166"/>
      <c r="S239" s="167"/>
      <c r="T239" s="168"/>
      <c r="U239" s="163"/>
      <c r="V239" s="169"/>
      <c r="W239" s="173"/>
    </row>
    <row r="240" spans="1:23" ht="14.45" customHeight="1" x14ac:dyDescent="0.25">
      <c r="A240" s="171"/>
      <c r="B240" s="160"/>
      <c r="C240" s="159"/>
      <c r="D240" s="159"/>
      <c r="E240" s="159"/>
      <c r="F240" s="159"/>
      <c r="G240" s="166"/>
      <c r="H240" s="171"/>
      <c r="I240" s="159"/>
      <c r="J240" s="165"/>
      <c r="K240" s="178"/>
      <c r="L240" s="172"/>
      <c r="M240" s="159"/>
      <c r="N240" s="159"/>
      <c r="O240" s="159"/>
      <c r="P240" s="159"/>
      <c r="Q240" s="165"/>
      <c r="R240" s="166"/>
      <c r="S240" s="167"/>
      <c r="T240" s="168"/>
      <c r="U240" s="163"/>
      <c r="V240" s="169"/>
      <c r="W240" s="173"/>
    </row>
    <row r="241" spans="1:23" ht="14.45" customHeight="1" x14ac:dyDescent="0.25">
      <c r="A241" s="171"/>
      <c r="B241" s="160"/>
      <c r="C241" s="159"/>
      <c r="D241" s="159"/>
      <c r="E241" s="159"/>
      <c r="F241" s="159"/>
      <c r="G241" s="166"/>
      <c r="H241" s="171"/>
      <c r="I241" s="159"/>
      <c r="J241" s="165"/>
      <c r="K241" s="178"/>
      <c r="L241" s="172"/>
      <c r="M241" s="159"/>
      <c r="N241" s="159"/>
      <c r="O241" s="159"/>
      <c r="P241" s="159"/>
      <c r="Q241" s="165"/>
      <c r="R241" s="166"/>
      <c r="S241" s="167"/>
      <c r="T241" s="168"/>
      <c r="U241" s="163"/>
      <c r="V241" s="169"/>
      <c r="W241" s="173"/>
    </row>
    <row r="242" spans="1:23" ht="14.45" customHeight="1" x14ac:dyDescent="0.25">
      <c r="A242" s="171"/>
      <c r="B242" s="160"/>
      <c r="C242" s="159"/>
      <c r="D242" s="159"/>
      <c r="E242" s="159"/>
      <c r="F242" s="159"/>
      <c r="G242" s="166"/>
      <c r="H242" s="171"/>
      <c r="I242" s="159"/>
      <c r="J242" s="165"/>
      <c r="K242" s="178"/>
      <c r="L242" s="172"/>
      <c r="M242" s="159"/>
      <c r="N242" s="159"/>
      <c r="O242" s="159"/>
      <c r="P242" s="159"/>
      <c r="Q242" s="165"/>
      <c r="R242" s="166"/>
      <c r="S242" s="167"/>
      <c r="T242" s="168"/>
      <c r="U242" s="163"/>
      <c r="V242" s="169"/>
      <c r="W242" s="173"/>
    </row>
    <row r="243" spans="1:23" ht="14.45" customHeight="1" x14ac:dyDescent="0.25">
      <c r="A243" s="171"/>
      <c r="B243" s="160"/>
      <c r="C243" s="159"/>
      <c r="D243" s="159"/>
      <c r="E243" s="159"/>
      <c r="F243" s="159"/>
      <c r="G243" s="166"/>
      <c r="H243" s="171"/>
      <c r="I243" s="159"/>
      <c r="J243" s="165"/>
      <c r="K243" s="178"/>
      <c r="L243" s="172"/>
      <c r="M243" s="159"/>
      <c r="N243" s="159"/>
      <c r="O243" s="159"/>
      <c r="P243" s="159"/>
      <c r="Q243" s="165"/>
      <c r="R243" s="166"/>
      <c r="S243" s="167"/>
      <c r="T243" s="168"/>
      <c r="U243" s="163"/>
      <c r="V243" s="169"/>
      <c r="W243" s="173"/>
    </row>
    <row r="244" spans="1:23" ht="14.45" customHeight="1" x14ac:dyDescent="0.25">
      <c r="A244" s="171"/>
      <c r="B244" s="160"/>
      <c r="C244" s="159"/>
      <c r="D244" s="159"/>
      <c r="E244" s="159"/>
      <c r="F244" s="159"/>
      <c r="G244" s="166"/>
      <c r="H244" s="171"/>
      <c r="I244" s="159"/>
      <c r="J244" s="165"/>
      <c r="K244" s="178"/>
      <c r="L244" s="172"/>
      <c r="M244" s="159"/>
      <c r="N244" s="159"/>
      <c r="O244" s="159"/>
      <c r="P244" s="159"/>
      <c r="Q244" s="165"/>
      <c r="R244" s="166"/>
      <c r="S244" s="167"/>
      <c r="T244" s="168"/>
      <c r="U244" s="163"/>
      <c r="V244" s="169"/>
      <c r="W244" s="173"/>
    </row>
    <row r="245" spans="1:23" ht="14.45" customHeight="1" x14ac:dyDescent="0.25">
      <c r="A245" s="171"/>
      <c r="B245" s="160"/>
      <c r="C245" s="159"/>
      <c r="D245" s="159"/>
      <c r="E245" s="159"/>
      <c r="F245" s="159"/>
      <c r="G245" s="166"/>
      <c r="H245" s="171"/>
      <c r="I245" s="159"/>
      <c r="J245" s="165"/>
      <c r="K245" s="178"/>
      <c r="L245" s="172"/>
      <c r="M245" s="159"/>
      <c r="N245" s="159"/>
      <c r="O245" s="159"/>
      <c r="P245" s="159"/>
      <c r="Q245" s="165"/>
      <c r="R245" s="166"/>
      <c r="S245" s="167"/>
      <c r="T245" s="168"/>
      <c r="U245" s="163"/>
      <c r="V245" s="169"/>
      <c r="W245" s="173"/>
    </row>
    <row r="246" spans="1:23" ht="14.45" customHeight="1" x14ac:dyDescent="0.25">
      <c r="A246" s="171"/>
      <c r="B246" s="160"/>
      <c r="C246" s="159"/>
      <c r="D246" s="159"/>
      <c r="E246" s="159"/>
      <c r="F246" s="159"/>
      <c r="G246" s="166"/>
      <c r="H246" s="171"/>
      <c r="I246" s="159"/>
      <c r="J246" s="165"/>
      <c r="K246" s="178"/>
      <c r="L246" s="172"/>
      <c r="M246" s="159"/>
      <c r="N246" s="159"/>
      <c r="O246" s="159"/>
      <c r="P246" s="159"/>
      <c r="Q246" s="165"/>
      <c r="R246" s="166"/>
      <c r="S246" s="167"/>
      <c r="T246" s="168"/>
      <c r="U246" s="163"/>
      <c r="V246" s="169"/>
      <c r="W246" s="173"/>
    </row>
    <row r="247" spans="1:23" ht="14.45" customHeight="1" x14ac:dyDescent="0.25">
      <c r="A247" s="171"/>
      <c r="B247" s="160"/>
      <c r="C247" s="159"/>
      <c r="D247" s="159"/>
      <c r="E247" s="159"/>
      <c r="F247" s="159"/>
      <c r="G247" s="166"/>
      <c r="H247" s="171"/>
      <c r="I247" s="159"/>
      <c r="J247" s="165"/>
      <c r="K247" s="178"/>
      <c r="L247" s="172"/>
      <c r="M247" s="159"/>
      <c r="N247" s="159"/>
      <c r="O247" s="159"/>
      <c r="P247" s="159"/>
      <c r="Q247" s="165"/>
      <c r="R247" s="166"/>
      <c r="S247" s="167"/>
      <c r="T247" s="168"/>
      <c r="U247" s="163"/>
      <c r="V247" s="169"/>
      <c r="W247" s="173"/>
    </row>
    <row r="248" spans="1:23" ht="14.45" customHeight="1" x14ac:dyDescent="0.25">
      <c r="A248" s="171"/>
      <c r="B248" s="160"/>
      <c r="C248" s="159"/>
      <c r="D248" s="159"/>
      <c r="E248" s="159"/>
      <c r="F248" s="159"/>
      <c r="G248" s="166"/>
      <c r="H248" s="171"/>
      <c r="I248" s="159"/>
      <c r="J248" s="165"/>
      <c r="K248" s="178"/>
      <c r="L248" s="172"/>
      <c r="M248" s="159"/>
      <c r="N248" s="159"/>
      <c r="O248" s="159"/>
      <c r="P248" s="159"/>
      <c r="Q248" s="165"/>
      <c r="R248" s="166"/>
      <c r="S248" s="167"/>
      <c r="T248" s="168"/>
      <c r="U248" s="163"/>
      <c r="V248" s="169"/>
      <c r="W248" s="173"/>
    </row>
    <row r="249" spans="1:23" ht="14.45" customHeight="1" x14ac:dyDescent="0.25">
      <c r="A249" s="171"/>
      <c r="B249" s="160"/>
      <c r="C249" s="159"/>
      <c r="D249" s="159"/>
      <c r="E249" s="159"/>
      <c r="F249" s="159"/>
      <c r="G249" s="166"/>
      <c r="H249" s="171"/>
      <c r="I249" s="159"/>
      <c r="J249" s="165"/>
      <c r="K249" s="178"/>
      <c r="L249" s="172"/>
      <c r="M249" s="159"/>
      <c r="N249" s="159"/>
      <c r="O249" s="159"/>
      <c r="P249" s="159"/>
      <c r="Q249" s="165"/>
      <c r="R249" s="166"/>
      <c r="S249" s="167"/>
      <c r="T249" s="168"/>
      <c r="U249" s="163"/>
      <c r="V249" s="169"/>
      <c r="W249" s="173"/>
    </row>
    <row r="250" spans="1:23" ht="14.45" customHeight="1" x14ac:dyDescent="0.25">
      <c r="A250" s="171"/>
      <c r="B250" s="160"/>
      <c r="C250" s="159"/>
      <c r="D250" s="159"/>
      <c r="E250" s="159"/>
      <c r="F250" s="159"/>
      <c r="G250" s="166"/>
      <c r="H250" s="171"/>
      <c r="I250" s="159"/>
      <c r="J250" s="165"/>
      <c r="K250" s="178"/>
      <c r="L250" s="172"/>
      <c r="M250" s="159"/>
      <c r="N250" s="159"/>
      <c r="O250" s="159"/>
      <c r="P250" s="159"/>
      <c r="Q250" s="165"/>
      <c r="R250" s="166"/>
      <c r="S250" s="167"/>
      <c r="T250" s="168"/>
      <c r="U250" s="163"/>
      <c r="V250" s="169"/>
      <c r="W250" s="173"/>
    </row>
    <row r="251" spans="1:23" ht="14.45" customHeight="1" x14ac:dyDescent="0.25">
      <c r="A251" s="171"/>
      <c r="B251" s="160"/>
      <c r="C251" s="159"/>
      <c r="D251" s="159"/>
      <c r="E251" s="159"/>
      <c r="F251" s="159"/>
      <c r="G251" s="166"/>
      <c r="H251" s="171"/>
      <c r="I251" s="159"/>
      <c r="J251" s="165"/>
      <c r="K251" s="178"/>
      <c r="L251" s="172"/>
      <c r="M251" s="159"/>
      <c r="N251" s="159"/>
      <c r="O251" s="159"/>
      <c r="P251" s="159"/>
      <c r="Q251" s="165"/>
      <c r="R251" s="166"/>
      <c r="S251" s="167"/>
      <c r="T251" s="168"/>
      <c r="U251" s="163"/>
      <c r="V251" s="169"/>
      <c r="W251" s="173"/>
    </row>
    <row r="252" spans="1:23" ht="14.45" customHeight="1" x14ac:dyDescent="0.25">
      <c r="A252" s="171"/>
      <c r="B252" s="160"/>
      <c r="C252" s="159"/>
      <c r="D252" s="159"/>
      <c r="E252" s="159"/>
      <c r="F252" s="159"/>
      <c r="G252" s="166"/>
      <c r="H252" s="171"/>
      <c r="I252" s="159"/>
      <c r="J252" s="165"/>
      <c r="K252" s="178"/>
      <c r="L252" s="172"/>
      <c r="M252" s="159"/>
      <c r="N252" s="159"/>
      <c r="O252" s="159"/>
      <c r="P252" s="159"/>
      <c r="Q252" s="165"/>
      <c r="R252" s="166"/>
      <c r="S252" s="167"/>
      <c r="T252" s="168"/>
      <c r="U252" s="163"/>
      <c r="V252" s="169"/>
      <c r="W252" s="173"/>
    </row>
    <row r="253" spans="1:23" ht="14.45" customHeight="1" x14ac:dyDescent="0.25">
      <c r="A253" s="171"/>
      <c r="B253" s="160"/>
      <c r="C253" s="159"/>
      <c r="D253" s="159"/>
      <c r="E253" s="159"/>
      <c r="F253" s="159"/>
      <c r="G253" s="166"/>
      <c r="H253" s="171"/>
      <c r="I253" s="159"/>
      <c r="J253" s="165"/>
      <c r="K253" s="178"/>
      <c r="L253" s="172"/>
      <c r="M253" s="159"/>
      <c r="N253" s="159"/>
      <c r="O253" s="159"/>
      <c r="P253" s="159"/>
      <c r="Q253" s="165"/>
      <c r="R253" s="166"/>
      <c r="S253" s="167"/>
      <c r="T253" s="168"/>
      <c r="U253" s="163"/>
      <c r="V253" s="169"/>
      <c r="W253" s="173"/>
    </row>
    <row r="254" spans="1:23" ht="14.45" customHeight="1" x14ac:dyDescent="0.25">
      <c r="A254" s="171"/>
      <c r="B254" s="160"/>
      <c r="C254" s="159"/>
      <c r="D254" s="159"/>
      <c r="E254" s="159"/>
      <c r="F254" s="159"/>
      <c r="G254" s="166"/>
      <c r="H254" s="171"/>
      <c r="I254" s="159"/>
      <c r="J254" s="165"/>
      <c r="K254" s="178"/>
      <c r="L254" s="172"/>
      <c r="M254" s="159"/>
      <c r="N254" s="159"/>
      <c r="O254" s="159"/>
      <c r="P254" s="159"/>
      <c r="Q254" s="165"/>
      <c r="R254" s="166"/>
      <c r="S254" s="167"/>
      <c r="T254" s="168"/>
      <c r="U254" s="163"/>
      <c r="V254" s="169"/>
      <c r="W254" s="173"/>
    </row>
    <row r="255" spans="1:23" ht="14.45" customHeight="1" x14ac:dyDescent="0.25">
      <c r="A255" s="171"/>
      <c r="B255" s="160"/>
      <c r="C255" s="159"/>
      <c r="D255" s="159"/>
      <c r="E255" s="159"/>
      <c r="F255" s="159"/>
      <c r="G255" s="166"/>
      <c r="H255" s="171"/>
      <c r="I255" s="159"/>
      <c r="J255" s="165"/>
      <c r="K255" s="178"/>
      <c r="L255" s="172"/>
      <c r="M255" s="159"/>
      <c r="N255" s="159"/>
      <c r="O255" s="159"/>
      <c r="P255" s="159"/>
      <c r="Q255" s="165"/>
      <c r="R255" s="166"/>
      <c r="S255" s="167"/>
      <c r="T255" s="168"/>
      <c r="U255" s="163"/>
      <c r="V255" s="169"/>
      <c r="W255" s="173"/>
    </row>
    <row r="256" spans="1:23" ht="14.45" customHeight="1" x14ac:dyDescent="0.25">
      <c r="A256" s="171"/>
      <c r="B256" s="160"/>
      <c r="C256" s="159"/>
      <c r="D256" s="159"/>
      <c r="E256" s="159"/>
      <c r="F256" s="159"/>
      <c r="G256" s="166"/>
      <c r="H256" s="171"/>
      <c r="I256" s="159"/>
      <c r="J256" s="165"/>
      <c r="K256" s="178"/>
      <c r="L256" s="172"/>
      <c r="M256" s="159"/>
      <c r="N256" s="159"/>
      <c r="O256" s="159"/>
      <c r="P256" s="159"/>
      <c r="Q256" s="165"/>
      <c r="R256" s="166"/>
      <c r="S256" s="167"/>
      <c r="T256" s="168"/>
      <c r="U256" s="163"/>
      <c r="V256" s="169"/>
      <c r="W256" s="173"/>
    </row>
    <row r="257" spans="1:23" ht="14.45" customHeight="1" x14ac:dyDescent="0.25">
      <c r="A257" s="171"/>
      <c r="B257" s="160"/>
      <c r="C257" s="159"/>
      <c r="D257" s="159"/>
      <c r="E257" s="159"/>
      <c r="F257" s="159"/>
      <c r="G257" s="166"/>
      <c r="H257" s="171"/>
      <c r="I257" s="159"/>
      <c r="J257" s="165"/>
      <c r="K257" s="178"/>
      <c r="L257" s="172"/>
      <c r="M257" s="159"/>
      <c r="N257" s="159"/>
      <c r="O257" s="159"/>
      <c r="P257" s="159"/>
      <c r="Q257" s="165"/>
      <c r="R257" s="166"/>
      <c r="S257" s="167"/>
      <c r="T257" s="168"/>
      <c r="U257" s="163"/>
      <c r="V257" s="169"/>
      <c r="W257" s="173"/>
    </row>
    <row r="258" spans="1:23" ht="14.45" customHeight="1" x14ac:dyDescent="0.25">
      <c r="A258" s="171"/>
      <c r="B258" s="160"/>
      <c r="C258" s="159"/>
      <c r="D258" s="159"/>
      <c r="E258" s="159"/>
      <c r="F258" s="159"/>
      <c r="G258" s="166"/>
      <c r="H258" s="171"/>
      <c r="I258" s="159"/>
      <c r="J258" s="165"/>
      <c r="K258" s="178"/>
      <c r="L258" s="172"/>
      <c r="M258" s="159"/>
      <c r="N258" s="159"/>
      <c r="O258" s="159"/>
      <c r="P258" s="159"/>
      <c r="Q258" s="165"/>
      <c r="R258" s="166"/>
      <c r="S258" s="167"/>
      <c r="T258" s="168"/>
      <c r="U258" s="163"/>
      <c r="V258" s="169"/>
      <c r="W258" s="173"/>
    </row>
    <row r="259" spans="1:23" ht="14.45" customHeight="1" x14ac:dyDescent="0.25">
      <c r="A259" s="171"/>
      <c r="B259" s="160"/>
      <c r="C259" s="159"/>
      <c r="D259" s="159"/>
      <c r="E259" s="159"/>
      <c r="F259" s="159"/>
      <c r="G259" s="166"/>
      <c r="H259" s="171"/>
      <c r="I259" s="159"/>
      <c r="J259" s="165"/>
      <c r="K259" s="178"/>
      <c r="L259" s="172"/>
      <c r="M259" s="159"/>
      <c r="N259" s="159"/>
      <c r="O259" s="159"/>
      <c r="P259" s="159"/>
      <c r="Q259" s="165"/>
      <c r="R259" s="166"/>
      <c r="S259" s="167"/>
      <c r="T259" s="168"/>
      <c r="U259" s="163"/>
      <c r="V259" s="169"/>
      <c r="W259" s="173"/>
    </row>
    <row r="260" spans="1:23" ht="14.45" customHeight="1" x14ac:dyDescent="0.25">
      <c r="A260" s="171"/>
      <c r="B260" s="160"/>
      <c r="C260" s="159"/>
      <c r="D260" s="159"/>
      <c r="E260" s="159"/>
      <c r="F260" s="159"/>
      <c r="G260" s="166"/>
      <c r="H260" s="171"/>
      <c r="I260" s="159"/>
      <c r="J260" s="165"/>
      <c r="K260" s="178"/>
      <c r="L260" s="172"/>
      <c r="M260" s="159"/>
      <c r="N260" s="159"/>
      <c r="O260" s="159"/>
      <c r="P260" s="159"/>
      <c r="Q260" s="165"/>
      <c r="R260" s="166"/>
      <c r="S260" s="167"/>
      <c r="T260" s="168"/>
      <c r="U260" s="163"/>
      <c r="V260" s="169"/>
      <c r="W260" s="173"/>
    </row>
    <row r="261" spans="1:23" ht="14.45" customHeight="1" x14ac:dyDescent="0.25">
      <c r="A261" s="171"/>
      <c r="B261" s="160"/>
      <c r="C261" s="159"/>
      <c r="D261" s="159"/>
      <c r="E261" s="159"/>
      <c r="F261" s="159"/>
      <c r="G261" s="166"/>
      <c r="H261" s="171"/>
      <c r="I261" s="159"/>
      <c r="J261" s="165"/>
      <c r="K261" s="178"/>
      <c r="L261" s="172"/>
      <c r="M261" s="159"/>
      <c r="N261" s="159"/>
      <c r="O261" s="159"/>
      <c r="P261" s="159"/>
      <c r="Q261" s="165"/>
      <c r="R261" s="166"/>
      <c r="S261" s="167"/>
      <c r="T261" s="168"/>
      <c r="U261" s="163"/>
      <c r="V261" s="169"/>
      <c r="W261" s="173"/>
    </row>
    <row r="262" spans="1:23" ht="14.45" customHeight="1" x14ac:dyDescent="0.25">
      <c r="A262" s="171"/>
      <c r="B262" s="160"/>
      <c r="C262" s="159"/>
      <c r="D262" s="159"/>
      <c r="E262" s="159"/>
      <c r="F262" s="159"/>
      <c r="G262" s="166"/>
      <c r="H262" s="171"/>
      <c r="I262" s="159"/>
      <c r="J262" s="165"/>
      <c r="K262" s="178"/>
      <c r="L262" s="172"/>
      <c r="M262" s="159"/>
      <c r="N262" s="159"/>
      <c r="O262" s="159"/>
      <c r="P262" s="159"/>
      <c r="Q262" s="165"/>
      <c r="R262" s="166"/>
      <c r="S262" s="167"/>
      <c r="T262" s="168"/>
      <c r="U262" s="163"/>
      <c r="V262" s="169"/>
      <c r="W262" s="173"/>
    </row>
    <row r="263" spans="1:23" ht="14.45" customHeight="1" x14ac:dyDescent="0.25">
      <c r="A263" s="171"/>
      <c r="B263" s="160"/>
      <c r="C263" s="159"/>
      <c r="D263" s="159"/>
      <c r="E263" s="159"/>
      <c r="F263" s="159"/>
      <c r="G263" s="166"/>
      <c r="H263" s="171"/>
      <c r="I263" s="159"/>
      <c r="J263" s="165"/>
      <c r="K263" s="178"/>
      <c r="L263" s="172"/>
      <c r="M263" s="159"/>
      <c r="N263" s="159"/>
      <c r="O263" s="159"/>
      <c r="P263" s="159"/>
      <c r="Q263" s="165"/>
      <c r="R263" s="166"/>
      <c r="S263" s="167"/>
      <c r="T263" s="168"/>
      <c r="U263" s="163"/>
      <c r="V263" s="169"/>
      <c r="W263" s="173"/>
    </row>
    <row r="264" spans="1:23" ht="14.45" customHeight="1" x14ac:dyDescent="0.25">
      <c r="A264" s="171"/>
      <c r="B264" s="160"/>
      <c r="C264" s="159"/>
      <c r="D264" s="159"/>
      <c r="E264" s="159"/>
      <c r="F264" s="159"/>
      <c r="G264" s="166"/>
      <c r="H264" s="171"/>
      <c r="I264" s="159"/>
      <c r="J264" s="165"/>
      <c r="K264" s="178"/>
      <c r="L264" s="172"/>
      <c r="M264" s="159"/>
      <c r="N264" s="159"/>
      <c r="O264" s="159"/>
      <c r="P264" s="159"/>
      <c r="Q264" s="165"/>
      <c r="R264" s="166"/>
      <c r="S264" s="167"/>
      <c r="T264" s="168"/>
      <c r="U264" s="163"/>
      <c r="V264" s="169"/>
      <c r="W264" s="173"/>
    </row>
    <row r="265" spans="1:23" ht="14.45" customHeight="1" x14ac:dyDescent="0.25">
      <c r="A265" s="171"/>
      <c r="B265" s="160"/>
      <c r="C265" s="159"/>
      <c r="D265" s="159"/>
      <c r="E265" s="159"/>
      <c r="F265" s="159"/>
      <c r="G265" s="166"/>
      <c r="H265" s="171"/>
      <c r="I265" s="159"/>
      <c r="J265" s="165"/>
      <c r="K265" s="178"/>
      <c r="L265" s="172"/>
      <c r="M265" s="159"/>
      <c r="N265" s="159"/>
      <c r="O265" s="159"/>
      <c r="P265" s="159"/>
      <c r="Q265" s="165"/>
      <c r="R265" s="166"/>
      <c r="S265" s="167"/>
      <c r="T265" s="168"/>
      <c r="U265" s="163"/>
      <c r="V265" s="169"/>
      <c r="W265" s="173"/>
    </row>
    <row r="266" spans="1:23" ht="14.45" customHeight="1" x14ac:dyDescent="0.25">
      <c r="A266" s="171"/>
      <c r="B266" s="160"/>
      <c r="C266" s="159"/>
      <c r="D266" s="159"/>
      <c r="E266" s="159"/>
      <c r="F266" s="159"/>
      <c r="G266" s="166"/>
      <c r="H266" s="171"/>
      <c r="I266" s="159"/>
      <c r="J266" s="165"/>
      <c r="K266" s="178"/>
      <c r="L266" s="172"/>
      <c r="M266" s="159"/>
      <c r="N266" s="159"/>
      <c r="O266" s="159"/>
      <c r="P266" s="159"/>
      <c r="Q266" s="165"/>
      <c r="R266" s="166"/>
      <c r="S266" s="167"/>
      <c r="T266" s="168"/>
      <c r="U266" s="163"/>
      <c r="V266" s="169"/>
      <c r="W266" s="173"/>
    </row>
    <row r="267" spans="1:23" ht="14.45" customHeight="1" x14ac:dyDescent="0.25">
      <c r="A267" s="171"/>
      <c r="B267" s="160"/>
      <c r="C267" s="159"/>
      <c r="D267" s="159"/>
      <c r="E267" s="159"/>
      <c r="F267" s="159"/>
      <c r="G267" s="166"/>
      <c r="H267" s="171"/>
      <c r="I267" s="159"/>
      <c r="J267" s="165"/>
      <c r="K267" s="178"/>
      <c r="L267" s="172"/>
      <c r="M267" s="159"/>
      <c r="N267" s="159"/>
      <c r="O267" s="159"/>
      <c r="P267" s="159"/>
      <c r="Q267" s="165"/>
      <c r="R267" s="166"/>
      <c r="S267" s="167"/>
      <c r="T267" s="168"/>
      <c r="U267" s="163"/>
      <c r="V267" s="169"/>
      <c r="W267" s="173"/>
    </row>
    <row r="268" spans="1:23" ht="14.45" customHeight="1" x14ac:dyDescent="0.25">
      <c r="A268" s="171"/>
      <c r="B268" s="160"/>
      <c r="C268" s="159"/>
      <c r="D268" s="159"/>
      <c r="E268" s="159"/>
      <c r="F268" s="159"/>
      <c r="G268" s="166"/>
      <c r="H268" s="171"/>
      <c r="I268" s="159"/>
      <c r="J268" s="165"/>
      <c r="K268" s="178"/>
      <c r="L268" s="172"/>
      <c r="M268" s="159"/>
      <c r="N268" s="159"/>
      <c r="O268" s="159"/>
      <c r="P268" s="159"/>
      <c r="Q268" s="165"/>
      <c r="R268" s="166"/>
      <c r="S268" s="167"/>
      <c r="T268" s="168"/>
      <c r="U268" s="163"/>
      <c r="V268" s="169"/>
      <c r="W268" s="173"/>
    </row>
    <row r="269" spans="1:23" ht="14.45" customHeight="1" x14ac:dyDescent="0.25">
      <c r="A269" s="171"/>
      <c r="B269" s="160"/>
      <c r="C269" s="159"/>
      <c r="D269" s="159"/>
      <c r="E269" s="159"/>
      <c r="F269" s="159"/>
      <c r="G269" s="166"/>
      <c r="H269" s="171"/>
      <c r="I269" s="159"/>
      <c r="J269" s="165"/>
      <c r="K269" s="178"/>
      <c r="L269" s="172"/>
      <c r="M269" s="159"/>
      <c r="N269" s="159"/>
      <c r="O269" s="159"/>
      <c r="P269" s="159"/>
      <c r="Q269" s="165"/>
      <c r="R269" s="166"/>
      <c r="S269" s="167"/>
      <c r="T269" s="168"/>
      <c r="U269" s="163"/>
      <c r="V269" s="169"/>
      <c r="W269" s="173"/>
    </row>
    <row r="270" spans="1:23" ht="14.45" customHeight="1" x14ac:dyDescent="0.25">
      <c r="A270" s="171"/>
      <c r="B270" s="160"/>
      <c r="C270" s="159"/>
      <c r="D270" s="159"/>
      <c r="E270" s="159"/>
      <c r="F270" s="159"/>
      <c r="G270" s="166"/>
      <c r="H270" s="171"/>
      <c r="I270" s="159"/>
      <c r="J270" s="165"/>
      <c r="K270" s="178"/>
      <c r="L270" s="172"/>
      <c r="M270" s="159"/>
      <c r="N270" s="159"/>
      <c r="O270" s="159"/>
      <c r="P270" s="159"/>
      <c r="Q270" s="165"/>
      <c r="R270" s="166"/>
      <c r="S270" s="167"/>
      <c r="T270" s="168"/>
      <c r="U270" s="163"/>
      <c r="V270" s="169"/>
      <c r="W270" s="173"/>
    </row>
    <row r="271" spans="1:23" ht="14.45" customHeight="1" x14ac:dyDescent="0.25">
      <c r="A271" s="171"/>
      <c r="B271" s="160"/>
      <c r="C271" s="159"/>
      <c r="D271" s="159"/>
      <c r="E271" s="159"/>
      <c r="F271" s="159"/>
      <c r="G271" s="166"/>
      <c r="H271" s="171"/>
      <c r="I271" s="159"/>
      <c r="J271" s="165"/>
      <c r="K271" s="178"/>
      <c r="L271" s="172"/>
      <c r="M271" s="159"/>
      <c r="N271" s="159"/>
      <c r="O271" s="159"/>
      <c r="P271" s="159"/>
      <c r="Q271" s="165"/>
      <c r="R271" s="166"/>
      <c r="S271" s="167"/>
      <c r="T271" s="168"/>
      <c r="U271" s="163"/>
      <c r="V271" s="169"/>
      <c r="W271" s="173"/>
    </row>
    <row r="272" spans="1:23" ht="14.45" customHeight="1" x14ac:dyDescent="0.25">
      <c r="A272" s="171"/>
      <c r="B272" s="160"/>
      <c r="C272" s="159"/>
      <c r="D272" s="159"/>
      <c r="E272" s="159"/>
      <c r="F272" s="159"/>
      <c r="G272" s="166"/>
      <c r="H272" s="171"/>
      <c r="I272" s="159"/>
      <c r="J272" s="165"/>
      <c r="K272" s="178"/>
      <c r="L272" s="172"/>
      <c r="M272" s="159"/>
      <c r="N272" s="159"/>
      <c r="O272" s="159"/>
      <c r="P272" s="159"/>
      <c r="Q272" s="165"/>
      <c r="R272" s="166"/>
      <c r="S272" s="167"/>
      <c r="T272" s="168"/>
      <c r="U272" s="163"/>
      <c r="V272" s="169"/>
      <c r="W272" s="173"/>
    </row>
    <row r="273" spans="1:23" ht="14.45" customHeight="1" x14ac:dyDescent="0.25">
      <c r="A273" s="171"/>
      <c r="B273" s="160"/>
      <c r="C273" s="159"/>
      <c r="D273" s="159"/>
      <c r="E273" s="159"/>
      <c r="F273" s="159"/>
      <c r="G273" s="166"/>
      <c r="H273" s="171"/>
      <c r="I273" s="159"/>
      <c r="J273" s="165"/>
      <c r="K273" s="178"/>
      <c r="L273" s="172"/>
      <c r="M273" s="159"/>
      <c r="N273" s="159"/>
      <c r="O273" s="159"/>
      <c r="P273" s="159"/>
      <c r="Q273" s="165"/>
      <c r="R273" s="166"/>
      <c r="S273" s="167"/>
      <c r="T273" s="168"/>
      <c r="U273" s="163"/>
      <c r="V273" s="169"/>
      <c r="W273" s="173"/>
    </row>
    <row r="274" spans="1:23" ht="14.45" customHeight="1" x14ac:dyDescent="0.25">
      <c r="A274" s="171"/>
      <c r="B274" s="160"/>
      <c r="C274" s="159"/>
      <c r="D274" s="159"/>
      <c r="E274" s="159"/>
      <c r="F274" s="159"/>
      <c r="G274" s="166"/>
      <c r="H274" s="171"/>
      <c r="I274" s="159"/>
      <c r="J274" s="165"/>
      <c r="K274" s="178"/>
      <c r="L274" s="172"/>
      <c r="M274" s="159"/>
      <c r="N274" s="159"/>
      <c r="O274" s="159"/>
      <c r="P274" s="159"/>
      <c r="Q274" s="165"/>
      <c r="R274" s="166"/>
      <c r="S274" s="167"/>
      <c r="T274" s="168"/>
      <c r="U274" s="163"/>
      <c r="V274" s="169"/>
      <c r="W274" s="173"/>
    </row>
    <row r="275" spans="1:23" ht="14.45" customHeight="1" x14ac:dyDescent="0.25">
      <c r="A275" s="171"/>
      <c r="B275" s="160"/>
      <c r="C275" s="159"/>
      <c r="D275" s="159"/>
      <c r="E275" s="159"/>
      <c r="F275" s="159"/>
      <c r="G275" s="166"/>
      <c r="H275" s="171"/>
      <c r="I275" s="159"/>
      <c r="J275" s="165"/>
      <c r="K275" s="178"/>
      <c r="L275" s="172"/>
      <c r="M275" s="159"/>
      <c r="N275" s="159"/>
      <c r="O275" s="159"/>
      <c r="P275" s="159"/>
      <c r="Q275" s="165"/>
      <c r="R275" s="166"/>
      <c r="S275" s="167"/>
      <c r="T275" s="168"/>
      <c r="U275" s="163"/>
      <c r="V275" s="169"/>
      <c r="W275" s="173"/>
    </row>
    <row r="276" spans="1:23" ht="14.45" customHeight="1" x14ac:dyDescent="0.25">
      <c r="A276" s="171"/>
      <c r="B276" s="160"/>
      <c r="C276" s="159"/>
      <c r="D276" s="159"/>
      <c r="E276" s="159"/>
      <c r="F276" s="159"/>
      <c r="G276" s="166"/>
      <c r="H276" s="171"/>
      <c r="I276" s="159"/>
      <c r="J276" s="165"/>
      <c r="K276" s="178"/>
      <c r="L276" s="172"/>
      <c r="M276" s="159"/>
      <c r="N276" s="159"/>
      <c r="O276" s="159"/>
      <c r="P276" s="159"/>
      <c r="Q276" s="165"/>
      <c r="R276" s="166"/>
      <c r="S276" s="167"/>
      <c r="T276" s="168"/>
      <c r="U276" s="163"/>
      <c r="V276" s="169"/>
      <c r="W276" s="173"/>
    </row>
    <row r="277" spans="1:23" ht="14.45" customHeight="1" x14ac:dyDescent="0.25">
      <c r="A277" s="171"/>
      <c r="B277" s="160"/>
      <c r="C277" s="159"/>
      <c r="D277" s="159"/>
      <c r="E277" s="159"/>
      <c r="F277" s="159"/>
      <c r="G277" s="166"/>
      <c r="H277" s="171"/>
      <c r="I277" s="159"/>
      <c r="J277" s="165"/>
      <c r="K277" s="178"/>
      <c r="L277" s="172"/>
      <c r="M277" s="159"/>
      <c r="N277" s="159"/>
      <c r="O277" s="159"/>
      <c r="P277" s="159"/>
      <c r="Q277" s="165"/>
      <c r="R277" s="166"/>
      <c r="S277" s="167"/>
      <c r="T277" s="168"/>
      <c r="U277" s="163"/>
      <c r="V277" s="169"/>
      <c r="W277" s="173"/>
    </row>
    <row r="278" spans="1:23" ht="14.45" customHeight="1" x14ac:dyDescent="0.25">
      <c r="A278" s="171"/>
      <c r="B278" s="160"/>
      <c r="C278" s="159"/>
      <c r="D278" s="159"/>
      <c r="E278" s="159"/>
      <c r="F278" s="159"/>
      <c r="G278" s="166"/>
      <c r="H278" s="171"/>
      <c r="I278" s="159"/>
      <c r="J278" s="165"/>
      <c r="K278" s="178"/>
      <c r="L278" s="172"/>
      <c r="M278" s="159"/>
      <c r="N278" s="159"/>
      <c r="O278" s="159"/>
      <c r="P278" s="159"/>
      <c r="Q278" s="165"/>
      <c r="R278" s="166"/>
      <c r="S278" s="167"/>
      <c r="T278" s="168"/>
      <c r="U278" s="163"/>
      <c r="V278" s="169"/>
      <c r="W278" s="173"/>
    </row>
    <row r="279" spans="1:23" ht="14.45" customHeight="1" x14ac:dyDescent="0.25">
      <c r="A279" s="171"/>
      <c r="B279" s="160"/>
      <c r="C279" s="159"/>
      <c r="D279" s="159"/>
      <c r="E279" s="159"/>
      <c r="F279" s="159"/>
      <c r="G279" s="166"/>
      <c r="H279" s="171"/>
      <c r="I279" s="159"/>
      <c r="J279" s="165"/>
      <c r="K279" s="178"/>
      <c r="L279" s="172"/>
      <c r="M279" s="159"/>
      <c r="N279" s="159"/>
      <c r="O279" s="159"/>
      <c r="P279" s="159"/>
      <c r="Q279" s="165"/>
      <c r="R279" s="166"/>
      <c r="S279" s="167"/>
      <c r="T279" s="168"/>
      <c r="U279" s="163"/>
      <c r="V279" s="169"/>
      <c r="W279" s="173"/>
    </row>
    <row r="280" spans="1:23" ht="14.45" customHeight="1" x14ac:dyDescent="0.25">
      <c r="A280" s="171"/>
      <c r="B280" s="160"/>
      <c r="C280" s="159"/>
      <c r="D280" s="159"/>
      <c r="E280" s="159"/>
      <c r="F280" s="159"/>
      <c r="G280" s="166"/>
      <c r="H280" s="171"/>
      <c r="I280" s="159"/>
      <c r="J280" s="165"/>
      <c r="K280" s="178"/>
      <c r="L280" s="172"/>
      <c r="M280" s="159"/>
      <c r="N280" s="159"/>
      <c r="O280" s="159"/>
      <c r="P280" s="159"/>
      <c r="Q280" s="165"/>
      <c r="R280" s="166"/>
      <c r="S280" s="167"/>
      <c r="T280" s="168"/>
      <c r="U280" s="163"/>
      <c r="V280" s="169"/>
      <c r="W280" s="173"/>
    </row>
    <row r="281" spans="1:23" ht="14.45" customHeight="1" x14ac:dyDescent="0.25">
      <c r="A281" s="171"/>
      <c r="B281" s="160"/>
      <c r="C281" s="159"/>
      <c r="D281" s="159"/>
      <c r="E281" s="159"/>
      <c r="F281" s="159"/>
      <c r="G281" s="166"/>
      <c r="H281" s="171"/>
      <c r="I281" s="159"/>
      <c r="J281" s="165"/>
      <c r="K281" s="178"/>
      <c r="L281" s="172"/>
      <c r="M281" s="159"/>
      <c r="N281" s="159"/>
      <c r="O281" s="159"/>
      <c r="P281" s="159"/>
      <c r="Q281" s="165"/>
      <c r="R281" s="166"/>
      <c r="S281" s="167"/>
      <c r="T281" s="168"/>
      <c r="U281" s="163"/>
      <c r="V281" s="169"/>
      <c r="W281" s="173"/>
    </row>
    <row r="282" spans="1:23" ht="14.45" customHeight="1" x14ac:dyDescent="0.25">
      <c r="A282" s="171"/>
      <c r="B282" s="160"/>
      <c r="C282" s="159"/>
      <c r="D282" s="159"/>
      <c r="E282" s="159"/>
      <c r="F282" s="159"/>
      <c r="G282" s="166"/>
      <c r="H282" s="171"/>
      <c r="I282" s="159"/>
      <c r="J282" s="165"/>
      <c r="K282" s="178"/>
      <c r="L282" s="172"/>
      <c r="M282" s="159"/>
      <c r="N282" s="159"/>
      <c r="O282" s="159"/>
      <c r="P282" s="159"/>
      <c r="Q282" s="165"/>
      <c r="R282" s="166"/>
      <c r="S282" s="167"/>
      <c r="T282" s="168"/>
      <c r="U282" s="163"/>
      <c r="V282" s="169"/>
      <c r="W282" s="173"/>
    </row>
    <row r="283" spans="1:23" ht="14.45" customHeight="1" x14ac:dyDescent="0.25">
      <c r="A283" s="179"/>
      <c r="B283" s="180"/>
      <c r="C283" s="181"/>
      <c r="D283" s="181"/>
      <c r="E283" s="181"/>
      <c r="F283" s="181"/>
      <c r="G283" s="182"/>
      <c r="H283" s="179"/>
      <c r="I283" s="181"/>
      <c r="J283" s="183"/>
      <c r="K283" s="184"/>
      <c r="L283" s="185"/>
      <c r="M283" s="181"/>
      <c r="N283" s="181"/>
      <c r="O283" s="181"/>
      <c r="P283" s="181"/>
      <c r="Q283" s="183"/>
      <c r="R283" s="182"/>
      <c r="S283" s="186"/>
      <c r="T283" s="187"/>
      <c r="U283" s="188"/>
      <c r="V283" s="189"/>
      <c r="W283" s="190"/>
    </row>
  </sheetData>
  <sheetProtection formatCells="0" formatColumns="0" formatRows="0" sort="0" autoFilter="0" pivotTables="0"/>
  <autoFilter ref="A4:W210"/>
  <mergeCells count="5">
    <mergeCell ref="A1:G1"/>
    <mergeCell ref="H1:K1"/>
    <mergeCell ref="L1:R1"/>
    <mergeCell ref="T1:W1"/>
    <mergeCell ref="E2:G2"/>
  </mergeCells>
  <conditionalFormatting sqref="A211:A257">
    <cfRule type="duplicateValues" dxfId="47" priority="57"/>
  </conditionalFormatting>
  <conditionalFormatting sqref="A258:A282">
    <cfRule type="duplicateValues" dxfId="46" priority="1"/>
  </conditionalFormatting>
  <conditionalFormatting sqref="A283 A5:A210">
    <cfRule type="duplicateValues" dxfId="45" priority="36"/>
  </conditionalFormatting>
  <dataValidations count="13">
    <dataValidation type="date" operator="greaterThan" allowBlank="1" showInputMessage="1" showErrorMessage="1" sqref="J1:K1 J3:K4 Q3 Q5:Q283">
      <formula1>42370</formula1>
    </dataValidation>
    <dataValidation operator="greaterThan" allowBlank="1" showInputMessage="1" showErrorMessage="1" sqref="J2:K2 U184:U283 U5:U38 U40:U143 U145:U182"/>
    <dataValidation type="list" allowBlank="1" showInputMessage="1" showErrorMessage="1" sqref="O1:O2">
      <formula1>#REF!</formula1>
    </dataValidation>
    <dataValidation type="list" allowBlank="1" showInputMessage="1" showErrorMessage="1" sqref="P5:P283">
      <formula1>"yes,no"</formula1>
    </dataValidation>
    <dataValidation type="list" allowBlank="1" showInputMessage="1" showErrorMessage="1" sqref="H5:H283">
      <formula1>hospital_refer_to</formula1>
    </dataValidation>
    <dataValidation type="list" allowBlank="1" showInputMessage="1" showErrorMessage="1" sqref="M5:M283">
      <formula1>case_category</formula1>
    </dataValidation>
    <dataValidation type="list" allowBlank="1" showInputMessage="1" showErrorMessage="1" sqref="R5:R283">
      <formula1>blood_transfusion_info</formula1>
    </dataValidation>
    <dataValidation type="date" operator="greaterThan" allowBlank="1" showInputMessage="1" showErrorMessage="1" sqref="T5:T283 J5:K283">
      <formula1>42369</formula1>
    </dataValidation>
    <dataValidation type="list" allowBlank="1" showInputMessage="1" showErrorMessage="1" sqref="S5:S283">
      <formula1>refused_care</formula1>
    </dataValidation>
    <dataValidation type="decimal" allowBlank="1" showInputMessage="1" showErrorMessage="1" sqref="B5:B283">
      <formula1>0</formula1>
      <formula2>100</formula2>
    </dataValidation>
    <dataValidation type="list" allowBlank="1" showInputMessage="1" showErrorMessage="1" sqref="C5:C283">
      <formula1>"male,female"</formula1>
    </dataValidation>
    <dataValidation type="list" allowBlank="1" showInputMessage="1" showErrorMessage="1" sqref="O5:O283">
      <formula1>disease_category</formula1>
    </dataValidation>
    <dataValidation type="list" allowBlank="1" showInputMessage="1" showErrorMessage="1" sqref="D5:D283">
      <formula1>"Rakhine,Burma,Muslim,Hindu,Mro,Dyna,Khami,Other"</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Instructions!$B$54:$B$69</xm:f>
          </x14:formula1>
          <xm:sqref>I5:I283</xm:sqref>
        </x14:dataValidation>
        <x14:dataValidation type="list" allowBlank="1" showInputMessage="1" showErrorMessage="1">
          <x14:formula1>
            <xm:f>Instructions!$B$80:$B$85</xm:f>
          </x14:formula1>
          <xm:sqref>V5:V283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W274"/>
  <sheetViews>
    <sheetView zoomScaleNormal="100" workbookViewId="0">
      <pane xSplit="1" ySplit="4" topLeftCell="B5" activePane="bottomRight" state="frozen"/>
      <selection pane="topRight" activeCell="I2" sqref="I1:I1048576"/>
      <selection pane="bottomLeft" activeCell="I2" sqref="I1:I1048576"/>
      <selection pane="bottomRight" activeCell="A5" sqref="A5"/>
    </sheetView>
  </sheetViews>
  <sheetFormatPr defaultColWidth="9.140625" defaultRowHeight="14.45" customHeight="1" x14ac:dyDescent="0.25"/>
  <cols>
    <col min="1" max="1" width="11.5703125" bestFit="1" customWidth="1"/>
    <col min="2" max="2" width="8" customWidth="1"/>
    <col min="3" max="3" width="9.85546875" customWidth="1"/>
    <col min="4" max="4" width="10.5703125" customWidth="1"/>
    <col min="5" max="5" width="12.5703125" customWidth="1"/>
    <col min="6" max="6" width="18.5703125" hidden="1" customWidth="1"/>
    <col min="7" max="7" width="22.42578125" customWidth="1"/>
    <col min="8" max="8" width="13.85546875" customWidth="1"/>
    <col min="9" max="9" width="19.5703125" customWidth="1"/>
    <col min="10" max="10" width="12" style="105" customWidth="1"/>
    <col min="11" max="11" width="14.140625" customWidth="1"/>
    <col min="12" max="12" width="94.5703125" bestFit="1" customWidth="1"/>
    <col min="13" max="13" width="17.5703125" customWidth="1"/>
    <col min="14" max="14" width="14.42578125" customWidth="1"/>
    <col min="15" max="15" width="19" customWidth="1"/>
    <col min="16" max="16" width="19.85546875" customWidth="1"/>
    <col min="17" max="17" width="17.42578125" customWidth="1"/>
    <col min="18" max="18" width="18.42578125" customWidth="1"/>
    <col min="19" max="19" width="15.5703125" customWidth="1"/>
    <col min="20" max="20" width="11.42578125" customWidth="1"/>
    <col min="21" max="21" width="75.42578125" bestFit="1" customWidth="1"/>
    <col min="22" max="22" width="26.5703125" style="124" bestFit="1" customWidth="1"/>
    <col min="23" max="23" width="74.5703125" style="124" bestFit="1" customWidth="1"/>
    <col min="24" max="16384" width="9.140625" style="104"/>
  </cols>
  <sheetData>
    <row r="1" spans="1:23" ht="15" x14ac:dyDescent="0.25">
      <c r="A1" s="266" t="s">
        <v>242</v>
      </c>
      <c r="B1" s="267"/>
      <c r="C1" s="267"/>
      <c r="D1" s="267"/>
      <c r="E1" s="267"/>
      <c r="F1" s="267"/>
      <c r="G1" s="268"/>
      <c r="H1" s="266" t="s">
        <v>243</v>
      </c>
      <c r="I1" s="267"/>
      <c r="J1" s="267"/>
      <c r="K1" s="268"/>
      <c r="L1" s="266" t="s">
        <v>244</v>
      </c>
      <c r="M1" s="267"/>
      <c r="N1" s="267"/>
      <c r="O1" s="267"/>
      <c r="P1" s="267"/>
      <c r="Q1" s="267"/>
      <c r="R1" s="268"/>
      <c r="S1" s="140" t="s">
        <v>245</v>
      </c>
      <c r="T1" s="266" t="s">
        <v>246</v>
      </c>
      <c r="U1" s="267"/>
      <c r="V1" s="267"/>
      <c r="W1" s="268"/>
    </row>
    <row r="2" spans="1:23" ht="38.25" x14ac:dyDescent="0.25">
      <c r="A2" s="126" t="s">
        <v>14</v>
      </c>
      <c r="B2" s="14" t="s">
        <v>17</v>
      </c>
      <c r="C2" s="24" t="s">
        <v>22</v>
      </c>
      <c r="D2" s="24" t="s">
        <v>25</v>
      </c>
      <c r="E2" s="269" t="s">
        <v>28</v>
      </c>
      <c r="F2" s="270"/>
      <c r="G2" s="271"/>
      <c r="H2" s="131" t="s">
        <v>31</v>
      </c>
      <c r="I2" s="22" t="s">
        <v>247</v>
      </c>
      <c r="J2" s="22" t="s">
        <v>39</v>
      </c>
      <c r="K2" s="132" t="s">
        <v>42</v>
      </c>
      <c r="L2" s="135" t="s">
        <v>45</v>
      </c>
      <c r="M2" s="25" t="s">
        <v>51</v>
      </c>
      <c r="N2" s="25" t="s">
        <v>248</v>
      </c>
      <c r="O2" s="25" t="s">
        <v>141</v>
      </c>
      <c r="P2" s="23" t="s">
        <v>54</v>
      </c>
      <c r="Q2" s="15" t="s">
        <v>57</v>
      </c>
      <c r="R2" s="136" t="s">
        <v>60</v>
      </c>
      <c r="S2" s="141" t="s">
        <v>63</v>
      </c>
      <c r="T2" s="131" t="s">
        <v>66</v>
      </c>
      <c r="U2" s="15" t="s">
        <v>249</v>
      </c>
      <c r="V2" s="22" t="s">
        <v>73</v>
      </c>
      <c r="W2" s="132" t="s">
        <v>76</v>
      </c>
    </row>
    <row r="3" spans="1:23" ht="78.75" x14ac:dyDescent="0.25">
      <c r="A3" s="127" t="s">
        <v>250</v>
      </c>
      <c r="B3" s="17" t="s">
        <v>251</v>
      </c>
      <c r="C3" s="18" t="s">
        <v>252</v>
      </c>
      <c r="D3" s="19" t="s">
        <v>253</v>
      </c>
      <c r="E3" s="13" t="s">
        <v>254</v>
      </c>
      <c r="F3" s="13" t="s">
        <v>254</v>
      </c>
      <c r="G3" s="128" t="s">
        <v>254</v>
      </c>
      <c r="H3" s="133" t="s">
        <v>255</v>
      </c>
      <c r="I3" s="200" t="s">
        <v>256</v>
      </c>
      <c r="J3" s="21" t="s">
        <v>257</v>
      </c>
      <c r="K3" s="134" t="s">
        <v>257</v>
      </c>
      <c r="L3" s="137" t="s">
        <v>254</v>
      </c>
      <c r="M3" s="20" t="s">
        <v>258</v>
      </c>
      <c r="N3" s="20" t="s">
        <v>259</v>
      </c>
      <c r="O3" s="20" t="s">
        <v>260</v>
      </c>
      <c r="P3" s="21" t="s">
        <v>261</v>
      </c>
      <c r="Q3" s="21" t="s">
        <v>257</v>
      </c>
      <c r="R3" s="138" t="s">
        <v>262</v>
      </c>
      <c r="S3" s="142" t="s">
        <v>263</v>
      </c>
      <c r="T3" s="137" t="s">
        <v>257</v>
      </c>
      <c r="U3" s="78" t="s">
        <v>254</v>
      </c>
      <c r="V3" s="20" t="s">
        <v>754</v>
      </c>
      <c r="W3" s="78" t="s">
        <v>254</v>
      </c>
    </row>
    <row r="4" spans="1:23" ht="15" x14ac:dyDescent="0.25">
      <c r="A4" s="129" t="s">
        <v>15</v>
      </c>
      <c r="B4" s="4" t="s">
        <v>18</v>
      </c>
      <c r="C4" s="4" t="s">
        <v>23</v>
      </c>
      <c r="D4" s="4" t="s">
        <v>26</v>
      </c>
      <c r="E4" s="4" t="s">
        <v>265</v>
      </c>
      <c r="F4" s="4" t="s">
        <v>266</v>
      </c>
      <c r="G4" s="130" t="s">
        <v>267</v>
      </c>
      <c r="H4" s="129" t="s">
        <v>32</v>
      </c>
      <c r="I4" s="4" t="s">
        <v>268</v>
      </c>
      <c r="J4" s="4" t="s">
        <v>40</v>
      </c>
      <c r="K4" s="130" t="s">
        <v>43</v>
      </c>
      <c r="L4" s="129" t="s">
        <v>46</v>
      </c>
      <c r="M4" s="5" t="s">
        <v>52</v>
      </c>
      <c r="N4" s="6" t="s">
        <v>248</v>
      </c>
      <c r="O4" s="6" t="s">
        <v>269</v>
      </c>
      <c r="P4" s="6" t="s">
        <v>55</v>
      </c>
      <c r="Q4" s="6" t="s">
        <v>58</v>
      </c>
      <c r="R4" s="130" t="s">
        <v>61</v>
      </c>
      <c r="S4" s="143" t="s">
        <v>64</v>
      </c>
      <c r="T4" s="129" t="s">
        <v>67</v>
      </c>
      <c r="U4" s="6" t="s">
        <v>70</v>
      </c>
      <c r="V4" s="5" t="s">
        <v>74</v>
      </c>
      <c r="W4" s="139" t="s">
        <v>77</v>
      </c>
    </row>
    <row r="5" spans="1:23" ht="14.45" customHeight="1" x14ac:dyDescent="0.25">
      <c r="A5" s="171" t="s">
        <v>1731</v>
      </c>
      <c r="B5" s="160">
        <v>35</v>
      </c>
      <c r="C5" s="159" t="s">
        <v>168</v>
      </c>
      <c r="D5" s="159" t="s">
        <v>173</v>
      </c>
      <c r="E5" s="159" t="s">
        <v>279</v>
      </c>
      <c r="F5" s="159"/>
      <c r="G5" s="166" t="s">
        <v>179</v>
      </c>
      <c r="H5" s="171" t="s">
        <v>89</v>
      </c>
      <c r="I5" s="159" t="s">
        <v>100</v>
      </c>
      <c r="J5" s="165">
        <v>45019</v>
      </c>
      <c r="K5" s="165">
        <v>45019</v>
      </c>
      <c r="L5" s="172" t="s">
        <v>1732</v>
      </c>
      <c r="M5" s="159" t="s">
        <v>137</v>
      </c>
      <c r="N5" s="159" t="s">
        <v>369</v>
      </c>
      <c r="O5" s="159" t="s">
        <v>1733</v>
      </c>
      <c r="P5" s="159" t="s">
        <v>353</v>
      </c>
      <c r="Q5" s="165">
        <v>45019</v>
      </c>
      <c r="R5" s="166" t="s">
        <v>354</v>
      </c>
      <c r="S5" s="167"/>
      <c r="T5" s="168">
        <v>45030</v>
      </c>
      <c r="U5" s="163" t="s">
        <v>1734</v>
      </c>
      <c r="V5" s="169" t="s">
        <v>162</v>
      </c>
      <c r="W5" s="173" t="s">
        <v>502</v>
      </c>
    </row>
    <row r="6" spans="1:23" ht="14.45" customHeight="1" x14ac:dyDescent="0.25">
      <c r="A6" s="171" t="s">
        <v>1735</v>
      </c>
      <c r="B6" s="160">
        <f>3*30.4387/365.25</f>
        <v>0.25000985626283367</v>
      </c>
      <c r="C6" s="159" t="s">
        <v>178</v>
      </c>
      <c r="D6" s="159" t="s">
        <v>173</v>
      </c>
      <c r="E6" s="159" t="s">
        <v>279</v>
      </c>
      <c r="F6" s="159"/>
      <c r="G6" s="166" t="s">
        <v>477</v>
      </c>
      <c r="H6" s="171" t="s">
        <v>89</v>
      </c>
      <c r="I6" s="159" t="s">
        <v>100</v>
      </c>
      <c r="J6" s="165">
        <v>45019</v>
      </c>
      <c r="K6" s="178"/>
      <c r="L6" s="172" t="s">
        <v>1736</v>
      </c>
      <c r="M6" s="159" t="s">
        <v>133</v>
      </c>
      <c r="N6" s="159" t="s">
        <v>1217</v>
      </c>
      <c r="O6" s="159" t="s">
        <v>511</v>
      </c>
      <c r="P6" s="159"/>
      <c r="Q6" s="165"/>
      <c r="R6" s="166"/>
      <c r="S6" s="167"/>
      <c r="T6" s="168"/>
      <c r="U6" s="163"/>
      <c r="V6" s="169" t="s">
        <v>158</v>
      </c>
      <c r="W6" s="173"/>
    </row>
    <row r="7" spans="1:23" ht="14.45" customHeight="1" x14ac:dyDescent="0.25">
      <c r="A7" s="171" t="s">
        <v>1737</v>
      </c>
      <c r="B7" s="160">
        <v>55</v>
      </c>
      <c r="C7" s="159" t="s">
        <v>168</v>
      </c>
      <c r="D7" s="159" t="s">
        <v>173</v>
      </c>
      <c r="E7" s="159" t="s">
        <v>279</v>
      </c>
      <c r="F7" s="159"/>
      <c r="G7" s="166" t="s">
        <v>179</v>
      </c>
      <c r="H7" s="171" t="s">
        <v>89</v>
      </c>
      <c r="I7" s="159" t="s">
        <v>100</v>
      </c>
      <c r="J7" s="165">
        <v>45019</v>
      </c>
      <c r="K7" s="165">
        <v>45019</v>
      </c>
      <c r="L7" s="172" t="s">
        <v>1738</v>
      </c>
      <c r="M7" s="159" t="s">
        <v>133</v>
      </c>
      <c r="N7" s="159" t="s">
        <v>1217</v>
      </c>
      <c r="O7" s="159" t="s">
        <v>291</v>
      </c>
      <c r="P7" s="159"/>
      <c r="Q7" s="165"/>
      <c r="R7" s="166" t="s">
        <v>147</v>
      </c>
      <c r="S7" s="167"/>
      <c r="T7" s="168">
        <v>45024</v>
      </c>
      <c r="U7" s="163" t="s">
        <v>1739</v>
      </c>
      <c r="V7" s="169" t="s">
        <v>162</v>
      </c>
      <c r="W7" s="173" t="s">
        <v>1615</v>
      </c>
    </row>
    <row r="8" spans="1:23" ht="14.45" customHeight="1" x14ac:dyDescent="0.25">
      <c r="A8" s="171" t="s">
        <v>1740</v>
      </c>
      <c r="B8" s="160">
        <v>35</v>
      </c>
      <c r="C8" s="159" t="s">
        <v>168</v>
      </c>
      <c r="D8" s="159" t="s">
        <v>173</v>
      </c>
      <c r="E8" s="159" t="s">
        <v>185</v>
      </c>
      <c r="F8" s="159"/>
      <c r="G8" s="166" t="s">
        <v>835</v>
      </c>
      <c r="H8" s="171" t="s">
        <v>91</v>
      </c>
      <c r="I8" s="159" t="s">
        <v>110</v>
      </c>
      <c r="J8" s="165">
        <v>45019</v>
      </c>
      <c r="K8" s="165">
        <v>45019</v>
      </c>
      <c r="L8" s="172" t="s">
        <v>1741</v>
      </c>
      <c r="M8" s="159" t="s">
        <v>137</v>
      </c>
      <c r="N8" s="159" t="s">
        <v>274</v>
      </c>
      <c r="O8" s="159" t="s">
        <v>1059</v>
      </c>
      <c r="P8" s="159"/>
      <c r="Q8" s="165"/>
      <c r="R8" s="166"/>
      <c r="S8" s="167"/>
      <c r="T8" s="168">
        <v>45019</v>
      </c>
      <c r="U8" s="163" t="s">
        <v>285</v>
      </c>
      <c r="V8" s="169" t="s">
        <v>166</v>
      </c>
      <c r="W8" s="173" t="s">
        <v>1124</v>
      </c>
    </row>
    <row r="9" spans="1:23" ht="14.45" customHeight="1" x14ac:dyDescent="0.25">
      <c r="A9" s="171" t="s">
        <v>1742</v>
      </c>
      <c r="B9" s="160">
        <v>50</v>
      </c>
      <c r="C9" s="159" t="s">
        <v>178</v>
      </c>
      <c r="D9" s="159" t="s">
        <v>173</v>
      </c>
      <c r="E9" s="159" t="s">
        <v>279</v>
      </c>
      <c r="F9" s="159"/>
      <c r="G9" s="166" t="s">
        <v>1743</v>
      </c>
      <c r="H9" s="171" t="s">
        <v>89</v>
      </c>
      <c r="I9" s="159" t="s">
        <v>100</v>
      </c>
      <c r="J9" s="165">
        <v>45021</v>
      </c>
      <c r="K9" s="165">
        <v>45021</v>
      </c>
      <c r="L9" s="172" t="s">
        <v>1744</v>
      </c>
      <c r="M9" s="159" t="s">
        <v>133</v>
      </c>
      <c r="N9" s="159" t="s">
        <v>1217</v>
      </c>
      <c r="O9" s="159" t="s">
        <v>345</v>
      </c>
      <c r="P9" s="159"/>
      <c r="Q9" s="165"/>
      <c r="R9" s="166"/>
      <c r="S9" s="167"/>
      <c r="T9" s="168">
        <v>45021</v>
      </c>
      <c r="U9" s="163" t="s">
        <v>319</v>
      </c>
      <c r="V9" s="169" t="s">
        <v>160</v>
      </c>
      <c r="W9" s="173" t="s">
        <v>320</v>
      </c>
    </row>
    <row r="10" spans="1:23" ht="14.45" customHeight="1" x14ac:dyDescent="0.25">
      <c r="A10" s="171" t="s">
        <v>1745</v>
      </c>
      <c r="B10" s="160">
        <v>18</v>
      </c>
      <c r="C10" s="159" t="s">
        <v>168</v>
      </c>
      <c r="D10" s="159" t="s">
        <v>173</v>
      </c>
      <c r="E10" s="159" t="s">
        <v>279</v>
      </c>
      <c r="F10" s="159"/>
      <c r="G10" s="166" t="s">
        <v>373</v>
      </c>
      <c r="H10" s="171" t="s">
        <v>89</v>
      </c>
      <c r="I10" s="159" t="s">
        <v>100</v>
      </c>
      <c r="J10" s="165">
        <v>45021</v>
      </c>
      <c r="K10" s="165">
        <v>45021</v>
      </c>
      <c r="L10" s="172" t="s">
        <v>1746</v>
      </c>
      <c r="M10" s="159" t="s">
        <v>137</v>
      </c>
      <c r="N10" s="159" t="s">
        <v>1217</v>
      </c>
      <c r="O10" s="159" t="s">
        <v>352</v>
      </c>
      <c r="P10" s="159"/>
      <c r="Q10" s="165"/>
      <c r="R10" s="166"/>
      <c r="S10" s="167"/>
      <c r="T10" s="168">
        <v>45026</v>
      </c>
      <c r="U10" s="163" t="s">
        <v>1747</v>
      </c>
      <c r="V10" s="169" t="s">
        <v>162</v>
      </c>
      <c r="W10" s="173" t="s">
        <v>912</v>
      </c>
    </row>
    <row r="11" spans="1:23" ht="14.45" customHeight="1" x14ac:dyDescent="0.25">
      <c r="A11" s="171" t="s">
        <v>1748</v>
      </c>
      <c r="B11" s="160">
        <f>7*30.4387/365.25</f>
        <v>0.58335633127994524</v>
      </c>
      <c r="C11" s="159" t="s">
        <v>178</v>
      </c>
      <c r="D11" s="159" t="s">
        <v>173</v>
      </c>
      <c r="E11" s="159" t="s">
        <v>279</v>
      </c>
      <c r="F11" s="159"/>
      <c r="G11" s="166" t="s">
        <v>179</v>
      </c>
      <c r="H11" s="171" t="s">
        <v>89</v>
      </c>
      <c r="I11" s="159" t="s">
        <v>100</v>
      </c>
      <c r="J11" s="165">
        <v>45021</v>
      </c>
      <c r="K11" s="178"/>
      <c r="L11" s="172" t="s">
        <v>1749</v>
      </c>
      <c r="M11" s="159" t="s">
        <v>201</v>
      </c>
      <c r="N11" s="159" t="s">
        <v>1217</v>
      </c>
      <c r="O11" s="159" t="s">
        <v>359</v>
      </c>
      <c r="P11" s="159"/>
      <c r="Q11" s="165"/>
      <c r="R11" s="166"/>
      <c r="S11" s="167"/>
      <c r="T11" s="168"/>
      <c r="U11" s="163"/>
      <c r="V11" s="169" t="s">
        <v>158</v>
      </c>
      <c r="W11" s="173"/>
    </row>
    <row r="12" spans="1:23" ht="14.45" customHeight="1" x14ac:dyDescent="0.25">
      <c r="A12" s="171" t="s">
        <v>1750</v>
      </c>
      <c r="B12" s="160">
        <v>3.5</v>
      </c>
      <c r="C12" s="159" t="s">
        <v>178</v>
      </c>
      <c r="D12" s="159" t="s">
        <v>173</v>
      </c>
      <c r="E12" s="159" t="s">
        <v>279</v>
      </c>
      <c r="F12" s="159"/>
      <c r="G12" s="166" t="s">
        <v>179</v>
      </c>
      <c r="H12" s="171" t="s">
        <v>89</v>
      </c>
      <c r="I12" s="159" t="s">
        <v>100</v>
      </c>
      <c r="J12" s="165">
        <v>45021</v>
      </c>
      <c r="K12" s="165">
        <v>45021</v>
      </c>
      <c r="L12" s="172" t="s">
        <v>1751</v>
      </c>
      <c r="M12" s="159" t="s">
        <v>201</v>
      </c>
      <c r="N12" s="159" t="s">
        <v>769</v>
      </c>
      <c r="O12" s="159" t="s">
        <v>511</v>
      </c>
      <c r="P12" s="159" t="s">
        <v>353</v>
      </c>
      <c r="Q12" s="165">
        <v>45023</v>
      </c>
      <c r="R12" s="166" t="s">
        <v>354</v>
      </c>
      <c r="S12" s="167"/>
      <c r="T12" s="168">
        <v>45028</v>
      </c>
      <c r="U12" s="163" t="s">
        <v>1752</v>
      </c>
      <c r="V12" s="169" t="s">
        <v>162</v>
      </c>
      <c r="W12" s="173" t="s">
        <v>423</v>
      </c>
    </row>
    <row r="13" spans="1:23" ht="14.45" customHeight="1" x14ac:dyDescent="0.25">
      <c r="A13" s="171" t="s">
        <v>1753</v>
      </c>
      <c r="B13" s="160">
        <v>1.5</v>
      </c>
      <c r="C13" s="159" t="s">
        <v>168</v>
      </c>
      <c r="D13" s="159" t="s">
        <v>173</v>
      </c>
      <c r="E13" s="159" t="s">
        <v>279</v>
      </c>
      <c r="F13" s="159"/>
      <c r="G13" s="166" t="s">
        <v>179</v>
      </c>
      <c r="H13" s="171" t="s">
        <v>89</v>
      </c>
      <c r="I13" s="159" t="s">
        <v>100</v>
      </c>
      <c r="J13" s="165">
        <v>45021</v>
      </c>
      <c r="K13" s="165">
        <v>45021</v>
      </c>
      <c r="L13" s="172" t="s">
        <v>1754</v>
      </c>
      <c r="M13" s="159" t="s">
        <v>133</v>
      </c>
      <c r="N13" s="159" t="s">
        <v>290</v>
      </c>
      <c r="O13" s="159" t="s">
        <v>805</v>
      </c>
      <c r="P13" s="159"/>
      <c r="Q13" s="165"/>
      <c r="R13" s="166"/>
      <c r="S13" s="167"/>
      <c r="T13" s="168">
        <v>45021</v>
      </c>
      <c r="U13" s="163" t="s">
        <v>319</v>
      </c>
      <c r="V13" s="169" t="s">
        <v>160</v>
      </c>
      <c r="W13" s="173" t="s">
        <v>320</v>
      </c>
    </row>
    <row r="14" spans="1:23" ht="14.45" customHeight="1" x14ac:dyDescent="0.25">
      <c r="A14" s="171" t="s">
        <v>1755</v>
      </c>
      <c r="B14" s="160">
        <f>4*30.4387/365.25</f>
        <v>0.33334647501711157</v>
      </c>
      <c r="C14" s="159" t="s">
        <v>168</v>
      </c>
      <c r="D14" s="159" t="s">
        <v>173</v>
      </c>
      <c r="E14" s="159" t="s">
        <v>279</v>
      </c>
      <c r="F14" s="159"/>
      <c r="G14" s="166" t="s">
        <v>224</v>
      </c>
      <c r="H14" s="171" t="s">
        <v>89</v>
      </c>
      <c r="I14" s="159" t="s">
        <v>100</v>
      </c>
      <c r="J14" s="165">
        <v>45021</v>
      </c>
      <c r="K14" s="165">
        <v>45021</v>
      </c>
      <c r="L14" s="172" t="s">
        <v>1756</v>
      </c>
      <c r="M14" s="159" t="s">
        <v>133</v>
      </c>
      <c r="N14" s="159" t="s">
        <v>1217</v>
      </c>
      <c r="O14" s="159" t="s">
        <v>284</v>
      </c>
      <c r="P14" s="159"/>
      <c r="Q14" s="165"/>
      <c r="R14" s="166"/>
      <c r="S14" s="167"/>
      <c r="T14" s="168">
        <v>45027</v>
      </c>
      <c r="U14" s="163" t="s">
        <v>1086</v>
      </c>
      <c r="V14" s="169" t="s">
        <v>162</v>
      </c>
      <c r="W14" s="173" t="s">
        <v>347</v>
      </c>
    </row>
    <row r="15" spans="1:23" ht="14.45" customHeight="1" x14ac:dyDescent="0.25">
      <c r="A15" s="171" t="s">
        <v>1757</v>
      </c>
      <c r="B15" s="160">
        <f>42/365.25</f>
        <v>0.11498973305954825</v>
      </c>
      <c r="C15" s="159" t="s">
        <v>178</v>
      </c>
      <c r="D15" s="159" t="s">
        <v>173</v>
      </c>
      <c r="E15" s="159" t="s">
        <v>185</v>
      </c>
      <c r="F15" s="159"/>
      <c r="G15" s="166" t="s">
        <v>1538</v>
      </c>
      <c r="H15" s="171" t="s">
        <v>91</v>
      </c>
      <c r="I15" s="159" t="s">
        <v>110</v>
      </c>
      <c r="J15" s="165">
        <v>45022</v>
      </c>
      <c r="K15" s="165">
        <v>45022</v>
      </c>
      <c r="L15" s="172" t="s">
        <v>1758</v>
      </c>
      <c r="M15" s="159" t="s">
        <v>133</v>
      </c>
      <c r="N15" s="159" t="s">
        <v>274</v>
      </c>
      <c r="O15" s="159" t="s">
        <v>345</v>
      </c>
      <c r="P15" s="159"/>
      <c r="Q15" s="165"/>
      <c r="R15" s="166"/>
      <c r="S15" s="167"/>
      <c r="T15" s="168">
        <v>45032</v>
      </c>
      <c r="U15" s="163" t="s">
        <v>617</v>
      </c>
      <c r="V15" s="169" t="s">
        <v>162</v>
      </c>
      <c r="W15" s="173" t="s">
        <v>900</v>
      </c>
    </row>
    <row r="16" spans="1:23" ht="14.45" customHeight="1" x14ac:dyDescent="0.25">
      <c r="A16" s="171" t="s">
        <v>1759</v>
      </c>
      <c r="B16" s="160">
        <f>7*30.4387/365.25</f>
        <v>0.58335633127994524</v>
      </c>
      <c r="C16" s="159" t="s">
        <v>168</v>
      </c>
      <c r="D16" s="159" t="s">
        <v>173</v>
      </c>
      <c r="E16" s="159" t="s">
        <v>185</v>
      </c>
      <c r="F16" s="159"/>
      <c r="G16" s="166" t="s">
        <v>835</v>
      </c>
      <c r="H16" s="171" t="s">
        <v>91</v>
      </c>
      <c r="I16" s="159" t="s">
        <v>110</v>
      </c>
      <c r="J16" s="165">
        <v>45026</v>
      </c>
      <c r="K16" s="165">
        <v>45026</v>
      </c>
      <c r="L16" s="172" t="s">
        <v>1760</v>
      </c>
      <c r="M16" s="159" t="s">
        <v>133</v>
      </c>
      <c r="N16" s="159" t="s">
        <v>274</v>
      </c>
      <c r="O16" s="159" t="s">
        <v>618</v>
      </c>
      <c r="P16" s="159"/>
      <c r="Q16" s="165"/>
      <c r="R16" s="166"/>
      <c r="S16" s="167"/>
      <c r="T16" s="168">
        <v>45028</v>
      </c>
      <c r="U16" s="163" t="s">
        <v>617</v>
      </c>
      <c r="V16" s="169" t="s">
        <v>162</v>
      </c>
      <c r="W16" s="173" t="s">
        <v>276</v>
      </c>
    </row>
    <row r="17" spans="1:23" ht="14.45" customHeight="1" x14ac:dyDescent="0.25">
      <c r="A17" s="171" t="s">
        <v>1761</v>
      </c>
      <c r="B17" s="160">
        <v>4</v>
      </c>
      <c r="C17" s="159" t="s">
        <v>178</v>
      </c>
      <c r="D17" s="159" t="s">
        <v>173</v>
      </c>
      <c r="E17" s="159" t="s">
        <v>279</v>
      </c>
      <c r="F17" s="159"/>
      <c r="G17" s="166" t="s">
        <v>179</v>
      </c>
      <c r="H17" s="171" t="s">
        <v>89</v>
      </c>
      <c r="I17" s="159" t="s">
        <v>100</v>
      </c>
      <c r="J17" s="165">
        <v>45026</v>
      </c>
      <c r="K17" s="165">
        <v>45026</v>
      </c>
      <c r="L17" s="172" t="s">
        <v>1762</v>
      </c>
      <c r="M17" s="159" t="s">
        <v>201</v>
      </c>
      <c r="N17" s="159" t="s">
        <v>1217</v>
      </c>
      <c r="O17" s="159" t="s">
        <v>359</v>
      </c>
      <c r="P17" s="159"/>
      <c r="Q17" s="165"/>
      <c r="R17" s="166"/>
      <c r="S17" s="167"/>
      <c r="T17" s="168">
        <v>45057</v>
      </c>
      <c r="U17" s="163" t="s">
        <v>1763</v>
      </c>
      <c r="V17" s="169" t="s">
        <v>162</v>
      </c>
      <c r="W17" s="173" t="s">
        <v>1764</v>
      </c>
    </row>
    <row r="18" spans="1:23" ht="14.45" customHeight="1" x14ac:dyDescent="0.25">
      <c r="A18" s="171" t="s">
        <v>1765</v>
      </c>
      <c r="B18" s="160">
        <v>8</v>
      </c>
      <c r="C18" s="159" t="s">
        <v>178</v>
      </c>
      <c r="D18" s="159" t="s">
        <v>173</v>
      </c>
      <c r="E18" s="159" t="s">
        <v>279</v>
      </c>
      <c r="F18" s="159"/>
      <c r="G18" s="166" t="s">
        <v>1766</v>
      </c>
      <c r="H18" s="171" t="s">
        <v>89</v>
      </c>
      <c r="I18" s="159" t="s">
        <v>100</v>
      </c>
      <c r="J18" s="165">
        <v>45037</v>
      </c>
      <c r="K18" s="165">
        <v>45037</v>
      </c>
      <c r="L18" s="172" t="s">
        <v>1767</v>
      </c>
      <c r="M18" s="159" t="s">
        <v>201</v>
      </c>
      <c r="N18" s="159" t="s">
        <v>769</v>
      </c>
      <c r="O18" s="159" t="s">
        <v>359</v>
      </c>
      <c r="P18" s="159"/>
      <c r="Q18" s="165"/>
      <c r="R18" s="166"/>
      <c r="S18" s="167"/>
      <c r="T18" s="168">
        <v>45037</v>
      </c>
      <c r="U18" s="163" t="s">
        <v>1768</v>
      </c>
      <c r="V18" s="169" t="s">
        <v>162</v>
      </c>
      <c r="W18" s="173" t="s">
        <v>1380</v>
      </c>
    </row>
    <row r="19" spans="1:23" ht="14.45" customHeight="1" x14ac:dyDescent="0.25">
      <c r="A19" s="171" t="s">
        <v>1769</v>
      </c>
      <c r="B19" s="160">
        <v>30</v>
      </c>
      <c r="C19" s="159" t="s">
        <v>168</v>
      </c>
      <c r="D19" s="159" t="s">
        <v>173</v>
      </c>
      <c r="E19" s="159" t="s">
        <v>279</v>
      </c>
      <c r="F19" s="159"/>
      <c r="G19" s="166" t="s">
        <v>179</v>
      </c>
      <c r="H19" s="171" t="s">
        <v>89</v>
      </c>
      <c r="I19" s="159" t="s">
        <v>100</v>
      </c>
      <c r="J19" s="165">
        <v>45037</v>
      </c>
      <c r="K19" s="165">
        <v>45037</v>
      </c>
      <c r="L19" s="172" t="s">
        <v>1770</v>
      </c>
      <c r="M19" s="159" t="s">
        <v>137</v>
      </c>
      <c r="N19" s="159" t="s">
        <v>1217</v>
      </c>
      <c r="O19" s="159" t="s">
        <v>1733</v>
      </c>
      <c r="P19" s="159" t="s">
        <v>353</v>
      </c>
      <c r="Q19" s="165">
        <v>45037</v>
      </c>
      <c r="R19" s="166" t="s">
        <v>354</v>
      </c>
      <c r="S19" s="167"/>
      <c r="T19" s="168">
        <v>45041</v>
      </c>
      <c r="U19" s="163" t="s">
        <v>1771</v>
      </c>
      <c r="V19" s="169" t="s">
        <v>162</v>
      </c>
      <c r="W19" s="173" t="s">
        <v>398</v>
      </c>
    </row>
    <row r="20" spans="1:23" ht="14.45" customHeight="1" x14ac:dyDescent="0.25">
      <c r="A20" s="171" t="s">
        <v>1772</v>
      </c>
      <c r="B20" s="160">
        <v>27</v>
      </c>
      <c r="C20" s="159" t="s">
        <v>168</v>
      </c>
      <c r="D20" s="159" t="s">
        <v>173</v>
      </c>
      <c r="E20" s="159" t="s">
        <v>279</v>
      </c>
      <c r="F20" s="159"/>
      <c r="G20" s="166" t="s">
        <v>179</v>
      </c>
      <c r="H20" s="171" t="s">
        <v>89</v>
      </c>
      <c r="I20" s="159" t="s">
        <v>100</v>
      </c>
      <c r="J20" s="165">
        <v>45040</v>
      </c>
      <c r="K20" s="165">
        <v>45040</v>
      </c>
      <c r="L20" s="172" t="s">
        <v>1773</v>
      </c>
      <c r="M20" s="159" t="s">
        <v>137</v>
      </c>
      <c r="N20" s="159" t="s">
        <v>1217</v>
      </c>
      <c r="O20" s="159" t="s">
        <v>1733</v>
      </c>
      <c r="P20" s="159"/>
      <c r="Q20" s="165"/>
      <c r="R20" s="166"/>
      <c r="S20" s="167"/>
      <c r="T20" s="168">
        <v>45046</v>
      </c>
      <c r="U20" s="163" t="s">
        <v>1774</v>
      </c>
      <c r="V20" s="169" t="s">
        <v>162</v>
      </c>
      <c r="W20" s="173" t="s">
        <v>1775</v>
      </c>
    </row>
    <row r="21" spans="1:23" ht="14.45" customHeight="1" x14ac:dyDescent="0.25">
      <c r="A21" s="171" t="s">
        <v>1776</v>
      </c>
      <c r="B21" s="160">
        <v>74</v>
      </c>
      <c r="C21" s="159" t="s">
        <v>178</v>
      </c>
      <c r="D21" s="159" t="s">
        <v>173</v>
      </c>
      <c r="E21" s="159" t="s">
        <v>279</v>
      </c>
      <c r="F21" s="159"/>
      <c r="G21" s="166" t="s">
        <v>350</v>
      </c>
      <c r="H21" s="171" t="s">
        <v>89</v>
      </c>
      <c r="I21" s="159" t="s">
        <v>100</v>
      </c>
      <c r="J21" s="165">
        <v>45040</v>
      </c>
      <c r="K21" s="165">
        <v>45040</v>
      </c>
      <c r="L21" s="172" t="s">
        <v>1777</v>
      </c>
      <c r="M21" s="159" t="s">
        <v>133</v>
      </c>
      <c r="N21" s="159" t="s">
        <v>769</v>
      </c>
      <c r="O21" s="159" t="s">
        <v>291</v>
      </c>
      <c r="P21" s="159"/>
      <c r="Q21" s="165"/>
      <c r="R21" s="166"/>
      <c r="S21" s="167"/>
      <c r="T21" s="168">
        <v>45041</v>
      </c>
      <c r="U21" s="163" t="s">
        <v>285</v>
      </c>
      <c r="V21" s="169" t="s">
        <v>164</v>
      </c>
      <c r="W21" s="173" t="s">
        <v>762</v>
      </c>
    </row>
    <row r="22" spans="1:23" ht="14.45" customHeight="1" x14ac:dyDescent="0.25">
      <c r="A22" s="171" t="s">
        <v>1778</v>
      </c>
      <c r="B22" s="160">
        <v>50</v>
      </c>
      <c r="C22" s="159" t="s">
        <v>168</v>
      </c>
      <c r="D22" s="159" t="s">
        <v>173</v>
      </c>
      <c r="E22" s="159" t="s">
        <v>279</v>
      </c>
      <c r="F22" s="159"/>
      <c r="G22" s="166" t="s">
        <v>238</v>
      </c>
      <c r="H22" s="171" t="s">
        <v>89</v>
      </c>
      <c r="I22" s="159" t="s">
        <v>100</v>
      </c>
      <c r="J22" s="165">
        <v>45040</v>
      </c>
      <c r="K22" s="165">
        <v>45040</v>
      </c>
      <c r="L22" s="172" t="s">
        <v>1779</v>
      </c>
      <c r="M22" s="159" t="s">
        <v>133</v>
      </c>
      <c r="N22" s="159" t="s">
        <v>1217</v>
      </c>
      <c r="O22" s="159" t="s">
        <v>310</v>
      </c>
      <c r="P22" s="159"/>
      <c r="Q22" s="165"/>
      <c r="R22" s="166"/>
      <c r="S22" s="167"/>
      <c r="T22" s="168">
        <v>45045</v>
      </c>
      <c r="U22" s="163" t="s">
        <v>1780</v>
      </c>
      <c r="V22" s="169" t="s">
        <v>162</v>
      </c>
      <c r="W22" s="173" t="s">
        <v>328</v>
      </c>
    </row>
    <row r="23" spans="1:23" ht="14.45" customHeight="1" x14ac:dyDescent="0.25">
      <c r="A23" s="171" t="s">
        <v>1781</v>
      </c>
      <c r="B23" s="160">
        <v>36</v>
      </c>
      <c r="C23" s="159" t="s">
        <v>168</v>
      </c>
      <c r="D23" s="159" t="s">
        <v>169</v>
      </c>
      <c r="E23" s="159" t="s">
        <v>279</v>
      </c>
      <c r="F23" s="159"/>
      <c r="G23" s="166" t="s">
        <v>1253</v>
      </c>
      <c r="H23" s="171" t="s">
        <v>89</v>
      </c>
      <c r="I23" s="159" t="s">
        <v>100</v>
      </c>
      <c r="J23" s="165">
        <v>45041</v>
      </c>
      <c r="K23" s="165">
        <v>45041</v>
      </c>
      <c r="L23" s="172" t="s">
        <v>1782</v>
      </c>
      <c r="M23" s="159" t="s">
        <v>137</v>
      </c>
      <c r="N23" s="159" t="s">
        <v>305</v>
      </c>
      <c r="O23" s="159" t="s">
        <v>352</v>
      </c>
      <c r="P23" s="159"/>
      <c r="Q23" s="165"/>
      <c r="R23" s="166"/>
      <c r="S23" s="167"/>
      <c r="T23" s="168">
        <v>45041</v>
      </c>
      <c r="U23" s="163" t="s">
        <v>319</v>
      </c>
      <c r="V23" s="169" t="s">
        <v>160</v>
      </c>
      <c r="W23" s="173" t="s">
        <v>320</v>
      </c>
    </row>
    <row r="24" spans="1:23" ht="14.45" customHeight="1" x14ac:dyDescent="0.25">
      <c r="A24" s="171" t="s">
        <v>1783</v>
      </c>
      <c r="B24" s="160">
        <v>33</v>
      </c>
      <c r="C24" s="159" t="s">
        <v>178</v>
      </c>
      <c r="D24" s="202" t="s">
        <v>169</v>
      </c>
      <c r="E24" s="159" t="s">
        <v>279</v>
      </c>
      <c r="F24" s="159"/>
      <c r="G24" s="166" t="s">
        <v>1253</v>
      </c>
      <c r="H24" s="171" t="s">
        <v>89</v>
      </c>
      <c r="I24" s="159" t="s">
        <v>100</v>
      </c>
      <c r="J24" s="165">
        <v>45041</v>
      </c>
      <c r="K24" s="165"/>
      <c r="L24" s="172" t="s">
        <v>1784</v>
      </c>
      <c r="M24" s="159" t="s">
        <v>133</v>
      </c>
      <c r="N24" s="159" t="s">
        <v>305</v>
      </c>
      <c r="O24" s="159" t="s">
        <v>345</v>
      </c>
      <c r="P24" s="159"/>
      <c r="Q24" s="165"/>
      <c r="R24" s="166"/>
      <c r="S24" s="167"/>
      <c r="T24" s="168"/>
      <c r="U24" s="163"/>
      <c r="V24" s="169" t="s">
        <v>158</v>
      </c>
      <c r="W24" s="173"/>
    </row>
    <row r="25" spans="1:23" ht="14.45" customHeight="1" x14ac:dyDescent="0.25">
      <c r="A25" s="171" t="s">
        <v>1785</v>
      </c>
      <c r="B25" s="160">
        <v>3.5</v>
      </c>
      <c r="C25" s="159" t="s">
        <v>178</v>
      </c>
      <c r="D25" s="159" t="s">
        <v>173</v>
      </c>
      <c r="E25" s="159" t="s">
        <v>185</v>
      </c>
      <c r="F25" s="159"/>
      <c r="G25" s="166" t="s">
        <v>1786</v>
      </c>
      <c r="H25" s="171" t="s">
        <v>91</v>
      </c>
      <c r="I25" s="159" t="s">
        <v>110</v>
      </c>
      <c r="J25" s="165">
        <v>45042</v>
      </c>
      <c r="K25" s="165">
        <v>45042</v>
      </c>
      <c r="L25" s="172" t="s">
        <v>1787</v>
      </c>
      <c r="M25" s="159" t="s">
        <v>133</v>
      </c>
      <c r="N25" s="159" t="s">
        <v>274</v>
      </c>
      <c r="O25" s="159" t="s">
        <v>345</v>
      </c>
      <c r="P25" s="159"/>
      <c r="Q25" s="165"/>
      <c r="R25" s="166"/>
      <c r="S25" s="167"/>
      <c r="T25" s="168">
        <v>45044</v>
      </c>
      <c r="U25" s="163" t="s">
        <v>1788</v>
      </c>
      <c r="V25" s="169" t="s">
        <v>162</v>
      </c>
      <c r="W25" s="173" t="s">
        <v>276</v>
      </c>
    </row>
    <row r="26" spans="1:23" ht="14.45" customHeight="1" x14ac:dyDescent="0.25">
      <c r="A26" s="171" t="s">
        <v>1789</v>
      </c>
      <c r="B26" s="160">
        <v>70</v>
      </c>
      <c r="C26" s="159" t="s">
        <v>178</v>
      </c>
      <c r="D26" s="159" t="s">
        <v>173</v>
      </c>
      <c r="E26" s="159" t="s">
        <v>185</v>
      </c>
      <c r="F26" s="159"/>
      <c r="G26" s="166" t="s">
        <v>1786</v>
      </c>
      <c r="H26" s="171" t="s">
        <v>91</v>
      </c>
      <c r="I26" s="159" t="s">
        <v>110</v>
      </c>
      <c r="J26" s="165">
        <v>45042</v>
      </c>
      <c r="K26" s="165">
        <v>45042</v>
      </c>
      <c r="L26" s="172" t="s">
        <v>1790</v>
      </c>
      <c r="M26" s="159" t="s">
        <v>133</v>
      </c>
      <c r="N26" s="159" t="s">
        <v>283</v>
      </c>
      <c r="O26" s="159" t="s">
        <v>916</v>
      </c>
      <c r="P26" s="159"/>
      <c r="Q26" s="165"/>
      <c r="R26" s="166"/>
      <c r="S26" s="167"/>
      <c r="T26" s="168">
        <v>45045</v>
      </c>
      <c r="U26" s="163" t="s">
        <v>1791</v>
      </c>
      <c r="V26" s="169" t="s">
        <v>166</v>
      </c>
      <c r="W26" s="173" t="s">
        <v>492</v>
      </c>
    </row>
    <row r="27" spans="1:23" ht="14.45" customHeight="1" x14ac:dyDescent="0.25">
      <c r="A27" s="171" t="s">
        <v>1792</v>
      </c>
      <c r="B27" s="160">
        <v>4</v>
      </c>
      <c r="C27" s="159" t="s">
        <v>178</v>
      </c>
      <c r="D27" s="159" t="s">
        <v>173</v>
      </c>
      <c r="E27" s="159" t="s">
        <v>185</v>
      </c>
      <c r="F27" s="159"/>
      <c r="G27" s="166" t="s">
        <v>1793</v>
      </c>
      <c r="H27" s="171" t="s">
        <v>91</v>
      </c>
      <c r="I27" s="159" t="s">
        <v>110</v>
      </c>
      <c r="J27" s="165">
        <v>45043</v>
      </c>
      <c r="K27" s="165">
        <v>45043</v>
      </c>
      <c r="L27" s="172" t="s">
        <v>1794</v>
      </c>
      <c r="M27" s="159" t="s">
        <v>133</v>
      </c>
      <c r="N27" s="159" t="s">
        <v>274</v>
      </c>
      <c r="O27" s="159" t="s">
        <v>359</v>
      </c>
      <c r="P27" s="159"/>
      <c r="Q27" s="165"/>
      <c r="R27" s="166"/>
      <c r="S27" s="167"/>
      <c r="T27" s="168">
        <v>45050</v>
      </c>
      <c r="U27" s="163" t="s">
        <v>220</v>
      </c>
      <c r="V27" s="169" t="s">
        <v>162</v>
      </c>
      <c r="W27" s="173" t="s">
        <v>423</v>
      </c>
    </row>
    <row r="28" spans="1:23" ht="14.45" customHeight="1" x14ac:dyDescent="0.25">
      <c r="A28" s="171" t="s">
        <v>1795</v>
      </c>
      <c r="B28" s="160">
        <v>18</v>
      </c>
      <c r="C28" s="159" t="s">
        <v>168</v>
      </c>
      <c r="D28" s="159" t="s">
        <v>169</v>
      </c>
      <c r="E28" s="159" t="s">
        <v>185</v>
      </c>
      <c r="F28" s="159"/>
      <c r="G28" s="166" t="s">
        <v>1796</v>
      </c>
      <c r="H28" s="171" t="s">
        <v>91</v>
      </c>
      <c r="I28" s="159" t="s">
        <v>110</v>
      </c>
      <c r="J28" s="165">
        <v>45044</v>
      </c>
      <c r="K28" s="165">
        <v>45044</v>
      </c>
      <c r="L28" s="172" t="s">
        <v>1797</v>
      </c>
      <c r="M28" s="159" t="s">
        <v>137</v>
      </c>
      <c r="N28" s="159" t="s">
        <v>769</v>
      </c>
      <c r="O28" s="159" t="s">
        <v>462</v>
      </c>
      <c r="P28" s="159"/>
      <c r="Q28" s="165"/>
      <c r="R28" s="166"/>
      <c r="S28" s="167"/>
      <c r="T28" s="168">
        <v>45046</v>
      </c>
      <c r="U28" s="163" t="s">
        <v>1798</v>
      </c>
      <c r="V28" s="169" t="s">
        <v>162</v>
      </c>
      <c r="W28" s="173" t="s">
        <v>276</v>
      </c>
    </row>
    <row r="29" spans="1:23" ht="14.45" customHeight="1" x14ac:dyDescent="0.25">
      <c r="A29" s="171" t="s">
        <v>1799</v>
      </c>
      <c r="B29" s="160">
        <v>55</v>
      </c>
      <c r="C29" s="159" t="s">
        <v>178</v>
      </c>
      <c r="D29" s="159" t="s">
        <v>569</v>
      </c>
      <c r="E29" s="159" t="s">
        <v>279</v>
      </c>
      <c r="F29" s="159"/>
      <c r="G29" s="166" t="s">
        <v>179</v>
      </c>
      <c r="H29" s="171" t="s">
        <v>89</v>
      </c>
      <c r="I29" s="159" t="s">
        <v>100</v>
      </c>
      <c r="J29" s="165">
        <v>45044</v>
      </c>
      <c r="K29" s="165">
        <v>45044</v>
      </c>
      <c r="L29" s="172" t="s">
        <v>1800</v>
      </c>
      <c r="M29" s="159" t="s">
        <v>133</v>
      </c>
      <c r="N29" s="159" t="s">
        <v>1217</v>
      </c>
      <c r="O29" s="159" t="s">
        <v>345</v>
      </c>
      <c r="P29" s="159"/>
      <c r="Q29" s="165"/>
      <c r="R29" s="166"/>
      <c r="S29" s="167"/>
      <c r="T29" s="168">
        <v>45048</v>
      </c>
      <c r="U29" s="163" t="s">
        <v>1801</v>
      </c>
      <c r="V29" s="169" t="s">
        <v>162</v>
      </c>
      <c r="W29" s="173" t="s">
        <v>299</v>
      </c>
    </row>
    <row r="30" spans="1:23" ht="14.45" customHeight="1" x14ac:dyDescent="0.25">
      <c r="A30" s="171" t="s">
        <v>1802</v>
      </c>
      <c r="B30" s="160">
        <v>55</v>
      </c>
      <c r="C30" s="159" t="s">
        <v>178</v>
      </c>
      <c r="D30" s="159" t="s">
        <v>173</v>
      </c>
      <c r="E30" s="159" t="s">
        <v>279</v>
      </c>
      <c r="F30" s="159"/>
      <c r="G30" s="166" t="s">
        <v>1743</v>
      </c>
      <c r="H30" s="171" t="s">
        <v>89</v>
      </c>
      <c r="I30" s="159" t="s">
        <v>100</v>
      </c>
      <c r="J30" s="165">
        <v>45044</v>
      </c>
      <c r="K30" s="165">
        <v>45044</v>
      </c>
      <c r="L30" s="172" t="s">
        <v>1803</v>
      </c>
      <c r="M30" s="159" t="s">
        <v>133</v>
      </c>
      <c r="N30" s="159" t="s">
        <v>274</v>
      </c>
      <c r="O30" s="159" t="s">
        <v>345</v>
      </c>
      <c r="P30" s="159"/>
      <c r="Q30" s="165"/>
      <c r="R30" s="166"/>
      <c r="S30" s="167"/>
      <c r="T30" s="168">
        <v>45047</v>
      </c>
      <c r="U30" s="163" t="s">
        <v>1804</v>
      </c>
      <c r="V30" s="169" t="s">
        <v>162</v>
      </c>
      <c r="W30" s="173" t="s">
        <v>371</v>
      </c>
    </row>
    <row r="31" spans="1:23" ht="14.45" customHeight="1" x14ac:dyDescent="0.25">
      <c r="A31" s="171" t="s">
        <v>1805</v>
      </c>
      <c r="B31" s="160">
        <v>9</v>
      </c>
      <c r="C31" s="159" t="s">
        <v>178</v>
      </c>
      <c r="D31" s="159" t="s">
        <v>173</v>
      </c>
      <c r="E31" s="159" t="s">
        <v>279</v>
      </c>
      <c r="F31" s="159"/>
      <c r="G31" s="166" t="s">
        <v>179</v>
      </c>
      <c r="H31" s="171" t="s">
        <v>89</v>
      </c>
      <c r="I31" s="159" t="s">
        <v>100</v>
      </c>
      <c r="J31" s="165">
        <v>45044</v>
      </c>
      <c r="K31" s="165">
        <v>45044</v>
      </c>
      <c r="L31" s="172" t="s">
        <v>1806</v>
      </c>
      <c r="M31" s="159" t="s">
        <v>133</v>
      </c>
      <c r="N31" s="159" t="s">
        <v>1217</v>
      </c>
      <c r="O31" s="159" t="s">
        <v>306</v>
      </c>
      <c r="P31" s="159"/>
      <c r="Q31" s="165"/>
      <c r="R31" s="166"/>
      <c r="S31" s="167"/>
      <c r="T31" s="168">
        <v>45047</v>
      </c>
      <c r="U31" s="163" t="s">
        <v>1530</v>
      </c>
      <c r="V31" s="169" t="s">
        <v>162</v>
      </c>
      <c r="W31" s="173" t="s">
        <v>371</v>
      </c>
    </row>
    <row r="32" spans="1:23" ht="14.45" customHeight="1" x14ac:dyDescent="0.25">
      <c r="A32" s="171" t="s">
        <v>1807</v>
      </c>
      <c r="B32" s="160">
        <v>78</v>
      </c>
      <c r="C32" s="159" t="s">
        <v>178</v>
      </c>
      <c r="D32" s="159" t="s">
        <v>173</v>
      </c>
      <c r="E32" s="159" t="s">
        <v>279</v>
      </c>
      <c r="F32" s="159"/>
      <c r="G32" s="166" t="s">
        <v>179</v>
      </c>
      <c r="H32" s="171" t="s">
        <v>89</v>
      </c>
      <c r="I32" s="159" t="s">
        <v>100</v>
      </c>
      <c r="J32" s="165">
        <v>45044</v>
      </c>
      <c r="K32" s="165">
        <v>45044</v>
      </c>
      <c r="L32" s="172" t="s">
        <v>1808</v>
      </c>
      <c r="M32" s="159" t="s">
        <v>133</v>
      </c>
      <c r="N32" s="159" t="s">
        <v>274</v>
      </c>
      <c r="O32" s="159" t="s">
        <v>284</v>
      </c>
      <c r="P32" s="159"/>
      <c r="Q32" s="165"/>
      <c r="R32" s="166"/>
      <c r="S32" s="167"/>
      <c r="T32" s="168">
        <v>45048</v>
      </c>
      <c r="U32" s="163" t="s">
        <v>285</v>
      </c>
      <c r="V32" s="169" t="s">
        <v>166</v>
      </c>
      <c r="W32" s="173" t="s">
        <v>1809</v>
      </c>
    </row>
    <row r="33" spans="1:23" ht="14.45" customHeight="1" x14ac:dyDescent="0.25">
      <c r="A33" s="171" t="s">
        <v>1810</v>
      </c>
      <c r="B33" s="160">
        <v>0.16667323750855578</v>
      </c>
      <c r="C33" s="159" t="s">
        <v>178</v>
      </c>
      <c r="D33" s="159" t="s">
        <v>173</v>
      </c>
      <c r="E33" s="159" t="s">
        <v>279</v>
      </c>
      <c r="F33" s="159"/>
      <c r="G33" s="166" t="s">
        <v>350</v>
      </c>
      <c r="H33" s="171" t="s">
        <v>89</v>
      </c>
      <c r="I33" s="159" t="s">
        <v>106</v>
      </c>
      <c r="J33" s="165">
        <v>45019</v>
      </c>
      <c r="K33" s="165">
        <v>45019</v>
      </c>
      <c r="L33" s="172" t="s">
        <v>406</v>
      </c>
      <c r="M33" s="159" t="s">
        <v>133</v>
      </c>
      <c r="N33" s="159" t="s">
        <v>644</v>
      </c>
      <c r="O33" s="159" t="s">
        <v>284</v>
      </c>
      <c r="P33" s="159"/>
      <c r="Q33" s="165"/>
      <c r="R33" s="166"/>
      <c r="S33" s="167"/>
      <c r="T33" s="168">
        <v>45025</v>
      </c>
      <c r="U33" s="163" t="s">
        <v>285</v>
      </c>
      <c r="V33" s="169" t="s">
        <v>166</v>
      </c>
      <c r="W33" s="173" t="s">
        <v>472</v>
      </c>
    </row>
    <row r="34" spans="1:23" ht="14.45" customHeight="1" x14ac:dyDescent="0.25">
      <c r="A34" s="171" t="s">
        <v>1811</v>
      </c>
      <c r="B34" s="160">
        <v>0.83336618754277891</v>
      </c>
      <c r="C34" s="159" t="s">
        <v>168</v>
      </c>
      <c r="D34" s="159" t="s">
        <v>173</v>
      </c>
      <c r="E34" s="159" t="s">
        <v>279</v>
      </c>
      <c r="F34" s="159"/>
      <c r="G34" s="166" t="s">
        <v>539</v>
      </c>
      <c r="H34" s="171" t="s">
        <v>89</v>
      </c>
      <c r="I34" s="159" t="s">
        <v>106</v>
      </c>
      <c r="J34" s="165">
        <v>45019</v>
      </c>
      <c r="K34" s="165">
        <v>45019</v>
      </c>
      <c r="L34" s="172" t="s">
        <v>406</v>
      </c>
      <c r="M34" s="159" t="s">
        <v>133</v>
      </c>
      <c r="N34" s="159" t="s">
        <v>644</v>
      </c>
      <c r="O34" s="159" t="s">
        <v>284</v>
      </c>
      <c r="P34" s="159"/>
      <c r="Q34" s="165"/>
      <c r="R34" s="166"/>
      <c r="S34" s="167"/>
      <c r="T34" s="168">
        <v>45022</v>
      </c>
      <c r="U34" s="163" t="s">
        <v>1086</v>
      </c>
      <c r="V34" s="169" t="s">
        <v>162</v>
      </c>
      <c r="W34" s="173" t="s">
        <v>371</v>
      </c>
    </row>
    <row r="35" spans="1:23" ht="14.45" customHeight="1" x14ac:dyDescent="0.25">
      <c r="A35" s="171" t="s">
        <v>1812</v>
      </c>
      <c r="B35" s="160">
        <v>30</v>
      </c>
      <c r="C35" s="159" t="s">
        <v>168</v>
      </c>
      <c r="D35" s="159" t="s">
        <v>173</v>
      </c>
      <c r="E35" s="159" t="s">
        <v>279</v>
      </c>
      <c r="F35" s="159"/>
      <c r="G35" s="166" t="s">
        <v>539</v>
      </c>
      <c r="H35" s="171" t="s">
        <v>89</v>
      </c>
      <c r="I35" s="159" t="s">
        <v>106</v>
      </c>
      <c r="J35" s="165">
        <v>45019</v>
      </c>
      <c r="K35" s="165">
        <v>45019</v>
      </c>
      <c r="L35" s="172" t="s">
        <v>643</v>
      </c>
      <c r="M35" s="159" t="s">
        <v>137</v>
      </c>
      <c r="N35" s="159" t="s">
        <v>644</v>
      </c>
      <c r="O35" s="159" t="s">
        <v>1733</v>
      </c>
      <c r="P35" s="159" t="s">
        <v>353</v>
      </c>
      <c r="Q35" s="165">
        <v>45019</v>
      </c>
      <c r="R35" s="166" t="s">
        <v>354</v>
      </c>
      <c r="S35" s="167"/>
      <c r="T35" s="168">
        <v>45024</v>
      </c>
      <c r="U35" s="163" t="s">
        <v>1813</v>
      </c>
      <c r="V35" s="169" t="s">
        <v>162</v>
      </c>
      <c r="W35" s="173" t="s">
        <v>328</v>
      </c>
    </row>
    <row r="36" spans="1:23" ht="14.45" customHeight="1" x14ac:dyDescent="0.25">
      <c r="A36" s="171" t="s">
        <v>1814</v>
      </c>
      <c r="B36" s="160">
        <v>27</v>
      </c>
      <c r="C36" s="159" t="s">
        <v>178</v>
      </c>
      <c r="D36" s="159" t="s">
        <v>169</v>
      </c>
      <c r="E36" s="159" t="s">
        <v>795</v>
      </c>
      <c r="F36" s="159"/>
      <c r="G36" s="166" t="s">
        <v>1815</v>
      </c>
      <c r="H36" s="171" t="s">
        <v>303</v>
      </c>
      <c r="I36" s="159" t="s">
        <v>122</v>
      </c>
      <c r="J36" s="165">
        <v>45019</v>
      </c>
      <c r="K36" s="165">
        <v>45019</v>
      </c>
      <c r="L36" s="172" t="s">
        <v>1816</v>
      </c>
      <c r="M36" s="159" t="s">
        <v>133</v>
      </c>
      <c r="N36" s="159" t="s">
        <v>505</v>
      </c>
      <c r="O36" s="159" t="s">
        <v>511</v>
      </c>
      <c r="P36" s="159"/>
      <c r="Q36" s="165"/>
      <c r="R36" s="166"/>
      <c r="S36" s="167"/>
      <c r="T36" s="168">
        <v>45023</v>
      </c>
      <c r="U36" s="163" t="s">
        <v>1817</v>
      </c>
      <c r="V36" s="169" t="s">
        <v>162</v>
      </c>
      <c r="W36" s="173" t="s">
        <v>299</v>
      </c>
    </row>
    <row r="37" spans="1:23" ht="14.45" customHeight="1" x14ac:dyDescent="0.25">
      <c r="A37" s="171" t="s">
        <v>1818</v>
      </c>
      <c r="B37" s="160">
        <v>0.5</v>
      </c>
      <c r="C37" s="159" t="s">
        <v>178</v>
      </c>
      <c r="D37" s="159" t="s">
        <v>173</v>
      </c>
      <c r="E37" s="159" t="s">
        <v>279</v>
      </c>
      <c r="F37" s="159"/>
      <c r="G37" s="166" t="s">
        <v>477</v>
      </c>
      <c r="H37" s="171" t="s">
        <v>89</v>
      </c>
      <c r="I37" s="159" t="s">
        <v>106</v>
      </c>
      <c r="J37" s="165">
        <v>45019</v>
      </c>
      <c r="K37" s="165">
        <v>45019</v>
      </c>
      <c r="L37" s="172" t="s">
        <v>1819</v>
      </c>
      <c r="M37" s="159" t="s">
        <v>133</v>
      </c>
      <c r="N37" s="159" t="s">
        <v>290</v>
      </c>
      <c r="O37" s="159" t="s">
        <v>284</v>
      </c>
      <c r="P37" s="159"/>
      <c r="Q37" s="165"/>
      <c r="R37" s="166"/>
      <c r="S37" s="167"/>
      <c r="T37" s="168">
        <v>45023</v>
      </c>
      <c r="U37" s="163" t="s">
        <v>1295</v>
      </c>
      <c r="V37" s="169" t="s">
        <v>162</v>
      </c>
      <c r="W37" s="173" t="s">
        <v>299</v>
      </c>
    </row>
    <row r="38" spans="1:23" ht="14.45" customHeight="1" x14ac:dyDescent="0.25">
      <c r="A38" s="171" t="s">
        <v>1820</v>
      </c>
      <c r="B38" s="160">
        <v>30</v>
      </c>
      <c r="C38" s="159" t="s">
        <v>168</v>
      </c>
      <c r="D38" s="159" t="s">
        <v>173</v>
      </c>
      <c r="E38" s="159" t="s">
        <v>279</v>
      </c>
      <c r="F38" s="159"/>
      <c r="G38" s="166" t="s">
        <v>477</v>
      </c>
      <c r="H38" s="171" t="s">
        <v>89</v>
      </c>
      <c r="I38" s="159" t="s">
        <v>106</v>
      </c>
      <c r="J38" s="165">
        <v>45020</v>
      </c>
      <c r="K38" s="165">
        <v>45020</v>
      </c>
      <c r="L38" s="172" t="s">
        <v>1821</v>
      </c>
      <c r="M38" s="159" t="s">
        <v>137</v>
      </c>
      <c r="N38" s="159" t="s">
        <v>644</v>
      </c>
      <c r="O38" s="159" t="s">
        <v>352</v>
      </c>
      <c r="P38" s="159" t="s">
        <v>353</v>
      </c>
      <c r="Q38" s="165">
        <v>45020</v>
      </c>
      <c r="R38" s="166" t="s">
        <v>354</v>
      </c>
      <c r="S38" s="167"/>
      <c r="T38" s="168">
        <v>45026</v>
      </c>
      <c r="U38" s="163" t="s">
        <v>1822</v>
      </c>
      <c r="V38" s="169" t="s">
        <v>162</v>
      </c>
      <c r="W38" s="173" t="s">
        <v>347</v>
      </c>
    </row>
    <row r="39" spans="1:23" ht="14.45" customHeight="1" x14ac:dyDescent="0.25">
      <c r="A39" s="171" t="s">
        <v>1823</v>
      </c>
      <c r="B39" s="160">
        <v>60</v>
      </c>
      <c r="C39" s="159" t="s">
        <v>168</v>
      </c>
      <c r="D39" s="159" t="s">
        <v>173</v>
      </c>
      <c r="E39" s="159" t="s">
        <v>185</v>
      </c>
      <c r="F39" s="159"/>
      <c r="G39" s="166" t="s">
        <v>367</v>
      </c>
      <c r="H39" s="171" t="s">
        <v>91</v>
      </c>
      <c r="I39" s="159" t="s">
        <v>114</v>
      </c>
      <c r="J39" s="165">
        <v>45020</v>
      </c>
      <c r="K39" s="165">
        <v>45020</v>
      </c>
      <c r="L39" s="172" t="s">
        <v>690</v>
      </c>
      <c r="M39" s="159" t="s">
        <v>133</v>
      </c>
      <c r="N39" s="159" t="s">
        <v>644</v>
      </c>
      <c r="O39" s="159" t="s">
        <v>383</v>
      </c>
      <c r="P39" s="159"/>
      <c r="Q39" s="165"/>
      <c r="R39" s="166"/>
      <c r="S39" s="167"/>
      <c r="T39" s="168">
        <v>45025</v>
      </c>
      <c r="U39" s="163" t="s">
        <v>1824</v>
      </c>
      <c r="V39" s="169" t="s">
        <v>162</v>
      </c>
      <c r="W39" s="173" t="s">
        <v>328</v>
      </c>
    </row>
    <row r="40" spans="1:23" ht="14.45" customHeight="1" x14ac:dyDescent="0.25">
      <c r="A40" s="171" t="s">
        <v>1825</v>
      </c>
      <c r="B40" s="160">
        <f>7*30.4387/365.25</f>
        <v>0.58335633127994524</v>
      </c>
      <c r="C40" s="159" t="s">
        <v>178</v>
      </c>
      <c r="D40" s="159" t="s">
        <v>173</v>
      </c>
      <c r="E40" s="159" t="s">
        <v>185</v>
      </c>
      <c r="F40" s="159"/>
      <c r="G40" s="166" t="s">
        <v>436</v>
      </c>
      <c r="H40" s="171" t="s">
        <v>91</v>
      </c>
      <c r="I40" s="159" t="s">
        <v>114</v>
      </c>
      <c r="J40" s="165">
        <v>45020</v>
      </c>
      <c r="K40" s="165">
        <v>45020</v>
      </c>
      <c r="L40" s="172" t="s">
        <v>1826</v>
      </c>
      <c r="M40" s="159" t="s">
        <v>133</v>
      </c>
      <c r="N40" s="159" t="s">
        <v>644</v>
      </c>
      <c r="O40" s="159" t="s">
        <v>805</v>
      </c>
      <c r="P40" s="159"/>
      <c r="Q40" s="165"/>
      <c r="R40" s="166"/>
      <c r="S40" s="167"/>
      <c r="T40" s="168">
        <v>45023</v>
      </c>
      <c r="U40" s="163" t="s">
        <v>365</v>
      </c>
      <c r="V40" s="169" t="s">
        <v>162</v>
      </c>
      <c r="W40" s="199" t="s">
        <v>371</v>
      </c>
    </row>
    <row r="41" spans="1:23" ht="14.45" customHeight="1" x14ac:dyDescent="0.25">
      <c r="A41" s="171" t="s">
        <v>1827</v>
      </c>
      <c r="B41" s="160">
        <v>3</v>
      </c>
      <c r="C41" s="159" t="s">
        <v>178</v>
      </c>
      <c r="D41" s="159" t="s">
        <v>173</v>
      </c>
      <c r="E41" s="159" t="s">
        <v>185</v>
      </c>
      <c r="F41" s="159"/>
      <c r="G41" s="166" t="s">
        <v>1828</v>
      </c>
      <c r="H41" s="171" t="s">
        <v>89</v>
      </c>
      <c r="I41" s="159" t="s">
        <v>114</v>
      </c>
      <c r="J41" s="165">
        <v>45019</v>
      </c>
      <c r="K41" s="165">
        <v>45019</v>
      </c>
      <c r="L41" s="172" t="s">
        <v>1829</v>
      </c>
      <c r="M41" s="159" t="s">
        <v>201</v>
      </c>
      <c r="N41" s="159" t="s">
        <v>344</v>
      </c>
      <c r="O41" s="159" t="s">
        <v>421</v>
      </c>
      <c r="P41" s="159" t="s">
        <v>353</v>
      </c>
      <c r="Q41" s="165">
        <v>45019</v>
      </c>
      <c r="R41" s="166" t="s">
        <v>354</v>
      </c>
      <c r="S41" s="167"/>
      <c r="T41" s="168">
        <v>45030</v>
      </c>
      <c r="U41" s="163" t="s">
        <v>1354</v>
      </c>
      <c r="V41" s="169" t="s">
        <v>162</v>
      </c>
      <c r="W41" s="173" t="s">
        <v>502</v>
      </c>
    </row>
    <row r="42" spans="1:23" ht="14.45" customHeight="1" x14ac:dyDescent="0.25">
      <c r="A42" s="171" t="s">
        <v>1830</v>
      </c>
      <c r="B42" s="160">
        <v>60</v>
      </c>
      <c r="C42" s="159" t="s">
        <v>178</v>
      </c>
      <c r="D42" s="159" t="s">
        <v>173</v>
      </c>
      <c r="E42" s="159" t="s">
        <v>185</v>
      </c>
      <c r="F42" s="159"/>
      <c r="G42" s="166" t="s">
        <v>1669</v>
      </c>
      <c r="H42" s="171" t="s">
        <v>91</v>
      </c>
      <c r="I42" s="159" t="s">
        <v>114</v>
      </c>
      <c r="J42" s="165">
        <v>45020</v>
      </c>
      <c r="K42" s="165">
        <v>45020</v>
      </c>
      <c r="L42" s="172" t="s">
        <v>1831</v>
      </c>
      <c r="M42" s="159" t="s">
        <v>133</v>
      </c>
      <c r="N42" s="159" t="s">
        <v>644</v>
      </c>
      <c r="O42" s="159" t="s">
        <v>345</v>
      </c>
      <c r="P42" s="159"/>
      <c r="Q42" s="165"/>
      <c r="R42" s="166"/>
      <c r="S42" s="167"/>
      <c r="T42" s="168">
        <v>45023</v>
      </c>
      <c r="U42" s="163" t="s">
        <v>1832</v>
      </c>
      <c r="V42" s="169" t="s">
        <v>162</v>
      </c>
      <c r="W42" s="173" t="s">
        <v>371</v>
      </c>
    </row>
    <row r="43" spans="1:23" ht="14.45" customHeight="1" x14ac:dyDescent="0.25">
      <c r="A43" s="171" t="s">
        <v>1833</v>
      </c>
      <c r="B43" s="160">
        <v>35</v>
      </c>
      <c r="C43" s="159" t="s">
        <v>168</v>
      </c>
      <c r="D43" s="159" t="s">
        <v>173</v>
      </c>
      <c r="E43" s="159" t="s">
        <v>279</v>
      </c>
      <c r="F43" s="159"/>
      <c r="G43" s="166" t="s">
        <v>539</v>
      </c>
      <c r="H43" s="171" t="s">
        <v>89</v>
      </c>
      <c r="I43" s="159" t="s">
        <v>106</v>
      </c>
      <c r="J43" s="165">
        <v>45021</v>
      </c>
      <c r="K43" s="165">
        <v>45021</v>
      </c>
      <c r="L43" s="172" t="s">
        <v>1834</v>
      </c>
      <c r="M43" s="159" t="s">
        <v>137</v>
      </c>
      <c r="N43" s="159" t="s">
        <v>644</v>
      </c>
      <c r="O43" s="159" t="s">
        <v>352</v>
      </c>
      <c r="P43" s="159"/>
      <c r="Q43" s="165"/>
      <c r="R43" s="166"/>
      <c r="S43" s="167"/>
      <c r="T43" s="168">
        <v>45025</v>
      </c>
      <c r="U43" s="163" t="s">
        <v>1835</v>
      </c>
      <c r="V43" s="169" t="s">
        <v>162</v>
      </c>
      <c r="W43" s="173" t="s">
        <v>1836</v>
      </c>
    </row>
    <row r="44" spans="1:23" ht="14.45" customHeight="1" x14ac:dyDescent="0.25">
      <c r="A44" s="171" t="s">
        <v>1837</v>
      </c>
      <c r="B44" s="170">
        <f>3/365.25</f>
        <v>8.2135523613963042E-3</v>
      </c>
      <c r="C44" s="159" t="s">
        <v>178</v>
      </c>
      <c r="D44" s="159" t="s">
        <v>173</v>
      </c>
      <c r="E44" s="159" t="s">
        <v>185</v>
      </c>
      <c r="F44" s="159"/>
      <c r="G44" s="166" t="s">
        <v>835</v>
      </c>
      <c r="H44" s="171" t="s">
        <v>91</v>
      </c>
      <c r="I44" s="159" t="s">
        <v>116</v>
      </c>
      <c r="J44" s="165">
        <v>45019</v>
      </c>
      <c r="K44" s="165">
        <v>45019</v>
      </c>
      <c r="L44" s="172" t="s">
        <v>1838</v>
      </c>
      <c r="M44" s="159" t="s">
        <v>133</v>
      </c>
      <c r="N44" s="159" t="s">
        <v>644</v>
      </c>
      <c r="O44" s="159" t="s">
        <v>345</v>
      </c>
      <c r="P44" s="159"/>
      <c r="Q44" s="165"/>
      <c r="R44" s="166"/>
      <c r="S44" s="167"/>
      <c r="T44" s="168">
        <v>45024</v>
      </c>
      <c r="U44" s="163" t="s">
        <v>1839</v>
      </c>
      <c r="V44" s="169" t="s">
        <v>162</v>
      </c>
      <c r="W44" s="173" t="s">
        <v>328</v>
      </c>
    </row>
    <row r="45" spans="1:23" ht="14.45" customHeight="1" x14ac:dyDescent="0.25">
      <c r="A45" s="171" t="s">
        <v>1840</v>
      </c>
      <c r="B45" s="160">
        <v>9</v>
      </c>
      <c r="C45" s="159" t="s">
        <v>168</v>
      </c>
      <c r="D45" s="159" t="s">
        <v>169</v>
      </c>
      <c r="E45" s="159" t="s">
        <v>279</v>
      </c>
      <c r="F45" s="159"/>
      <c r="G45" s="166" t="s">
        <v>1371</v>
      </c>
      <c r="H45" s="171" t="s">
        <v>89</v>
      </c>
      <c r="I45" s="159" t="s">
        <v>104</v>
      </c>
      <c r="J45" s="165">
        <v>45020</v>
      </c>
      <c r="K45" s="165">
        <v>45020</v>
      </c>
      <c r="L45" s="172" t="s">
        <v>1372</v>
      </c>
      <c r="M45" s="159" t="s">
        <v>133</v>
      </c>
      <c r="N45" s="159" t="s">
        <v>644</v>
      </c>
      <c r="O45" s="159" t="s">
        <v>345</v>
      </c>
      <c r="P45" s="159"/>
      <c r="Q45" s="165"/>
      <c r="R45" s="166"/>
      <c r="S45" s="167"/>
      <c r="T45" s="168">
        <v>45024</v>
      </c>
      <c r="U45" s="163" t="s">
        <v>1372</v>
      </c>
      <c r="V45" s="169" t="s">
        <v>162</v>
      </c>
      <c r="W45" s="173" t="s">
        <v>299</v>
      </c>
    </row>
    <row r="46" spans="1:23" ht="14.45" customHeight="1" x14ac:dyDescent="0.25">
      <c r="A46" s="171" t="s">
        <v>1841</v>
      </c>
      <c r="B46" s="160">
        <v>20</v>
      </c>
      <c r="C46" s="159" t="s">
        <v>168</v>
      </c>
      <c r="D46" s="159" t="s">
        <v>173</v>
      </c>
      <c r="E46" s="159" t="s">
        <v>185</v>
      </c>
      <c r="F46" s="159"/>
      <c r="G46" s="166" t="s">
        <v>436</v>
      </c>
      <c r="H46" s="171" t="s">
        <v>91</v>
      </c>
      <c r="I46" s="159" t="s">
        <v>114</v>
      </c>
      <c r="J46" s="165">
        <v>45021</v>
      </c>
      <c r="K46" s="165">
        <v>45021</v>
      </c>
      <c r="L46" s="172" t="s">
        <v>171</v>
      </c>
      <c r="M46" s="159" t="s">
        <v>137</v>
      </c>
      <c r="N46" s="159" t="s">
        <v>644</v>
      </c>
      <c r="O46" s="159" t="s">
        <v>171</v>
      </c>
      <c r="P46" s="159"/>
      <c r="Q46" s="165"/>
      <c r="R46" s="166"/>
      <c r="S46" s="167"/>
      <c r="T46" s="168">
        <v>45042</v>
      </c>
      <c r="U46" s="163" t="s">
        <v>1842</v>
      </c>
      <c r="V46" s="169" t="s">
        <v>162</v>
      </c>
      <c r="W46" s="173" t="s">
        <v>1843</v>
      </c>
    </row>
    <row r="47" spans="1:23" ht="14.45" customHeight="1" x14ac:dyDescent="0.25">
      <c r="A47" s="171" t="s">
        <v>1844</v>
      </c>
      <c r="B47" s="160">
        <v>55</v>
      </c>
      <c r="C47" s="159" t="s">
        <v>168</v>
      </c>
      <c r="D47" s="159" t="s">
        <v>173</v>
      </c>
      <c r="E47" s="159" t="s">
        <v>185</v>
      </c>
      <c r="F47" s="159"/>
      <c r="G47" s="166" t="s">
        <v>436</v>
      </c>
      <c r="H47" s="171" t="s">
        <v>91</v>
      </c>
      <c r="I47" s="159" t="s">
        <v>114</v>
      </c>
      <c r="J47" s="165">
        <v>45021</v>
      </c>
      <c r="K47" s="165">
        <v>45021</v>
      </c>
      <c r="L47" s="172" t="s">
        <v>1350</v>
      </c>
      <c r="M47" s="159" t="s">
        <v>133</v>
      </c>
      <c r="N47" s="159" t="s">
        <v>644</v>
      </c>
      <c r="O47" s="159" t="s">
        <v>383</v>
      </c>
      <c r="P47" s="159"/>
      <c r="Q47" s="165"/>
      <c r="R47" s="166"/>
      <c r="S47" s="167"/>
      <c r="T47" s="168">
        <v>45027</v>
      </c>
      <c r="U47" s="163" t="s">
        <v>285</v>
      </c>
      <c r="V47" s="169" t="s">
        <v>166</v>
      </c>
      <c r="W47" s="173" t="s">
        <v>472</v>
      </c>
    </row>
    <row r="48" spans="1:23" ht="14.45" customHeight="1" x14ac:dyDescent="0.25">
      <c r="A48" s="171" t="s">
        <v>1845</v>
      </c>
      <c r="B48" s="160">
        <v>42</v>
      </c>
      <c r="C48" s="159" t="s">
        <v>168</v>
      </c>
      <c r="D48" s="159" t="s">
        <v>839</v>
      </c>
      <c r="E48" s="159" t="s">
        <v>795</v>
      </c>
      <c r="F48" s="159"/>
      <c r="G48" s="166" t="s">
        <v>1033</v>
      </c>
      <c r="H48" s="171" t="s">
        <v>303</v>
      </c>
      <c r="I48" s="159" t="s">
        <v>122</v>
      </c>
      <c r="J48" s="165">
        <v>45021</v>
      </c>
      <c r="K48" s="165">
        <v>45021</v>
      </c>
      <c r="L48" s="172" t="s">
        <v>1846</v>
      </c>
      <c r="M48" s="159" t="s">
        <v>137</v>
      </c>
      <c r="N48" s="159" t="s">
        <v>769</v>
      </c>
      <c r="O48" s="159" t="s">
        <v>705</v>
      </c>
      <c r="P48" s="159"/>
      <c r="Q48" s="165"/>
      <c r="R48" s="166"/>
      <c r="S48" s="167"/>
      <c r="T48" s="168">
        <v>45022</v>
      </c>
      <c r="U48" s="163" t="s">
        <v>1847</v>
      </c>
      <c r="V48" s="169" t="s">
        <v>162</v>
      </c>
      <c r="W48" s="173" t="s">
        <v>665</v>
      </c>
    </row>
    <row r="49" spans="1:23" ht="14.45" customHeight="1" x14ac:dyDescent="0.25">
      <c r="A49" s="171" t="s">
        <v>1848</v>
      </c>
      <c r="B49" s="160">
        <v>25</v>
      </c>
      <c r="C49" s="159" t="s">
        <v>168</v>
      </c>
      <c r="D49" s="159" t="s">
        <v>173</v>
      </c>
      <c r="E49" s="159" t="s">
        <v>279</v>
      </c>
      <c r="F49" s="159"/>
      <c r="G49" s="166" t="s">
        <v>1849</v>
      </c>
      <c r="H49" s="171" t="s">
        <v>89</v>
      </c>
      <c r="I49" s="159" t="s">
        <v>106</v>
      </c>
      <c r="J49" s="165">
        <v>45022</v>
      </c>
      <c r="K49" s="165">
        <v>45022</v>
      </c>
      <c r="L49" s="172" t="s">
        <v>1850</v>
      </c>
      <c r="M49" s="159" t="s">
        <v>137</v>
      </c>
      <c r="N49" s="159" t="s">
        <v>644</v>
      </c>
      <c r="O49" s="159" t="s">
        <v>334</v>
      </c>
      <c r="P49" s="159"/>
      <c r="Q49" s="165"/>
      <c r="R49" s="166"/>
      <c r="S49" s="167"/>
      <c r="T49" s="168">
        <v>45023</v>
      </c>
      <c r="U49" s="163" t="s">
        <v>394</v>
      </c>
      <c r="V49" s="169" t="s">
        <v>162</v>
      </c>
      <c r="W49" s="173" t="s">
        <v>519</v>
      </c>
    </row>
    <row r="50" spans="1:23" ht="14.45" customHeight="1" x14ac:dyDescent="0.25">
      <c r="A50" s="171" t="s">
        <v>1851</v>
      </c>
      <c r="B50" s="160">
        <v>25</v>
      </c>
      <c r="C50" s="159" t="s">
        <v>168</v>
      </c>
      <c r="D50" s="159" t="s">
        <v>173</v>
      </c>
      <c r="E50" s="159" t="s">
        <v>185</v>
      </c>
      <c r="F50" s="159"/>
      <c r="G50" s="166" t="s">
        <v>1852</v>
      </c>
      <c r="H50" s="171" t="s">
        <v>91</v>
      </c>
      <c r="I50" s="159" t="s">
        <v>114</v>
      </c>
      <c r="J50" s="165">
        <v>45021</v>
      </c>
      <c r="K50" s="165">
        <v>45021</v>
      </c>
      <c r="L50" s="172" t="s">
        <v>1853</v>
      </c>
      <c r="M50" s="159" t="s">
        <v>133</v>
      </c>
      <c r="N50" s="159" t="s">
        <v>644</v>
      </c>
      <c r="O50" s="159" t="s">
        <v>352</v>
      </c>
      <c r="P50" s="159"/>
      <c r="Q50" s="165"/>
      <c r="R50" s="166"/>
      <c r="S50" s="167"/>
      <c r="T50" s="168">
        <v>45023</v>
      </c>
      <c r="U50" s="163" t="s">
        <v>1854</v>
      </c>
      <c r="V50" s="169" t="s">
        <v>162</v>
      </c>
      <c r="W50" s="173" t="s">
        <v>276</v>
      </c>
    </row>
    <row r="51" spans="1:23" ht="14.45" customHeight="1" x14ac:dyDescent="0.25">
      <c r="A51" s="171" t="s">
        <v>1855</v>
      </c>
      <c r="B51" s="160">
        <v>26</v>
      </c>
      <c r="C51" s="159" t="s">
        <v>168</v>
      </c>
      <c r="D51" s="159" t="s">
        <v>173</v>
      </c>
      <c r="E51" s="159" t="s">
        <v>279</v>
      </c>
      <c r="F51" s="159"/>
      <c r="G51" s="166" t="s">
        <v>1232</v>
      </c>
      <c r="H51" s="171" t="s">
        <v>89</v>
      </c>
      <c r="I51" s="159" t="s">
        <v>106</v>
      </c>
      <c r="J51" s="165">
        <v>45022</v>
      </c>
      <c r="K51" s="165">
        <v>45022</v>
      </c>
      <c r="L51" s="172" t="s">
        <v>1856</v>
      </c>
      <c r="M51" s="159" t="s">
        <v>137</v>
      </c>
      <c r="N51" s="159" t="s">
        <v>644</v>
      </c>
      <c r="O51" s="159" t="s">
        <v>334</v>
      </c>
      <c r="P51" s="159" t="s">
        <v>353</v>
      </c>
      <c r="Q51" s="165">
        <v>45022</v>
      </c>
      <c r="R51" s="166" t="s">
        <v>354</v>
      </c>
      <c r="S51" s="167"/>
      <c r="T51" s="168">
        <v>45027</v>
      </c>
      <c r="U51" s="163" t="s">
        <v>1857</v>
      </c>
      <c r="V51" s="169" t="s">
        <v>162</v>
      </c>
      <c r="W51" s="173" t="s">
        <v>328</v>
      </c>
    </row>
    <row r="52" spans="1:23" ht="14.45" customHeight="1" x14ac:dyDescent="0.25">
      <c r="A52" s="171" t="s">
        <v>1858</v>
      </c>
      <c r="B52" s="160">
        <v>18</v>
      </c>
      <c r="C52" s="159" t="s">
        <v>168</v>
      </c>
      <c r="D52" s="159" t="s">
        <v>173</v>
      </c>
      <c r="E52" s="159" t="s">
        <v>185</v>
      </c>
      <c r="F52" s="159"/>
      <c r="G52" s="166" t="s">
        <v>1859</v>
      </c>
      <c r="H52" s="171" t="s">
        <v>89</v>
      </c>
      <c r="I52" s="159" t="s">
        <v>114</v>
      </c>
      <c r="J52" s="165">
        <v>45022</v>
      </c>
      <c r="K52" s="165">
        <v>45022</v>
      </c>
      <c r="L52" s="172" t="s">
        <v>1860</v>
      </c>
      <c r="M52" s="159" t="s">
        <v>137</v>
      </c>
      <c r="N52" s="159" t="s">
        <v>344</v>
      </c>
      <c r="O52" s="159" t="s">
        <v>1861</v>
      </c>
      <c r="P52" s="159"/>
      <c r="Q52" s="165"/>
      <c r="R52" s="166" t="s">
        <v>147</v>
      </c>
      <c r="S52" s="167"/>
      <c r="T52" s="168">
        <v>45035</v>
      </c>
      <c r="U52" s="163" t="s">
        <v>1862</v>
      </c>
      <c r="V52" s="169" t="s">
        <v>162</v>
      </c>
      <c r="W52" s="173" t="s">
        <v>1863</v>
      </c>
    </row>
    <row r="53" spans="1:23" ht="14.45" customHeight="1" x14ac:dyDescent="0.25">
      <c r="A53" s="171" t="s">
        <v>1864</v>
      </c>
      <c r="B53" s="160">
        <v>20</v>
      </c>
      <c r="C53" s="159" t="s">
        <v>168</v>
      </c>
      <c r="D53" s="159" t="s">
        <v>173</v>
      </c>
      <c r="E53" s="159" t="s">
        <v>279</v>
      </c>
      <c r="F53" s="159"/>
      <c r="G53" s="166" t="s">
        <v>179</v>
      </c>
      <c r="H53" s="171" t="s">
        <v>89</v>
      </c>
      <c r="I53" s="159" t="s">
        <v>106</v>
      </c>
      <c r="J53" s="165">
        <v>45022</v>
      </c>
      <c r="K53" s="165">
        <v>45022</v>
      </c>
      <c r="L53" s="172" t="s">
        <v>339</v>
      </c>
      <c r="M53" s="159" t="s">
        <v>137</v>
      </c>
      <c r="N53" s="159" t="s">
        <v>644</v>
      </c>
      <c r="O53" s="159" t="s">
        <v>171</v>
      </c>
      <c r="P53" s="159" t="s">
        <v>353</v>
      </c>
      <c r="Q53" s="165">
        <v>45022</v>
      </c>
      <c r="R53" s="166" t="s">
        <v>354</v>
      </c>
      <c r="S53" s="167"/>
      <c r="T53" s="168">
        <v>45027</v>
      </c>
      <c r="U53" s="163" t="s">
        <v>1865</v>
      </c>
      <c r="V53" s="169" t="s">
        <v>162</v>
      </c>
      <c r="W53" s="173" t="s">
        <v>912</v>
      </c>
    </row>
    <row r="54" spans="1:23" ht="14.45" customHeight="1" x14ac:dyDescent="0.25">
      <c r="A54" s="171" t="s">
        <v>1866</v>
      </c>
      <c r="B54" s="160">
        <v>9</v>
      </c>
      <c r="C54" s="159" t="s">
        <v>178</v>
      </c>
      <c r="D54" s="159" t="s">
        <v>173</v>
      </c>
      <c r="E54" s="159" t="s">
        <v>279</v>
      </c>
      <c r="F54" s="159"/>
      <c r="G54" s="166" t="s">
        <v>179</v>
      </c>
      <c r="H54" s="171" t="s">
        <v>89</v>
      </c>
      <c r="I54" s="159" t="s">
        <v>106</v>
      </c>
      <c r="J54" s="165">
        <v>45022</v>
      </c>
      <c r="K54" s="165">
        <v>45022</v>
      </c>
      <c r="L54" s="172" t="s">
        <v>1867</v>
      </c>
      <c r="M54" s="159" t="s">
        <v>133</v>
      </c>
      <c r="N54" s="159" t="s">
        <v>644</v>
      </c>
      <c r="O54" s="159" t="s">
        <v>345</v>
      </c>
      <c r="P54" s="159"/>
      <c r="Q54" s="165"/>
      <c r="R54" s="166"/>
      <c r="S54" s="167"/>
      <c r="T54" s="168">
        <v>45030</v>
      </c>
      <c r="U54" s="163" t="s">
        <v>1868</v>
      </c>
      <c r="V54" s="169" t="s">
        <v>162</v>
      </c>
      <c r="W54" s="173" t="s">
        <v>387</v>
      </c>
    </row>
    <row r="55" spans="1:23" ht="14.45" customHeight="1" x14ac:dyDescent="0.25">
      <c r="A55" s="171" t="s">
        <v>1869</v>
      </c>
      <c r="B55" s="160">
        <v>2.5</v>
      </c>
      <c r="C55" s="159" t="s">
        <v>168</v>
      </c>
      <c r="D55" s="159" t="s">
        <v>173</v>
      </c>
      <c r="E55" s="159" t="s">
        <v>279</v>
      </c>
      <c r="F55" s="159"/>
      <c r="G55" s="166" t="s">
        <v>224</v>
      </c>
      <c r="H55" s="171" t="s">
        <v>89</v>
      </c>
      <c r="I55" s="159" t="s">
        <v>104</v>
      </c>
      <c r="J55" s="165">
        <v>45022</v>
      </c>
      <c r="K55" s="165">
        <v>45022</v>
      </c>
      <c r="L55" s="172" t="s">
        <v>1870</v>
      </c>
      <c r="M55" s="159" t="s">
        <v>133</v>
      </c>
      <c r="N55" s="159" t="s">
        <v>644</v>
      </c>
      <c r="O55" s="159" t="s">
        <v>345</v>
      </c>
      <c r="P55" s="159"/>
      <c r="Q55" s="165"/>
      <c r="R55" s="166"/>
      <c r="S55" s="167"/>
      <c r="T55" s="168">
        <v>45024</v>
      </c>
      <c r="U55" s="163" t="s">
        <v>285</v>
      </c>
      <c r="V55" s="169" t="s">
        <v>164</v>
      </c>
      <c r="W55" s="173" t="s">
        <v>1550</v>
      </c>
    </row>
    <row r="56" spans="1:23" ht="14.45" customHeight="1" x14ac:dyDescent="0.25">
      <c r="A56" s="171" t="s">
        <v>1871</v>
      </c>
      <c r="B56" s="160">
        <v>45</v>
      </c>
      <c r="C56" s="159" t="s">
        <v>178</v>
      </c>
      <c r="D56" s="159" t="s">
        <v>169</v>
      </c>
      <c r="E56" s="159" t="s">
        <v>795</v>
      </c>
      <c r="F56" s="159"/>
      <c r="G56" s="166" t="s">
        <v>776</v>
      </c>
      <c r="H56" s="171" t="s">
        <v>95</v>
      </c>
      <c r="I56" s="159" t="s">
        <v>122</v>
      </c>
      <c r="J56" s="165">
        <v>45022</v>
      </c>
      <c r="K56" s="165">
        <v>45022</v>
      </c>
      <c r="L56" s="172" t="s">
        <v>1872</v>
      </c>
      <c r="M56" s="159" t="s">
        <v>133</v>
      </c>
      <c r="N56" s="159" t="s">
        <v>505</v>
      </c>
      <c r="O56" s="159" t="s">
        <v>359</v>
      </c>
      <c r="P56" s="159"/>
      <c r="Q56" s="165"/>
      <c r="R56" s="166"/>
      <c r="S56" s="167"/>
      <c r="T56" s="168"/>
      <c r="U56" s="163"/>
      <c r="V56" s="169" t="s">
        <v>156</v>
      </c>
      <c r="W56" s="173" t="s">
        <v>1873</v>
      </c>
    </row>
    <row r="57" spans="1:23" ht="14.45" customHeight="1" x14ac:dyDescent="0.25">
      <c r="A57" s="171" t="s">
        <v>1874</v>
      </c>
      <c r="B57" s="160">
        <v>23</v>
      </c>
      <c r="C57" s="159" t="s">
        <v>168</v>
      </c>
      <c r="D57" s="159" t="s">
        <v>173</v>
      </c>
      <c r="E57" s="159" t="s">
        <v>279</v>
      </c>
      <c r="F57" s="159"/>
      <c r="G57" s="166" t="s">
        <v>224</v>
      </c>
      <c r="H57" s="171" t="s">
        <v>89</v>
      </c>
      <c r="I57" s="159" t="s">
        <v>104</v>
      </c>
      <c r="J57" s="165">
        <v>45023</v>
      </c>
      <c r="K57" s="165">
        <v>45023</v>
      </c>
      <c r="L57" s="172" t="s">
        <v>1875</v>
      </c>
      <c r="M57" s="159" t="s">
        <v>137</v>
      </c>
      <c r="N57" s="159" t="s">
        <v>644</v>
      </c>
      <c r="O57" s="159" t="s">
        <v>462</v>
      </c>
      <c r="P57" s="159"/>
      <c r="Q57" s="165"/>
      <c r="R57" s="166"/>
      <c r="S57" s="167"/>
      <c r="T57" s="168">
        <v>45025</v>
      </c>
      <c r="U57" s="163" t="s">
        <v>1876</v>
      </c>
      <c r="V57" s="169" t="s">
        <v>162</v>
      </c>
      <c r="W57" s="173" t="s">
        <v>276</v>
      </c>
    </row>
    <row r="58" spans="1:23" ht="14.45" customHeight="1" x14ac:dyDescent="0.25">
      <c r="A58" s="171" t="s">
        <v>1877</v>
      </c>
      <c r="B58" s="160">
        <v>37</v>
      </c>
      <c r="C58" s="159" t="s">
        <v>168</v>
      </c>
      <c r="D58" s="159" t="s">
        <v>173</v>
      </c>
      <c r="E58" s="159" t="s">
        <v>185</v>
      </c>
      <c r="F58" s="159"/>
      <c r="G58" s="166" t="s">
        <v>529</v>
      </c>
      <c r="H58" s="171" t="s">
        <v>89</v>
      </c>
      <c r="I58" s="159" t="s">
        <v>114</v>
      </c>
      <c r="J58" s="165">
        <v>45023</v>
      </c>
      <c r="K58" s="165">
        <v>45023</v>
      </c>
      <c r="L58" s="172" t="s">
        <v>1878</v>
      </c>
      <c r="M58" s="159" t="s">
        <v>137</v>
      </c>
      <c r="N58" s="159" t="s">
        <v>644</v>
      </c>
      <c r="O58" s="159" t="s">
        <v>826</v>
      </c>
      <c r="P58" s="159" t="s">
        <v>353</v>
      </c>
      <c r="Q58" s="165">
        <v>45023</v>
      </c>
      <c r="R58" s="166" t="s">
        <v>354</v>
      </c>
      <c r="S58" s="167"/>
      <c r="T58" s="168">
        <v>45032</v>
      </c>
      <c r="U58" s="163" t="s">
        <v>1879</v>
      </c>
      <c r="V58" s="169" t="s">
        <v>162</v>
      </c>
      <c r="W58" s="173" t="s">
        <v>417</v>
      </c>
    </row>
    <row r="59" spans="1:23" ht="14.45" customHeight="1" x14ac:dyDescent="0.25">
      <c r="A59" s="171" t="s">
        <v>1880</v>
      </c>
      <c r="B59" s="160">
        <v>5</v>
      </c>
      <c r="C59" s="159" t="s">
        <v>168</v>
      </c>
      <c r="D59" s="159" t="s">
        <v>169</v>
      </c>
      <c r="E59" s="159" t="s">
        <v>185</v>
      </c>
      <c r="F59" s="159"/>
      <c r="G59" s="166" t="s">
        <v>1881</v>
      </c>
      <c r="H59" s="171" t="s">
        <v>91</v>
      </c>
      <c r="I59" s="159" t="s">
        <v>116</v>
      </c>
      <c r="J59" s="165">
        <v>45023</v>
      </c>
      <c r="K59" s="165">
        <v>45023</v>
      </c>
      <c r="L59" s="172" t="s">
        <v>220</v>
      </c>
      <c r="M59" s="159" t="s">
        <v>133</v>
      </c>
      <c r="N59" s="159" t="s">
        <v>344</v>
      </c>
      <c r="O59" s="159" t="s">
        <v>511</v>
      </c>
      <c r="P59" s="159"/>
      <c r="Q59" s="165"/>
      <c r="R59" s="166"/>
      <c r="S59" s="167"/>
      <c r="T59" s="168">
        <v>45025</v>
      </c>
      <c r="U59" s="163" t="s">
        <v>220</v>
      </c>
      <c r="V59" s="169" t="s">
        <v>162</v>
      </c>
      <c r="W59" s="173" t="s">
        <v>276</v>
      </c>
    </row>
    <row r="60" spans="1:23" ht="14.45" customHeight="1" x14ac:dyDescent="0.25">
      <c r="A60" s="171" t="s">
        <v>1882</v>
      </c>
      <c r="B60" s="160">
        <v>15</v>
      </c>
      <c r="C60" s="159" t="s">
        <v>178</v>
      </c>
      <c r="D60" s="159" t="s">
        <v>508</v>
      </c>
      <c r="E60" s="159" t="s">
        <v>279</v>
      </c>
      <c r="F60" s="159"/>
      <c r="G60" s="166" t="s">
        <v>1883</v>
      </c>
      <c r="H60" s="171" t="s">
        <v>89</v>
      </c>
      <c r="I60" s="159" t="s">
        <v>106</v>
      </c>
      <c r="J60" s="165">
        <v>45021</v>
      </c>
      <c r="K60" s="165">
        <v>45021</v>
      </c>
      <c r="L60" s="172" t="s">
        <v>1884</v>
      </c>
      <c r="M60" s="159" t="s">
        <v>133</v>
      </c>
      <c r="N60" s="159" t="s">
        <v>344</v>
      </c>
      <c r="O60" s="159" t="s">
        <v>291</v>
      </c>
      <c r="P60" s="159"/>
      <c r="Q60" s="165"/>
      <c r="R60" s="166" t="s">
        <v>147</v>
      </c>
      <c r="S60" s="167"/>
      <c r="T60" s="168">
        <v>45027</v>
      </c>
      <c r="U60" s="163" t="s">
        <v>285</v>
      </c>
      <c r="V60" s="169" t="s">
        <v>166</v>
      </c>
      <c r="W60" s="173" t="s">
        <v>1885</v>
      </c>
    </row>
    <row r="61" spans="1:23" ht="14.45" customHeight="1" x14ac:dyDescent="0.25">
      <c r="A61" s="171" t="s">
        <v>1886</v>
      </c>
      <c r="B61" s="160">
        <v>39</v>
      </c>
      <c r="C61" s="159" t="s">
        <v>178</v>
      </c>
      <c r="D61" s="159" t="s">
        <v>173</v>
      </c>
      <c r="E61" s="159" t="s">
        <v>185</v>
      </c>
      <c r="F61" s="159"/>
      <c r="G61" s="166" t="s">
        <v>1887</v>
      </c>
      <c r="H61" s="171" t="s">
        <v>89</v>
      </c>
      <c r="I61" s="159" t="s">
        <v>114</v>
      </c>
      <c r="J61" s="165">
        <v>45022</v>
      </c>
      <c r="K61" s="165">
        <v>45022</v>
      </c>
      <c r="L61" s="172" t="s">
        <v>1888</v>
      </c>
      <c r="M61" s="159" t="s">
        <v>201</v>
      </c>
      <c r="N61" s="159" t="s">
        <v>344</v>
      </c>
      <c r="O61" s="159" t="s">
        <v>306</v>
      </c>
      <c r="P61" s="159" t="s">
        <v>353</v>
      </c>
      <c r="Q61" s="165">
        <v>45022</v>
      </c>
      <c r="R61" s="166" t="s">
        <v>354</v>
      </c>
      <c r="S61" s="167"/>
      <c r="T61" s="168">
        <v>45030</v>
      </c>
      <c r="U61" s="163" t="s">
        <v>1889</v>
      </c>
      <c r="V61" s="169" t="s">
        <v>162</v>
      </c>
      <c r="W61" s="173" t="s">
        <v>387</v>
      </c>
    </row>
    <row r="62" spans="1:23" ht="14.45" customHeight="1" x14ac:dyDescent="0.25">
      <c r="A62" s="171" t="s">
        <v>1890</v>
      </c>
      <c r="B62" s="160">
        <v>7</v>
      </c>
      <c r="C62" s="159" t="s">
        <v>178</v>
      </c>
      <c r="D62" s="159" t="s">
        <v>173</v>
      </c>
      <c r="E62" s="159" t="s">
        <v>185</v>
      </c>
      <c r="F62" s="159"/>
      <c r="G62" s="166" t="s">
        <v>1891</v>
      </c>
      <c r="H62" s="171" t="s">
        <v>91</v>
      </c>
      <c r="I62" s="159" t="s">
        <v>114</v>
      </c>
      <c r="J62" s="165">
        <v>45024</v>
      </c>
      <c r="K62" s="165">
        <v>45024</v>
      </c>
      <c r="L62" s="172" t="s">
        <v>1892</v>
      </c>
      <c r="M62" s="159" t="s">
        <v>133</v>
      </c>
      <c r="N62" s="159" t="s">
        <v>1217</v>
      </c>
      <c r="O62" s="159" t="s">
        <v>284</v>
      </c>
      <c r="P62" s="159"/>
      <c r="Q62" s="165"/>
      <c r="R62" s="166"/>
      <c r="S62" s="167"/>
      <c r="T62" s="168">
        <v>45029</v>
      </c>
      <c r="U62" s="163" t="s">
        <v>1893</v>
      </c>
      <c r="V62" s="169" t="s">
        <v>162</v>
      </c>
      <c r="W62" s="173" t="s">
        <v>328</v>
      </c>
    </row>
    <row r="63" spans="1:23" ht="14.45" customHeight="1" x14ac:dyDescent="0.25">
      <c r="A63" s="171" t="s">
        <v>1894</v>
      </c>
      <c r="B63" s="160">
        <v>4.5</v>
      </c>
      <c r="C63" s="159" t="s">
        <v>178</v>
      </c>
      <c r="D63" s="159" t="s">
        <v>173</v>
      </c>
      <c r="E63" s="159" t="s">
        <v>279</v>
      </c>
      <c r="F63" s="159"/>
      <c r="G63" s="166" t="s">
        <v>539</v>
      </c>
      <c r="H63" s="171" t="s">
        <v>89</v>
      </c>
      <c r="I63" s="159" t="s">
        <v>106</v>
      </c>
      <c r="J63" s="165">
        <v>45024</v>
      </c>
      <c r="K63" s="165">
        <v>45024</v>
      </c>
      <c r="L63" s="172" t="s">
        <v>1754</v>
      </c>
      <c r="M63" s="159" t="s">
        <v>133</v>
      </c>
      <c r="N63" s="159" t="s">
        <v>1217</v>
      </c>
      <c r="O63" s="159" t="s">
        <v>805</v>
      </c>
      <c r="P63" s="159"/>
      <c r="Q63" s="165"/>
      <c r="R63" s="166"/>
      <c r="S63" s="167"/>
      <c r="T63" s="168">
        <v>45026</v>
      </c>
      <c r="U63" s="163" t="s">
        <v>198</v>
      </c>
      <c r="V63" s="169" t="s">
        <v>162</v>
      </c>
      <c r="W63" s="173" t="s">
        <v>276</v>
      </c>
    </row>
    <row r="64" spans="1:23" ht="14.45" customHeight="1" x14ac:dyDescent="0.25">
      <c r="A64" s="171" t="s">
        <v>1895</v>
      </c>
      <c r="B64" s="170">
        <v>24</v>
      </c>
      <c r="C64" s="159" t="s">
        <v>168</v>
      </c>
      <c r="D64" s="159" t="s">
        <v>173</v>
      </c>
      <c r="E64" s="159" t="s">
        <v>279</v>
      </c>
      <c r="F64" s="159"/>
      <c r="G64" s="166" t="s">
        <v>338</v>
      </c>
      <c r="H64" s="171" t="s">
        <v>89</v>
      </c>
      <c r="I64" s="159" t="s">
        <v>102</v>
      </c>
      <c r="J64" s="165">
        <v>45025</v>
      </c>
      <c r="K64" s="165">
        <v>45025</v>
      </c>
      <c r="L64" s="172" t="s">
        <v>1896</v>
      </c>
      <c r="M64" s="159" t="s">
        <v>201</v>
      </c>
      <c r="N64" s="159" t="s">
        <v>1217</v>
      </c>
      <c r="O64" s="159" t="s">
        <v>306</v>
      </c>
      <c r="P64" s="159" t="s">
        <v>353</v>
      </c>
      <c r="Q64" s="165">
        <v>45025</v>
      </c>
      <c r="R64" s="166" t="s">
        <v>354</v>
      </c>
      <c r="S64" s="167"/>
      <c r="T64" s="168">
        <v>45030</v>
      </c>
      <c r="U64" s="163" t="s">
        <v>1897</v>
      </c>
      <c r="V64" s="169" t="s">
        <v>162</v>
      </c>
      <c r="W64" s="173" t="s">
        <v>328</v>
      </c>
    </row>
    <row r="65" spans="1:23" ht="14.45" customHeight="1" x14ac:dyDescent="0.25">
      <c r="A65" s="171" t="s">
        <v>1898</v>
      </c>
      <c r="B65" s="160">
        <v>27</v>
      </c>
      <c r="C65" s="159" t="s">
        <v>168</v>
      </c>
      <c r="D65" s="159" t="s">
        <v>173</v>
      </c>
      <c r="E65" s="159" t="s">
        <v>185</v>
      </c>
      <c r="F65" s="159"/>
      <c r="G65" s="166" t="s">
        <v>1899</v>
      </c>
      <c r="H65" s="171" t="s">
        <v>89</v>
      </c>
      <c r="I65" s="159" t="s">
        <v>112</v>
      </c>
      <c r="J65" s="165">
        <v>45023</v>
      </c>
      <c r="K65" s="165">
        <v>45023</v>
      </c>
      <c r="L65" s="172" t="s">
        <v>1900</v>
      </c>
      <c r="M65" s="159" t="s">
        <v>137</v>
      </c>
      <c r="N65" s="159" t="s">
        <v>344</v>
      </c>
      <c r="O65" s="159" t="s">
        <v>1861</v>
      </c>
      <c r="P65" s="159" t="s">
        <v>353</v>
      </c>
      <c r="Q65" s="165">
        <v>45023</v>
      </c>
      <c r="R65" s="166" t="s">
        <v>147</v>
      </c>
      <c r="S65" s="167"/>
      <c r="T65" s="168">
        <v>45037</v>
      </c>
      <c r="U65" s="163" t="s">
        <v>285</v>
      </c>
      <c r="V65" s="169" t="s">
        <v>162</v>
      </c>
      <c r="W65" s="173" t="s">
        <v>1901</v>
      </c>
    </row>
    <row r="66" spans="1:23" ht="14.45" customHeight="1" x14ac:dyDescent="0.25">
      <c r="A66" s="171" t="s">
        <v>1902</v>
      </c>
      <c r="B66" s="160">
        <v>35</v>
      </c>
      <c r="C66" s="159" t="s">
        <v>168</v>
      </c>
      <c r="D66" s="159" t="s">
        <v>169</v>
      </c>
      <c r="E66" s="159" t="s">
        <v>279</v>
      </c>
      <c r="F66" s="159"/>
      <c r="G66" s="166" t="s">
        <v>1253</v>
      </c>
      <c r="H66" s="171" t="s">
        <v>89</v>
      </c>
      <c r="I66" s="159" t="s">
        <v>104</v>
      </c>
      <c r="J66" s="165">
        <v>45025</v>
      </c>
      <c r="K66" s="165">
        <v>45025</v>
      </c>
      <c r="L66" s="172" t="s">
        <v>1903</v>
      </c>
      <c r="M66" s="159" t="s">
        <v>137</v>
      </c>
      <c r="N66" s="159" t="s">
        <v>1217</v>
      </c>
      <c r="O66" s="159" t="s">
        <v>208</v>
      </c>
      <c r="P66" s="159"/>
      <c r="Q66" s="165"/>
      <c r="R66" s="166" t="s">
        <v>147</v>
      </c>
      <c r="S66" s="167"/>
      <c r="T66" s="168">
        <v>45032</v>
      </c>
      <c r="U66" s="163" t="s">
        <v>1904</v>
      </c>
      <c r="V66" s="169" t="s">
        <v>162</v>
      </c>
      <c r="W66" s="173" t="s">
        <v>1905</v>
      </c>
    </row>
    <row r="67" spans="1:23" ht="14.45" customHeight="1" x14ac:dyDescent="0.25">
      <c r="A67" s="171" t="s">
        <v>1906</v>
      </c>
      <c r="B67" s="160">
        <v>11</v>
      </c>
      <c r="C67" s="159" t="s">
        <v>178</v>
      </c>
      <c r="D67" s="159" t="s">
        <v>173</v>
      </c>
      <c r="E67" s="159" t="s">
        <v>185</v>
      </c>
      <c r="F67" s="159"/>
      <c r="G67" s="166" t="s">
        <v>1907</v>
      </c>
      <c r="H67" s="171" t="s">
        <v>91</v>
      </c>
      <c r="I67" s="159" t="s">
        <v>114</v>
      </c>
      <c r="J67" s="165">
        <v>45025</v>
      </c>
      <c r="K67" s="165">
        <v>45025</v>
      </c>
      <c r="L67" s="172" t="s">
        <v>220</v>
      </c>
      <c r="M67" s="159" t="s">
        <v>133</v>
      </c>
      <c r="N67" s="159" t="s">
        <v>1217</v>
      </c>
      <c r="O67" s="159" t="s">
        <v>511</v>
      </c>
      <c r="P67" s="159"/>
      <c r="Q67" s="165"/>
      <c r="R67" s="166"/>
      <c r="S67" s="167"/>
      <c r="T67" s="168">
        <v>45028</v>
      </c>
      <c r="U67" s="163" t="s">
        <v>220</v>
      </c>
      <c r="V67" s="169" t="s">
        <v>162</v>
      </c>
      <c r="W67" s="173" t="s">
        <v>299</v>
      </c>
    </row>
    <row r="68" spans="1:23" ht="14.45" customHeight="1" x14ac:dyDescent="0.25">
      <c r="A68" s="171" t="s">
        <v>1908</v>
      </c>
      <c r="B68" s="160">
        <v>38</v>
      </c>
      <c r="C68" s="159" t="s">
        <v>168</v>
      </c>
      <c r="D68" s="159" t="s">
        <v>173</v>
      </c>
      <c r="E68" s="159" t="s">
        <v>185</v>
      </c>
      <c r="F68" s="159"/>
      <c r="G68" s="166" t="s">
        <v>367</v>
      </c>
      <c r="H68" s="171" t="s">
        <v>89</v>
      </c>
      <c r="I68" s="159" t="s">
        <v>114</v>
      </c>
      <c r="J68" s="165">
        <v>45026</v>
      </c>
      <c r="K68" s="165">
        <v>45026</v>
      </c>
      <c r="L68" s="172" t="s">
        <v>171</v>
      </c>
      <c r="M68" s="159" t="s">
        <v>137</v>
      </c>
      <c r="N68" s="159" t="s">
        <v>644</v>
      </c>
      <c r="O68" s="159" t="s">
        <v>171</v>
      </c>
      <c r="P68" s="159"/>
      <c r="Q68" s="165"/>
      <c r="R68" s="166"/>
      <c r="S68" s="167"/>
      <c r="T68" s="168">
        <v>45033</v>
      </c>
      <c r="U68" s="163" t="s">
        <v>1909</v>
      </c>
      <c r="V68" s="169" t="s">
        <v>162</v>
      </c>
      <c r="W68" s="173" t="s">
        <v>423</v>
      </c>
    </row>
    <row r="69" spans="1:23" ht="14.45" customHeight="1" x14ac:dyDescent="0.25">
      <c r="A69" s="171" t="s">
        <v>1910</v>
      </c>
      <c r="B69" s="160">
        <v>32</v>
      </c>
      <c r="C69" s="159" t="s">
        <v>168</v>
      </c>
      <c r="D69" s="159" t="s">
        <v>173</v>
      </c>
      <c r="E69" s="159" t="s">
        <v>279</v>
      </c>
      <c r="F69" s="159"/>
      <c r="G69" s="166" t="s">
        <v>400</v>
      </c>
      <c r="H69" s="171" t="s">
        <v>89</v>
      </c>
      <c r="I69" s="159" t="s">
        <v>106</v>
      </c>
      <c r="J69" s="165">
        <v>45025</v>
      </c>
      <c r="K69" s="165">
        <v>45025</v>
      </c>
      <c r="L69" s="172" t="s">
        <v>1059</v>
      </c>
      <c r="M69" s="159" t="s">
        <v>137</v>
      </c>
      <c r="N69" s="159" t="s">
        <v>644</v>
      </c>
      <c r="O69" s="159" t="s">
        <v>1059</v>
      </c>
      <c r="P69" s="159"/>
      <c r="Q69" s="165"/>
      <c r="R69" s="166" t="s">
        <v>147</v>
      </c>
      <c r="S69" s="167"/>
      <c r="T69" s="168">
        <v>45030</v>
      </c>
      <c r="U69" s="163" t="s">
        <v>1911</v>
      </c>
      <c r="V69" s="169" t="s">
        <v>162</v>
      </c>
      <c r="W69" s="173" t="s">
        <v>1912</v>
      </c>
    </row>
    <row r="70" spans="1:23" ht="14.45" customHeight="1" x14ac:dyDescent="0.25">
      <c r="A70" s="171" t="s">
        <v>1913</v>
      </c>
      <c r="B70" s="160">
        <v>38</v>
      </c>
      <c r="C70" s="159" t="s">
        <v>168</v>
      </c>
      <c r="D70" s="159" t="s">
        <v>169</v>
      </c>
      <c r="E70" s="159" t="s">
        <v>795</v>
      </c>
      <c r="F70" s="159"/>
      <c r="G70" s="166" t="s">
        <v>1914</v>
      </c>
      <c r="H70" s="171" t="s">
        <v>303</v>
      </c>
      <c r="I70" s="159" t="s">
        <v>122</v>
      </c>
      <c r="J70" s="165">
        <v>45025</v>
      </c>
      <c r="K70" s="165">
        <v>45025</v>
      </c>
      <c r="L70" s="172" t="s">
        <v>1915</v>
      </c>
      <c r="M70" s="159" t="s">
        <v>133</v>
      </c>
      <c r="N70" s="159" t="s">
        <v>505</v>
      </c>
      <c r="O70" s="159" t="s">
        <v>421</v>
      </c>
      <c r="P70" s="159"/>
      <c r="Q70" s="165"/>
      <c r="R70" s="166"/>
      <c r="S70" s="167"/>
      <c r="T70" s="168">
        <v>45028</v>
      </c>
      <c r="U70" s="163" t="s">
        <v>1916</v>
      </c>
      <c r="V70" s="169" t="s">
        <v>162</v>
      </c>
      <c r="W70" s="173" t="s">
        <v>371</v>
      </c>
    </row>
    <row r="71" spans="1:23" ht="14.45" customHeight="1" x14ac:dyDescent="0.25">
      <c r="A71" s="171" t="s">
        <v>1917</v>
      </c>
      <c r="B71" s="160">
        <v>3.5</v>
      </c>
      <c r="C71" s="159" t="s">
        <v>178</v>
      </c>
      <c r="D71" s="159" t="s">
        <v>173</v>
      </c>
      <c r="E71" s="159" t="s">
        <v>279</v>
      </c>
      <c r="F71" s="159"/>
      <c r="G71" s="166" t="s">
        <v>400</v>
      </c>
      <c r="H71" s="171" t="s">
        <v>89</v>
      </c>
      <c r="I71" s="159" t="s">
        <v>106</v>
      </c>
      <c r="J71" s="165">
        <v>45026</v>
      </c>
      <c r="K71" s="165">
        <v>45026</v>
      </c>
      <c r="L71" s="172" t="s">
        <v>725</v>
      </c>
      <c r="M71" s="159" t="s">
        <v>133</v>
      </c>
      <c r="N71" s="159" t="s">
        <v>644</v>
      </c>
      <c r="O71" s="159" t="s">
        <v>284</v>
      </c>
      <c r="P71" s="159"/>
      <c r="Q71" s="165"/>
      <c r="R71" s="166"/>
      <c r="S71" s="167"/>
      <c r="T71" s="168">
        <v>45029</v>
      </c>
      <c r="U71" s="163" t="s">
        <v>1295</v>
      </c>
      <c r="V71" s="169" t="s">
        <v>162</v>
      </c>
      <c r="W71" s="173" t="s">
        <v>371</v>
      </c>
    </row>
    <row r="72" spans="1:23" ht="14.45" customHeight="1" x14ac:dyDescent="0.25">
      <c r="A72" s="171" t="s">
        <v>1918</v>
      </c>
      <c r="B72" s="160">
        <v>2.5</v>
      </c>
      <c r="C72" s="159" t="s">
        <v>178</v>
      </c>
      <c r="D72" s="159" t="s">
        <v>173</v>
      </c>
      <c r="E72" s="159" t="s">
        <v>185</v>
      </c>
      <c r="F72" s="159"/>
      <c r="G72" s="166" t="s">
        <v>543</v>
      </c>
      <c r="H72" s="171" t="s">
        <v>91</v>
      </c>
      <c r="I72" s="159" t="s">
        <v>114</v>
      </c>
      <c r="J72" s="165">
        <v>45026</v>
      </c>
      <c r="K72" s="165">
        <v>45026</v>
      </c>
      <c r="L72" s="172" t="s">
        <v>1919</v>
      </c>
      <c r="M72" s="159" t="s">
        <v>133</v>
      </c>
      <c r="N72" s="159" t="s">
        <v>644</v>
      </c>
      <c r="O72" s="159" t="s">
        <v>345</v>
      </c>
      <c r="P72" s="159"/>
      <c r="Q72" s="165"/>
      <c r="R72" s="166"/>
      <c r="S72" s="167"/>
      <c r="T72" s="168">
        <v>45029</v>
      </c>
      <c r="U72" s="163" t="s">
        <v>1920</v>
      </c>
      <c r="V72" s="169" t="s">
        <v>162</v>
      </c>
      <c r="W72" s="173" t="s">
        <v>371</v>
      </c>
    </row>
    <row r="73" spans="1:23" ht="14.45" customHeight="1" x14ac:dyDescent="0.25">
      <c r="A73" s="171" t="s">
        <v>1921</v>
      </c>
      <c r="B73" s="160">
        <v>35</v>
      </c>
      <c r="C73" s="159" t="s">
        <v>168</v>
      </c>
      <c r="D73" s="159" t="s">
        <v>173</v>
      </c>
      <c r="E73" s="159" t="s">
        <v>279</v>
      </c>
      <c r="F73" s="159"/>
      <c r="G73" s="166" t="s">
        <v>338</v>
      </c>
      <c r="H73" s="171" t="s">
        <v>89</v>
      </c>
      <c r="I73" s="159" t="s">
        <v>102</v>
      </c>
      <c r="J73" s="165">
        <v>45026</v>
      </c>
      <c r="K73" s="165">
        <v>45026</v>
      </c>
      <c r="L73" s="172" t="s">
        <v>1922</v>
      </c>
      <c r="M73" s="159" t="s">
        <v>137</v>
      </c>
      <c r="N73" s="159" t="s">
        <v>644</v>
      </c>
      <c r="O73" s="159" t="s">
        <v>1733</v>
      </c>
      <c r="P73" s="159"/>
      <c r="Q73" s="165"/>
      <c r="R73" s="166"/>
      <c r="S73" s="167"/>
      <c r="T73" s="168">
        <v>45034</v>
      </c>
      <c r="U73" s="163" t="s">
        <v>1923</v>
      </c>
      <c r="V73" s="169" t="s">
        <v>162</v>
      </c>
      <c r="W73" s="173" t="s">
        <v>387</v>
      </c>
    </row>
    <row r="74" spans="1:23" ht="14.45" customHeight="1" x14ac:dyDescent="0.25">
      <c r="A74" s="171" t="s">
        <v>1924</v>
      </c>
      <c r="B74" s="160">
        <v>10</v>
      </c>
      <c r="C74" s="159" t="s">
        <v>168</v>
      </c>
      <c r="D74" s="159" t="s">
        <v>173</v>
      </c>
      <c r="E74" s="159" t="s">
        <v>279</v>
      </c>
      <c r="F74" s="159"/>
      <c r="G74" s="166" t="s">
        <v>338</v>
      </c>
      <c r="H74" s="171" t="s">
        <v>89</v>
      </c>
      <c r="I74" s="159" t="s">
        <v>102</v>
      </c>
      <c r="J74" s="165">
        <v>45027</v>
      </c>
      <c r="K74" s="165">
        <v>45027</v>
      </c>
      <c r="L74" s="172" t="s">
        <v>212</v>
      </c>
      <c r="M74" s="159" t="s">
        <v>133</v>
      </c>
      <c r="N74" s="159" t="s">
        <v>1217</v>
      </c>
      <c r="O74" s="159" t="s">
        <v>291</v>
      </c>
      <c r="P74" s="159"/>
      <c r="Q74" s="165"/>
      <c r="R74" s="166" t="s">
        <v>147</v>
      </c>
      <c r="S74" s="167"/>
      <c r="T74" s="168">
        <v>45029</v>
      </c>
      <c r="U74" s="163" t="s">
        <v>212</v>
      </c>
      <c r="V74" s="169" t="s">
        <v>162</v>
      </c>
      <c r="W74" s="173" t="s">
        <v>551</v>
      </c>
    </row>
    <row r="75" spans="1:23" ht="14.45" customHeight="1" x14ac:dyDescent="0.25">
      <c r="A75" s="171" t="s">
        <v>1925</v>
      </c>
      <c r="B75" s="160">
        <v>8</v>
      </c>
      <c r="C75" s="159" t="s">
        <v>178</v>
      </c>
      <c r="D75" s="159" t="s">
        <v>587</v>
      </c>
      <c r="E75" s="159" t="s">
        <v>185</v>
      </c>
      <c r="F75" s="159"/>
      <c r="G75" s="166" t="s">
        <v>1926</v>
      </c>
      <c r="H75" s="171" t="s">
        <v>91</v>
      </c>
      <c r="I75" s="159" t="s">
        <v>116</v>
      </c>
      <c r="J75" s="165">
        <v>45027</v>
      </c>
      <c r="K75" s="165">
        <v>45027</v>
      </c>
      <c r="L75" s="172" t="s">
        <v>1532</v>
      </c>
      <c r="M75" s="159" t="s">
        <v>133</v>
      </c>
      <c r="N75" s="159" t="s">
        <v>344</v>
      </c>
      <c r="O75" s="159" t="s">
        <v>345</v>
      </c>
      <c r="P75" s="159"/>
      <c r="Q75" s="165"/>
      <c r="R75" s="166"/>
      <c r="S75" s="167"/>
      <c r="T75" s="168">
        <v>45037</v>
      </c>
      <c r="U75" s="163" t="s">
        <v>1533</v>
      </c>
      <c r="V75" s="169" t="s">
        <v>162</v>
      </c>
      <c r="W75" s="173" t="s">
        <v>900</v>
      </c>
    </row>
    <row r="76" spans="1:23" ht="14.45" customHeight="1" x14ac:dyDescent="0.25">
      <c r="A76" s="171" t="s">
        <v>1927</v>
      </c>
      <c r="B76" s="160">
        <v>25</v>
      </c>
      <c r="C76" s="159" t="s">
        <v>168</v>
      </c>
      <c r="D76" s="159" t="s">
        <v>173</v>
      </c>
      <c r="E76" s="159" t="s">
        <v>185</v>
      </c>
      <c r="F76" s="159"/>
      <c r="G76" s="166" t="s">
        <v>342</v>
      </c>
      <c r="H76" s="171" t="s">
        <v>91</v>
      </c>
      <c r="I76" s="159" t="s">
        <v>114</v>
      </c>
      <c r="J76" s="165">
        <v>45027</v>
      </c>
      <c r="K76" s="165">
        <v>45027</v>
      </c>
      <c r="L76" s="172" t="s">
        <v>1928</v>
      </c>
      <c r="M76" s="159" t="s">
        <v>137</v>
      </c>
      <c r="N76" s="159" t="s">
        <v>1217</v>
      </c>
      <c r="O76" s="159" t="s">
        <v>1059</v>
      </c>
      <c r="P76" s="159"/>
      <c r="Q76" s="165"/>
      <c r="R76" s="166"/>
      <c r="S76" s="167"/>
      <c r="T76" s="168">
        <v>45027</v>
      </c>
      <c r="U76" s="163" t="s">
        <v>285</v>
      </c>
      <c r="V76" s="169" t="s">
        <v>166</v>
      </c>
      <c r="W76" s="173" t="s">
        <v>1124</v>
      </c>
    </row>
    <row r="77" spans="1:23" ht="14.45" customHeight="1" x14ac:dyDescent="0.25">
      <c r="A77" s="171" t="s">
        <v>1929</v>
      </c>
      <c r="B77" s="160">
        <v>47</v>
      </c>
      <c r="C77" s="159" t="s">
        <v>168</v>
      </c>
      <c r="D77" s="159" t="s">
        <v>173</v>
      </c>
      <c r="E77" s="159" t="s">
        <v>185</v>
      </c>
      <c r="F77" s="159"/>
      <c r="G77" s="166" t="s">
        <v>367</v>
      </c>
      <c r="H77" s="171" t="s">
        <v>91</v>
      </c>
      <c r="I77" s="159" t="s">
        <v>114</v>
      </c>
      <c r="J77" s="165">
        <v>45027</v>
      </c>
      <c r="K77" s="165">
        <v>45027</v>
      </c>
      <c r="L77" s="172" t="s">
        <v>1930</v>
      </c>
      <c r="M77" s="159" t="s">
        <v>133</v>
      </c>
      <c r="N77" s="159" t="s">
        <v>1217</v>
      </c>
      <c r="O77" s="159" t="s">
        <v>310</v>
      </c>
      <c r="P77" s="159"/>
      <c r="Q77" s="165"/>
      <c r="R77" s="166"/>
      <c r="S77" s="167"/>
      <c r="T77" s="168">
        <v>45030</v>
      </c>
      <c r="U77" s="163" t="s">
        <v>1931</v>
      </c>
      <c r="V77" s="169" t="s">
        <v>162</v>
      </c>
      <c r="W77" s="173" t="s">
        <v>371</v>
      </c>
    </row>
    <row r="78" spans="1:23" ht="14.45" customHeight="1" x14ac:dyDescent="0.25">
      <c r="A78" s="171" t="s">
        <v>1932</v>
      </c>
      <c r="B78" s="160">
        <v>33</v>
      </c>
      <c r="C78" s="159" t="s">
        <v>168</v>
      </c>
      <c r="D78" s="159" t="s">
        <v>173</v>
      </c>
      <c r="E78" s="159" t="s">
        <v>279</v>
      </c>
      <c r="F78" s="159"/>
      <c r="G78" s="166" t="s">
        <v>477</v>
      </c>
      <c r="H78" s="171" t="s">
        <v>89</v>
      </c>
      <c r="I78" s="159" t="s">
        <v>106</v>
      </c>
      <c r="J78" s="165">
        <v>45028</v>
      </c>
      <c r="K78" s="165">
        <v>45028</v>
      </c>
      <c r="L78" s="172" t="s">
        <v>1933</v>
      </c>
      <c r="M78" s="159" t="s">
        <v>137</v>
      </c>
      <c r="N78" s="159" t="s">
        <v>1217</v>
      </c>
      <c r="O78" s="159" t="s">
        <v>171</v>
      </c>
      <c r="P78" s="159" t="s">
        <v>353</v>
      </c>
      <c r="Q78" s="165">
        <v>45029</v>
      </c>
      <c r="R78" s="166" t="s">
        <v>354</v>
      </c>
      <c r="S78" s="167"/>
      <c r="T78" s="168">
        <v>45044</v>
      </c>
      <c r="U78" s="163" t="s">
        <v>1934</v>
      </c>
      <c r="V78" s="169" t="s">
        <v>162</v>
      </c>
      <c r="W78" s="173" t="s">
        <v>807</v>
      </c>
    </row>
    <row r="79" spans="1:23" ht="14.45" customHeight="1" x14ac:dyDescent="0.25">
      <c r="A79" s="171" t="s">
        <v>1935</v>
      </c>
      <c r="B79" s="160">
        <v>2</v>
      </c>
      <c r="C79" s="159" t="s">
        <v>178</v>
      </c>
      <c r="D79" s="159" t="s">
        <v>173</v>
      </c>
      <c r="E79" s="159" t="s">
        <v>185</v>
      </c>
      <c r="F79" s="159"/>
      <c r="G79" s="166" t="s">
        <v>342</v>
      </c>
      <c r="H79" s="171" t="s">
        <v>89</v>
      </c>
      <c r="I79" s="159" t="s">
        <v>116</v>
      </c>
      <c r="J79" s="165">
        <v>45028</v>
      </c>
      <c r="K79" s="165">
        <v>45029</v>
      </c>
      <c r="L79" s="172" t="s">
        <v>1936</v>
      </c>
      <c r="M79" s="159" t="s">
        <v>201</v>
      </c>
      <c r="N79" s="159" t="s">
        <v>1217</v>
      </c>
      <c r="O79" s="159" t="s">
        <v>359</v>
      </c>
      <c r="P79" s="159"/>
      <c r="Q79" s="165"/>
      <c r="R79" s="166"/>
      <c r="S79" s="167"/>
      <c r="T79" s="168">
        <v>45030</v>
      </c>
      <c r="U79" s="163" t="s">
        <v>1937</v>
      </c>
      <c r="V79" s="169" t="s">
        <v>162</v>
      </c>
      <c r="W79" s="173" t="s">
        <v>1938</v>
      </c>
    </row>
    <row r="80" spans="1:23" ht="14.45" customHeight="1" x14ac:dyDescent="0.25">
      <c r="A80" s="171" t="s">
        <v>1939</v>
      </c>
      <c r="B80" s="160">
        <v>26</v>
      </c>
      <c r="C80" s="159" t="s">
        <v>168</v>
      </c>
      <c r="D80" s="159" t="s">
        <v>169</v>
      </c>
      <c r="E80" s="159" t="s">
        <v>279</v>
      </c>
      <c r="F80" s="159"/>
      <c r="G80" s="166" t="s">
        <v>1253</v>
      </c>
      <c r="H80" s="171" t="s">
        <v>89</v>
      </c>
      <c r="I80" s="159" t="s">
        <v>104</v>
      </c>
      <c r="J80" s="165">
        <v>45028</v>
      </c>
      <c r="K80" s="165">
        <v>45028</v>
      </c>
      <c r="L80" s="172" t="s">
        <v>1940</v>
      </c>
      <c r="M80" s="159" t="s">
        <v>137</v>
      </c>
      <c r="N80" s="159" t="s">
        <v>1217</v>
      </c>
      <c r="O80" s="159" t="s">
        <v>1733</v>
      </c>
      <c r="P80" s="159" t="s">
        <v>353</v>
      </c>
      <c r="Q80" s="165">
        <v>45029</v>
      </c>
      <c r="R80" s="166" t="s">
        <v>354</v>
      </c>
      <c r="S80" s="167"/>
      <c r="T80" s="168">
        <v>45033</v>
      </c>
      <c r="U80" s="163" t="s">
        <v>1941</v>
      </c>
      <c r="V80" s="169" t="s">
        <v>162</v>
      </c>
      <c r="W80" s="173" t="s">
        <v>1942</v>
      </c>
    </row>
    <row r="81" spans="1:23" ht="14.45" customHeight="1" x14ac:dyDescent="0.25">
      <c r="A81" s="171" t="s">
        <v>1943</v>
      </c>
      <c r="B81" s="160">
        <v>2</v>
      </c>
      <c r="C81" s="159" t="s">
        <v>168</v>
      </c>
      <c r="D81" s="159" t="s">
        <v>173</v>
      </c>
      <c r="E81" s="159" t="s">
        <v>279</v>
      </c>
      <c r="F81" s="159"/>
      <c r="G81" s="166" t="s">
        <v>338</v>
      </c>
      <c r="H81" s="171" t="s">
        <v>89</v>
      </c>
      <c r="I81" s="159" t="s">
        <v>102</v>
      </c>
      <c r="J81" s="165">
        <v>45028</v>
      </c>
      <c r="K81" s="165">
        <v>45028</v>
      </c>
      <c r="L81" s="172" t="s">
        <v>1944</v>
      </c>
      <c r="M81" s="159" t="s">
        <v>201</v>
      </c>
      <c r="N81" s="159" t="s">
        <v>1217</v>
      </c>
      <c r="O81" s="159" t="s">
        <v>421</v>
      </c>
      <c r="P81" s="159"/>
      <c r="Q81" s="165"/>
      <c r="R81" s="166"/>
      <c r="S81" s="167"/>
      <c r="T81" s="168">
        <v>45030</v>
      </c>
      <c r="U81" s="163" t="s">
        <v>1945</v>
      </c>
      <c r="V81" s="169" t="s">
        <v>162</v>
      </c>
      <c r="W81" s="173" t="s">
        <v>276</v>
      </c>
    </row>
    <row r="82" spans="1:23" ht="14.45" customHeight="1" x14ac:dyDescent="0.25">
      <c r="A82" s="171" t="s">
        <v>1946</v>
      </c>
      <c r="B82" s="160">
        <v>38</v>
      </c>
      <c r="C82" s="159" t="s">
        <v>168</v>
      </c>
      <c r="D82" s="159" t="s">
        <v>173</v>
      </c>
      <c r="E82" s="159" t="s">
        <v>185</v>
      </c>
      <c r="F82" s="159"/>
      <c r="G82" s="166" t="s">
        <v>446</v>
      </c>
      <c r="H82" s="171" t="s">
        <v>89</v>
      </c>
      <c r="I82" s="159" t="s">
        <v>114</v>
      </c>
      <c r="J82" s="165">
        <v>45029</v>
      </c>
      <c r="K82" s="165">
        <v>45029</v>
      </c>
      <c r="L82" s="172" t="s">
        <v>1947</v>
      </c>
      <c r="M82" s="159" t="s">
        <v>137</v>
      </c>
      <c r="N82" s="159" t="s">
        <v>1217</v>
      </c>
      <c r="O82" s="159" t="s">
        <v>171</v>
      </c>
      <c r="P82" s="159" t="s">
        <v>353</v>
      </c>
      <c r="Q82" s="165">
        <v>45029</v>
      </c>
      <c r="R82" s="166" t="s">
        <v>354</v>
      </c>
      <c r="S82" s="167"/>
      <c r="T82" s="168">
        <v>45034</v>
      </c>
      <c r="U82" s="163" t="s">
        <v>1948</v>
      </c>
      <c r="V82" s="169" t="s">
        <v>162</v>
      </c>
      <c r="W82" s="173" t="s">
        <v>328</v>
      </c>
    </row>
    <row r="83" spans="1:23" ht="14.45" customHeight="1" x14ac:dyDescent="0.25">
      <c r="A83" s="171" t="s">
        <v>1949</v>
      </c>
      <c r="B83" s="160">
        <f>2.5*30.4387/365.25</f>
        <v>0.20834154688569473</v>
      </c>
      <c r="C83" s="159" t="s">
        <v>168</v>
      </c>
      <c r="D83" s="159" t="s">
        <v>587</v>
      </c>
      <c r="E83" s="159" t="s">
        <v>185</v>
      </c>
      <c r="F83" s="159"/>
      <c r="G83" s="166" t="s">
        <v>428</v>
      </c>
      <c r="H83" s="171" t="s">
        <v>91</v>
      </c>
      <c r="I83" s="159" t="s">
        <v>116</v>
      </c>
      <c r="J83" s="165">
        <v>45029</v>
      </c>
      <c r="K83" s="165">
        <v>45029</v>
      </c>
      <c r="L83" s="172" t="s">
        <v>1950</v>
      </c>
      <c r="M83" s="159" t="s">
        <v>133</v>
      </c>
      <c r="N83" s="159" t="s">
        <v>1217</v>
      </c>
      <c r="O83" s="159" t="s">
        <v>345</v>
      </c>
      <c r="P83" s="159"/>
      <c r="Q83" s="165"/>
      <c r="R83" s="166"/>
      <c r="S83" s="167"/>
      <c r="T83" s="168"/>
      <c r="U83" s="163"/>
      <c r="V83" s="169" t="s">
        <v>156</v>
      </c>
      <c r="W83" s="173" t="s">
        <v>1951</v>
      </c>
    </row>
    <row r="84" spans="1:23" ht="14.45" customHeight="1" x14ac:dyDescent="0.25">
      <c r="A84" s="171" t="s">
        <v>1952</v>
      </c>
      <c r="B84" s="160">
        <v>25</v>
      </c>
      <c r="C84" s="159" t="s">
        <v>168</v>
      </c>
      <c r="D84" s="159" t="s">
        <v>173</v>
      </c>
      <c r="E84" s="159" t="s">
        <v>279</v>
      </c>
      <c r="F84" s="159"/>
      <c r="G84" s="166" t="s">
        <v>338</v>
      </c>
      <c r="H84" s="171" t="s">
        <v>89</v>
      </c>
      <c r="I84" s="159" t="s">
        <v>102</v>
      </c>
      <c r="J84" s="165">
        <v>45029</v>
      </c>
      <c r="K84" s="165">
        <v>45029</v>
      </c>
      <c r="L84" s="172" t="s">
        <v>1953</v>
      </c>
      <c r="M84" s="159" t="s">
        <v>137</v>
      </c>
      <c r="N84" s="159" t="s">
        <v>1217</v>
      </c>
      <c r="O84" s="159" t="s">
        <v>352</v>
      </c>
      <c r="P84" s="159"/>
      <c r="Q84" s="165"/>
      <c r="R84" s="166"/>
      <c r="S84" s="167"/>
      <c r="T84" s="168">
        <v>45029</v>
      </c>
      <c r="U84" s="163" t="s">
        <v>319</v>
      </c>
      <c r="V84" s="169" t="s">
        <v>160</v>
      </c>
      <c r="W84" s="173" t="s">
        <v>320</v>
      </c>
    </row>
    <row r="85" spans="1:23" ht="14.45" customHeight="1" x14ac:dyDescent="0.25">
      <c r="A85" s="208" t="s">
        <v>1954</v>
      </c>
      <c r="B85" s="160">
        <v>7</v>
      </c>
      <c r="C85" s="159" t="s">
        <v>168</v>
      </c>
      <c r="D85" s="159" t="s">
        <v>173</v>
      </c>
      <c r="E85" s="159" t="s">
        <v>185</v>
      </c>
      <c r="F85" s="159"/>
      <c r="G85" s="166" t="s">
        <v>529</v>
      </c>
      <c r="H85" s="171" t="s">
        <v>89</v>
      </c>
      <c r="I85" s="159" t="s">
        <v>116</v>
      </c>
      <c r="J85" s="165">
        <v>45027</v>
      </c>
      <c r="K85" s="165">
        <v>45028</v>
      </c>
      <c r="L85" s="172" t="s">
        <v>1657</v>
      </c>
      <c r="M85" s="159" t="s">
        <v>201</v>
      </c>
      <c r="N85" s="159" t="s">
        <v>344</v>
      </c>
      <c r="O85" s="159" t="s">
        <v>306</v>
      </c>
      <c r="P85" s="159"/>
      <c r="Q85" s="165"/>
      <c r="R85" s="166"/>
      <c r="S85" s="167"/>
      <c r="T85" s="168"/>
      <c r="U85" s="163"/>
      <c r="V85" s="169" t="s">
        <v>158</v>
      </c>
      <c r="W85" s="173" t="s">
        <v>1955</v>
      </c>
    </row>
    <row r="86" spans="1:23" ht="14.45" customHeight="1" x14ac:dyDescent="0.25">
      <c r="A86" s="171" t="s">
        <v>1956</v>
      </c>
      <c r="B86" s="160">
        <f>4*30.4387/365.25</f>
        <v>0.33334647501711157</v>
      </c>
      <c r="C86" s="159" t="s">
        <v>178</v>
      </c>
      <c r="D86" s="159" t="s">
        <v>173</v>
      </c>
      <c r="E86" s="159" t="s">
        <v>279</v>
      </c>
      <c r="F86" s="159"/>
      <c r="G86" s="166" t="s">
        <v>477</v>
      </c>
      <c r="H86" s="171" t="s">
        <v>89</v>
      </c>
      <c r="I86" s="159" t="s">
        <v>106</v>
      </c>
      <c r="J86" s="165">
        <v>45030</v>
      </c>
      <c r="K86" s="165">
        <v>45030</v>
      </c>
      <c r="L86" s="172" t="s">
        <v>725</v>
      </c>
      <c r="M86" s="159" t="s">
        <v>133</v>
      </c>
      <c r="N86" s="159" t="s">
        <v>644</v>
      </c>
      <c r="O86" s="159" t="s">
        <v>284</v>
      </c>
      <c r="P86" s="159"/>
      <c r="Q86" s="165"/>
      <c r="R86" s="166"/>
      <c r="S86" s="167"/>
      <c r="T86" s="168">
        <v>45037</v>
      </c>
      <c r="U86" s="163" t="s">
        <v>1957</v>
      </c>
      <c r="V86" s="169" t="s">
        <v>162</v>
      </c>
      <c r="W86" s="173" t="s">
        <v>423</v>
      </c>
    </row>
    <row r="87" spans="1:23" ht="14.45" customHeight="1" x14ac:dyDescent="0.25">
      <c r="A87" s="171" t="s">
        <v>1810</v>
      </c>
      <c r="B87" s="160">
        <f>2.5*30.4387/365.25</f>
        <v>0.20834154688569473</v>
      </c>
      <c r="C87" s="159" t="s">
        <v>168</v>
      </c>
      <c r="D87" s="159" t="s">
        <v>173</v>
      </c>
      <c r="E87" s="159" t="s">
        <v>279</v>
      </c>
      <c r="F87" s="159"/>
      <c r="G87" s="166" t="s">
        <v>350</v>
      </c>
      <c r="H87" s="171" t="s">
        <v>89</v>
      </c>
      <c r="I87" s="159" t="s">
        <v>106</v>
      </c>
      <c r="J87" s="165">
        <v>45030</v>
      </c>
      <c r="K87" s="165">
        <v>45030</v>
      </c>
      <c r="L87" s="172" t="s">
        <v>1754</v>
      </c>
      <c r="M87" s="159" t="s">
        <v>133</v>
      </c>
      <c r="N87" s="159" t="s">
        <v>644</v>
      </c>
      <c r="O87" s="159" t="s">
        <v>805</v>
      </c>
      <c r="P87" s="159"/>
      <c r="Q87" s="165"/>
      <c r="R87" s="166"/>
      <c r="S87" s="167"/>
      <c r="T87" s="168">
        <v>45033</v>
      </c>
      <c r="U87" s="163" t="s">
        <v>1958</v>
      </c>
      <c r="V87" s="169" t="s">
        <v>162</v>
      </c>
      <c r="W87" s="173" t="s">
        <v>371</v>
      </c>
    </row>
    <row r="88" spans="1:23" ht="14.45" customHeight="1" x14ac:dyDescent="0.25">
      <c r="A88" s="171" t="s">
        <v>1811</v>
      </c>
      <c r="B88" s="170">
        <f>12/365.25</f>
        <v>3.2854209445585217E-2</v>
      </c>
      <c r="C88" s="159" t="s">
        <v>168</v>
      </c>
      <c r="D88" s="159" t="s">
        <v>173</v>
      </c>
      <c r="E88" s="159" t="s">
        <v>185</v>
      </c>
      <c r="F88" s="159"/>
      <c r="G88" s="166" t="s">
        <v>413</v>
      </c>
      <c r="H88" s="171" t="s">
        <v>91</v>
      </c>
      <c r="I88" s="159" t="s">
        <v>114</v>
      </c>
      <c r="J88" s="165">
        <v>45030</v>
      </c>
      <c r="K88" s="165">
        <v>45030</v>
      </c>
      <c r="L88" s="172" t="s">
        <v>1959</v>
      </c>
      <c r="M88" s="159" t="s">
        <v>133</v>
      </c>
      <c r="N88" s="159" t="s">
        <v>644</v>
      </c>
      <c r="O88" s="159" t="s">
        <v>345</v>
      </c>
      <c r="P88" s="159"/>
      <c r="Q88" s="165"/>
      <c r="R88" s="166"/>
      <c r="S88" s="167"/>
      <c r="T88" s="168">
        <v>45043</v>
      </c>
      <c r="U88" s="163" t="s">
        <v>1960</v>
      </c>
      <c r="V88" s="169" t="s">
        <v>162</v>
      </c>
      <c r="W88" s="173" t="s">
        <v>641</v>
      </c>
    </row>
    <row r="89" spans="1:23" ht="14.45" customHeight="1" x14ac:dyDescent="0.25">
      <c r="A89" s="171" t="s">
        <v>1812</v>
      </c>
      <c r="B89" s="160">
        <v>10</v>
      </c>
      <c r="C89" s="159" t="s">
        <v>178</v>
      </c>
      <c r="D89" s="159" t="s">
        <v>173</v>
      </c>
      <c r="E89" s="159" t="s">
        <v>185</v>
      </c>
      <c r="F89" s="159"/>
      <c r="G89" s="166" t="s">
        <v>405</v>
      </c>
      <c r="H89" s="171" t="s">
        <v>89</v>
      </c>
      <c r="I89" s="159" t="s">
        <v>114</v>
      </c>
      <c r="J89" s="165">
        <v>45031</v>
      </c>
      <c r="K89" s="165">
        <v>45031</v>
      </c>
      <c r="L89" s="172" t="s">
        <v>1961</v>
      </c>
      <c r="M89" s="159" t="s">
        <v>201</v>
      </c>
      <c r="N89" s="159" t="s">
        <v>644</v>
      </c>
      <c r="O89" s="159" t="s">
        <v>359</v>
      </c>
      <c r="P89" s="159" t="s">
        <v>353</v>
      </c>
      <c r="Q89" s="165">
        <v>45032</v>
      </c>
      <c r="R89" s="166" t="s">
        <v>354</v>
      </c>
      <c r="S89" s="167"/>
      <c r="T89" s="168">
        <v>45038</v>
      </c>
      <c r="U89" s="163" t="s">
        <v>1962</v>
      </c>
      <c r="V89" s="169" t="s">
        <v>162</v>
      </c>
      <c r="W89" s="173" t="s">
        <v>423</v>
      </c>
    </row>
    <row r="90" spans="1:23" ht="14.45" customHeight="1" x14ac:dyDescent="0.25">
      <c r="A90" s="171" t="s">
        <v>1818</v>
      </c>
      <c r="B90" s="170">
        <v>30</v>
      </c>
      <c r="C90" s="159" t="s">
        <v>168</v>
      </c>
      <c r="D90" s="159" t="s">
        <v>173</v>
      </c>
      <c r="E90" s="159" t="s">
        <v>185</v>
      </c>
      <c r="F90" s="159"/>
      <c r="G90" s="166" t="s">
        <v>835</v>
      </c>
      <c r="H90" s="171" t="s">
        <v>91</v>
      </c>
      <c r="I90" s="159" t="s">
        <v>116</v>
      </c>
      <c r="J90" s="165">
        <v>45032</v>
      </c>
      <c r="K90" s="165">
        <v>45032</v>
      </c>
      <c r="L90" s="172" t="s">
        <v>171</v>
      </c>
      <c r="M90" s="159" t="s">
        <v>137</v>
      </c>
      <c r="N90" s="159" t="s">
        <v>644</v>
      </c>
      <c r="O90" s="159" t="s">
        <v>171</v>
      </c>
      <c r="P90" s="159"/>
      <c r="Q90" s="165"/>
      <c r="R90" s="166"/>
      <c r="S90" s="167"/>
      <c r="T90" s="168">
        <v>45034</v>
      </c>
      <c r="U90" s="163" t="s">
        <v>1963</v>
      </c>
      <c r="V90" s="169" t="s">
        <v>162</v>
      </c>
      <c r="W90" s="173" t="s">
        <v>276</v>
      </c>
    </row>
    <row r="91" spans="1:23" ht="14.45" customHeight="1" x14ac:dyDescent="0.25">
      <c r="A91" s="171" t="s">
        <v>1825</v>
      </c>
      <c r="B91" s="160">
        <f>3.5*30.4387/365.25</f>
        <v>0.29167816563997262</v>
      </c>
      <c r="C91" s="159" t="s">
        <v>178</v>
      </c>
      <c r="D91" s="159" t="s">
        <v>173</v>
      </c>
      <c r="E91" s="159" t="s">
        <v>185</v>
      </c>
      <c r="F91" s="159"/>
      <c r="G91" s="166" t="s">
        <v>1891</v>
      </c>
      <c r="H91" s="171" t="s">
        <v>91</v>
      </c>
      <c r="I91" s="159" t="s">
        <v>114</v>
      </c>
      <c r="J91" s="165">
        <v>45033</v>
      </c>
      <c r="K91" s="165">
        <v>45033</v>
      </c>
      <c r="L91" s="172" t="s">
        <v>1162</v>
      </c>
      <c r="M91" s="159" t="s">
        <v>133</v>
      </c>
      <c r="N91" s="159" t="s">
        <v>644</v>
      </c>
      <c r="O91" s="159" t="s">
        <v>736</v>
      </c>
      <c r="P91" s="159"/>
      <c r="Q91" s="165"/>
      <c r="R91" s="166"/>
      <c r="S91" s="167"/>
      <c r="T91" s="168">
        <v>45042</v>
      </c>
      <c r="U91" s="163" t="s">
        <v>1964</v>
      </c>
      <c r="V91" s="169" t="s">
        <v>162</v>
      </c>
      <c r="W91" s="173" t="s">
        <v>417</v>
      </c>
    </row>
    <row r="92" spans="1:23" ht="14.45" customHeight="1" x14ac:dyDescent="0.25">
      <c r="A92" s="171" t="s">
        <v>1837</v>
      </c>
      <c r="B92" s="160">
        <v>49</v>
      </c>
      <c r="C92" s="159" t="s">
        <v>168</v>
      </c>
      <c r="D92" s="159" t="s">
        <v>169</v>
      </c>
      <c r="E92" s="159" t="s">
        <v>185</v>
      </c>
      <c r="F92" s="159"/>
      <c r="G92" s="166" t="s">
        <v>1796</v>
      </c>
      <c r="H92" s="171" t="s">
        <v>91</v>
      </c>
      <c r="I92" s="159" t="s">
        <v>116</v>
      </c>
      <c r="J92" s="165">
        <v>45032</v>
      </c>
      <c r="K92" s="165">
        <v>45032</v>
      </c>
      <c r="L92" s="172" t="s">
        <v>1162</v>
      </c>
      <c r="M92" s="159" t="s">
        <v>201</v>
      </c>
      <c r="N92" s="159" t="s">
        <v>344</v>
      </c>
      <c r="O92" s="159" t="s">
        <v>736</v>
      </c>
      <c r="P92" s="159"/>
      <c r="Q92" s="165"/>
      <c r="R92" s="166"/>
      <c r="S92" s="167"/>
      <c r="T92" s="168">
        <v>45036</v>
      </c>
      <c r="U92" s="163" t="s">
        <v>1965</v>
      </c>
      <c r="V92" s="169" t="s">
        <v>162</v>
      </c>
      <c r="W92" s="173" t="s">
        <v>299</v>
      </c>
    </row>
    <row r="93" spans="1:23" ht="14.45" customHeight="1" x14ac:dyDescent="0.25">
      <c r="A93" s="171" t="s">
        <v>1840</v>
      </c>
      <c r="B93" s="160">
        <v>4</v>
      </c>
      <c r="C93" s="159" t="s">
        <v>178</v>
      </c>
      <c r="D93" s="159" t="s">
        <v>345</v>
      </c>
      <c r="E93" s="159" t="s">
        <v>185</v>
      </c>
      <c r="F93" s="159"/>
      <c r="G93" s="166" t="s">
        <v>428</v>
      </c>
      <c r="H93" s="171" t="s">
        <v>91</v>
      </c>
      <c r="I93" s="159" t="s">
        <v>116</v>
      </c>
      <c r="J93" s="165">
        <v>45034</v>
      </c>
      <c r="K93" s="165">
        <v>45034</v>
      </c>
      <c r="L93" s="172" t="s">
        <v>1117</v>
      </c>
      <c r="M93" s="159" t="s">
        <v>133</v>
      </c>
      <c r="N93" s="159" t="s">
        <v>344</v>
      </c>
      <c r="O93" s="159" t="s">
        <v>916</v>
      </c>
      <c r="P93" s="159"/>
      <c r="Q93" s="165"/>
      <c r="R93" s="166"/>
      <c r="S93" s="167"/>
      <c r="T93" s="168">
        <v>45042</v>
      </c>
      <c r="U93" s="163" t="s">
        <v>1966</v>
      </c>
      <c r="V93" s="169" t="s">
        <v>162</v>
      </c>
      <c r="W93" s="173" t="s">
        <v>387</v>
      </c>
    </row>
    <row r="94" spans="1:23" ht="14.45" customHeight="1" x14ac:dyDescent="0.25">
      <c r="A94" s="171" t="s">
        <v>1967</v>
      </c>
      <c r="B94" s="160">
        <v>33</v>
      </c>
      <c r="C94" s="159" t="s">
        <v>168</v>
      </c>
      <c r="D94" s="159" t="s">
        <v>173</v>
      </c>
      <c r="E94" s="159" t="s">
        <v>279</v>
      </c>
      <c r="F94" s="159"/>
      <c r="G94" s="166" t="s">
        <v>477</v>
      </c>
      <c r="H94" s="171" t="s">
        <v>89</v>
      </c>
      <c r="I94" s="159" t="s">
        <v>106</v>
      </c>
      <c r="J94" s="165">
        <v>45032</v>
      </c>
      <c r="K94" s="165">
        <v>45032</v>
      </c>
      <c r="L94" s="172" t="s">
        <v>721</v>
      </c>
      <c r="M94" s="159" t="s">
        <v>137</v>
      </c>
      <c r="N94" s="159" t="s">
        <v>644</v>
      </c>
      <c r="O94" s="159" t="s">
        <v>171</v>
      </c>
      <c r="P94" s="159"/>
      <c r="Q94" s="165"/>
      <c r="R94" s="166"/>
      <c r="S94" s="167"/>
      <c r="T94" s="168">
        <v>45036</v>
      </c>
      <c r="U94" s="163" t="s">
        <v>1968</v>
      </c>
      <c r="V94" s="169" t="s">
        <v>162</v>
      </c>
      <c r="W94" s="173" t="s">
        <v>336</v>
      </c>
    </row>
    <row r="95" spans="1:23" ht="14.45" customHeight="1" x14ac:dyDescent="0.25">
      <c r="A95" s="171" t="s">
        <v>1969</v>
      </c>
      <c r="B95" s="160">
        <v>20</v>
      </c>
      <c r="C95" s="159" t="s">
        <v>168</v>
      </c>
      <c r="D95" s="159" t="s">
        <v>508</v>
      </c>
      <c r="E95" s="159" t="s">
        <v>279</v>
      </c>
      <c r="F95" s="159"/>
      <c r="G95" s="166" t="s">
        <v>229</v>
      </c>
      <c r="H95" s="171" t="s">
        <v>89</v>
      </c>
      <c r="I95" s="159" t="s">
        <v>104</v>
      </c>
      <c r="J95" s="165">
        <v>45032</v>
      </c>
      <c r="K95" s="165">
        <v>45032</v>
      </c>
      <c r="L95" s="172" t="s">
        <v>1970</v>
      </c>
      <c r="M95" s="159" t="s">
        <v>137</v>
      </c>
      <c r="N95" s="159" t="s">
        <v>344</v>
      </c>
      <c r="O95" s="159" t="s">
        <v>171</v>
      </c>
      <c r="P95" s="159" t="s">
        <v>353</v>
      </c>
      <c r="Q95" s="165">
        <v>45032</v>
      </c>
      <c r="R95" s="166" t="s">
        <v>354</v>
      </c>
      <c r="S95" s="167"/>
      <c r="T95" s="168">
        <v>45039</v>
      </c>
      <c r="U95" s="163" t="s">
        <v>1971</v>
      </c>
      <c r="V95" s="169" t="s">
        <v>162</v>
      </c>
      <c r="W95" s="173" t="s">
        <v>423</v>
      </c>
    </row>
    <row r="96" spans="1:23" ht="14.45" customHeight="1" x14ac:dyDescent="0.25">
      <c r="A96" s="171" t="s">
        <v>1972</v>
      </c>
      <c r="B96" s="160">
        <v>31</v>
      </c>
      <c r="C96" s="159" t="s">
        <v>168</v>
      </c>
      <c r="D96" s="159" t="s">
        <v>169</v>
      </c>
      <c r="E96" s="159" t="s">
        <v>279</v>
      </c>
      <c r="F96" s="159"/>
      <c r="G96" s="166" t="s">
        <v>539</v>
      </c>
      <c r="H96" s="171" t="s">
        <v>89</v>
      </c>
      <c r="I96" s="159" t="s">
        <v>106</v>
      </c>
      <c r="J96" s="165">
        <v>45032</v>
      </c>
      <c r="K96" s="165">
        <v>45032</v>
      </c>
      <c r="L96" s="172" t="s">
        <v>1973</v>
      </c>
      <c r="M96" s="159" t="s">
        <v>137</v>
      </c>
      <c r="N96" s="159" t="s">
        <v>344</v>
      </c>
      <c r="O96" s="159" t="s">
        <v>352</v>
      </c>
      <c r="P96" s="159" t="s">
        <v>353</v>
      </c>
      <c r="Q96" s="165">
        <v>45032</v>
      </c>
      <c r="R96" s="166" t="s">
        <v>354</v>
      </c>
      <c r="S96" s="167"/>
      <c r="T96" s="168">
        <v>45035</v>
      </c>
      <c r="U96" s="163" t="s">
        <v>285</v>
      </c>
      <c r="V96" s="169" t="s">
        <v>164</v>
      </c>
      <c r="W96" s="173" t="s">
        <v>817</v>
      </c>
    </row>
    <row r="97" spans="1:23" ht="14.45" customHeight="1" x14ac:dyDescent="0.25">
      <c r="A97" s="171" t="s">
        <v>1974</v>
      </c>
      <c r="B97" s="160">
        <v>70</v>
      </c>
      <c r="C97" s="159" t="s">
        <v>168</v>
      </c>
      <c r="D97" s="159" t="s">
        <v>173</v>
      </c>
      <c r="E97" s="159" t="s">
        <v>185</v>
      </c>
      <c r="F97" s="159"/>
      <c r="G97" s="166" t="s">
        <v>1975</v>
      </c>
      <c r="H97" s="171" t="s">
        <v>89</v>
      </c>
      <c r="I97" s="159" t="s">
        <v>114</v>
      </c>
      <c r="J97" s="165">
        <v>45032</v>
      </c>
      <c r="K97" s="165">
        <v>45032</v>
      </c>
      <c r="L97" s="172" t="s">
        <v>741</v>
      </c>
      <c r="M97" s="159" t="s">
        <v>201</v>
      </c>
      <c r="N97" s="159" t="s">
        <v>344</v>
      </c>
      <c r="O97" s="159" t="s">
        <v>306</v>
      </c>
      <c r="P97" s="159" t="s">
        <v>353</v>
      </c>
      <c r="Q97" s="165">
        <v>45032</v>
      </c>
      <c r="R97" s="166" t="s">
        <v>354</v>
      </c>
      <c r="S97" s="167"/>
      <c r="T97" s="168">
        <v>45036</v>
      </c>
      <c r="U97" s="163" t="s">
        <v>285</v>
      </c>
      <c r="V97" s="169" t="s">
        <v>166</v>
      </c>
      <c r="W97" s="173" t="s">
        <v>1809</v>
      </c>
    </row>
    <row r="98" spans="1:23" ht="14.45" customHeight="1" x14ac:dyDescent="0.25">
      <c r="A98" s="171" t="s">
        <v>1976</v>
      </c>
      <c r="B98" s="160">
        <v>30</v>
      </c>
      <c r="C98" s="159" t="s">
        <v>168</v>
      </c>
      <c r="D98" s="159" t="s">
        <v>173</v>
      </c>
      <c r="E98" s="159" t="s">
        <v>279</v>
      </c>
      <c r="F98" s="159"/>
      <c r="G98" s="166" t="s">
        <v>400</v>
      </c>
      <c r="H98" s="171" t="s">
        <v>89</v>
      </c>
      <c r="I98" s="159" t="s">
        <v>106</v>
      </c>
      <c r="J98" s="165">
        <v>45033</v>
      </c>
      <c r="K98" s="165">
        <v>45033</v>
      </c>
      <c r="L98" s="172" t="s">
        <v>1977</v>
      </c>
      <c r="M98" s="159" t="s">
        <v>137</v>
      </c>
      <c r="N98" s="159" t="s">
        <v>644</v>
      </c>
      <c r="O98" s="159" t="s">
        <v>1733</v>
      </c>
      <c r="P98" s="159" t="s">
        <v>353</v>
      </c>
      <c r="Q98" s="165">
        <v>45034</v>
      </c>
      <c r="R98" s="166" t="s">
        <v>354</v>
      </c>
      <c r="S98" s="167"/>
      <c r="T98" s="168">
        <v>45038</v>
      </c>
      <c r="U98" s="163" t="s">
        <v>1978</v>
      </c>
      <c r="V98" s="169" t="s">
        <v>162</v>
      </c>
      <c r="W98" s="173" t="s">
        <v>328</v>
      </c>
    </row>
    <row r="99" spans="1:23" ht="14.45" customHeight="1" x14ac:dyDescent="0.25">
      <c r="A99" s="171" t="s">
        <v>1979</v>
      </c>
      <c r="B99" s="160">
        <v>58</v>
      </c>
      <c r="C99" s="159" t="s">
        <v>168</v>
      </c>
      <c r="D99" s="159" t="s">
        <v>173</v>
      </c>
      <c r="E99" s="159" t="s">
        <v>279</v>
      </c>
      <c r="F99" s="159"/>
      <c r="G99" s="166" t="s">
        <v>338</v>
      </c>
      <c r="H99" s="171" t="s">
        <v>89</v>
      </c>
      <c r="I99" s="159" t="s">
        <v>102</v>
      </c>
      <c r="J99" s="165">
        <v>45036</v>
      </c>
      <c r="K99" s="165">
        <v>45036</v>
      </c>
      <c r="L99" s="172" t="s">
        <v>1980</v>
      </c>
      <c r="M99" s="159" t="s">
        <v>133</v>
      </c>
      <c r="N99" s="159" t="s">
        <v>1217</v>
      </c>
      <c r="O99" s="159" t="s">
        <v>306</v>
      </c>
      <c r="P99" s="159"/>
      <c r="Q99" s="165"/>
      <c r="R99" s="166" t="s">
        <v>147</v>
      </c>
      <c r="S99" s="167"/>
      <c r="T99" s="168">
        <v>45039</v>
      </c>
      <c r="U99" s="163" t="s">
        <v>1981</v>
      </c>
      <c r="V99" s="169" t="s">
        <v>162</v>
      </c>
      <c r="W99" s="173" t="s">
        <v>784</v>
      </c>
    </row>
    <row r="100" spans="1:23" ht="14.45" customHeight="1" x14ac:dyDescent="0.25">
      <c r="A100" s="171" t="s">
        <v>1982</v>
      </c>
      <c r="B100" s="170">
        <f>11/365.25</f>
        <v>3.0116358658453114E-2</v>
      </c>
      <c r="C100" s="159" t="s">
        <v>168</v>
      </c>
      <c r="D100" s="159" t="s">
        <v>173</v>
      </c>
      <c r="E100" s="159" t="s">
        <v>185</v>
      </c>
      <c r="F100" s="159"/>
      <c r="G100" s="166" t="s">
        <v>413</v>
      </c>
      <c r="H100" s="171" t="s">
        <v>91</v>
      </c>
      <c r="I100" s="159" t="s">
        <v>114</v>
      </c>
      <c r="J100" s="165">
        <v>45036</v>
      </c>
      <c r="K100" s="165">
        <v>45036</v>
      </c>
      <c r="L100" s="172" t="s">
        <v>1983</v>
      </c>
      <c r="M100" s="159" t="s">
        <v>133</v>
      </c>
      <c r="N100" s="159" t="s">
        <v>1217</v>
      </c>
      <c r="O100" s="159" t="s">
        <v>511</v>
      </c>
      <c r="P100" s="159"/>
      <c r="Q100" s="165"/>
      <c r="R100" s="166"/>
      <c r="S100" s="167"/>
      <c r="T100" s="168">
        <v>45042</v>
      </c>
      <c r="U100" s="163" t="s">
        <v>1984</v>
      </c>
      <c r="V100" s="169" t="s">
        <v>162</v>
      </c>
      <c r="W100" s="173" t="s">
        <v>347</v>
      </c>
    </row>
    <row r="101" spans="1:23" ht="14.45" customHeight="1" x14ac:dyDescent="0.25">
      <c r="A101" s="171" t="s">
        <v>1985</v>
      </c>
      <c r="B101" s="160">
        <v>25</v>
      </c>
      <c r="C101" s="159" t="s">
        <v>168</v>
      </c>
      <c r="D101" s="159" t="s">
        <v>169</v>
      </c>
      <c r="E101" s="159" t="s">
        <v>279</v>
      </c>
      <c r="F101" s="159"/>
      <c r="G101" s="166" t="s">
        <v>1986</v>
      </c>
      <c r="H101" s="171" t="s">
        <v>89</v>
      </c>
      <c r="I101" s="159" t="s">
        <v>104</v>
      </c>
      <c r="J101" s="165">
        <v>45037</v>
      </c>
      <c r="K101" s="165">
        <v>45037</v>
      </c>
      <c r="L101" s="172" t="s">
        <v>1987</v>
      </c>
      <c r="M101" s="159" t="s">
        <v>137</v>
      </c>
      <c r="N101" s="159" t="s">
        <v>344</v>
      </c>
      <c r="O101" s="159" t="s">
        <v>352</v>
      </c>
      <c r="P101" s="159" t="s">
        <v>353</v>
      </c>
      <c r="Q101" s="165">
        <v>45037</v>
      </c>
      <c r="R101" s="166" t="s">
        <v>147</v>
      </c>
      <c r="S101" s="167"/>
      <c r="T101" s="168">
        <v>45045</v>
      </c>
      <c r="U101" s="163" t="s">
        <v>1988</v>
      </c>
      <c r="V101" s="169" t="s">
        <v>162</v>
      </c>
      <c r="W101" s="173" t="s">
        <v>1989</v>
      </c>
    </row>
    <row r="102" spans="1:23" ht="14.45" customHeight="1" x14ac:dyDescent="0.25">
      <c r="A102" s="171" t="s">
        <v>1990</v>
      </c>
      <c r="B102" s="170">
        <f>16/365.25</f>
        <v>4.380561259411362E-2</v>
      </c>
      <c r="C102" s="159" t="s">
        <v>168</v>
      </c>
      <c r="D102" s="159" t="s">
        <v>173</v>
      </c>
      <c r="E102" s="159" t="s">
        <v>185</v>
      </c>
      <c r="F102" s="159"/>
      <c r="G102" s="166" t="s">
        <v>1899</v>
      </c>
      <c r="H102" s="171" t="s">
        <v>91</v>
      </c>
      <c r="I102" s="159" t="s">
        <v>116</v>
      </c>
      <c r="J102" s="165">
        <v>45037</v>
      </c>
      <c r="K102" s="165">
        <v>45037</v>
      </c>
      <c r="L102" s="172" t="s">
        <v>1991</v>
      </c>
      <c r="M102" s="159" t="s">
        <v>133</v>
      </c>
      <c r="N102" s="159" t="s">
        <v>344</v>
      </c>
      <c r="O102" s="159" t="s">
        <v>345</v>
      </c>
      <c r="P102" s="159"/>
      <c r="Q102" s="165"/>
      <c r="R102" s="166"/>
      <c r="S102" s="167"/>
      <c r="T102" s="168">
        <v>45059</v>
      </c>
      <c r="U102" s="163" t="s">
        <v>1992</v>
      </c>
      <c r="V102" s="169" t="s">
        <v>162</v>
      </c>
      <c r="W102" s="173" t="s">
        <v>1993</v>
      </c>
    </row>
    <row r="103" spans="1:23" ht="14.45" customHeight="1" x14ac:dyDescent="0.25">
      <c r="A103" s="171" t="s">
        <v>1994</v>
      </c>
      <c r="B103" s="160">
        <v>3.5</v>
      </c>
      <c r="C103" s="159" t="s">
        <v>168</v>
      </c>
      <c r="D103" s="159" t="s">
        <v>173</v>
      </c>
      <c r="E103" s="159" t="s">
        <v>185</v>
      </c>
      <c r="F103" s="159"/>
      <c r="G103" s="166" t="s">
        <v>1995</v>
      </c>
      <c r="H103" s="171" t="s">
        <v>89</v>
      </c>
      <c r="I103" s="159" t="s">
        <v>116</v>
      </c>
      <c r="J103" s="165">
        <v>45037</v>
      </c>
      <c r="K103" s="165">
        <v>45037</v>
      </c>
      <c r="L103" s="172" t="s">
        <v>1996</v>
      </c>
      <c r="M103" s="159" t="s">
        <v>201</v>
      </c>
      <c r="N103" s="159" t="s">
        <v>344</v>
      </c>
      <c r="O103" s="159" t="s">
        <v>511</v>
      </c>
      <c r="P103" s="159"/>
      <c r="Q103" s="165"/>
      <c r="R103" s="166"/>
      <c r="S103" s="167"/>
      <c r="T103" s="168">
        <v>45042</v>
      </c>
      <c r="U103" s="163" t="s">
        <v>285</v>
      </c>
      <c r="V103" s="169" t="s">
        <v>164</v>
      </c>
      <c r="W103" s="173" t="s">
        <v>331</v>
      </c>
    </row>
    <row r="104" spans="1:23" ht="14.45" customHeight="1" x14ac:dyDescent="0.25">
      <c r="A104" s="171" t="s">
        <v>1997</v>
      </c>
      <c r="B104" s="170">
        <v>11</v>
      </c>
      <c r="C104" s="159" t="s">
        <v>178</v>
      </c>
      <c r="D104" s="159" t="s">
        <v>173</v>
      </c>
      <c r="E104" s="159" t="s">
        <v>185</v>
      </c>
      <c r="F104" s="159"/>
      <c r="G104" s="166" t="s">
        <v>529</v>
      </c>
      <c r="H104" s="171" t="s">
        <v>89</v>
      </c>
      <c r="I104" s="159" t="s">
        <v>114</v>
      </c>
      <c r="J104" s="165">
        <v>45037</v>
      </c>
      <c r="K104" s="165">
        <v>45037</v>
      </c>
      <c r="L104" s="172" t="s">
        <v>1998</v>
      </c>
      <c r="M104" s="159" t="s">
        <v>201</v>
      </c>
      <c r="N104" s="159" t="s">
        <v>344</v>
      </c>
      <c r="O104" s="159" t="s">
        <v>359</v>
      </c>
      <c r="P104" s="159" t="s">
        <v>353</v>
      </c>
      <c r="Q104" s="165">
        <v>45040</v>
      </c>
      <c r="R104" s="166" t="s">
        <v>354</v>
      </c>
      <c r="S104" s="167"/>
      <c r="T104" s="168">
        <v>45043</v>
      </c>
      <c r="U104" s="163" t="s">
        <v>1999</v>
      </c>
      <c r="V104" s="169" t="s">
        <v>162</v>
      </c>
      <c r="W104" s="173" t="s">
        <v>347</v>
      </c>
    </row>
    <row r="105" spans="1:23" ht="14.45" customHeight="1" x14ac:dyDescent="0.25">
      <c r="A105" s="171" t="s">
        <v>2000</v>
      </c>
      <c r="B105" s="160">
        <v>7</v>
      </c>
      <c r="C105" s="159" t="s">
        <v>178</v>
      </c>
      <c r="D105" s="159" t="s">
        <v>173</v>
      </c>
      <c r="E105" s="159" t="s">
        <v>185</v>
      </c>
      <c r="F105" s="159"/>
      <c r="G105" s="166" t="s">
        <v>405</v>
      </c>
      <c r="H105" s="171" t="s">
        <v>91</v>
      </c>
      <c r="I105" s="159" t="s">
        <v>116</v>
      </c>
      <c r="J105" s="165">
        <v>45037</v>
      </c>
      <c r="K105" s="165">
        <v>45037</v>
      </c>
      <c r="L105" s="172" t="s">
        <v>1688</v>
      </c>
      <c r="M105" s="159" t="s">
        <v>133</v>
      </c>
      <c r="N105" s="159" t="s">
        <v>344</v>
      </c>
      <c r="O105" s="159" t="s">
        <v>916</v>
      </c>
      <c r="P105" s="159"/>
      <c r="Q105" s="165"/>
      <c r="R105" s="166"/>
      <c r="S105" s="167"/>
      <c r="T105" s="168">
        <v>45044</v>
      </c>
      <c r="U105" s="163" t="s">
        <v>1688</v>
      </c>
      <c r="V105" s="169" t="s">
        <v>162</v>
      </c>
      <c r="W105" s="173" t="s">
        <v>423</v>
      </c>
    </row>
    <row r="106" spans="1:23" ht="14.45" customHeight="1" x14ac:dyDescent="0.25">
      <c r="A106" s="171" t="s">
        <v>2001</v>
      </c>
      <c r="B106" s="160">
        <v>53</v>
      </c>
      <c r="C106" s="159" t="s">
        <v>168</v>
      </c>
      <c r="D106" s="159" t="s">
        <v>169</v>
      </c>
      <c r="E106" s="159" t="s">
        <v>185</v>
      </c>
      <c r="F106" s="159"/>
      <c r="G106" s="166" t="s">
        <v>2002</v>
      </c>
      <c r="H106" s="171" t="s">
        <v>89</v>
      </c>
      <c r="I106" s="159" t="s">
        <v>112</v>
      </c>
      <c r="J106" s="165">
        <v>45038</v>
      </c>
      <c r="K106" s="165">
        <v>45038</v>
      </c>
      <c r="L106" s="172" t="s">
        <v>2003</v>
      </c>
      <c r="M106" s="159" t="s">
        <v>201</v>
      </c>
      <c r="N106" s="159" t="s">
        <v>344</v>
      </c>
      <c r="O106" s="159" t="s">
        <v>511</v>
      </c>
      <c r="P106" s="159" t="s">
        <v>353</v>
      </c>
      <c r="Q106" s="165">
        <v>45038</v>
      </c>
      <c r="R106" s="166" t="s">
        <v>354</v>
      </c>
      <c r="S106" s="167"/>
      <c r="T106" s="168">
        <v>45051</v>
      </c>
      <c r="U106" s="163" t="s">
        <v>2004</v>
      </c>
      <c r="V106" s="169" t="s">
        <v>162</v>
      </c>
      <c r="W106" s="173" t="s">
        <v>2005</v>
      </c>
    </row>
    <row r="107" spans="1:23" ht="14.45" customHeight="1" x14ac:dyDescent="0.25">
      <c r="A107" s="171" t="s">
        <v>2006</v>
      </c>
      <c r="B107" s="160">
        <v>30</v>
      </c>
      <c r="C107" s="159" t="s">
        <v>168</v>
      </c>
      <c r="D107" s="159" t="s">
        <v>173</v>
      </c>
      <c r="E107" s="159" t="s">
        <v>185</v>
      </c>
      <c r="F107" s="159"/>
      <c r="G107" s="166" t="s">
        <v>2007</v>
      </c>
      <c r="H107" s="171" t="s">
        <v>91</v>
      </c>
      <c r="I107" s="159" t="s">
        <v>114</v>
      </c>
      <c r="J107" s="165">
        <v>45038</v>
      </c>
      <c r="K107" s="165">
        <v>45038</v>
      </c>
      <c r="L107" s="172" t="s">
        <v>2008</v>
      </c>
      <c r="M107" s="159" t="s">
        <v>133</v>
      </c>
      <c r="N107" s="159" t="s">
        <v>344</v>
      </c>
      <c r="O107" s="159" t="s">
        <v>291</v>
      </c>
      <c r="P107" s="159"/>
      <c r="Q107" s="165"/>
      <c r="R107" s="166"/>
      <c r="S107" s="167"/>
      <c r="T107" s="168">
        <v>45040</v>
      </c>
      <c r="U107" s="163" t="s">
        <v>2008</v>
      </c>
      <c r="V107" s="169" t="s">
        <v>162</v>
      </c>
      <c r="W107" s="173" t="s">
        <v>276</v>
      </c>
    </row>
    <row r="108" spans="1:23" ht="14.45" customHeight="1" x14ac:dyDescent="0.25">
      <c r="A108" s="171" t="s">
        <v>2009</v>
      </c>
      <c r="B108" s="160">
        <v>65</v>
      </c>
      <c r="C108" s="159" t="s">
        <v>168</v>
      </c>
      <c r="D108" s="159" t="s">
        <v>173</v>
      </c>
      <c r="E108" s="159" t="s">
        <v>279</v>
      </c>
      <c r="F108" s="159"/>
      <c r="G108" s="166" t="s">
        <v>350</v>
      </c>
      <c r="H108" s="171" t="s">
        <v>89</v>
      </c>
      <c r="I108" s="159" t="s">
        <v>106</v>
      </c>
      <c r="J108" s="165">
        <v>45038</v>
      </c>
      <c r="K108" s="165">
        <v>45038</v>
      </c>
      <c r="L108" s="172" t="s">
        <v>2010</v>
      </c>
      <c r="M108" s="159" t="s">
        <v>133</v>
      </c>
      <c r="N108" s="159" t="s">
        <v>769</v>
      </c>
      <c r="O108" s="159" t="s">
        <v>736</v>
      </c>
      <c r="P108" s="159"/>
      <c r="Q108" s="165"/>
      <c r="R108" s="166"/>
      <c r="S108" s="167"/>
      <c r="T108" s="168">
        <v>45057</v>
      </c>
      <c r="U108" s="163" t="s">
        <v>2011</v>
      </c>
      <c r="V108" s="169" t="s">
        <v>162</v>
      </c>
      <c r="W108" s="173" t="s">
        <v>1471</v>
      </c>
    </row>
    <row r="109" spans="1:23" ht="14.45" customHeight="1" x14ac:dyDescent="0.25">
      <c r="A109" s="171" t="s">
        <v>2012</v>
      </c>
      <c r="B109" s="160">
        <v>28</v>
      </c>
      <c r="C109" s="159" t="s">
        <v>168</v>
      </c>
      <c r="D109" s="159" t="s">
        <v>173</v>
      </c>
      <c r="E109" s="159" t="s">
        <v>279</v>
      </c>
      <c r="F109" s="159"/>
      <c r="G109" s="166" t="s">
        <v>224</v>
      </c>
      <c r="H109" s="171" t="s">
        <v>89</v>
      </c>
      <c r="I109" s="159" t="s">
        <v>104</v>
      </c>
      <c r="J109" s="165">
        <v>45039</v>
      </c>
      <c r="K109" s="165">
        <v>45039</v>
      </c>
      <c r="L109" s="172" t="s">
        <v>1391</v>
      </c>
      <c r="M109" s="159" t="s">
        <v>137</v>
      </c>
      <c r="N109" s="159" t="s">
        <v>769</v>
      </c>
      <c r="O109" s="159" t="s">
        <v>171</v>
      </c>
      <c r="P109" s="159"/>
      <c r="Q109" s="165"/>
      <c r="R109" s="166"/>
      <c r="S109" s="167"/>
      <c r="T109" s="168">
        <v>45042</v>
      </c>
      <c r="U109" s="163" t="s">
        <v>2013</v>
      </c>
      <c r="V109" s="169" t="s">
        <v>162</v>
      </c>
      <c r="W109" s="173" t="s">
        <v>2014</v>
      </c>
    </row>
    <row r="110" spans="1:23" ht="14.45" customHeight="1" x14ac:dyDescent="0.25">
      <c r="A110" s="171" t="s">
        <v>2015</v>
      </c>
      <c r="B110" s="160">
        <v>32</v>
      </c>
      <c r="C110" s="159" t="s">
        <v>168</v>
      </c>
      <c r="D110" s="159" t="s">
        <v>173</v>
      </c>
      <c r="E110" s="159" t="s">
        <v>185</v>
      </c>
      <c r="F110" s="159"/>
      <c r="G110" s="166" t="s">
        <v>1907</v>
      </c>
      <c r="H110" s="171" t="s">
        <v>89</v>
      </c>
      <c r="I110" s="159" t="s">
        <v>114</v>
      </c>
      <c r="J110" s="165">
        <v>45040</v>
      </c>
      <c r="K110" s="165">
        <v>45040</v>
      </c>
      <c r="L110" s="172" t="s">
        <v>2016</v>
      </c>
      <c r="M110" s="159" t="s">
        <v>137</v>
      </c>
      <c r="N110" s="159" t="s">
        <v>1217</v>
      </c>
      <c r="O110" s="159" t="s">
        <v>888</v>
      </c>
      <c r="P110" s="159"/>
      <c r="Q110" s="165"/>
      <c r="R110" s="166"/>
      <c r="S110" s="167"/>
      <c r="T110" s="168">
        <v>45042</v>
      </c>
      <c r="U110" s="163" t="s">
        <v>2017</v>
      </c>
      <c r="V110" s="169" t="s">
        <v>162</v>
      </c>
      <c r="W110" s="173" t="s">
        <v>431</v>
      </c>
    </row>
    <row r="111" spans="1:23" ht="14.45" customHeight="1" x14ac:dyDescent="0.25">
      <c r="A111" s="171" t="s">
        <v>2018</v>
      </c>
      <c r="B111" s="160">
        <v>60</v>
      </c>
      <c r="C111" s="159" t="s">
        <v>178</v>
      </c>
      <c r="D111" s="159" t="s">
        <v>173</v>
      </c>
      <c r="E111" s="159" t="s">
        <v>185</v>
      </c>
      <c r="F111" s="159"/>
      <c r="G111" s="166" t="s">
        <v>446</v>
      </c>
      <c r="H111" s="171" t="s">
        <v>91</v>
      </c>
      <c r="I111" s="159" t="s">
        <v>114</v>
      </c>
      <c r="J111" s="165">
        <v>45040</v>
      </c>
      <c r="K111" s="165">
        <v>45040</v>
      </c>
      <c r="L111" s="172" t="s">
        <v>2019</v>
      </c>
      <c r="M111" s="159" t="s">
        <v>133</v>
      </c>
      <c r="N111" s="159" t="s">
        <v>1217</v>
      </c>
      <c r="O111" s="159" t="s">
        <v>383</v>
      </c>
      <c r="P111" s="159"/>
      <c r="Q111" s="165"/>
      <c r="R111" s="166"/>
      <c r="S111" s="167"/>
      <c r="T111" s="168">
        <v>45043</v>
      </c>
      <c r="U111" s="163" t="s">
        <v>2020</v>
      </c>
      <c r="V111" s="169" t="s">
        <v>162</v>
      </c>
      <c r="W111" s="173" t="s">
        <v>2014</v>
      </c>
    </row>
    <row r="112" spans="1:23" ht="14.45" customHeight="1" x14ac:dyDescent="0.25">
      <c r="A112" s="171" t="s">
        <v>2021</v>
      </c>
      <c r="B112" s="160">
        <v>54</v>
      </c>
      <c r="C112" s="159" t="s">
        <v>168</v>
      </c>
      <c r="D112" s="159" t="s">
        <v>173</v>
      </c>
      <c r="E112" s="159" t="s">
        <v>185</v>
      </c>
      <c r="F112" s="159"/>
      <c r="G112" s="166" t="s">
        <v>1891</v>
      </c>
      <c r="H112" s="171" t="s">
        <v>89</v>
      </c>
      <c r="I112" s="159" t="s">
        <v>114</v>
      </c>
      <c r="J112" s="165">
        <v>45040</v>
      </c>
      <c r="K112" s="165">
        <v>45040</v>
      </c>
      <c r="L112" s="172" t="s">
        <v>2022</v>
      </c>
      <c r="M112" s="159" t="s">
        <v>201</v>
      </c>
      <c r="N112" s="159" t="s">
        <v>1217</v>
      </c>
      <c r="O112" s="159" t="s">
        <v>306</v>
      </c>
      <c r="P112" s="159"/>
      <c r="Q112" s="165"/>
      <c r="R112" s="166"/>
      <c r="S112" s="167"/>
      <c r="T112" s="168">
        <v>45047</v>
      </c>
      <c r="U112" s="163" t="s">
        <v>2023</v>
      </c>
      <c r="V112" s="169" t="s">
        <v>162</v>
      </c>
      <c r="W112" s="173" t="s">
        <v>2024</v>
      </c>
    </row>
    <row r="113" spans="1:23" ht="14.45" customHeight="1" x14ac:dyDescent="0.25">
      <c r="A113" s="171" t="s">
        <v>2025</v>
      </c>
      <c r="B113" s="160">
        <v>1.5</v>
      </c>
      <c r="C113" s="159" t="s">
        <v>178</v>
      </c>
      <c r="D113" s="159" t="s">
        <v>173</v>
      </c>
      <c r="E113" s="159" t="s">
        <v>185</v>
      </c>
      <c r="F113" s="159"/>
      <c r="G113" s="166" t="s">
        <v>521</v>
      </c>
      <c r="H113" s="171" t="s">
        <v>91</v>
      </c>
      <c r="I113" s="159" t="s">
        <v>114</v>
      </c>
      <c r="J113" s="165">
        <v>45040</v>
      </c>
      <c r="K113" s="165">
        <v>45040</v>
      </c>
      <c r="L113" s="172" t="s">
        <v>1754</v>
      </c>
      <c r="M113" s="159" t="s">
        <v>133</v>
      </c>
      <c r="N113" s="159" t="s">
        <v>1217</v>
      </c>
      <c r="O113" s="159" t="s">
        <v>805</v>
      </c>
      <c r="P113" s="159"/>
      <c r="Q113" s="165"/>
      <c r="R113" s="166"/>
      <c r="S113" s="167"/>
      <c r="T113" s="168">
        <v>45045</v>
      </c>
      <c r="U113" s="163" t="s">
        <v>945</v>
      </c>
      <c r="V113" s="169" t="s">
        <v>162</v>
      </c>
      <c r="W113" s="173" t="s">
        <v>328</v>
      </c>
    </row>
    <row r="114" spans="1:23" ht="14.45" customHeight="1" x14ac:dyDescent="0.25">
      <c r="A114" s="171" t="s">
        <v>2026</v>
      </c>
      <c r="B114" s="160">
        <v>30</v>
      </c>
      <c r="C114" s="159" t="s">
        <v>168</v>
      </c>
      <c r="D114" s="159" t="s">
        <v>173</v>
      </c>
      <c r="E114" s="159" t="s">
        <v>185</v>
      </c>
      <c r="F114" s="159"/>
      <c r="G114" s="166" t="s">
        <v>1891</v>
      </c>
      <c r="H114" s="171" t="s">
        <v>89</v>
      </c>
      <c r="I114" s="159" t="s">
        <v>114</v>
      </c>
      <c r="J114" s="165">
        <v>45040</v>
      </c>
      <c r="K114" s="165">
        <v>45040</v>
      </c>
      <c r="L114" s="172" t="s">
        <v>2027</v>
      </c>
      <c r="M114" s="159" t="s">
        <v>201</v>
      </c>
      <c r="N114" s="159" t="s">
        <v>1217</v>
      </c>
      <c r="O114" s="159" t="s">
        <v>306</v>
      </c>
      <c r="P114" s="159"/>
      <c r="Q114" s="165"/>
      <c r="R114" s="166"/>
      <c r="S114" s="167"/>
      <c r="T114" s="168">
        <v>45046</v>
      </c>
      <c r="U114" s="163" t="s">
        <v>2028</v>
      </c>
      <c r="V114" s="169" t="s">
        <v>162</v>
      </c>
      <c r="W114" s="173" t="s">
        <v>2029</v>
      </c>
    </row>
    <row r="115" spans="1:23" ht="14.45" customHeight="1" x14ac:dyDescent="0.25">
      <c r="A115" s="171" t="s">
        <v>2030</v>
      </c>
      <c r="B115" s="160">
        <v>23</v>
      </c>
      <c r="C115" s="159" t="s">
        <v>168</v>
      </c>
      <c r="D115" s="159" t="s">
        <v>173</v>
      </c>
      <c r="E115" s="159" t="s">
        <v>279</v>
      </c>
      <c r="F115" s="159"/>
      <c r="G115" s="166" t="s">
        <v>179</v>
      </c>
      <c r="H115" s="171" t="s">
        <v>89</v>
      </c>
      <c r="I115" s="159" t="s">
        <v>106</v>
      </c>
      <c r="J115" s="165">
        <v>45041</v>
      </c>
      <c r="K115" s="165">
        <v>45041</v>
      </c>
      <c r="L115" s="172" t="s">
        <v>339</v>
      </c>
      <c r="M115" s="159" t="s">
        <v>137</v>
      </c>
      <c r="N115" s="159" t="s">
        <v>290</v>
      </c>
      <c r="O115" s="159" t="s">
        <v>171</v>
      </c>
      <c r="P115" s="159"/>
      <c r="Q115" s="165"/>
      <c r="R115" s="166"/>
      <c r="S115" s="167"/>
      <c r="T115" s="168">
        <v>45046</v>
      </c>
      <c r="U115" s="163" t="s">
        <v>285</v>
      </c>
      <c r="V115" s="169" t="s">
        <v>162</v>
      </c>
      <c r="W115" s="173" t="s">
        <v>331</v>
      </c>
    </row>
    <row r="116" spans="1:23" ht="14.45" customHeight="1" x14ac:dyDescent="0.25">
      <c r="A116" s="171" t="s">
        <v>2031</v>
      </c>
      <c r="B116" s="160">
        <f>4*30.4387/365.25</f>
        <v>0.33334647501711157</v>
      </c>
      <c r="C116" s="159" t="s">
        <v>178</v>
      </c>
      <c r="D116" s="159" t="s">
        <v>173</v>
      </c>
      <c r="E116" s="159" t="s">
        <v>279</v>
      </c>
      <c r="F116" s="159"/>
      <c r="G116" s="166" t="s">
        <v>2032</v>
      </c>
      <c r="H116" s="171" t="s">
        <v>89</v>
      </c>
      <c r="I116" s="159" t="s">
        <v>106</v>
      </c>
      <c r="J116" s="165">
        <v>45041</v>
      </c>
      <c r="K116" s="165">
        <v>45041</v>
      </c>
      <c r="L116" s="172" t="s">
        <v>211</v>
      </c>
      <c r="M116" s="159" t="s">
        <v>133</v>
      </c>
      <c r="N116" s="159" t="s">
        <v>344</v>
      </c>
      <c r="O116" s="159" t="s">
        <v>284</v>
      </c>
      <c r="P116" s="159"/>
      <c r="Q116" s="165"/>
      <c r="R116" s="166"/>
      <c r="S116" s="167"/>
      <c r="T116" s="168">
        <v>45056</v>
      </c>
      <c r="U116" s="163" t="s">
        <v>285</v>
      </c>
      <c r="V116" s="169" t="s">
        <v>164</v>
      </c>
      <c r="W116" s="173" t="s">
        <v>2033</v>
      </c>
    </row>
    <row r="117" spans="1:23" ht="14.45" customHeight="1" x14ac:dyDescent="0.25">
      <c r="A117" s="171" t="s">
        <v>2034</v>
      </c>
      <c r="B117" s="160">
        <v>1.5</v>
      </c>
      <c r="C117" s="159" t="s">
        <v>168</v>
      </c>
      <c r="D117" s="159" t="s">
        <v>173</v>
      </c>
      <c r="E117" s="159" t="s">
        <v>185</v>
      </c>
      <c r="F117" s="159"/>
      <c r="G117" s="166" t="s">
        <v>413</v>
      </c>
      <c r="H117" s="171" t="s">
        <v>91</v>
      </c>
      <c r="I117" s="159" t="s">
        <v>114</v>
      </c>
      <c r="J117" s="165">
        <v>45042</v>
      </c>
      <c r="K117" s="165">
        <v>45042</v>
      </c>
      <c r="L117" s="172" t="s">
        <v>2035</v>
      </c>
      <c r="M117" s="159" t="s">
        <v>133</v>
      </c>
      <c r="N117" s="159" t="s">
        <v>290</v>
      </c>
      <c r="O117" s="159" t="s">
        <v>284</v>
      </c>
      <c r="P117" s="159"/>
      <c r="Q117" s="165"/>
      <c r="R117" s="166"/>
      <c r="S117" s="167"/>
      <c r="T117" s="168">
        <v>45051</v>
      </c>
      <c r="U117" s="163" t="s">
        <v>365</v>
      </c>
      <c r="V117" s="169" t="s">
        <v>162</v>
      </c>
      <c r="W117" s="173" t="s">
        <v>417</v>
      </c>
    </row>
    <row r="118" spans="1:23" ht="14.45" customHeight="1" x14ac:dyDescent="0.25">
      <c r="A118" s="171" t="s">
        <v>2036</v>
      </c>
      <c r="B118" s="160">
        <v>2.5</v>
      </c>
      <c r="C118" s="159" t="s">
        <v>178</v>
      </c>
      <c r="D118" s="159" t="s">
        <v>173</v>
      </c>
      <c r="E118" s="159" t="s">
        <v>185</v>
      </c>
      <c r="F118" s="159"/>
      <c r="G118" s="166" t="s">
        <v>436</v>
      </c>
      <c r="H118" s="171" t="s">
        <v>91</v>
      </c>
      <c r="I118" s="159" t="s">
        <v>114</v>
      </c>
      <c r="J118" s="165">
        <v>45042</v>
      </c>
      <c r="K118" s="165">
        <v>45042</v>
      </c>
      <c r="L118" s="172" t="s">
        <v>2037</v>
      </c>
      <c r="M118" s="159" t="s">
        <v>133</v>
      </c>
      <c r="N118" s="159" t="s">
        <v>290</v>
      </c>
      <c r="O118" s="159" t="s">
        <v>291</v>
      </c>
      <c r="P118" s="159"/>
      <c r="Q118" s="165"/>
      <c r="R118" s="166"/>
      <c r="S118" s="167"/>
      <c r="T118" s="168">
        <v>45045</v>
      </c>
      <c r="U118" s="163" t="s">
        <v>212</v>
      </c>
      <c r="V118" s="169" t="s">
        <v>162</v>
      </c>
      <c r="W118" s="173" t="s">
        <v>371</v>
      </c>
    </row>
    <row r="119" spans="1:23" ht="14.45" customHeight="1" x14ac:dyDescent="0.25">
      <c r="A119" s="171" t="s">
        <v>2038</v>
      </c>
      <c r="B119" s="160">
        <v>3.5</v>
      </c>
      <c r="C119" s="159" t="s">
        <v>178</v>
      </c>
      <c r="D119" s="159" t="s">
        <v>173</v>
      </c>
      <c r="E119" s="159" t="s">
        <v>185</v>
      </c>
      <c r="F119" s="159"/>
      <c r="G119" s="166" t="s">
        <v>436</v>
      </c>
      <c r="H119" s="171" t="s">
        <v>91</v>
      </c>
      <c r="I119" s="159" t="s">
        <v>114</v>
      </c>
      <c r="J119" s="165">
        <v>45042</v>
      </c>
      <c r="K119" s="165">
        <v>45042</v>
      </c>
      <c r="L119" s="172" t="s">
        <v>2039</v>
      </c>
      <c r="M119" s="159" t="s">
        <v>133</v>
      </c>
      <c r="N119" s="159" t="s">
        <v>290</v>
      </c>
      <c r="O119" s="159" t="s">
        <v>291</v>
      </c>
      <c r="P119" s="159"/>
      <c r="Q119" s="165"/>
      <c r="R119" s="166"/>
      <c r="S119" s="167"/>
      <c r="T119" s="168">
        <v>45045</v>
      </c>
      <c r="U119" s="163" t="s">
        <v>212</v>
      </c>
      <c r="V119" s="169" t="s">
        <v>162</v>
      </c>
      <c r="W119" s="173" t="s">
        <v>371</v>
      </c>
    </row>
    <row r="120" spans="1:23" ht="14.45" customHeight="1" x14ac:dyDescent="0.25">
      <c r="A120" s="171" t="s">
        <v>2040</v>
      </c>
      <c r="B120" s="160">
        <v>20</v>
      </c>
      <c r="C120" s="159" t="s">
        <v>168</v>
      </c>
      <c r="D120" s="159" t="s">
        <v>173</v>
      </c>
      <c r="E120" s="159" t="s">
        <v>279</v>
      </c>
      <c r="F120" s="159"/>
      <c r="G120" s="166" t="s">
        <v>338</v>
      </c>
      <c r="H120" s="171" t="s">
        <v>89</v>
      </c>
      <c r="I120" s="159" t="s">
        <v>102</v>
      </c>
      <c r="J120" s="165">
        <v>45042</v>
      </c>
      <c r="K120" s="165">
        <v>45042</v>
      </c>
      <c r="L120" s="172" t="s">
        <v>1391</v>
      </c>
      <c r="M120" s="159" t="s">
        <v>137</v>
      </c>
      <c r="N120" s="159" t="s">
        <v>290</v>
      </c>
      <c r="O120" s="159" t="s">
        <v>171</v>
      </c>
      <c r="P120" s="159"/>
      <c r="Q120" s="165"/>
      <c r="R120" s="166"/>
      <c r="S120" s="167"/>
      <c r="T120" s="168">
        <v>45046</v>
      </c>
      <c r="U120" s="163" t="s">
        <v>2041</v>
      </c>
      <c r="V120" s="169" t="s">
        <v>162</v>
      </c>
      <c r="W120" s="173" t="s">
        <v>299</v>
      </c>
    </row>
    <row r="121" spans="1:23" ht="14.45" customHeight="1" x14ac:dyDescent="0.25">
      <c r="A121" s="171" t="s">
        <v>2042</v>
      </c>
      <c r="B121" s="160">
        <v>21</v>
      </c>
      <c r="C121" s="159" t="s">
        <v>168</v>
      </c>
      <c r="D121" s="159" t="s">
        <v>173</v>
      </c>
      <c r="E121" s="159" t="s">
        <v>279</v>
      </c>
      <c r="F121" s="159"/>
      <c r="G121" s="166" t="s">
        <v>477</v>
      </c>
      <c r="H121" s="171" t="s">
        <v>89</v>
      </c>
      <c r="I121" s="159" t="s">
        <v>106</v>
      </c>
      <c r="J121" s="165">
        <v>45042</v>
      </c>
      <c r="K121" s="165">
        <v>45042</v>
      </c>
      <c r="L121" s="172" t="s">
        <v>177</v>
      </c>
      <c r="M121" s="159" t="s">
        <v>137</v>
      </c>
      <c r="N121" s="159" t="s">
        <v>290</v>
      </c>
      <c r="O121" s="159" t="s">
        <v>208</v>
      </c>
      <c r="P121" s="159"/>
      <c r="Q121" s="165"/>
      <c r="R121" s="166"/>
      <c r="S121" s="167"/>
      <c r="T121" s="168">
        <v>45043</v>
      </c>
      <c r="U121" s="163" t="s">
        <v>2043</v>
      </c>
      <c r="V121" s="169" t="s">
        <v>162</v>
      </c>
      <c r="W121" s="173" t="s">
        <v>676</v>
      </c>
    </row>
    <row r="122" spans="1:23" ht="14.45" customHeight="1" x14ac:dyDescent="0.25">
      <c r="A122" s="171" t="s">
        <v>2044</v>
      </c>
      <c r="B122" s="160">
        <v>22</v>
      </c>
      <c r="C122" s="159" t="s">
        <v>178</v>
      </c>
      <c r="D122" s="159" t="s">
        <v>173</v>
      </c>
      <c r="E122" s="159" t="s">
        <v>279</v>
      </c>
      <c r="F122" s="159"/>
      <c r="G122" s="166" t="s">
        <v>2032</v>
      </c>
      <c r="H122" s="171" t="s">
        <v>89</v>
      </c>
      <c r="I122" s="159" t="s">
        <v>106</v>
      </c>
      <c r="J122" s="165">
        <v>45040</v>
      </c>
      <c r="K122" s="165">
        <v>45040</v>
      </c>
      <c r="L122" s="172" t="s">
        <v>2045</v>
      </c>
      <c r="M122" s="159" t="s">
        <v>201</v>
      </c>
      <c r="N122" s="159" t="s">
        <v>344</v>
      </c>
      <c r="O122" s="159" t="s">
        <v>306</v>
      </c>
      <c r="P122" s="159"/>
      <c r="Q122" s="165"/>
      <c r="R122" s="166"/>
      <c r="S122" s="167"/>
      <c r="T122" s="168">
        <v>45046</v>
      </c>
      <c r="U122" s="163" t="s">
        <v>2046</v>
      </c>
      <c r="V122" s="169" t="s">
        <v>162</v>
      </c>
      <c r="W122" s="173" t="s">
        <v>347</v>
      </c>
    </row>
    <row r="123" spans="1:23" ht="14.45" customHeight="1" x14ac:dyDescent="0.25">
      <c r="A123" s="171" t="s">
        <v>2047</v>
      </c>
      <c r="B123" s="160">
        <f>3*30.4387/365.25</f>
        <v>0.25000985626283367</v>
      </c>
      <c r="C123" s="159" t="s">
        <v>178</v>
      </c>
      <c r="D123" s="159" t="s">
        <v>169</v>
      </c>
      <c r="E123" s="159" t="s">
        <v>795</v>
      </c>
      <c r="F123" s="159"/>
      <c r="G123" s="166" t="s">
        <v>1033</v>
      </c>
      <c r="H123" s="171" t="s">
        <v>303</v>
      </c>
      <c r="I123" s="159" t="s">
        <v>122</v>
      </c>
      <c r="J123" s="165">
        <v>45042</v>
      </c>
      <c r="K123" s="165">
        <v>45042</v>
      </c>
      <c r="L123" s="172" t="s">
        <v>211</v>
      </c>
      <c r="M123" s="159" t="s">
        <v>133</v>
      </c>
      <c r="N123" s="159" t="s">
        <v>505</v>
      </c>
      <c r="O123" s="159" t="s">
        <v>284</v>
      </c>
      <c r="P123" s="159"/>
      <c r="Q123" s="165"/>
      <c r="R123" s="166"/>
      <c r="S123" s="167"/>
      <c r="T123" s="168">
        <v>45046</v>
      </c>
      <c r="U123" s="163" t="s">
        <v>1957</v>
      </c>
      <c r="V123" s="169" t="s">
        <v>162</v>
      </c>
      <c r="W123" s="173" t="s">
        <v>299</v>
      </c>
    </row>
    <row r="124" spans="1:23" ht="14.45" customHeight="1" x14ac:dyDescent="0.25">
      <c r="A124" s="171" t="s">
        <v>2048</v>
      </c>
      <c r="B124" s="160">
        <v>4.5</v>
      </c>
      <c r="C124" s="159" t="s">
        <v>168</v>
      </c>
      <c r="D124" s="159" t="s">
        <v>173</v>
      </c>
      <c r="E124" s="159" t="s">
        <v>185</v>
      </c>
      <c r="F124" s="159"/>
      <c r="G124" s="166" t="s">
        <v>342</v>
      </c>
      <c r="H124" s="171" t="s">
        <v>91</v>
      </c>
      <c r="I124" s="159" t="s">
        <v>114</v>
      </c>
      <c r="J124" s="165">
        <v>45043</v>
      </c>
      <c r="K124" s="165">
        <v>45043</v>
      </c>
      <c r="L124" s="172" t="s">
        <v>2049</v>
      </c>
      <c r="M124" s="159" t="s">
        <v>133</v>
      </c>
      <c r="N124" s="159" t="s">
        <v>290</v>
      </c>
      <c r="O124" s="159" t="s">
        <v>306</v>
      </c>
      <c r="P124" s="159"/>
      <c r="Q124" s="165"/>
      <c r="R124" s="166"/>
      <c r="S124" s="167"/>
      <c r="T124" s="168">
        <v>45049</v>
      </c>
      <c r="U124" s="163" t="s">
        <v>2050</v>
      </c>
      <c r="V124" s="169" t="s">
        <v>162</v>
      </c>
      <c r="W124" s="173" t="s">
        <v>347</v>
      </c>
    </row>
    <row r="125" spans="1:23" ht="14.45" customHeight="1" x14ac:dyDescent="0.25">
      <c r="A125" s="171" t="s">
        <v>2051</v>
      </c>
      <c r="B125" s="160">
        <v>53</v>
      </c>
      <c r="C125" s="159" t="s">
        <v>168</v>
      </c>
      <c r="D125" s="159" t="s">
        <v>173</v>
      </c>
      <c r="E125" s="159" t="s">
        <v>279</v>
      </c>
      <c r="F125" s="159"/>
      <c r="G125" s="166" t="s">
        <v>419</v>
      </c>
      <c r="H125" s="171" t="s">
        <v>89</v>
      </c>
      <c r="I125" s="159" t="s">
        <v>106</v>
      </c>
      <c r="J125" s="165">
        <v>45043</v>
      </c>
      <c r="K125" s="165">
        <v>45043</v>
      </c>
      <c r="L125" s="172" t="s">
        <v>2052</v>
      </c>
      <c r="M125" s="159" t="s">
        <v>133</v>
      </c>
      <c r="N125" s="159" t="s">
        <v>290</v>
      </c>
      <c r="O125" s="159" t="s">
        <v>345</v>
      </c>
      <c r="P125" s="159"/>
      <c r="Q125" s="165"/>
      <c r="R125" s="166"/>
      <c r="S125" s="167"/>
      <c r="T125" s="168">
        <v>45048</v>
      </c>
      <c r="U125" s="163" t="s">
        <v>285</v>
      </c>
      <c r="V125" s="169" t="s">
        <v>166</v>
      </c>
      <c r="W125" s="173" t="s">
        <v>2053</v>
      </c>
    </row>
    <row r="126" spans="1:23" ht="14.45" customHeight="1" x14ac:dyDescent="0.25">
      <c r="A126" s="171" t="s">
        <v>2054</v>
      </c>
      <c r="B126" s="160">
        <f>45/365.25</f>
        <v>0.12320328542094455</v>
      </c>
      <c r="C126" s="159" t="s">
        <v>168</v>
      </c>
      <c r="D126" s="159" t="s">
        <v>173</v>
      </c>
      <c r="E126" s="159" t="s">
        <v>279</v>
      </c>
      <c r="F126" s="159"/>
      <c r="G126" s="166" t="s">
        <v>179</v>
      </c>
      <c r="H126" s="171" t="s">
        <v>89</v>
      </c>
      <c r="I126" s="159" t="s">
        <v>106</v>
      </c>
      <c r="J126" s="165">
        <v>45043</v>
      </c>
      <c r="K126" s="165">
        <v>45043</v>
      </c>
      <c r="L126" s="172" t="s">
        <v>2055</v>
      </c>
      <c r="M126" s="159" t="s">
        <v>133</v>
      </c>
      <c r="N126" s="159" t="s">
        <v>290</v>
      </c>
      <c r="O126" s="159" t="s">
        <v>284</v>
      </c>
      <c r="P126" s="159"/>
      <c r="Q126" s="165"/>
      <c r="R126" s="166"/>
      <c r="S126" s="167"/>
      <c r="T126" s="168">
        <v>45058</v>
      </c>
      <c r="U126" s="163" t="s">
        <v>2056</v>
      </c>
      <c r="V126" s="169" t="s">
        <v>162</v>
      </c>
      <c r="W126" s="173" t="s">
        <v>1079</v>
      </c>
    </row>
    <row r="127" spans="1:23" ht="14.45" customHeight="1" x14ac:dyDescent="0.25">
      <c r="A127" s="171" t="s">
        <v>2057</v>
      </c>
      <c r="B127" s="160">
        <f>13*30.4387/365.25</f>
        <v>1.0833760438056126</v>
      </c>
      <c r="C127" s="159" t="s">
        <v>178</v>
      </c>
      <c r="D127" s="159" t="s">
        <v>173</v>
      </c>
      <c r="E127" s="159" t="s">
        <v>185</v>
      </c>
      <c r="F127" s="159"/>
      <c r="G127" s="166" t="s">
        <v>405</v>
      </c>
      <c r="H127" s="171" t="s">
        <v>91</v>
      </c>
      <c r="I127" s="159" t="s">
        <v>116</v>
      </c>
      <c r="J127" s="165">
        <v>45043</v>
      </c>
      <c r="K127" s="165">
        <v>45043</v>
      </c>
      <c r="L127" s="172" t="s">
        <v>1706</v>
      </c>
      <c r="M127" s="159" t="s">
        <v>133</v>
      </c>
      <c r="N127" s="159" t="s">
        <v>290</v>
      </c>
      <c r="O127" s="159" t="s">
        <v>345</v>
      </c>
      <c r="P127" s="159"/>
      <c r="Q127" s="165"/>
      <c r="R127" s="166"/>
      <c r="S127" s="167"/>
      <c r="T127" s="168">
        <v>45046</v>
      </c>
      <c r="U127" s="163" t="s">
        <v>2058</v>
      </c>
      <c r="V127" s="169" t="s">
        <v>162</v>
      </c>
      <c r="W127" s="173" t="s">
        <v>371</v>
      </c>
    </row>
    <row r="128" spans="1:23" ht="14.45" customHeight="1" x14ac:dyDescent="0.25">
      <c r="A128" s="171" t="s">
        <v>2059</v>
      </c>
      <c r="B128" s="160">
        <v>20</v>
      </c>
      <c r="C128" s="159" t="s">
        <v>168</v>
      </c>
      <c r="D128" s="159" t="s">
        <v>173</v>
      </c>
      <c r="E128" s="159" t="s">
        <v>279</v>
      </c>
      <c r="F128" s="159"/>
      <c r="G128" s="166" t="s">
        <v>350</v>
      </c>
      <c r="H128" s="171" t="s">
        <v>89</v>
      </c>
      <c r="I128" s="159" t="s">
        <v>106</v>
      </c>
      <c r="J128" s="165">
        <v>45043</v>
      </c>
      <c r="K128" s="165">
        <v>45043</v>
      </c>
      <c r="L128" s="172" t="s">
        <v>2060</v>
      </c>
      <c r="M128" s="159" t="s">
        <v>137</v>
      </c>
      <c r="N128" s="159" t="s">
        <v>290</v>
      </c>
      <c r="O128" s="159" t="s">
        <v>171</v>
      </c>
      <c r="P128" s="159"/>
      <c r="Q128" s="165"/>
      <c r="R128" s="166"/>
      <c r="S128" s="167"/>
      <c r="T128" s="168">
        <v>45050</v>
      </c>
      <c r="U128" s="163" t="s">
        <v>2061</v>
      </c>
      <c r="V128" s="169" t="s">
        <v>162</v>
      </c>
      <c r="W128" s="173" t="s">
        <v>423</v>
      </c>
    </row>
    <row r="129" spans="1:23" ht="14.45" customHeight="1" x14ac:dyDescent="0.25">
      <c r="A129" s="171" t="s">
        <v>2062</v>
      </c>
      <c r="B129" s="160">
        <f>27/365.25</f>
        <v>7.3921971252566734E-2</v>
      </c>
      <c r="C129" s="159" t="s">
        <v>178</v>
      </c>
      <c r="D129" s="159" t="s">
        <v>173</v>
      </c>
      <c r="E129" s="159" t="s">
        <v>185</v>
      </c>
      <c r="F129" s="159"/>
      <c r="G129" s="166" t="s">
        <v>446</v>
      </c>
      <c r="H129" s="171" t="s">
        <v>91</v>
      </c>
      <c r="I129" s="159" t="s">
        <v>114</v>
      </c>
      <c r="J129" s="165">
        <v>45044</v>
      </c>
      <c r="K129" s="165">
        <v>45044</v>
      </c>
      <c r="L129" s="172" t="s">
        <v>2063</v>
      </c>
      <c r="M129" s="159" t="s">
        <v>133</v>
      </c>
      <c r="N129" s="159" t="s">
        <v>305</v>
      </c>
      <c r="O129" s="159" t="s">
        <v>415</v>
      </c>
      <c r="P129" s="159"/>
      <c r="Q129" s="165"/>
      <c r="R129" s="166"/>
      <c r="S129" s="167"/>
      <c r="T129" s="168">
        <v>45059</v>
      </c>
      <c r="U129" s="163" t="s">
        <v>2064</v>
      </c>
      <c r="V129" s="169" t="s">
        <v>162</v>
      </c>
      <c r="W129" s="173" t="s">
        <v>1079</v>
      </c>
    </row>
    <row r="130" spans="1:23" ht="14.45" customHeight="1" x14ac:dyDescent="0.25">
      <c r="A130" s="171" t="s">
        <v>2065</v>
      </c>
      <c r="B130" s="160">
        <v>27</v>
      </c>
      <c r="C130" s="159" t="s">
        <v>168</v>
      </c>
      <c r="D130" s="159" t="s">
        <v>173</v>
      </c>
      <c r="E130" s="159" t="s">
        <v>185</v>
      </c>
      <c r="F130" s="159"/>
      <c r="G130" s="166" t="s">
        <v>367</v>
      </c>
      <c r="H130" s="171" t="s">
        <v>89</v>
      </c>
      <c r="I130" s="159" t="s">
        <v>114</v>
      </c>
      <c r="J130" s="165">
        <v>45045</v>
      </c>
      <c r="K130" s="165">
        <v>45045</v>
      </c>
      <c r="L130" s="172" t="s">
        <v>894</v>
      </c>
      <c r="M130" s="159" t="s">
        <v>137</v>
      </c>
      <c r="N130" s="159" t="s">
        <v>305</v>
      </c>
      <c r="O130" s="159" t="s">
        <v>208</v>
      </c>
      <c r="P130" s="159"/>
      <c r="Q130" s="165"/>
      <c r="R130" s="166"/>
      <c r="S130" s="167"/>
      <c r="T130" s="168">
        <v>45046</v>
      </c>
      <c r="U130" s="163" t="s">
        <v>2066</v>
      </c>
      <c r="V130" s="169" t="s">
        <v>162</v>
      </c>
      <c r="W130" s="173" t="s">
        <v>676</v>
      </c>
    </row>
    <row r="131" spans="1:23" ht="14.45" customHeight="1" x14ac:dyDescent="0.25">
      <c r="A131" s="171" t="s">
        <v>2067</v>
      </c>
      <c r="B131" s="170">
        <f>12/365.25</f>
        <v>3.2854209445585217E-2</v>
      </c>
      <c r="C131" s="159" t="s">
        <v>168</v>
      </c>
      <c r="D131" s="159" t="s">
        <v>173</v>
      </c>
      <c r="E131" s="159" t="s">
        <v>185</v>
      </c>
      <c r="F131" s="159"/>
      <c r="G131" s="166" t="s">
        <v>2068</v>
      </c>
      <c r="H131" s="171" t="s">
        <v>91</v>
      </c>
      <c r="I131" s="159" t="s">
        <v>114</v>
      </c>
      <c r="J131" s="165">
        <v>45045</v>
      </c>
      <c r="K131" s="165">
        <v>45045</v>
      </c>
      <c r="L131" s="172" t="s">
        <v>2069</v>
      </c>
      <c r="M131" s="159" t="s">
        <v>133</v>
      </c>
      <c r="N131" s="159" t="s">
        <v>305</v>
      </c>
      <c r="O131" s="159" t="s">
        <v>284</v>
      </c>
      <c r="P131" s="159"/>
      <c r="Q131" s="165"/>
      <c r="R131" s="166"/>
      <c r="S131" s="167"/>
      <c r="T131" s="168">
        <v>45071</v>
      </c>
      <c r="U131" s="163" t="s">
        <v>2070</v>
      </c>
      <c r="V131" s="169" t="s">
        <v>162</v>
      </c>
      <c r="W131" s="173" t="s">
        <v>2071</v>
      </c>
    </row>
    <row r="132" spans="1:23" ht="14.45" customHeight="1" x14ac:dyDescent="0.25">
      <c r="A132" s="171" t="s">
        <v>2072</v>
      </c>
      <c r="B132" s="160">
        <f>22/365.25</f>
        <v>6.0232717316906229E-2</v>
      </c>
      <c r="C132" s="159" t="s">
        <v>178</v>
      </c>
      <c r="D132" s="159" t="s">
        <v>173</v>
      </c>
      <c r="E132" s="159" t="s">
        <v>185</v>
      </c>
      <c r="F132" s="159"/>
      <c r="G132" s="166" t="s">
        <v>529</v>
      </c>
      <c r="H132" s="171" t="s">
        <v>91</v>
      </c>
      <c r="I132" s="159" t="s">
        <v>116</v>
      </c>
      <c r="J132" s="165">
        <v>45045</v>
      </c>
      <c r="K132" s="165">
        <v>45045</v>
      </c>
      <c r="L132" s="172" t="s">
        <v>2073</v>
      </c>
      <c r="M132" s="159" t="s">
        <v>133</v>
      </c>
      <c r="N132" s="159" t="s">
        <v>1217</v>
      </c>
      <c r="O132" s="159" t="s">
        <v>284</v>
      </c>
      <c r="P132" s="159"/>
      <c r="Q132" s="165"/>
      <c r="R132" s="166"/>
      <c r="S132" s="167"/>
      <c r="T132" s="168">
        <v>45047</v>
      </c>
      <c r="U132" s="163" t="s">
        <v>2058</v>
      </c>
      <c r="V132" s="169" t="s">
        <v>162</v>
      </c>
      <c r="W132" s="173" t="s">
        <v>276</v>
      </c>
    </row>
    <row r="133" spans="1:23" ht="14.45" customHeight="1" x14ac:dyDescent="0.25">
      <c r="A133" s="171" t="s">
        <v>2074</v>
      </c>
      <c r="B133" s="160">
        <v>48</v>
      </c>
      <c r="C133" s="159" t="s">
        <v>178</v>
      </c>
      <c r="D133" s="159" t="s">
        <v>173</v>
      </c>
      <c r="E133" s="159" t="s">
        <v>185</v>
      </c>
      <c r="F133" s="159"/>
      <c r="G133" s="166" t="s">
        <v>1907</v>
      </c>
      <c r="H133" s="171" t="s">
        <v>89</v>
      </c>
      <c r="I133" s="159" t="s">
        <v>114</v>
      </c>
      <c r="J133" s="165">
        <v>45044</v>
      </c>
      <c r="K133" s="165">
        <v>45044</v>
      </c>
      <c r="L133" s="172" t="s">
        <v>2075</v>
      </c>
      <c r="M133" s="159" t="s">
        <v>201</v>
      </c>
      <c r="N133" s="159" t="s">
        <v>344</v>
      </c>
      <c r="O133" s="159" t="s">
        <v>306</v>
      </c>
      <c r="P133" s="159" t="s">
        <v>353</v>
      </c>
      <c r="Q133" s="165">
        <v>45044</v>
      </c>
      <c r="R133" s="166" t="s">
        <v>354</v>
      </c>
      <c r="S133" s="167"/>
      <c r="T133" s="168">
        <v>45049</v>
      </c>
      <c r="U133" s="163" t="s">
        <v>2076</v>
      </c>
      <c r="V133" s="169" t="s">
        <v>162</v>
      </c>
      <c r="W133" s="173" t="s">
        <v>328</v>
      </c>
    </row>
    <row r="134" spans="1:23" ht="14.45" customHeight="1" x14ac:dyDescent="0.25">
      <c r="A134" s="171" t="s">
        <v>2077</v>
      </c>
      <c r="B134" s="160">
        <v>27</v>
      </c>
      <c r="C134" s="159" t="s">
        <v>168</v>
      </c>
      <c r="D134" s="159" t="s">
        <v>173</v>
      </c>
      <c r="E134" s="159" t="s">
        <v>279</v>
      </c>
      <c r="F134" s="159"/>
      <c r="G134" s="166" t="s">
        <v>338</v>
      </c>
      <c r="H134" s="171" t="s">
        <v>89</v>
      </c>
      <c r="I134" s="159" t="s">
        <v>102</v>
      </c>
      <c r="J134" s="165">
        <v>45045</v>
      </c>
      <c r="K134" s="165">
        <v>45045</v>
      </c>
      <c r="L134" s="172" t="s">
        <v>2078</v>
      </c>
      <c r="M134" s="159" t="s">
        <v>137</v>
      </c>
      <c r="N134" s="159" t="s">
        <v>305</v>
      </c>
      <c r="O134" s="159" t="s">
        <v>1059</v>
      </c>
      <c r="P134" s="159"/>
      <c r="Q134" s="165"/>
      <c r="R134" s="166" t="s">
        <v>147</v>
      </c>
      <c r="S134" s="167"/>
      <c r="T134" s="168">
        <v>45049</v>
      </c>
      <c r="U134" s="163" t="s">
        <v>2079</v>
      </c>
      <c r="V134" s="169" t="s">
        <v>162</v>
      </c>
      <c r="W134" s="173" t="s">
        <v>293</v>
      </c>
    </row>
    <row r="135" spans="1:23" ht="14.45" customHeight="1" x14ac:dyDescent="0.25">
      <c r="A135" s="171" t="s">
        <v>2080</v>
      </c>
      <c r="B135" s="160">
        <v>65</v>
      </c>
      <c r="C135" s="159" t="s">
        <v>168</v>
      </c>
      <c r="D135" s="159" t="s">
        <v>173</v>
      </c>
      <c r="E135" s="159" t="s">
        <v>279</v>
      </c>
      <c r="F135" s="159"/>
      <c r="G135" s="166" t="s">
        <v>350</v>
      </c>
      <c r="H135" s="171" t="s">
        <v>89</v>
      </c>
      <c r="I135" s="159" t="s">
        <v>106</v>
      </c>
      <c r="J135" s="165">
        <v>45046</v>
      </c>
      <c r="K135" s="165">
        <v>45046</v>
      </c>
      <c r="L135" s="172" t="s">
        <v>2081</v>
      </c>
      <c r="M135" s="159" t="s">
        <v>133</v>
      </c>
      <c r="N135" s="159" t="s">
        <v>1217</v>
      </c>
      <c r="O135" s="159" t="s">
        <v>383</v>
      </c>
      <c r="P135" s="159"/>
      <c r="Q135" s="165"/>
      <c r="R135" s="166"/>
      <c r="S135" s="167"/>
      <c r="T135" s="168">
        <v>45048</v>
      </c>
      <c r="U135" s="163" t="s">
        <v>2082</v>
      </c>
      <c r="V135" s="169" t="s">
        <v>162</v>
      </c>
      <c r="W135" s="173" t="s">
        <v>276</v>
      </c>
    </row>
    <row r="136" spans="1:23" ht="14.45" customHeight="1" x14ac:dyDescent="0.25">
      <c r="A136" s="171" t="s">
        <v>2083</v>
      </c>
      <c r="B136" s="160">
        <v>51</v>
      </c>
      <c r="C136" s="159" t="s">
        <v>178</v>
      </c>
      <c r="D136" s="159" t="s">
        <v>173</v>
      </c>
      <c r="E136" s="159" t="s">
        <v>279</v>
      </c>
      <c r="F136" s="159"/>
      <c r="G136" s="166" t="s">
        <v>179</v>
      </c>
      <c r="H136" s="171" t="s">
        <v>89</v>
      </c>
      <c r="I136" s="159" t="s">
        <v>106</v>
      </c>
      <c r="J136" s="165">
        <v>45046</v>
      </c>
      <c r="K136" s="165">
        <v>45046</v>
      </c>
      <c r="L136" s="172" t="s">
        <v>2084</v>
      </c>
      <c r="M136" s="159" t="s">
        <v>133</v>
      </c>
      <c r="N136" s="159" t="s">
        <v>1217</v>
      </c>
      <c r="O136" s="159" t="s">
        <v>736</v>
      </c>
      <c r="P136" s="159"/>
      <c r="Q136" s="165"/>
      <c r="R136" s="166"/>
      <c r="S136" s="167"/>
      <c r="T136" s="168">
        <v>45049</v>
      </c>
      <c r="U136" s="163" t="s">
        <v>2085</v>
      </c>
      <c r="V136" s="169" t="s">
        <v>162</v>
      </c>
      <c r="W136" s="173" t="s">
        <v>371</v>
      </c>
    </row>
    <row r="137" spans="1:23" ht="14.45" customHeight="1" x14ac:dyDescent="0.25">
      <c r="A137" s="171" t="s">
        <v>2086</v>
      </c>
      <c r="B137" s="160">
        <v>30</v>
      </c>
      <c r="C137" s="159" t="s">
        <v>168</v>
      </c>
      <c r="D137" s="159" t="s">
        <v>173</v>
      </c>
      <c r="E137" s="159" t="s">
        <v>279</v>
      </c>
      <c r="F137" s="159"/>
      <c r="G137" s="166" t="s">
        <v>179</v>
      </c>
      <c r="H137" s="171" t="s">
        <v>89</v>
      </c>
      <c r="I137" s="159" t="s">
        <v>106</v>
      </c>
      <c r="J137" s="165">
        <v>45046</v>
      </c>
      <c r="K137" s="165">
        <v>45046</v>
      </c>
      <c r="L137" s="172" t="s">
        <v>2087</v>
      </c>
      <c r="M137" s="159" t="s">
        <v>137</v>
      </c>
      <c r="N137" s="159" t="s">
        <v>1217</v>
      </c>
      <c r="O137" s="159" t="s">
        <v>208</v>
      </c>
      <c r="P137" s="159"/>
      <c r="Q137" s="165"/>
      <c r="R137" s="166"/>
      <c r="S137" s="167"/>
      <c r="T137" s="168">
        <v>45048</v>
      </c>
      <c r="U137" s="163" t="s">
        <v>2088</v>
      </c>
      <c r="V137" s="169" t="s">
        <v>162</v>
      </c>
      <c r="W137" s="173" t="s">
        <v>276</v>
      </c>
    </row>
    <row r="138" spans="1:23" ht="14.45" customHeight="1" x14ac:dyDescent="0.25">
      <c r="A138" s="171" t="s">
        <v>2089</v>
      </c>
      <c r="B138" s="160">
        <v>22</v>
      </c>
      <c r="C138" s="159" t="s">
        <v>168</v>
      </c>
      <c r="D138" s="159" t="s">
        <v>173</v>
      </c>
      <c r="E138" s="159" t="s">
        <v>185</v>
      </c>
      <c r="F138" s="159"/>
      <c r="G138" s="166" t="s">
        <v>342</v>
      </c>
      <c r="H138" s="171" t="s">
        <v>91</v>
      </c>
      <c r="I138" s="159" t="s">
        <v>114</v>
      </c>
      <c r="J138" s="165">
        <v>45046</v>
      </c>
      <c r="K138" s="165">
        <v>45046</v>
      </c>
      <c r="L138" s="172" t="s">
        <v>2090</v>
      </c>
      <c r="M138" s="159" t="s">
        <v>137</v>
      </c>
      <c r="N138" s="159" t="s">
        <v>1217</v>
      </c>
      <c r="O138" s="159" t="s">
        <v>334</v>
      </c>
      <c r="P138" s="159"/>
      <c r="Q138" s="165"/>
      <c r="R138" s="166"/>
      <c r="S138" s="167"/>
      <c r="T138" s="168">
        <v>45047</v>
      </c>
      <c r="U138" s="163" t="s">
        <v>2091</v>
      </c>
      <c r="V138" s="169" t="s">
        <v>162</v>
      </c>
      <c r="W138" s="173" t="s">
        <v>665</v>
      </c>
    </row>
    <row r="139" spans="1:23" ht="14.45" customHeight="1" x14ac:dyDescent="0.25">
      <c r="A139" s="171" t="s">
        <v>2092</v>
      </c>
      <c r="B139" s="160">
        <v>50</v>
      </c>
      <c r="C139" s="159" t="s">
        <v>168</v>
      </c>
      <c r="D139" s="159" t="s">
        <v>173</v>
      </c>
      <c r="E139" s="159" t="s">
        <v>185</v>
      </c>
      <c r="F139" s="159"/>
      <c r="G139" s="166" t="s">
        <v>342</v>
      </c>
      <c r="H139" s="171" t="s">
        <v>91</v>
      </c>
      <c r="I139" s="159" t="s">
        <v>114</v>
      </c>
      <c r="J139" s="165">
        <v>45046</v>
      </c>
      <c r="K139" s="165">
        <v>45046</v>
      </c>
      <c r="L139" s="172" t="s">
        <v>2093</v>
      </c>
      <c r="M139" s="159" t="s">
        <v>133</v>
      </c>
      <c r="N139" s="159" t="s">
        <v>1217</v>
      </c>
      <c r="O139" s="159" t="s">
        <v>383</v>
      </c>
      <c r="P139" s="159"/>
      <c r="Q139" s="165"/>
      <c r="R139" s="166"/>
      <c r="S139" s="167"/>
      <c r="T139" s="168">
        <v>45052</v>
      </c>
      <c r="U139" s="163" t="s">
        <v>285</v>
      </c>
      <c r="V139" s="169" t="s">
        <v>166</v>
      </c>
      <c r="W139" s="173" t="s">
        <v>472</v>
      </c>
    </row>
    <row r="140" spans="1:23" ht="14.45" customHeight="1" x14ac:dyDescent="0.25">
      <c r="A140" s="171" t="s">
        <v>2094</v>
      </c>
      <c r="B140" s="160">
        <f>6*30.4387/365.25</f>
        <v>0.50001971252566735</v>
      </c>
      <c r="C140" s="159" t="s">
        <v>178</v>
      </c>
      <c r="D140" s="159" t="s">
        <v>173</v>
      </c>
      <c r="E140" s="159" t="s">
        <v>185</v>
      </c>
      <c r="F140" s="159"/>
      <c r="G140" s="166" t="s">
        <v>446</v>
      </c>
      <c r="H140" s="171" t="s">
        <v>91</v>
      </c>
      <c r="I140" s="159" t="s">
        <v>114</v>
      </c>
      <c r="J140" s="165">
        <v>45046</v>
      </c>
      <c r="K140" s="165">
        <v>45046</v>
      </c>
      <c r="L140" s="172" t="s">
        <v>1681</v>
      </c>
      <c r="M140" s="159" t="s">
        <v>133</v>
      </c>
      <c r="N140" s="159" t="s">
        <v>1217</v>
      </c>
      <c r="O140" s="159" t="s">
        <v>284</v>
      </c>
      <c r="P140" s="159"/>
      <c r="Q140" s="165"/>
      <c r="R140" s="166"/>
      <c r="S140" s="167"/>
      <c r="T140" s="168">
        <v>45051</v>
      </c>
      <c r="U140" s="163" t="s">
        <v>365</v>
      </c>
      <c r="V140" s="169" t="s">
        <v>162</v>
      </c>
      <c r="W140" s="173" t="s">
        <v>328</v>
      </c>
    </row>
    <row r="141" spans="1:23" ht="14.45" customHeight="1" x14ac:dyDescent="0.25">
      <c r="A141" s="171"/>
      <c r="B141" s="160"/>
      <c r="C141" s="159"/>
      <c r="D141" s="159"/>
      <c r="E141" s="159"/>
      <c r="F141" s="159"/>
      <c r="G141" s="166"/>
      <c r="H141" s="171"/>
      <c r="I141" s="159"/>
      <c r="J141" s="165"/>
      <c r="K141" s="165"/>
      <c r="L141" s="172"/>
      <c r="M141" s="159"/>
      <c r="N141" s="159"/>
      <c r="O141" s="159"/>
      <c r="P141" s="159"/>
      <c r="Q141" s="165"/>
      <c r="R141" s="166"/>
      <c r="S141" s="167"/>
      <c r="T141" s="168"/>
      <c r="U141" s="163"/>
      <c r="V141" s="169"/>
      <c r="W141" s="173"/>
    </row>
    <row r="142" spans="1:23" ht="14.45" customHeight="1" x14ac:dyDescent="0.25">
      <c r="A142" s="171"/>
      <c r="B142" s="160"/>
      <c r="C142" s="159"/>
      <c r="D142" s="159"/>
      <c r="E142" s="159"/>
      <c r="F142" s="159"/>
      <c r="G142" s="166"/>
      <c r="H142" s="171"/>
      <c r="I142" s="159"/>
      <c r="J142" s="165"/>
      <c r="K142" s="165"/>
      <c r="L142" s="172"/>
      <c r="M142" s="159"/>
      <c r="N142" s="159"/>
      <c r="O142" s="159"/>
      <c r="P142" s="159"/>
      <c r="Q142" s="165"/>
      <c r="R142" s="166"/>
      <c r="S142" s="167"/>
      <c r="T142" s="168"/>
      <c r="U142" s="163"/>
      <c r="V142" s="169"/>
      <c r="W142" s="173"/>
    </row>
    <row r="143" spans="1:23" ht="14.45" customHeight="1" x14ac:dyDescent="0.25">
      <c r="A143" s="171"/>
      <c r="B143" s="170"/>
      <c r="C143" s="159"/>
      <c r="D143" s="159"/>
      <c r="E143" s="159"/>
      <c r="F143" s="159"/>
      <c r="G143" s="166"/>
      <c r="H143" s="171"/>
      <c r="I143" s="159"/>
      <c r="J143" s="165"/>
      <c r="K143" s="165"/>
      <c r="L143" s="172"/>
      <c r="M143" s="159"/>
      <c r="N143" s="159"/>
      <c r="O143" s="159"/>
      <c r="P143" s="159"/>
      <c r="Q143" s="165"/>
      <c r="R143" s="166"/>
      <c r="S143" s="167"/>
      <c r="T143" s="168"/>
      <c r="U143" s="163"/>
      <c r="V143" s="169"/>
      <c r="W143" s="173"/>
    </row>
    <row r="144" spans="1:23" ht="14.45" customHeight="1" x14ac:dyDescent="0.25">
      <c r="A144" s="171"/>
      <c r="B144" s="160"/>
      <c r="C144" s="159"/>
      <c r="D144" s="159"/>
      <c r="E144" s="159"/>
      <c r="F144" s="159"/>
      <c r="G144" s="166"/>
      <c r="H144" s="171"/>
      <c r="I144" s="159"/>
      <c r="J144" s="165"/>
      <c r="K144" s="165"/>
      <c r="L144" s="172"/>
      <c r="M144" s="159"/>
      <c r="N144" s="159"/>
      <c r="O144" s="159"/>
      <c r="P144" s="159"/>
      <c r="Q144" s="165"/>
      <c r="R144" s="166"/>
      <c r="S144" s="167"/>
      <c r="T144" s="168"/>
      <c r="U144" s="163"/>
      <c r="V144" s="169"/>
      <c r="W144" s="173"/>
    </row>
    <row r="145" spans="1:23" ht="14.45" customHeight="1" x14ac:dyDescent="0.25">
      <c r="A145" s="171"/>
      <c r="B145" s="160"/>
      <c r="C145" s="159"/>
      <c r="D145" s="159"/>
      <c r="E145" s="159"/>
      <c r="F145" s="159"/>
      <c r="G145" s="166"/>
      <c r="H145" s="171"/>
      <c r="I145" s="159"/>
      <c r="J145" s="165"/>
      <c r="K145" s="178"/>
      <c r="L145" s="172"/>
      <c r="M145" s="159"/>
      <c r="N145" s="159"/>
      <c r="O145" s="159"/>
      <c r="P145" s="159"/>
      <c r="Q145" s="165"/>
      <c r="R145" s="166"/>
      <c r="S145" s="167"/>
      <c r="T145" s="168"/>
      <c r="U145" s="163"/>
      <c r="V145" s="169"/>
      <c r="W145" s="173"/>
    </row>
    <row r="146" spans="1:23" ht="14.45" customHeight="1" x14ac:dyDescent="0.25">
      <c r="A146" s="171"/>
      <c r="B146" s="160"/>
      <c r="C146" s="159"/>
      <c r="D146" s="159"/>
      <c r="E146" s="159"/>
      <c r="F146" s="159"/>
      <c r="G146" s="166"/>
      <c r="H146" s="171"/>
      <c r="I146" s="159"/>
      <c r="J146" s="165"/>
      <c r="K146" s="178"/>
      <c r="L146" s="172"/>
      <c r="M146" s="159"/>
      <c r="N146" s="159"/>
      <c r="O146" s="159"/>
      <c r="P146" s="159"/>
      <c r="Q146" s="165"/>
      <c r="R146" s="166"/>
      <c r="S146" s="167"/>
      <c r="T146" s="168"/>
      <c r="U146" s="163"/>
      <c r="V146" s="169"/>
      <c r="W146" s="173"/>
    </row>
    <row r="147" spans="1:23" ht="14.45" customHeight="1" x14ac:dyDescent="0.25">
      <c r="A147" s="171"/>
      <c r="B147" s="160"/>
      <c r="C147" s="159"/>
      <c r="D147" s="159"/>
      <c r="E147" s="159"/>
      <c r="F147" s="159"/>
      <c r="G147" s="166"/>
      <c r="H147" s="171"/>
      <c r="I147" s="159"/>
      <c r="J147" s="165"/>
      <c r="K147" s="178"/>
      <c r="L147" s="172"/>
      <c r="M147" s="159"/>
      <c r="N147" s="159"/>
      <c r="O147" s="159"/>
      <c r="P147" s="159"/>
      <c r="Q147" s="165"/>
      <c r="R147" s="166"/>
      <c r="S147" s="167"/>
      <c r="T147" s="168"/>
      <c r="U147" s="163"/>
      <c r="V147" s="169"/>
      <c r="W147" s="173"/>
    </row>
    <row r="148" spans="1:23" ht="14.45" customHeight="1" x14ac:dyDescent="0.25">
      <c r="A148" s="171"/>
      <c r="B148" s="160"/>
      <c r="C148" s="159"/>
      <c r="D148" s="159"/>
      <c r="E148" s="159"/>
      <c r="F148" s="159"/>
      <c r="G148" s="166"/>
      <c r="H148" s="171"/>
      <c r="I148" s="159"/>
      <c r="J148" s="165"/>
      <c r="K148" s="178"/>
      <c r="L148" s="172"/>
      <c r="M148" s="159"/>
      <c r="N148" s="159"/>
      <c r="O148" s="159"/>
      <c r="P148" s="159"/>
      <c r="Q148" s="165"/>
      <c r="R148" s="166"/>
      <c r="S148" s="167"/>
      <c r="T148" s="168"/>
      <c r="U148" s="163"/>
      <c r="V148" s="169"/>
      <c r="W148" s="173"/>
    </row>
    <row r="149" spans="1:23" ht="14.45" customHeight="1" x14ac:dyDescent="0.25">
      <c r="A149" s="171"/>
      <c r="B149" s="160"/>
      <c r="C149" s="159"/>
      <c r="D149" s="159"/>
      <c r="E149" s="159"/>
      <c r="F149" s="159"/>
      <c r="G149" s="166"/>
      <c r="H149" s="171"/>
      <c r="I149" s="159"/>
      <c r="J149" s="165"/>
      <c r="K149" s="178"/>
      <c r="L149" s="172"/>
      <c r="M149" s="159"/>
      <c r="N149" s="159"/>
      <c r="O149" s="159"/>
      <c r="P149" s="159"/>
      <c r="Q149" s="165"/>
      <c r="R149" s="166"/>
      <c r="S149" s="167"/>
      <c r="T149" s="168"/>
      <c r="U149" s="163"/>
      <c r="V149" s="169"/>
      <c r="W149" s="173"/>
    </row>
    <row r="150" spans="1:23" ht="14.45" customHeight="1" x14ac:dyDescent="0.25">
      <c r="A150" s="171"/>
      <c r="B150" s="160"/>
      <c r="C150" s="159"/>
      <c r="D150" s="159"/>
      <c r="E150" s="159"/>
      <c r="F150" s="159"/>
      <c r="G150" s="166"/>
      <c r="H150" s="171"/>
      <c r="I150" s="159"/>
      <c r="J150" s="165"/>
      <c r="K150" s="178"/>
      <c r="L150" s="172"/>
      <c r="M150" s="159"/>
      <c r="N150" s="159"/>
      <c r="O150" s="159"/>
      <c r="P150" s="159"/>
      <c r="Q150" s="165"/>
      <c r="R150" s="166"/>
      <c r="S150" s="167"/>
      <c r="T150" s="168"/>
      <c r="U150" s="163"/>
      <c r="V150" s="169"/>
      <c r="W150" s="173"/>
    </row>
    <row r="151" spans="1:23" ht="14.45" customHeight="1" x14ac:dyDescent="0.25">
      <c r="A151" s="171"/>
      <c r="B151" s="160"/>
      <c r="C151" s="159"/>
      <c r="D151" s="159"/>
      <c r="E151" s="159"/>
      <c r="F151" s="159"/>
      <c r="G151" s="166"/>
      <c r="H151" s="171"/>
      <c r="I151" s="159"/>
      <c r="J151" s="165"/>
      <c r="K151" s="178"/>
      <c r="L151" s="172"/>
      <c r="M151" s="159"/>
      <c r="N151" s="159"/>
      <c r="O151" s="159"/>
      <c r="P151" s="159"/>
      <c r="Q151" s="165"/>
      <c r="R151" s="166"/>
      <c r="S151" s="167"/>
      <c r="T151" s="168"/>
      <c r="U151" s="163"/>
      <c r="V151" s="169"/>
      <c r="W151" s="173"/>
    </row>
    <row r="152" spans="1:23" ht="14.45" customHeight="1" x14ac:dyDescent="0.25">
      <c r="A152" s="171"/>
      <c r="B152" s="160"/>
      <c r="C152" s="159"/>
      <c r="D152" s="159"/>
      <c r="E152" s="159"/>
      <c r="F152" s="159"/>
      <c r="G152" s="166"/>
      <c r="H152" s="171"/>
      <c r="I152" s="159"/>
      <c r="J152" s="165"/>
      <c r="K152" s="178"/>
      <c r="L152" s="172"/>
      <c r="M152" s="159"/>
      <c r="N152" s="159"/>
      <c r="O152" s="159"/>
      <c r="P152" s="159"/>
      <c r="Q152" s="165"/>
      <c r="R152" s="166"/>
      <c r="S152" s="167"/>
      <c r="T152" s="168"/>
      <c r="U152" s="163"/>
      <c r="V152" s="169"/>
      <c r="W152" s="173"/>
    </row>
    <row r="153" spans="1:23" ht="14.45" customHeight="1" x14ac:dyDescent="0.25">
      <c r="A153" s="171"/>
      <c r="B153" s="160"/>
      <c r="C153" s="159"/>
      <c r="D153" s="159"/>
      <c r="E153" s="159"/>
      <c r="F153" s="159"/>
      <c r="G153" s="166"/>
      <c r="H153" s="171"/>
      <c r="I153" s="159"/>
      <c r="J153" s="165"/>
      <c r="K153" s="178"/>
      <c r="L153" s="172"/>
      <c r="M153" s="159"/>
      <c r="N153" s="159"/>
      <c r="O153" s="159"/>
      <c r="P153" s="159"/>
      <c r="Q153" s="165"/>
      <c r="R153" s="166"/>
      <c r="S153" s="167"/>
      <c r="T153" s="168"/>
      <c r="U153" s="163"/>
      <c r="V153" s="169"/>
      <c r="W153" s="173"/>
    </row>
    <row r="154" spans="1:23" ht="14.45" customHeight="1" x14ac:dyDescent="0.25">
      <c r="A154" s="171"/>
      <c r="B154" s="160"/>
      <c r="C154" s="159"/>
      <c r="D154" s="159"/>
      <c r="E154" s="159"/>
      <c r="F154" s="159"/>
      <c r="G154" s="166"/>
      <c r="H154" s="171"/>
      <c r="I154" s="159"/>
      <c r="J154" s="165"/>
      <c r="K154" s="178"/>
      <c r="L154" s="172"/>
      <c r="M154" s="159"/>
      <c r="N154" s="159"/>
      <c r="O154" s="159"/>
      <c r="P154" s="159"/>
      <c r="Q154" s="165"/>
      <c r="R154" s="166"/>
      <c r="S154" s="167"/>
      <c r="T154" s="168"/>
      <c r="U154" s="163"/>
      <c r="V154" s="169"/>
      <c r="W154" s="173"/>
    </row>
    <row r="155" spans="1:23" ht="14.45" customHeight="1" x14ac:dyDescent="0.25">
      <c r="A155" s="171"/>
      <c r="B155" s="160"/>
      <c r="C155" s="159"/>
      <c r="D155" s="159"/>
      <c r="E155" s="159"/>
      <c r="F155" s="159"/>
      <c r="G155" s="166"/>
      <c r="H155" s="171"/>
      <c r="I155" s="159"/>
      <c r="J155" s="165"/>
      <c r="K155" s="178"/>
      <c r="L155" s="172"/>
      <c r="M155" s="159"/>
      <c r="N155" s="159"/>
      <c r="O155" s="159"/>
      <c r="P155" s="159"/>
      <c r="Q155" s="165"/>
      <c r="R155" s="166"/>
      <c r="S155" s="167"/>
      <c r="T155" s="168"/>
      <c r="U155" s="163"/>
      <c r="V155" s="169"/>
      <c r="W155" s="173"/>
    </row>
    <row r="156" spans="1:23" ht="14.45" customHeight="1" x14ac:dyDescent="0.25">
      <c r="A156" s="171"/>
      <c r="B156" s="160"/>
      <c r="C156" s="159"/>
      <c r="D156" s="159"/>
      <c r="E156" s="159"/>
      <c r="F156" s="159"/>
      <c r="G156" s="166"/>
      <c r="H156" s="171"/>
      <c r="I156" s="159"/>
      <c r="J156" s="165"/>
      <c r="K156" s="178"/>
      <c r="L156" s="172"/>
      <c r="M156" s="159"/>
      <c r="N156" s="159"/>
      <c r="O156" s="159"/>
      <c r="P156" s="159"/>
      <c r="Q156" s="165"/>
      <c r="R156" s="166"/>
      <c r="S156" s="167"/>
      <c r="T156" s="168"/>
      <c r="U156" s="163"/>
      <c r="V156" s="169"/>
      <c r="W156" s="173"/>
    </row>
    <row r="157" spans="1:23" ht="14.45" customHeight="1" x14ac:dyDescent="0.25">
      <c r="A157" s="171"/>
      <c r="B157" s="160"/>
      <c r="C157" s="159"/>
      <c r="D157" s="159"/>
      <c r="E157" s="159"/>
      <c r="F157" s="159"/>
      <c r="G157" s="166"/>
      <c r="H157" s="171"/>
      <c r="I157" s="159"/>
      <c r="J157" s="165"/>
      <c r="K157" s="178"/>
      <c r="L157" s="172"/>
      <c r="M157" s="159"/>
      <c r="N157" s="159"/>
      <c r="O157" s="159"/>
      <c r="P157" s="159"/>
      <c r="Q157" s="165"/>
      <c r="R157" s="166"/>
      <c r="S157" s="167"/>
      <c r="T157" s="168"/>
      <c r="U157" s="163"/>
      <c r="V157" s="169"/>
      <c r="W157" s="173"/>
    </row>
    <row r="158" spans="1:23" ht="14.45" customHeight="1" x14ac:dyDescent="0.25">
      <c r="A158" s="171"/>
      <c r="B158" s="160"/>
      <c r="C158" s="159"/>
      <c r="D158" s="159"/>
      <c r="E158" s="159"/>
      <c r="F158" s="159"/>
      <c r="G158" s="166"/>
      <c r="H158" s="171"/>
      <c r="I158" s="159"/>
      <c r="J158" s="165"/>
      <c r="K158" s="178"/>
      <c r="L158" s="172"/>
      <c r="M158" s="159"/>
      <c r="N158" s="159"/>
      <c r="O158" s="159"/>
      <c r="P158" s="159"/>
      <c r="Q158" s="165"/>
      <c r="R158" s="166"/>
      <c r="S158" s="167"/>
      <c r="T158" s="168"/>
      <c r="U158" s="163"/>
      <c r="V158" s="169"/>
      <c r="W158" s="173"/>
    </row>
    <row r="159" spans="1:23" ht="14.45" customHeight="1" x14ac:dyDescent="0.25">
      <c r="A159" s="171"/>
      <c r="B159" s="160"/>
      <c r="C159" s="159"/>
      <c r="D159" s="159"/>
      <c r="E159" s="159"/>
      <c r="F159" s="159"/>
      <c r="G159" s="166"/>
      <c r="H159" s="171"/>
      <c r="I159" s="159"/>
      <c r="J159" s="165"/>
      <c r="K159" s="178"/>
      <c r="L159" s="172"/>
      <c r="M159" s="159"/>
      <c r="N159" s="159"/>
      <c r="O159" s="159"/>
      <c r="P159" s="159"/>
      <c r="Q159" s="165"/>
      <c r="R159" s="166"/>
      <c r="S159" s="167"/>
      <c r="T159" s="168"/>
      <c r="U159" s="163"/>
      <c r="V159" s="169"/>
      <c r="W159" s="173"/>
    </row>
    <row r="160" spans="1:23" ht="14.45" customHeight="1" x14ac:dyDescent="0.25">
      <c r="A160" s="171"/>
      <c r="B160" s="160"/>
      <c r="C160" s="159"/>
      <c r="D160" s="159"/>
      <c r="E160" s="159"/>
      <c r="F160" s="159"/>
      <c r="G160" s="166"/>
      <c r="H160" s="171"/>
      <c r="I160" s="159"/>
      <c r="J160" s="165"/>
      <c r="K160" s="178"/>
      <c r="L160" s="172"/>
      <c r="M160" s="159"/>
      <c r="N160" s="159"/>
      <c r="O160" s="159"/>
      <c r="P160" s="159"/>
      <c r="Q160" s="165"/>
      <c r="R160" s="166"/>
      <c r="S160" s="167"/>
      <c r="T160" s="168"/>
      <c r="U160" s="163"/>
      <c r="V160" s="169"/>
      <c r="W160" s="173"/>
    </row>
    <row r="161" spans="1:23" ht="14.45" customHeight="1" x14ac:dyDescent="0.25">
      <c r="A161" s="171"/>
      <c r="B161" s="160"/>
      <c r="C161" s="159"/>
      <c r="D161" s="159"/>
      <c r="E161" s="159"/>
      <c r="F161" s="159"/>
      <c r="G161" s="166"/>
      <c r="H161" s="171"/>
      <c r="I161" s="159"/>
      <c r="J161" s="165"/>
      <c r="K161" s="178"/>
      <c r="L161" s="172"/>
      <c r="M161" s="159"/>
      <c r="N161" s="159"/>
      <c r="O161" s="159"/>
      <c r="P161" s="159"/>
      <c r="Q161" s="165"/>
      <c r="R161" s="166"/>
      <c r="S161" s="167"/>
      <c r="T161" s="168"/>
      <c r="U161" s="163"/>
      <c r="V161" s="169"/>
      <c r="W161" s="173"/>
    </row>
    <row r="162" spans="1:23" ht="14.45" customHeight="1" x14ac:dyDescent="0.25">
      <c r="A162" s="171"/>
      <c r="B162" s="160"/>
      <c r="C162" s="159"/>
      <c r="D162" s="159"/>
      <c r="E162" s="159"/>
      <c r="F162" s="159"/>
      <c r="G162" s="166"/>
      <c r="H162" s="171"/>
      <c r="I162" s="159"/>
      <c r="J162" s="165"/>
      <c r="K162" s="178"/>
      <c r="L162" s="172"/>
      <c r="M162" s="159"/>
      <c r="N162" s="159"/>
      <c r="O162" s="159"/>
      <c r="P162" s="159"/>
      <c r="Q162" s="165"/>
      <c r="R162" s="166"/>
      <c r="S162" s="167"/>
      <c r="T162" s="168"/>
      <c r="U162" s="163"/>
      <c r="V162" s="169"/>
      <c r="W162" s="173"/>
    </row>
    <row r="163" spans="1:23" ht="14.45" customHeight="1" x14ac:dyDescent="0.25">
      <c r="A163" s="171"/>
      <c r="B163" s="160"/>
      <c r="C163" s="159"/>
      <c r="D163" s="159"/>
      <c r="E163" s="159"/>
      <c r="F163" s="159"/>
      <c r="G163" s="166"/>
      <c r="H163" s="171"/>
      <c r="I163" s="159"/>
      <c r="J163" s="165"/>
      <c r="K163" s="178"/>
      <c r="L163" s="172"/>
      <c r="M163" s="159"/>
      <c r="N163" s="159"/>
      <c r="O163" s="159"/>
      <c r="P163" s="159"/>
      <c r="Q163" s="165"/>
      <c r="R163" s="166"/>
      <c r="S163" s="167"/>
      <c r="T163" s="168"/>
      <c r="U163" s="163"/>
      <c r="V163" s="169"/>
      <c r="W163" s="173"/>
    </row>
    <row r="164" spans="1:23" ht="14.45" customHeight="1" x14ac:dyDescent="0.25">
      <c r="A164" s="171"/>
      <c r="B164" s="160"/>
      <c r="C164" s="159"/>
      <c r="D164" s="159"/>
      <c r="E164" s="159"/>
      <c r="F164" s="159"/>
      <c r="G164" s="166"/>
      <c r="H164" s="171"/>
      <c r="I164" s="159"/>
      <c r="J164" s="165"/>
      <c r="K164" s="178"/>
      <c r="L164" s="172"/>
      <c r="M164" s="159"/>
      <c r="N164" s="159"/>
      <c r="O164" s="159"/>
      <c r="P164" s="159"/>
      <c r="Q164" s="165"/>
      <c r="R164" s="166"/>
      <c r="S164" s="167"/>
      <c r="T164" s="168"/>
      <c r="U164" s="163"/>
      <c r="V164" s="169"/>
      <c r="W164" s="173"/>
    </row>
    <row r="165" spans="1:23" ht="14.45" customHeight="1" x14ac:dyDescent="0.25">
      <c r="A165" s="171"/>
      <c r="B165" s="160"/>
      <c r="C165" s="159"/>
      <c r="D165" s="159"/>
      <c r="E165" s="159"/>
      <c r="F165" s="159"/>
      <c r="G165" s="166"/>
      <c r="H165" s="171"/>
      <c r="I165" s="159"/>
      <c r="J165" s="165"/>
      <c r="K165" s="178"/>
      <c r="L165" s="172"/>
      <c r="M165" s="159"/>
      <c r="N165" s="159"/>
      <c r="O165" s="159"/>
      <c r="P165" s="159"/>
      <c r="Q165" s="165"/>
      <c r="R165" s="166"/>
      <c r="S165" s="167"/>
      <c r="T165" s="168"/>
      <c r="U165" s="163"/>
      <c r="V165" s="169"/>
      <c r="W165" s="173"/>
    </row>
    <row r="166" spans="1:23" ht="14.45" customHeight="1" x14ac:dyDescent="0.25">
      <c r="A166" s="171"/>
      <c r="B166" s="160"/>
      <c r="C166" s="159"/>
      <c r="D166" s="159"/>
      <c r="E166" s="159"/>
      <c r="F166" s="159"/>
      <c r="G166" s="166"/>
      <c r="H166" s="171"/>
      <c r="I166" s="159"/>
      <c r="J166" s="165"/>
      <c r="K166" s="178"/>
      <c r="L166" s="172"/>
      <c r="M166" s="159"/>
      <c r="N166" s="159"/>
      <c r="O166" s="159"/>
      <c r="P166" s="159"/>
      <c r="Q166" s="165"/>
      <c r="R166" s="166"/>
      <c r="S166" s="167"/>
      <c r="T166" s="168"/>
      <c r="U166" s="163"/>
      <c r="V166" s="169"/>
      <c r="W166" s="173"/>
    </row>
    <row r="167" spans="1:23" ht="14.45" customHeight="1" x14ac:dyDescent="0.25">
      <c r="A167" s="171"/>
      <c r="B167" s="160"/>
      <c r="C167" s="159"/>
      <c r="D167" s="159"/>
      <c r="E167" s="159"/>
      <c r="F167" s="159"/>
      <c r="G167" s="166"/>
      <c r="H167" s="171"/>
      <c r="I167" s="159"/>
      <c r="J167" s="165"/>
      <c r="K167" s="178"/>
      <c r="L167" s="172"/>
      <c r="M167" s="159"/>
      <c r="N167" s="159"/>
      <c r="O167" s="159"/>
      <c r="P167" s="159"/>
      <c r="Q167" s="165"/>
      <c r="R167" s="166"/>
      <c r="S167" s="167"/>
      <c r="T167" s="168"/>
      <c r="U167" s="163"/>
      <c r="V167" s="169"/>
      <c r="W167" s="173"/>
    </row>
    <row r="168" spans="1:23" ht="14.45" customHeight="1" x14ac:dyDescent="0.25">
      <c r="A168" s="171"/>
      <c r="B168" s="160"/>
      <c r="C168" s="159"/>
      <c r="D168" s="159"/>
      <c r="E168" s="159"/>
      <c r="F168" s="159"/>
      <c r="G168" s="166"/>
      <c r="H168" s="171"/>
      <c r="I168" s="159"/>
      <c r="J168" s="165"/>
      <c r="K168" s="178"/>
      <c r="L168" s="172"/>
      <c r="M168" s="159"/>
      <c r="N168" s="159"/>
      <c r="O168" s="159"/>
      <c r="P168" s="159"/>
      <c r="Q168" s="165"/>
      <c r="R168" s="166"/>
      <c r="S168" s="167"/>
      <c r="T168" s="168"/>
      <c r="U168" s="163"/>
      <c r="V168" s="169"/>
      <c r="W168" s="173"/>
    </row>
    <row r="169" spans="1:23" ht="14.45" customHeight="1" x14ac:dyDescent="0.25">
      <c r="A169" s="171"/>
      <c r="B169" s="160"/>
      <c r="C169" s="159"/>
      <c r="D169" s="159"/>
      <c r="E169" s="159"/>
      <c r="F169" s="159"/>
      <c r="G169" s="166"/>
      <c r="H169" s="171"/>
      <c r="I169" s="159"/>
      <c r="J169" s="165"/>
      <c r="K169" s="178"/>
      <c r="L169" s="172"/>
      <c r="M169" s="159"/>
      <c r="N169" s="159"/>
      <c r="O169" s="159"/>
      <c r="P169" s="159"/>
      <c r="Q169" s="165"/>
      <c r="R169" s="166"/>
      <c r="S169" s="167"/>
      <c r="T169" s="168"/>
      <c r="U169" s="163"/>
      <c r="V169" s="169"/>
      <c r="W169" s="173"/>
    </row>
    <row r="170" spans="1:23" ht="14.45" customHeight="1" x14ac:dyDescent="0.25">
      <c r="A170" s="171"/>
      <c r="B170" s="160"/>
      <c r="C170" s="159"/>
      <c r="D170" s="159"/>
      <c r="E170" s="159"/>
      <c r="F170" s="159"/>
      <c r="G170" s="166"/>
      <c r="H170" s="171"/>
      <c r="I170" s="159"/>
      <c r="J170" s="165"/>
      <c r="K170" s="178"/>
      <c r="L170" s="172"/>
      <c r="M170" s="159"/>
      <c r="N170" s="159"/>
      <c r="O170" s="159"/>
      <c r="P170" s="159"/>
      <c r="Q170" s="165"/>
      <c r="R170" s="166"/>
      <c r="S170" s="167"/>
      <c r="T170" s="168"/>
      <c r="U170" s="163"/>
      <c r="V170" s="169"/>
      <c r="W170" s="173"/>
    </row>
    <row r="171" spans="1:23" ht="14.45" customHeight="1" x14ac:dyDescent="0.25">
      <c r="A171" s="171"/>
      <c r="B171" s="160"/>
      <c r="C171" s="159"/>
      <c r="D171" s="159"/>
      <c r="E171" s="159"/>
      <c r="F171" s="159"/>
      <c r="G171" s="166"/>
      <c r="H171" s="171"/>
      <c r="I171" s="159"/>
      <c r="J171" s="165"/>
      <c r="K171" s="178"/>
      <c r="L171" s="172"/>
      <c r="M171" s="159"/>
      <c r="N171" s="159"/>
      <c r="O171" s="159"/>
      <c r="P171" s="159"/>
      <c r="Q171" s="165"/>
      <c r="R171" s="166"/>
      <c r="S171" s="167"/>
      <c r="T171" s="168"/>
      <c r="U171" s="163"/>
      <c r="V171" s="169"/>
      <c r="W171" s="173"/>
    </row>
    <row r="172" spans="1:23" ht="14.45" customHeight="1" x14ac:dyDescent="0.25">
      <c r="A172" s="171"/>
      <c r="B172" s="160"/>
      <c r="C172" s="159"/>
      <c r="D172" s="159"/>
      <c r="E172" s="159"/>
      <c r="F172" s="159"/>
      <c r="G172" s="166"/>
      <c r="H172" s="171"/>
      <c r="I172" s="159"/>
      <c r="J172" s="165"/>
      <c r="K172" s="178"/>
      <c r="L172" s="172"/>
      <c r="M172" s="159"/>
      <c r="N172" s="159"/>
      <c r="O172" s="159"/>
      <c r="P172" s="159"/>
      <c r="Q172" s="165"/>
      <c r="R172" s="166"/>
      <c r="S172" s="167"/>
      <c r="T172" s="168"/>
      <c r="U172" s="163"/>
      <c r="V172" s="169"/>
      <c r="W172" s="173"/>
    </row>
    <row r="173" spans="1:23" ht="14.45" customHeight="1" x14ac:dyDescent="0.25">
      <c r="A173" s="171"/>
      <c r="B173" s="160"/>
      <c r="C173" s="159"/>
      <c r="D173" s="159"/>
      <c r="E173" s="159"/>
      <c r="F173" s="159"/>
      <c r="G173" s="166"/>
      <c r="H173" s="171"/>
      <c r="I173" s="159"/>
      <c r="J173" s="165"/>
      <c r="K173" s="178"/>
      <c r="L173" s="172"/>
      <c r="M173" s="159"/>
      <c r="N173" s="159"/>
      <c r="O173" s="159"/>
      <c r="P173" s="159"/>
      <c r="Q173" s="165"/>
      <c r="R173" s="166"/>
      <c r="S173" s="167"/>
      <c r="T173" s="168"/>
      <c r="U173" s="163"/>
      <c r="V173" s="169"/>
      <c r="W173" s="173"/>
    </row>
    <row r="174" spans="1:23" ht="14.45" customHeight="1" x14ac:dyDescent="0.25">
      <c r="A174" s="171"/>
      <c r="B174" s="160"/>
      <c r="C174" s="159"/>
      <c r="D174" s="159"/>
      <c r="E174" s="159"/>
      <c r="F174" s="159"/>
      <c r="G174" s="166"/>
      <c r="H174" s="171"/>
      <c r="I174" s="159"/>
      <c r="J174" s="165"/>
      <c r="K174" s="178"/>
      <c r="L174" s="172"/>
      <c r="M174" s="159"/>
      <c r="N174" s="159"/>
      <c r="O174" s="159"/>
      <c r="P174" s="159"/>
      <c r="Q174" s="165"/>
      <c r="R174" s="166"/>
      <c r="S174" s="167"/>
      <c r="T174" s="168"/>
      <c r="U174" s="163"/>
      <c r="V174" s="169"/>
      <c r="W174" s="173"/>
    </row>
    <row r="175" spans="1:23" ht="14.45" customHeight="1" x14ac:dyDescent="0.25">
      <c r="A175" s="171"/>
      <c r="B175" s="160"/>
      <c r="C175" s="159"/>
      <c r="D175" s="159"/>
      <c r="E175" s="159"/>
      <c r="F175" s="159"/>
      <c r="G175" s="166"/>
      <c r="H175" s="171"/>
      <c r="I175" s="159"/>
      <c r="J175" s="165"/>
      <c r="K175" s="178"/>
      <c r="L175" s="172"/>
      <c r="M175" s="159"/>
      <c r="N175" s="159"/>
      <c r="O175" s="159"/>
      <c r="P175" s="159"/>
      <c r="Q175" s="165"/>
      <c r="R175" s="166"/>
      <c r="S175" s="167"/>
      <c r="T175" s="168"/>
      <c r="U175" s="163"/>
      <c r="V175" s="169"/>
      <c r="W175" s="173"/>
    </row>
    <row r="176" spans="1:23" ht="14.45" customHeight="1" x14ac:dyDescent="0.25">
      <c r="A176" s="171"/>
      <c r="B176" s="160"/>
      <c r="C176" s="159"/>
      <c r="D176" s="159"/>
      <c r="E176" s="159"/>
      <c r="F176" s="159"/>
      <c r="G176" s="166"/>
      <c r="H176" s="171"/>
      <c r="I176" s="159"/>
      <c r="J176" s="165"/>
      <c r="K176" s="178"/>
      <c r="L176" s="172"/>
      <c r="M176" s="159"/>
      <c r="N176" s="159"/>
      <c r="O176" s="159"/>
      <c r="P176" s="159"/>
      <c r="Q176" s="165"/>
      <c r="R176" s="166"/>
      <c r="S176" s="167"/>
      <c r="T176" s="168"/>
      <c r="U176" s="163"/>
      <c r="V176" s="169"/>
      <c r="W176" s="173"/>
    </row>
    <row r="177" spans="1:23" ht="14.45" customHeight="1" x14ac:dyDescent="0.25">
      <c r="A177" s="171"/>
      <c r="B177" s="160"/>
      <c r="C177" s="159"/>
      <c r="D177" s="159"/>
      <c r="E177" s="159"/>
      <c r="F177" s="159"/>
      <c r="G177" s="166"/>
      <c r="H177" s="171"/>
      <c r="I177" s="159"/>
      <c r="J177" s="165"/>
      <c r="K177" s="178"/>
      <c r="L177" s="172"/>
      <c r="M177" s="159"/>
      <c r="N177" s="159"/>
      <c r="O177" s="159"/>
      <c r="P177" s="159"/>
      <c r="Q177" s="165"/>
      <c r="R177" s="166"/>
      <c r="S177" s="167"/>
      <c r="T177" s="168"/>
      <c r="U177" s="163"/>
      <c r="V177" s="169"/>
      <c r="W177" s="173"/>
    </row>
    <row r="178" spans="1:23" ht="14.45" customHeight="1" x14ac:dyDescent="0.25">
      <c r="A178" s="171"/>
      <c r="B178" s="160"/>
      <c r="C178" s="159"/>
      <c r="D178" s="159"/>
      <c r="E178" s="159"/>
      <c r="F178" s="159"/>
      <c r="G178" s="166"/>
      <c r="H178" s="171"/>
      <c r="I178" s="159"/>
      <c r="J178" s="165"/>
      <c r="K178" s="178"/>
      <c r="L178" s="172"/>
      <c r="M178" s="159"/>
      <c r="N178" s="159"/>
      <c r="O178" s="159"/>
      <c r="P178" s="159"/>
      <c r="Q178" s="165"/>
      <c r="R178" s="166"/>
      <c r="S178" s="167"/>
      <c r="T178" s="168"/>
      <c r="U178" s="163"/>
      <c r="V178" s="169"/>
      <c r="W178" s="173"/>
    </row>
    <row r="179" spans="1:23" ht="14.45" customHeight="1" x14ac:dyDescent="0.25">
      <c r="A179" s="171"/>
      <c r="B179" s="160"/>
      <c r="C179" s="159"/>
      <c r="D179" s="159"/>
      <c r="E179" s="159"/>
      <c r="F179" s="159"/>
      <c r="G179" s="166"/>
      <c r="H179" s="171"/>
      <c r="I179" s="159"/>
      <c r="J179" s="165"/>
      <c r="K179" s="178"/>
      <c r="L179" s="172"/>
      <c r="M179" s="159"/>
      <c r="N179" s="159"/>
      <c r="O179" s="159"/>
      <c r="P179" s="159"/>
      <c r="Q179" s="165"/>
      <c r="R179" s="166"/>
      <c r="S179" s="167"/>
      <c r="T179" s="168"/>
      <c r="U179" s="163"/>
      <c r="V179" s="169"/>
      <c r="W179" s="173"/>
    </row>
    <row r="180" spans="1:23" ht="14.45" customHeight="1" x14ac:dyDescent="0.25">
      <c r="A180" s="171"/>
      <c r="B180" s="160"/>
      <c r="C180" s="159"/>
      <c r="D180" s="159"/>
      <c r="E180" s="159"/>
      <c r="F180" s="159"/>
      <c r="G180" s="166"/>
      <c r="H180" s="171"/>
      <c r="I180" s="159"/>
      <c r="J180" s="165"/>
      <c r="K180" s="178"/>
      <c r="L180" s="172"/>
      <c r="M180" s="159"/>
      <c r="N180" s="159"/>
      <c r="O180" s="159"/>
      <c r="P180" s="159"/>
      <c r="Q180" s="165"/>
      <c r="R180" s="166"/>
      <c r="S180" s="167"/>
      <c r="T180" s="168"/>
      <c r="U180" s="163"/>
      <c r="V180" s="169"/>
      <c r="W180" s="173"/>
    </row>
    <row r="181" spans="1:23" ht="14.45" customHeight="1" x14ac:dyDescent="0.25">
      <c r="A181" s="171"/>
      <c r="B181" s="160"/>
      <c r="C181" s="159"/>
      <c r="D181" s="159"/>
      <c r="E181" s="159"/>
      <c r="F181" s="159"/>
      <c r="G181" s="166"/>
      <c r="H181" s="171"/>
      <c r="I181" s="159"/>
      <c r="J181" s="165"/>
      <c r="K181" s="178"/>
      <c r="L181" s="172"/>
      <c r="M181" s="159"/>
      <c r="N181" s="159"/>
      <c r="O181" s="159"/>
      <c r="P181" s="159"/>
      <c r="Q181" s="165"/>
      <c r="R181" s="166"/>
      <c r="S181" s="167"/>
      <c r="T181" s="168"/>
      <c r="U181" s="163"/>
      <c r="V181" s="169"/>
      <c r="W181" s="173"/>
    </row>
    <row r="182" spans="1:23" ht="14.45" customHeight="1" x14ac:dyDescent="0.25">
      <c r="A182" s="171"/>
      <c r="B182" s="160"/>
      <c r="C182" s="159"/>
      <c r="D182" s="159"/>
      <c r="E182" s="159"/>
      <c r="F182" s="159"/>
      <c r="G182" s="166"/>
      <c r="H182" s="171"/>
      <c r="I182" s="159"/>
      <c r="J182" s="165"/>
      <c r="K182" s="178"/>
      <c r="L182" s="172"/>
      <c r="M182" s="159"/>
      <c r="N182" s="159"/>
      <c r="O182" s="159"/>
      <c r="P182" s="159"/>
      <c r="Q182" s="165"/>
      <c r="R182" s="166"/>
      <c r="S182" s="167"/>
      <c r="T182" s="168"/>
      <c r="U182" s="163"/>
      <c r="V182" s="169"/>
      <c r="W182" s="173"/>
    </row>
    <row r="183" spans="1:23" ht="14.45" customHeight="1" x14ac:dyDescent="0.25">
      <c r="A183" s="171"/>
      <c r="B183" s="160"/>
      <c r="C183" s="159"/>
      <c r="D183" s="159"/>
      <c r="E183" s="159"/>
      <c r="F183" s="159"/>
      <c r="G183" s="166"/>
      <c r="H183" s="171"/>
      <c r="I183" s="159"/>
      <c r="J183" s="165"/>
      <c r="K183" s="178"/>
      <c r="L183" s="172"/>
      <c r="M183" s="159"/>
      <c r="N183" s="159"/>
      <c r="O183" s="159"/>
      <c r="P183" s="159"/>
      <c r="Q183" s="165"/>
      <c r="R183" s="166"/>
      <c r="S183" s="167"/>
      <c r="T183" s="168"/>
      <c r="U183" s="163"/>
      <c r="V183" s="169"/>
      <c r="W183" s="173"/>
    </row>
    <row r="184" spans="1:23" ht="14.45" customHeight="1" x14ac:dyDescent="0.25">
      <c r="A184" s="171"/>
      <c r="B184" s="160"/>
      <c r="C184" s="159"/>
      <c r="D184" s="159"/>
      <c r="E184" s="159"/>
      <c r="F184" s="159"/>
      <c r="G184" s="166"/>
      <c r="H184" s="171"/>
      <c r="I184" s="159"/>
      <c r="J184" s="165"/>
      <c r="K184" s="178"/>
      <c r="L184" s="172"/>
      <c r="M184" s="159"/>
      <c r="N184" s="159"/>
      <c r="O184" s="159"/>
      <c r="P184" s="159"/>
      <c r="Q184" s="165"/>
      <c r="R184" s="166"/>
      <c r="S184" s="167"/>
      <c r="T184" s="168"/>
      <c r="U184" s="163"/>
      <c r="V184" s="169"/>
      <c r="W184" s="173"/>
    </row>
    <row r="185" spans="1:23" ht="14.45" customHeight="1" x14ac:dyDescent="0.25">
      <c r="A185" s="171"/>
      <c r="B185" s="160"/>
      <c r="C185" s="159"/>
      <c r="D185" s="159"/>
      <c r="E185" s="159"/>
      <c r="F185" s="159"/>
      <c r="G185" s="166"/>
      <c r="H185" s="171"/>
      <c r="I185" s="159"/>
      <c r="J185" s="165"/>
      <c r="K185" s="178"/>
      <c r="L185" s="172"/>
      <c r="M185" s="159"/>
      <c r="N185" s="159"/>
      <c r="O185" s="159"/>
      <c r="P185" s="159"/>
      <c r="Q185" s="165"/>
      <c r="R185" s="166"/>
      <c r="S185" s="167"/>
      <c r="T185" s="168"/>
      <c r="U185" s="163"/>
      <c r="V185" s="169"/>
      <c r="W185" s="173"/>
    </row>
    <row r="186" spans="1:23" ht="14.45" customHeight="1" x14ac:dyDescent="0.25">
      <c r="A186" s="171"/>
      <c r="B186" s="160"/>
      <c r="C186" s="159"/>
      <c r="D186" s="159"/>
      <c r="E186" s="159"/>
      <c r="F186" s="159"/>
      <c r="G186" s="166"/>
      <c r="H186" s="171"/>
      <c r="I186" s="159"/>
      <c r="J186" s="165"/>
      <c r="K186" s="178"/>
      <c r="L186" s="172"/>
      <c r="M186" s="159"/>
      <c r="N186" s="159"/>
      <c r="O186" s="159"/>
      <c r="P186" s="159"/>
      <c r="Q186" s="165"/>
      <c r="R186" s="166"/>
      <c r="S186" s="167"/>
      <c r="T186" s="168"/>
      <c r="U186" s="163"/>
      <c r="V186" s="169"/>
      <c r="W186" s="173"/>
    </row>
    <row r="187" spans="1:23" ht="14.45" customHeight="1" x14ac:dyDescent="0.25">
      <c r="A187" s="171"/>
      <c r="B187" s="160"/>
      <c r="C187" s="159"/>
      <c r="D187" s="159"/>
      <c r="E187" s="159"/>
      <c r="F187" s="159"/>
      <c r="G187" s="166"/>
      <c r="H187" s="171"/>
      <c r="I187" s="159"/>
      <c r="J187" s="165"/>
      <c r="K187" s="178"/>
      <c r="L187" s="172"/>
      <c r="M187" s="159"/>
      <c r="N187" s="159"/>
      <c r="O187" s="159"/>
      <c r="P187" s="159"/>
      <c r="Q187" s="165"/>
      <c r="R187" s="166"/>
      <c r="S187" s="167"/>
      <c r="T187" s="168"/>
      <c r="U187" s="163"/>
      <c r="V187" s="169"/>
      <c r="W187" s="173"/>
    </row>
    <row r="188" spans="1:23" ht="14.45" customHeight="1" x14ac:dyDescent="0.25">
      <c r="A188" s="171"/>
      <c r="B188" s="160"/>
      <c r="C188" s="159"/>
      <c r="D188" s="159"/>
      <c r="E188" s="159"/>
      <c r="F188" s="159"/>
      <c r="G188" s="166"/>
      <c r="H188" s="171"/>
      <c r="I188" s="159"/>
      <c r="J188" s="165"/>
      <c r="K188" s="178"/>
      <c r="L188" s="172"/>
      <c r="M188" s="159"/>
      <c r="N188" s="159"/>
      <c r="O188" s="159"/>
      <c r="P188" s="159"/>
      <c r="Q188" s="165"/>
      <c r="R188" s="166"/>
      <c r="S188" s="167"/>
      <c r="T188" s="168"/>
      <c r="U188" s="163"/>
      <c r="V188" s="169"/>
      <c r="W188" s="173"/>
    </row>
    <row r="189" spans="1:23" ht="14.45" customHeight="1" x14ac:dyDescent="0.25">
      <c r="A189" s="171"/>
      <c r="B189" s="160"/>
      <c r="C189" s="159"/>
      <c r="D189" s="159"/>
      <c r="E189" s="159"/>
      <c r="F189" s="159"/>
      <c r="G189" s="166"/>
      <c r="H189" s="171"/>
      <c r="I189" s="159"/>
      <c r="J189" s="165"/>
      <c r="K189" s="178"/>
      <c r="L189" s="172"/>
      <c r="M189" s="159"/>
      <c r="N189" s="159"/>
      <c r="O189" s="159"/>
      <c r="P189" s="159"/>
      <c r="Q189" s="165"/>
      <c r="R189" s="166"/>
      <c r="S189" s="167"/>
      <c r="T189" s="168"/>
      <c r="U189" s="163"/>
      <c r="V189" s="169"/>
      <c r="W189" s="173"/>
    </row>
    <row r="190" spans="1:23" ht="14.45" customHeight="1" x14ac:dyDescent="0.25">
      <c r="A190" s="171"/>
      <c r="B190" s="160"/>
      <c r="C190" s="159"/>
      <c r="D190" s="159"/>
      <c r="E190" s="159"/>
      <c r="F190" s="159"/>
      <c r="G190" s="166"/>
      <c r="H190" s="171"/>
      <c r="I190" s="159"/>
      <c r="J190" s="165"/>
      <c r="K190" s="178"/>
      <c r="L190" s="172"/>
      <c r="M190" s="159"/>
      <c r="N190" s="159"/>
      <c r="O190" s="159"/>
      <c r="P190" s="159"/>
      <c r="Q190" s="165"/>
      <c r="R190" s="166"/>
      <c r="S190" s="167"/>
      <c r="T190" s="168"/>
      <c r="U190" s="163"/>
      <c r="V190" s="169"/>
      <c r="W190" s="173"/>
    </row>
    <row r="191" spans="1:23" ht="14.45" customHeight="1" x14ac:dyDescent="0.25">
      <c r="A191" s="171"/>
      <c r="B191" s="160"/>
      <c r="C191" s="159"/>
      <c r="D191" s="159"/>
      <c r="E191" s="159"/>
      <c r="F191" s="159"/>
      <c r="G191" s="166"/>
      <c r="H191" s="171"/>
      <c r="I191" s="159"/>
      <c r="J191" s="165"/>
      <c r="K191" s="178"/>
      <c r="L191" s="172"/>
      <c r="M191" s="159"/>
      <c r="N191" s="159"/>
      <c r="O191" s="159"/>
      <c r="P191" s="159"/>
      <c r="Q191" s="165"/>
      <c r="R191" s="166"/>
      <c r="S191" s="167"/>
      <c r="T191" s="168"/>
      <c r="U191" s="163"/>
      <c r="V191" s="169"/>
      <c r="W191" s="173"/>
    </row>
    <row r="192" spans="1:23" ht="14.45" customHeight="1" x14ac:dyDescent="0.25">
      <c r="A192" s="171"/>
      <c r="B192" s="160"/>
      <c r="C192" s="159"/>
      <c r="D192" s="159"/>
      <c r="E192" s="159"/>
      <c r="F192" s="159"/>
      <c r="G192" s="166"/>
      <c r="H192" s="171"/>
      <c r="I192" s="159"/>
      <c r="J192" s="165"/>
      <c r="K192" s="178"/>
      <c r="L192" s="172"/>
      <c r="M192" s="159"/>
      <c r="N192" s="159"/>
      <c r="O192" s="159"/>
      <c r="P192" s="159"/>
      <c r="Q192" s="165"/>
      <c r="R192" s="166"/>
      <c r="S192" s="167"/>
      <c r="T192" s="168"/>
      <c r="U192" s="163"/>
      <c r="V192" s="169"/>
      <c r="W192" s="173"/>
    </row>
    <row r="193" spans="1:23" ht="14.45" customHeight="1" x14ac:dyDescent="0.25">
      <c r="A193" s="171"/>
      <c r="B193" s="160"/>
      <c r="C193" s="159"/>
      <c r="D193" s="159"/>
      <c r="E193" s="159"/>
      <c r="F193" s="159"/>
      <c r="G193" s="166"/>
      <c r="H193" s="171"/>
      <c r="I193" s="159"/>
      <c r="J193" s="165"/>
      <c r="K193" s="178"/>
      <c r="L193" s="172"/>
      <c r="M193" s="159"/>
      <c r="N193" s="159"/>
      <c r="O193" s="159"/>
      <c r="P193" s="159"/>
      <c r="Q193" s="165"/>
      <c r="R193" s="166"/>
      <c r="S193" s="167"/>
      <c r="T193" s="168"/>
      <c r="U193" s="163"/>
      <c r="V193" s="169"/>
      <c r="W193" s="173"/>
    </row>
    <row r="194" spans="1:23" ht="14.45" customHeight="1" x14ac:dyDescent="0.25">
      <c r="A194" s="171"/>
      <c r="B194" s="160"/>
      <c r="C194" s="159"/>
      <c r="D194" s="159"/>
      <c r="E194" s="159"/>
      <c r="F194" s="159"/>
      <c r="G194" s="166"/>
      <c r="H194" s="171"/>
      <c r="I194" s="159"/>
      <c r="J194" s="165"/>
      <c r="K194" s="178"/>
      <c r="L194" s="172"/>
      <c r="M194" s="159"/>
      <c r="N194" s="159"/>
      <c r="O194" s="159"/>
      <c r="P194" s="159"/>
      <c r="Q194" s="165"/>
      <c r="R194" s="166"/>
      <c r="S194" s="167"/>
      <c r="T194" s="168"/>
      <c r="U194" s="163"/>
      <c r="V194" s="169"/>
      <c r="W194" s="173"/>
    </row>
    <row r="195" spans="1:23" ht="14.45" customHeight="1" x14ac:dyDescent="0.25">
      <c r="A195" s="171"/>
      <c r="B195" s="160"/>
      <c r="C195" s="159"/>
      <c r="D195" s="159"/>
      <c r="E195" s="159"/>
      <c r="F195" s="159"/>
      <c r="G195" s="166"/>
      <c r="H195" s="171"/>
      <c r="I195" s="159"/>
      <c r="J195" s="165"/>
      <c r="K195" s="178"/>
      <c r="L195" s="172"/>
      <c r="M195" s="159"/>
      <c r="N195" s="159"/>
      <c r="O195" s="159"/>
      <c r="P195" s="159"/>
      <c r="Q195" s="165"/>
      <c r="R195" s="166"/>
      <c r="S195" s="167"/>
      <c r="T195" s="168"/>
      <c r="U195" s="163"/>
      <c r="V195" s="169"/>
      <c r="W195" s="173"/>
    </row>
    <row r="196" spans="1:23" ht="14.45" customHeight="1" x14ac:dyDescent="0.25">
      <c r="A196" s="171"/>
      <c r="B196" s="160"/>
      <c r="C196" s="159"/>
      <c r="D196" s="159"/>
      <c r="E196" s="159"/>
      <c r="F196" s="159"/>
      <c r="G196" s="166"/>
      <c r="H196" s="171"/>
      <c r="I196" s="159"/>
      <c r="J196" s="165"/>
      <c r="K196" s="178"/>
      <c r="L196" s="172"/>
      <c r="M196" s="159"/>
      <c r="N196" s="159"/>
      <c r="O196" s="159"/>
      <c r="P196" s="159"/>
      <c r="Q196" s="165"/>
      <c r="R196" s="166"/>
      <c r="S196" s="167"/>
      <c r="T196" s="168"/>
      <c r="U196" s="163"/>
      <c r="V196" s="169"/>
      <c r="W196" s="173"/>
    </row>
    <row r="197" spans="1:23" ht="14.45" customHeight="1" x14ac:dyDescent="0.25">
      <c r="A197" s="171"/>
      <c r="B197" s="160"/>
      <c r="C197" s="159"/>
      <c r="D197" s="159"/>
      <c r="E197" s="159"/>
      <c r="F197" s="159"/>
      <c r="G197" s="166"/>
      <c r="H197" s="171"/>
      <c r="I197" s="159"/>
      <c r="J197" s="165"/>
      <c r="K197" s="178"/>
      <c r="L197" s="172"/>
      <c r="M197" s="159"/>
      <c r="N197" s="159"/>
      <c r="O197" s="159"/>
      <c r="P197" s="159"/>
      <c r="Q197" s="165"/>
      <c r="R197" s="166"/>
      <c r="S197" s="167"/>
      <c r="T197" s="168"/>
      <c r="U197" s="163"/>
      <c r="V197" s="169"/>
      <c r="W197" s="173"/>
    </row>
    <row r="198" spans="1:23" ht="14.45" customHeight="1" x14ac:dyDescent="0.25">
      <c r="A198" s="171"/>
      <c r="B198" s="160"/>
      <c r="C198" s="159"/>
      <c r="D198" s="159"/>
      <c r="E198" s="159"/>
      <c r="F198" s="159"/>
      <c r="G198" s="166"/>
      <c r="H198" s="171"/>
      <c r="I198" s="159"/>
      <c r="J198" s="165"/>
      <c r="K198" s="178"/>
      <c r="L198" s="172"/>
      <c r="M198" s="159"/>
      <c r="N198" s="159"/>
      <c r="O198" s="159"/>
      <c r="P198" s="159"/>
      <c r="Q198" s="165"/>
      <c r="R198" s="166"/>
      <c r="S198" s="167"/>
      <c r="T198" s="168"/>
      <c r="U198" s="163"/>
      <c r="V198" s="169"/>
      <c r="W198" s="173"/>
    </row>
    <row r="199" spans="1:23" ht="14.45" customHeight="1" x14ac:dyDescent="0.25">
      <c r="A199" s="171"/>
      <c r="B199" s="160"/>
      <c r="C199" s="159"/>
      <c r="D199" s="159"/>
      <c r="E199" s="159"/>
      <c r="F199" s="159"/>
      <c r="G199" s="166"/>
      <c r="H199" s="171"/>
      <c r="I199" s="159"/>
      <c r="J199" s="165"/>
      <c r="K199" s="178"/>
      <c r="L199" s="172"/>
      <c r="M199" s="159"/>
      <c r="N199" s="159"/>
      <c r="O199" s="159"/>
      <c r="P199" s="159"/>
      <c r="Q199" s="165"/>
      <c r="R199" s="166"/>
      <c r="S199" s="167"/>
      <c r="T199" s="168"/>
      <c r="U199" s="163"/>
      <c r="V199" s="169"/>
      <c r="W199" s="173"/>
    </row>
    <row r="200" spans="1:23" ht="14.45" customHeight="1" x14ac:dyDescent="0.25">
      <c r="A200" s="171"/>
      <c r="B200" s="160"/>
      <c r="C200" s="159"/>
      <c r="D200" s="159"/>
      <c r="E200" s="159"/>
      <c r="F200" s="159"/>
      <c r="G200" s="166"/>
      <c r="H200" s="171"/>
      <c r="I200" s="159"/>
      <c r="J200" s="165"/>
      <c r="K200" s="178"/>
      <c r="L200" s="172"/>
      <c r="M200" s="159"/>
      <c r="N200" s="159"/>
      <c r="O200" s="159"/>
      <c r="P200" s="159"/>
      <c r="Q200" s="165"/>
      <c r="R200" s="166"/>
      <c r="S200" s="167"/>
      <c r="T200" s="168"/>
      <c r="U200" s="163"/>
      <c r="V200" s="169"/>
      <c r="W200" s="173"/>
    </row>
    <row r="201" spans="1:23" ht="14.45" customHeight="1" x14ac:dyDescent="0.25">
      <c r="A201" s="171"/>
      <c r="B201" s="160"/>
      <c r="C201" s="159"/>
      <c r="D201" s="159"/>
      <c r="E201" s="159"/>
      <c r="F201" s="159"/>
      <c r="G201" s="166"/>
      <c r="H201" s="171"/>
      <c r="I201" s="159"/>
      <c r="J201" s="165"/>
      <c r="K201" s="178"/>
      <c r="L201" s="172"/>
      <c r="M201" s="159"/>
      <c r="N201" s="159"/>
      <c r="O201" s="159"/>
      <c r="P201" s="159"/>
      <c r="Q201" s="165"/>
      <c r="R201" s="166"/>
      <c r="S201" s="167"/>
      <c r="T201" s="168"/>
      <c r="U201" s="163"/>
      <c r="V201" s="169"/>
      <c r="W201" s="173"/>
    </row>
    <row r="202" spans="1:23" ht="14.45" customHeight="1" x14ac:dyDescent="0.25">
      <c r="A202" s="171"/>
      <c r="B202" s="160"/>
      <c r="C202" s="159"/>
      <c r="D202" s="159"/>
      <c r="E202" s="159"/>
      <c r="F202" s="159"/>
      <c r="G202" s="166"/>
      <c r="H202" s="171"/>
      <c r="I202" s="159"/>
      <c r="J202" s="165"/>
      <c r="K202" s="178"/>
      <c r="L202" s="172"/>
      <c r="M202" s="159"/>
      <c r="N202" s="159"/>
      <c r="O202" s="159"/>
      <c r="P202" s="159"/>
      <c r="Q202" s="165"/>
      <c r="R202" s="166"/>
      <c r="S202" s="167"/>
      <c r="T202" s="168"/>
      <c r="U202" s="163"/>
      <c r="V202" s="169"/>
      <c r="W202" s="173"/>
    </row>
    <row r="203" spans="1:23" ht="14.45" customHeight="1" x14ac:dyDescent="0.25">
      <c r="A203" s="171"/>
      <c r="B203" s="160"/>
      <c r="C203" s="159"/>
      <c r="D203" s="159"/>
      <c r="E203" s="159"/>
      <c r="F203" s="159"/>
      <c r="G203" s="166"/>
      <c r="H203" s="171"/>
      <c r="I203" s="159"/>
      <c r="J203" s="165"/>
      <c r="K203" s="178"/>
      <c r="L203" s="172"/>
      <c r="M203" s="159"/>
      <c r="N203" s="159"/>
      <c r="O203" s="159"/>
      <c r="P203" s="159"/>
      <c r="Q203" s="165"/>
      <c r="R203" s="166"/>
      <c r="S203" s="167"/>
      <c r="T203" s="168"/>
      <c r="U203" s="163"/>
      <c r="V203" s="169"/>
      <c r="W203" s="173"/>
    </row>
    <row r="204" spans="1:23" ht="14.45" customHeight="1" x14ac:dyDescent="0.25">
      <c r="A204" s="171"/>
      <c r="B204" s="160"/>
      <c r="C204" s="159"/>
      <c r="D204" s="159"/>
      <c r="E204" s="159"/>
      <c r="F204" s="159"/>
      <c r="G204" s="166"/>
      <c r="H204" s="171"/>
      <c r="I204" s="159"/>
      <c r="J204" s="165"/>
      <c r="K204" s="178"/>
      <c r="L204" s="172"/>
      <c r="M204" s="159"/>
      <c r="N204" s="159"/>
      <c r="O204" s="159"/>
      <c r="P204" s="159"/>
      <c r="Q204" s="165"/>
      <c r="R204" s="166"/>
      <c r="S204" s="167"/>
      <c r="T204" s="168"/>
      <c r="U204" s="163"/>
      <c r="V204" s="169"/>
      <c r="W204" s="173"/>
    </row>
    <row r="205" spans="1:23" ht="14.45" customHeight="1" x14ac:dyDescent="0.25">
      <c r="A205" s="171"/>
      <c r="B205" s="160"/>
      <c r="C205" s="159"/>
      <c r="D205" s="159"/>
      <c r="E205" s="159"/>
      <c r="F205" s="159"/>
      <c r="G205" s="166"/>
      <c r="H205" s="171"/>
      <c r="I205" s="159"/>
      <c r="J205" s="165"/>
      <c r="K205" s="178"/>
      <c r="L205" s="172"/>
      <c r="M205" s="159"/>
      <c r="N205" s="159"/>
      <c r="O205" s="159"/>
      <c r="P205" s="159"/>
      <c r="Q205" s="165"/>
      <c r="R205" s="166"/>
      <c r="S205" s="167"/>
      <c r="T205" s="168"/>
      <c r="U205" s="163"/>
      <c r="V205" s="169"/>
      <c r="W205" s="173"/>
    </row>
    <row r="206" spans="1:23" ht="14.45" customHeight="1" x14ac:dyDescent="0.25">
      <c r="A206" s="171"/>
      <c r="B206" s="160"/>
      <c r="C206" s="159"/>
      <c r="D206" s="159"/>
      <c r="E206" s="159"/>
      <c r="F206" s="159"/>
      <c r="G206" s="166"/>
      <c r="H206" s="171"/>
      <c r="I206" s="159"/>
      <c r="J206" s="165"/>
      <c r="K206" s="178"/>
      <c r="L206" s="172"/>
      <c r="M206" s="159"/>
      <c r="N206" s="159"/>
      <c r="O206" s="159"/>
      <c r="P206" s="159"/>
      <c r="Q206" s="165"/>
      <c r="R206" s="166"/>
      <c r="S206" s="167"/>
      <c r="T206" s="168"/>
      <c r="U206" s="163"/>
      <c r="V206" s="169"/>
      <c r="W206" s="173"/>
    </row>
    <row r="207" spans="1:23" ht="14.45" customHeight="1" x14ac:dyDescent="0.25">
      <c r="A207" s="171"/>
      <c r="B207" s="160"/>
      <c r="C207" s="159"/>
      <c r="D207" s="159"/>
      <c r="E207" s="159"/>
      <c r="F207" s="159"/>
      <c r="G207" s="166"/>
      <c r="H207" s="171"/>
      <c r="I207" s="159"/>
      <c r="J207" s="165"/>
      <c r="K207" s="178"/>
      <c r="L207" s="172"/>
      <c r="M207" s="159"/>
      <c r="N207" s="159"/>
      <c r="O207" s="159"/>
      <c r="P207" s="159"/>
      <c r="Q207" s="165"/>
      <c r="R207" s="166"/>
      <c r="S207" s="167"/>
      <c r="T207" s="168"/>
      <c r="U207" s="163"/>
      <c r="V207" s="169"/>
      <c r="W207" s="173"/>
    </row>
    <row r="208" spans="1:23" ht="14.45" customHeight="1" x14ac:dyDescent="0.25">
      <c r="A208" s="171"/>
      <c r="B208" s="160"/>
      <c r="C208" s="159"/>
      <c r="D208" s="159"/>
      <c r="E208" s="159"/>
      <c r="F208" s="159"/>
      <c r="G208" s="166"/>
      <c r="H208" s="171"/>
      <c r="I208" s="159"/>
      <c r="J208" s="165"/>
      <c r="K208" s="178"/>
      <c r="L208" s="172"/>
      <c r="M208" s="159"/>
      <c r="N208" s="159"/>
      <c r="O208" s="159"/>
      <c r="P208" s="159"/>
      <c r="Q208" s="165"/>
      <c r="R208" s="166"/>
      <c r="S208" s="167"/>
      <c r="T208" s="168"/>
      <c r="U208" s="163"/>
      <c r="V208" s="169"/>
      <c r="W208" s="173"/>
    </row>
    <row r="209" spans="1:23" ht="14.45" customHeight="1" x14ac:dyDescent="0.25">
      <c r="A209" s="171"/>
      <c r="B209" s="160"/>
      <c r="C209" s="159"/>
      <c r="D209" s="159"/>
      <c r="E209" s="159"/>
      <c r="F209" s="159"/>
      <c r="G209" s="166"/>
      <c r="H209" s="171"/>
      <c r="I209" s="159"/>
      <c r="J209" s="165"/>
      <c r="K209" s="178"/>
      <c r="L209" s="172"/>
      <c r="M209" s="159"/>
      <c r="N209" s="159"/>
      <c r="O209" s="159"/>
      <c r="P209" s="159"/>
      <c r="Q209" s="165"/>
      <c r="R209" s="166"/>
      <c r="S209" s="167"/>
      <c r="T209" s="168"/>
      <c r="U209" s="163"/>
      <c r="V209" s="169"/>
      <c r="W209" s="173"/>
    </row>
    <row r="210" spans="1:23" ht="14.45" customHeight="1" x14ac:dyDescent="0.25">
      <c r="A210" s="171"/>
      <c r="B210" s="160"/>
      <c r="C210" s="159"/>
      <c r="D210" s="159"/>
      <c r="E210" s="159"/>
      <c r="F210" s="159"/>
      <c r="G210" s="166"/>
      <c r="H210" s="171"/>
      <c r="I210" s="159"/>
      <c r="J210" s="165"/>
      <c r="K210" s="178"/>
      <c r="L210" s="172"/>
      <c r="M210" s="159"/>
      <c r="N210" s="159"/>
      <c r="O210" s="159"/>
      <c r="P210" s="159"/>
      <c r="Q210" s="165"/>
      <c r="R210" s="166"/>
      <c r="S210" s="167"/>
      <c r="T210" s="168"/>
      <c r="U210" s="163"/>
      <c r="V210" s="169"/>
      <c r="W210" s="173"/>
    </row>
    <row r="211" spans="1:23" ht="14.45" customHeight="1" x14ac:dyDescent="0.25">
      <c r="A211" s="171"/>
      <c r="B211" s="160"/>
      <c r="C211" s="159"/>
      <c r="D211" s="159"/>
      <c r="E211" s="159"/>
      <c r="F211" s="159"/>
      <c r="G211" s="166"/>
      <c r="H211" s="171"/>
      <c r="I211" s="159"/>
      <c r="J211" s="165"/>
      <c r="K211" s="178"/>
      <c r="L211" s="172"/>
      <c r="M211" s="159"/>
      <c r="N211" s="159"/>
      <c r="O211" s="159"/>
      <c r="P211" s="159"/>
      <c r="Q211" s="165"/>
      <c r="R211" s="166"/>
      <c r="S211" s="167"/>
      <c r="T211" s="168"/>
      <c r="U211" s="163"/>
      <c r="V211" s="169"/>
      <c r="W211" s="173"/>
    </row>
    <row r="212" spans="1:23" ht="14.45" customHeight="1" x14ac:dyDescent="0.25">
      <c r="A212" s="171"/>
      <c r="B212" s="160"/>
      <c r="C212" s="159"/>
      <c r="D212" s="159"/>
      <c r="E212" s="159"/>
      <c r="F212" s="159"/>
      <c r="G212" s="166"/>
      <c r="H212" s="171"/>
      <c r="I212" s="159"/>
      <c r="J212" s="165"/>
      <c r="K212" s="178"/>
      <c r="L212" s="172"/>
      <c r="M212" s="159"/>
      <c r="N212" s="159"/>
      <c r="O212" s="159"/>
      <c r="P212" s="159"/>
      <c r="Q212" s="165"/>
      <c r="R212" s="166"/>
      <c r="S212" s="167"/>
      <c r="T212" s="168"/>
      <c r="U212" s="163"/>
      <c r="V212" s="169"/>
      <c r="W212" s="173"/>
    </row>
    <row r="213" spans="1:23" ht="14.45" customHeight="1" x14ac:dyDescent="0.25">
      <c r="A213" s="171"/>
      <c r="B213" s="160"/>
      <c r="C213" s="159"/>
      <c r="D213" s="159"/>
      <c r="E213" s="159"/>
      <c r="F213" s="159"/>
      <c r="G213" s="166"/>
      <c r="H213" s="171"/>
      <c r="I213" s="159"/>
      <c r="J213" s="165"/>
      <c r="K213" s="178"/>
      <c r="L213" s="172"/>
      <c r="M213" s="159"/>
      <c r="N213" s="159"/>
      <c r="O213" s="159"/>
      <c r="P213" s="159"/>
      <c r="Q213" s="165"/>
      <c r="R213" s="166"/>
      <c r="S213" s="167"/>
      <c r="T213" s="168"/>
      <c r="U213" s="163"/>
      <c r="V213" s="169"/>
      <c r="W213" s="173"/>
    </row>
    <row r="214" spans="1:23" ht="14.45" customHeight="1" x14ac:dyDescent="0.25">
      <c r="A214" s="171"/>
      <c r="B214" s="160"/>
      <c r="C214" s="159"/>
      <c r="D214" s="159"/>
      <c r="E214" s="159"/>
      <c r="F214" s="159"/>
      <c r="G214" s="166"/>
      <c r="H214" s="171"/>
      <c r="I214" s="159"/>
      <c r="J214" s="165"/>
      <c r="K214" s="178"/>
      <c r="L214" s="172"/>
      <c r="M214" s="159"/>
      <c r="N214" s="159"/>
      <c r="O214" s="159"/>
      <c r="P214" s="159"/>
      <c r="Q214" s="165"/>
      <c r="R214" s="166"/>
      <c r="S214" s="167"/>
      <c r="T214" s="168"/>
      <c r="U214" s="163"/>
      <c r="V214" s="169"/>
      <c r="W214" s="173"/>
    </row>
    <row r="215" spans="1:23" ht="14.45" customHeight="1" x14ac:dyDescent="0.25">
      <c r="A215" s="171"/>
      <c r="B215" s="160"/>
      <c r="C215" s="159"/>
      <c r="D215" s="159"/>
      <c r="E215" s="159"/>
      <c r="F215" s="159"/>
      <c r="G215" s="166"/>
      <c r="H215" s="171"/>
      <c r="I215" s="159"/>
      <c r="J215" s="165"/>
      <c r="K215" s="178"/>
      <c r="L215" s="172"/>
      <c r="M215" s="159"/>
      <c r="N215" s="159"/>
      <c r="O215" s="159"/>
      <c r="P215" s="159"/>
      <c r="Q215" s="165"/>
      <c r="R215" s="166"/>
      <c r="S215" s="167"/>
      <c r="T215" s="168"/>
      <c r="U215" s="163"/>
      <c r="V215" s="169"/>
      <c r="W215" s="173"/>
    </row>
    <row r="216" spans="1:23" ht="14.45" customHeight="1" x14ac:dyDescent="0.25">
      <c r="A216" s="171"/>
      <c r="B216" s="160"/>
      <c r="C216" s="159"/>
      <c r="D216" s="159"/>
      <c r="E216" s="159"/>
      <c r="F216" s="159"/>
      <c r="G216" s="166"/>
      <c r="H216" s="171"/>
      <c r="I216" s="159"/>
      <c r="J216" s="165"/>
      <c r="K216" s="178"/>
      <c r="L216" s="172"/>
      <c r="M216" s="159"/>
      <c r="N216" s="159"/>
      <c r="O216" s="159"/>
      <c r="P216" s="159"/>
      <c r="Q216" s="165"/>
      <c r="R216" s="166"/>
      <c r="S216" s="167"/>
      <c r="T216" s="168"/>
      <c r="U216" s="163"/>
      <c r="V216" s="169"/>
      <c r="W216" s="173"/>
    </row>
    <row r="217" spans="1:23" ht="14.45" customHeight="1" x14ac:dyDescent="0.25">
      <c r="A217" s="171"/>
      <c r="B217" s="160"/>
      <c r="C217" s="159"/>
      <c r="D217" s="159"/>
      <c r="E217" s="159"/>
      <c r="F217" s="159"/>
      <c r="G217" s="166"/>
      <c r="H217" s="171"/>
      <c r="I217" s="159"/>
      <c r="J217" s="165"/>
      <c r="K217" s="178"/>
      <c r="L217" s="172"/>
      <c r="M217" s="159"/>
      <c r="N217" s="159"/>
      <c r="O217" s="159"/>
      <c r="P217" s="159"/>
      <c r="Q217" s="165"/>
      <c r="R217" s="166"/>
      <c r="S217" s="167"/>
      <c r="T217" s="168"/>
      <c r="U217" s="163"/>
      <c r="V217" s="169"/>
      <c r="W217" s="173"/>
    </row>
    <row r="218" spans="1:23" ht="14.45" customHeight="1" x14ac:dyDescent="0.25">
      <c r="A218" s="171"/>
      <c r="B218" s="160"/>
      <c r="C218" s="159"/>
      <c r="D218" s="159"/>
      <c r="E218" s="159"/>
      <c r="F218" s="159"/>
      <c r="G218" s="166"/>
      <c r="H218" s="171"/>
      <c r="I218" s="159"/>
      <c r="J218" s="165"/>
      <c r="K218" s="178"/>
      <c r="L218" s="172"/>
      <c r="M218" s="159"/>
      <c r="N218" s="159"/>
      <c r="O218" s="159"/>
      <c r="P218" s="159"/>
      <c r="Q218" s="165"/>
      <c r="R218" s="166"/>
      <c r="S218" s="167"/>
      <c r="T218" s="168"/>
      <c r="U218" s="163"/>
      <c r="V218" s="169"/>
      <c r="W218" s="173"/>
    </row>
    <row r="219" spans="1:23" ht="14.45" customHeight="1" x14ac:dyDescent="0.25">
      <c r="A219" s="171"/>
      <c r="B219" s="160"/>
      <c r="C219" s="159"/>
      <c r="D219" s="159"/>
      <c r="E219" s="159"/>
      <c r="F219" s="159"/>
      <c r="G219" s="166"/>
      <c r="H219" s="171"/>
      <c r="I219" s="159"/>
      <c r="J219" s="165"/>
      <c r="K219" s="178"/>
      <c r="L219" s="172"/>
      <c r="M219" s="159"/>
      <c r="N219" s="159"/>
      <c r="O219" s="159"/>
      <c r="P219" s="159"/>
      <c r="Q219" s="165"/>
      <c r="R219" s="166"/>
      <c r="S219" s="167"/>
      <c r="T219" s="168"/>
      <c r="U219" s="163"/>
      <c r="V219" s="169"/>
      <c r="W219" s="173"/>
    </row>
    <row r="220" spans="1:23" ht="14.45" customHeight="1" x14ac:dyDescent="0.25">
      <c r="A220" s="171"/>
      <c r="B220" s="160"/>
      <c r="C220" s="159"/>
      <c r="D220" s="159"/>
      <c r="E220" s="159"/>
      <c r="F220" s="159"/>
      <c r="G220" s="166"/>
      <c r="H220" s="171"/>
      <c r="I220" s="159"/>
      <c r="J220" s="165"/>
      <c r="K220" s="178"/>
      <c r="L220" s="172"/>
      <c r="M220" s="159"/>
      <c r="N220" s="159"/>
      <c r="O220" s="159"/>
      <c r="P220" s="159"/>
      <c r="Q220" s="165"/>
      <c r="R220" s="166"/>
      <c r="S220" s="167"/>
      <c r="T220" s="168"/>
      <c r="U220" s="163"/>
      <c r="V220" s="169"/>
      <c r="W220" s="173"/>
    </row>
    <row r="221" spans="1:23" ht="14.45" customHeight="1" x14ac:dyDescent="0.25">
      <c r="A221" s="171"/>
      <c r="B221" s="160"/>
      <c r="C221" s="159"/>
      <c r="D221" s="159"/>
      <c r="E221" s="159"/>
      <c r="F221" s="159"/>
      <c r="G221" s="166"/>
      <c r="H221" s="171"/>
      <c r="I221" s="159"/>
      <c r="J221" s="165"/>
      <c r="K221" s="178"/>
      <c r="L221" s="172"/>
      <c r="M221" s="159"/>
      <c r="N221" s="159"/>
      <c r="O221" s="159"/>
      <c r="P221" s="159"/>
      <c r="Q221" s="165"/>
      <c r="R221" s="166"/>
      <c r="S221" s="167"/>
      <c r="T221" s="168"/>
      <c r="U221" s="163"/>
      <c r="V221" s="169"/>
      <c r="W221" s="173"/>
    </row>
    <row r="222" spans="1:23" ht="14.45" customHeight="1" x14ac:dyDescent="0.25">
      <c r="A222" s="171"/>
      <c r="B222" s="160"/>
      <c r="C222" s="159"/>
      <c r="D222" s="159"/>
      <c r="E222" s="159"/>
      <c r="F222" s="159"/>
      <c r="G222" s="166"/>
      <c r="H222" s="171"/>
      <c r="I222" s="159"/>
      <c r="J222" s="165"/>
      <c r="K222" s="178"/>
      <c r="L222" s="172"/>
      <c r="M222" s="159"/>
      <c r="N222" s="159"/>
      <c r="O222" s="159"/>
      <c r="P222" s="159"/>
      <c r="Q222" s="165"/>
      <c r="R222" s="166"/>
      <c r="S222" s="167"/>
      <c r="T222" s="168"/>
      <c r="U222" s="163"/>
      <c r="V222" s="169"/>
      <c r="W222" s="173"/>
    </row>
    <row r="223" spans="1:23" ht="14.45" customHeight="1" x14ac:dyDescent="0.25">
      <c r="A223" s="171"/>
      <c r="B223" s="160"/>
      <c r="C223" s="159"/>
      <c r="D223" s="159"/>
      <c r="E223" s="159"/>
      <c r="F223" s="159"/>
      <c r="G223" s="166"/>
      <c r="H223" s="171"/>
      <c r="I223" s="159"/>
      <c r="J223" s="165"/>
      <c r="K223" s="178"/>
      <c r="L223" s="172"/>
      <c r="M223" s="159"/>
      <c r="N223" s="159"/>
      <c r="O223" s="159"/>
      <c r="P223" s="159"/>
      <c r="Q223" s="165"/>
      <c r="R223" s="166"/>
      <c r="S223" s="167"/>
      <c r="T223" s="168"/>
      <c r="U223" s="163"/>
      <c r="V223" s="169"/>
      <c r="W223" s="173"/>
    </row>
    <row r="224" spans="1:23" ht="14.45" customHeight="1" x14ac:dyDescent="0.25">
      <c r="A224" s="171"/>
      <c r="B224" s="160"/>
      <c r="C224" s="159"/>
      <c r="D224" s="159"/>
      <c r="E224" s="159"/>
      <c r="F224" s="159"/>
      <c r="G224" s="166"/>
      <c r="H224" s="171"/>
      <c r="I224" s="159"/>
      <c r="J224" s="165"/>
      <c r="K224" s="178"/>
      <c r="L224" s="172"/>
      <c r="M224" s="159"/>
      <c r="N224" s="159"/>
      <c r="O224" s="159"/>
      <c r="P224" s="159"/>
      <c r="Q224" s="165"/>
      <c r="R224" s="166"/>
      <c r="S224" s="167"/>
      <c r="T224" s="168"/>
      <c r="U224" s="163"/>
      <c r="V224" s="169"/>
      <c r="W224" s="173"/>
    </row>
    <row r="225" spans="1:23" ht="14.45" customHeight="1" x14ac:dyDescent="0.25">
      <c r="A225" s="171"/>
      <c r="B225" s="160"/>
      <c r="C225" s="159"/>
      <c r="D225" s="159"/>
      <c r="E225" s="159"/>
      <c r="F225" s="159"/>
      <c r="G225" s="166"/>
      <c r="H225" s="171"/>
      <c r="I225" s="159"/>
      <c r="J225" s="165"/>
      <c r="K225" s="178"/>
      <c r="L225" s="172"/>
      <c r="M225" s="159"/>
      <c r="N225" s="159"/>
      <c r="O225" s="159"/>
      <c r="P225" s="159"/>
      <c r="Q225" s="165"/>
      <c r="R225" s="166"/>
      <c r="S225" s="167"/>
      <c r="T225" s="168"/>
      <c r="U225" s="163"/>
      <c r="V225" s="169"/>
      <c r="W225" s="173"/>
    </row>
    <row r="226" spans="1:23" ht="14.45" customHeight="1" x14ac:dyDescent="0.25">
      <c r="A226" s="171"/>
      <c r="B226" s="160"/>
      <c r="C226" s="159"/>
      <c r="D226" s="159"/>
      <c r="E226" s="159"/>
      <c r="F226" s="159"/>
      <c r="G226" s="166"/>
      <c r="H226" s="171"/>
      <c r="I226" s="159"/>
      <c r="J226" s="165"/>
      <c r="K226" s="178"/>
      <c r="L226" s="172"/>
      <c r="M226" s="159"/>
      <c r="N226" s="159"/>
      <c r="O226" s="159"/>
      <c r="P226" s="159"/>
      <c r="Q226" s="165"/>
      <c r="R226" s="166"/>
      <c r="S226" s="167"/>
      <c r="T226" s="168"/>
      <c r="U226" s="163"/>
      <c r="V226" s="169"/>
      <c r="W226" s="173"/>
    </row>
    <row r="227" spans="1:23" ht="14.45" customHeight="1" x14ac:dyDescent="0.25">
      <c r="A227" s="171"/>
      <c r="B227" s="160"/>
      <c r="C227" s="159"/>
      <c r="D227" s="159"/>
      <c r="E227" s="159"/>
      <c r="F227" s="159"/>
      <c r="G227" s="166"/>
      <c r="H227" s="171"/>
      <c r="I227" s="159"/>
      <c r="J227" s="165"/>
      <c r="K227" s="178"/>
      <c r="L227" s="172"/>
      <c r="M227" s="159"/>
      <c r="N227" s="159"/>
      <c r="O227" s="159"/>
      <c r="P227" s="159"/>
      <c r="Q227" s="165"/>
      <c r="R227" s="166"/>
      <c r="S227" s="167"/>
      <c r="T227" s="168"/>
      <c r="U227" s="163"/>
      <c r="V227" s="169"/>
      <c r="W227" s="173"/>
    </row>
    <row r="228" spans="1:23" ht="14.45" customHeight="1" x14ac:dyDescent="0.25">
      <c r="A228" s="171"/>
      <c r="B228" s="160"/>
      <c r="C228" s="159"/>
      <c r="D228" s="159"/>
      <c r="E228" s="159"/>
      <c r="F228" s="159"/>
      <c r="G228" s="166"/>
      <c r="H228" s="171"/>
      <c r="I228" s="159"/>
      <c r="J228" s="165"/>
      <c r="K228" s="178"/>
      <c r="L228" s="172"/>
      <c r="M228" s="159"/>
      <c r="N228" s="159"/>
      <c r="O228" s="159"/>
      <c r="P228" s="159"/>
      <c r="Q228" s="165"/>
      <c r="R228" s="166"/>
      <c r="S228" s="167"/>
      <c r="T228" s="168"/>
      <c r="U228" s="163"/>
      <c r="V228" s="169"/>
      <c r="W228" s="173"/>
    </row>
    <row r="229" spans="1:23" ht="14.45" customHeight="1" x14ac:dyDescent="0.25">
      <c r="A229" s="171"/>
      <c r="B229" s="160"/>
      <c r="C229" s="159"/>
      <c r="D229" s="159"/>
      <c r="E229" s="159"/>
      <c r="F229" s="159"/>
      <c r="G229" s="166"/>
      <c r="H229" s="171"/>
      <c r="I229" s="159"/>
      <c r="J229" s="165"/>
      <c r="K229" s="178"/>
      <c r="L229" s="172"/>
      <c r="M229" s="159"/>
      <c r="N229" s="159"/>
      <c r="O229" s="159"/>
      <c r="P229" s="159"/>
      <c r="Q229" s="165"/>
      <c r="R229" s="166"/>
      <c r="S229" s="167"/>
      <c r="T229" s="168"/>
      <c r="U229" s="163"/>
      <c r="V229" s="169"/>
      <c r="W229" s="173"/>
    </row>
    <row r="230" spans="1:23" ht="14.45" customHeight="1" x14ac:dyDescent="0.25">
      <c r="A230" s="171"/>
      <c r="B230" s="160"/>
      <c r="C230" s="159"/>
      <c r="D230" s="159"/>
      <c r="E230" s="159"/>
      <c r="F230" s="159"/>
      <c r="G230" s="166"/>
      <c r="H230" s="171"/>
      <c r="I230" s="159"/>
      <c r="J230" s="165"/>
      <c r="K230" s="178"/>
      <c r="L230" s="172"/>
      <c r="M230" s="159"/>
      <c r="N230" s="159"/>
      <c r="O230" s="159"/>
      <c r="P230" s="159"/>
      <c r="Q230" s="165"/>
      <c r="R230" s="166"/>
      <c r="S230" s="167"/>
      <c r="T230" s="168"/>
      <c r="U230" s="163"/>
      <c r="V230" s="169"/>
      <c r="W230" s="173"/>
    </row>
    <row r="231" spans="1:23" ht="14.45" customHeight="1" x14ac:dyDescent="0.25">
      <c r="A231" s="171"/>
      <c r="B231" s="160"/>
      <c r="C231" s="159"/>
      <c r="D231" s="159"/>
      <c r="E231" s="159"/>
      <c r="F231" s="159"/>
      <c r="G231" s="166"/>
      <c r="H231" s="171"/>
      <c r="I231" s="159"/>
      <c r="J231" s="165"/>
      <c r="K231" s="178"/>
      <c r="L231" s="172"/>
      <c r="M231" s="159"/>
      <c r="N231" s="159"/>
      <c r="O231" s="159"/>
      <c r="P231" s="159"/>
      <c r="Q231" s="165"/>
      <c r="R231" s="166"/>
      <c r="S231" s="167"/>
      <c r="T231" s="168"/>
      <c r="U231" s="163"/>
      <c r="V231" s="169"/>
      <c r="W231" s="173"/>
    </row>
    <row r="232" spans="1:23" ht="14.45" customHeight="1" x14ac:dyDescent="0.25">
      <c r="A232" s="171"/>
      <c r="B232" s="160"/>
      <c r="C232" s="159"/>
      <c r="D232" s="159"/>
      <c r="E232" s="159"/>
      <c r="F232" s="159"/>
      <c r="G232" s="166"/>
      <c r="H232" s="171"/>
      <c r="I232" s="159"/>
      <c r="J232" s="165"/>
      <c r="K232" s="178"/>
      <c r="L232" s="172"/>
      <c r="M232" s="159"/>
      <c r="N232" s="159"/>
      <c r="O232" s="159"/>
      <c r="P232" s="159"/>
      <c r="Q232" s="165"/>
      <c r="R232" s="166"/>
      <c r="S232" s="167"/>
      <c r="T232" s="168"/>
      <c r="U232" s="163"/>
      <c r="V232" s="169"/>
      <c r="W232" s="173"/>
    </row>
    <row r="233" spans="1:23" ht="14.45" customHeight="1" x14ac:dyDescent="0.25">
      <c r="A233" s="171"/>
      <c r="B233" s="160"/>
      <c r="C233" s="159"/>
      <c r="D233" s="159"/>
      <c r="E233" s="159"/>
      <c r="F233" s="159"/>
      <c r="G233" s="166"/>
      <c r="H233" s="171"/>
      <c r="I233" s="159"/>
      <c r="J233" s="165"/>
      <c r="K233" s="178"/>
      <c r="L233" s="172"/>
      <c r="M233" s="159"/>
      <c r="N233" s="159"/>
      <c r="O233" s="159"/>
      <c r="P233" s="159"/>
      <c r="Q233" s="165"/>
      <c r="R233" s="166"/>
      <c r="S233" s="167"/>
      <c r="T233" s="168"/>
      <c r="U233" s="163"/>
      <c r="V233" s="169"/>
      <c r="W233" s="173"/>
    </row>
    <row r="234" spans="1:23" ht="14.45" customHeight="1" x14ac:dyDescent="0.25">
      <c r="A234" s="171"/>
      <c r="B234" s="160"/>
      <c r="C234" s="159"/>
      <c r="D234" s="159"/>
      <c r="E234" s="159"/>
      <c r="F234" s="159"/>
      <c r="G234" s="166"/>
      <c r="H234" s="171"/>
      <c r="I234" s="159"/>
      <c r="J234" s="165"/>
      <c r="K234" s="178"/>
      <c r="L234" s="172"/>
      <c r="M234" s="159"/>
      <c r="N234" s="159"/>
      <c r="O234" s="159"/>
      <c r="P234" s="159"/>
      <c r="Q234" s="165"/>
      <c r="R234" s="166"/>
      <c r="S234" s="167"/>
      <c r="T234" s="168"/>
      <c r="U234" s="163"/>
      <c r="V234" s="169"/>
      <c r="W234" s="173"/>
    </row>
    <row r="235" spans="1:23" ht="14.45" customHeight="1" x14ac:dyDescent="0.25">
      <c r="A235" s="171"/>
      <c r="B235" s="160"/>
      <c r="C235" s="159"/>
      <c r="D235" s="159"/>
      <c r="E235" s="159"/>
      <c r="F235" s="159"/>
      <c r="G235" s="166"/>
      <c r="H235" s="171"/>
      <c r="I235" s="159"/>
      <c r="J235" s="165"/>
      <c r="K235" s="178"/>
      <c r="L235" s="172"/>
      <c r="M235" s="159"/>
      <c r="N235" s="159"/>
      <c r="O235" s="159"/>
      <c r="P235" s="159"/>
      <c r="Q235" s="165"/>
      <c r="R235" s="166"/>
      <c r="S235" s="167"/>
      <c r="T235" s="168"/>
      <c r="U235" s="163"/>
      <c r="V235" s="169"/>
      <c r="W235" s="173"/>
    </row>
    <row r="236" spans="1:23" ht="14.45" customHeight="1" x14ac:dyDescent="0.25">
      <c r="A236" s="171"/>
      <c r="B236" s="160"/>
      <c r="C236" s="159"/>
      <c r="D236" s="159"/>
      <c r="E236" s="159"/>
      <c r="F236" s="159"/>
      <c r="G236" s="166"/>
      <c r="H236" s="171"/>
      <c r="I236" s="159"/>
      <c r="J236" s="165"/>
      <c r="K236" s="178"/>
      <c r="L236" s="172"/>
      <c r="M236" s="159"/>
      <c r="N236" s="159"/>
      <c r="O236" s="159"/>
      <c r="P236" s="159"/>
      <c r="Q236" s="165"/>
      <c r="R236" s="166"/>
      <c r="S236" s="167"/>
      <c r="T236" s="168"/>
      <c r="U236" s="163"/>
      <c r="V236" s="169"/>
      <c r="W236" s="173"/>
    </row>
    <row r="237" spans="1:23" ht="14.45" customHeight="1" x14ac:dyDescent="0.25">
      <c r="A237" s="171"/>
      <c r="B237" s="160"/>
      <c r="C237" s="159"/>
      <c r="D237" s="159"/>
      <c r="E237" s="159"/>
      <c r="F237" s="159"/>
      <c r="G237" s="166"/>
      <c r="H237" s="171"/>
      <c r="I237" s="159"/>
      <c r="J237" s="165"/>
      <c r="K237" s="178"/>
      <c r="L237" s="172"/>
      <c r="M237" s="159"/>
      <c r="N237" s="159"/>
      <c r="O237" s="159"/>
      <c r="P237" s="159"/>
      <c r="Q237" s="165"/>
      <c r="R237" s="166"/>
      <c r="S237" s="167"/>
      <c r="T237" s="168"/>
      <c r="U237" s="163"/>
      <c r="V237" s="169"/>
      <c r="W237" s="173"/>
    </row>
    <row r="238" spans="1:23" ht="14.45" customHeight="1" x14ac:dyDescent="0.25">
      <c r="A238" s="171"/>
      <c r="B238" s="160"/>
      <c r="C238" s="159"/>
      <c r="D238" s="159"/>
      <c r="E238" s="159"/>
      <c r="F238" s="159"/>
      <c r="G238" s="166"/>
      <c r="H238" s="171"/>
      <c r="I238" s="159"/>
      <c r="J238" s="165"/>
      <c r="K238" s="178"/>
      <c r="L238" s="172"/>
      <c r="M238" s="159"/>
      <c r="N238" s="159"/>
      <c r="O238" s="159"/>
      <c r="P238" s="159"/>
      <c r="Q238" s="165"/>
      <c r="R238" s="166"/>
      <c r="S238" s="167"/>
      <c r="T238" s="168"/>
      <c r="U238" s="163"/>
      <c r="V238" s="169"/>
      <c r="W238" s="173"/>
    </row>
    <row r="239" spans="1:23" ht="14.45" customHeight="1" x14ac:dyDescent="0.25">
      <c r="A239" s="171"/>
      <c r="B239" s="160"/>
      <c r="C239" s="159"/>
      <c r="D239" s="159"/>
      <c r="E239" s="159"/>
      <c r="F239" s="159"/>
      <c r="G239" s="166"/>
      <c r="H239" s="171"/>
      <c r="I239" s="159"/>
      <c r="J239" s="165"/>
      <c r="K239" s="178"/>
      <c r="L239" s="172"/>
      <c r="M239" s="159"/>
      <c r="N239" s="159"/>
      <c r="O239" s="159"/>
      <c r="P239" s="159"/>
      <c r="Q239" s="165"/>
      <c r="R239" s="166"/>
      <c r="S239" s="167"/>
      <c r="T239" s="168"/>
      <c r="U239" s="163"/>
      <c r="V239" s="169"/>
      <c r="W239" s="173"/>
    </row>
    <row r="240" spans="1:23" ht="14.45" customHeight="1" x14ac:dyDescent="0.25">
      <c r="A240" s="171"/>
      <c r="B240" s="160"/>
      <c r="C240" s="159"/>
      <c r="D240" s="159"/>
      <c r="E240" s="159"/>
      <c r="F240" s="159"/>
      <c r="G240" s="166"/>
      <c r="H240" s="171"/>
      <c r="I240" s="159"/>
      <c r="J240" s="165"/>
      <c r="K240" s="178"/>
      <c r="L240" s="172"/>
      <c r="M240" s="159"/>
      <c r="N240" s="159"/>
      <c r="O240" s="159"/>
      <c r="P240" s="159"/>
      <c r="Q240" s="165"/>
      <c r="R240" s="166"/>
      <c r="S240" s="167"/>
      <c r="T240" s="168"/>
      <c r="U240" s="163"/>
      <c r="V240" s="169"/>
      <c r="W240" s="173"/>
    </row>
    <row r="241" spans="1:23" ht="14.45" customHeight="1" x14ac:dyDescent="0.25">
      <c r="A241" s="171"/>
      <c r="B241" s="160"/>
      <c r="C241" s="159"/>
      <c r="D241" s="159"/>
      <c r="E241" s="159"/>
      <c r="F241" s="159"/>
      <c r="G241" s="166"/>
      <c r="H241" s="171"/>
      <c r="I241" s="159"/>
      <c r="J241" s="165"/>
      <c r="K241" s="178"/>
      <c r="L241" s="172"/>
      <c r="M241" s="159"/>
      <c r="N241" s="159"/>
      <c r="O241" s="159"/>
      <c r="P241" s="159"/>
      <c r="Q241" s="165"/>
      <c r="R241" s="166"/>
      <c r="S241" s="167"/>
      <c r="T241" s="168"/>
      <c r="U241" s="163"/>
      <c r="V241" s="169"/>
      <c r="W241" s="173"/>
    </row>
    <row r="242" spans="1:23" ht="14.45" customHeight="1" x14ac:dyDescent="0.25">
      <c r="A242" s="171"/>
      <c r="B242" s="160"/>
      <c r="C242" s="159"/>
      <c r="D242" s="159"/>
      <c r="E242" s="159"/>
      <c r="F242" s="159"/>
      <c r="G242" s="166"/>
      <c r="H242" s="171"/>
      <c r="I242" s="159"/>
      <c r="J242" s="165"/>
      <c r="K242" s="178"/>
      <c r="L242" s="172"/>
      <c r="M242" s="159"/>
      <c r="N242" s="159"/>
      <c r="O242" s="159"/>
      <c r="P242" s="159"/>
      <c r="Q242" s="165"/>
      <c r="R242" s="166"/>
      <c r="S242" s="167"/>
      <c r="T242" s="168"/>
      <c r="U242" s="163"/>
      <c r="V242" s="169"/>
      <c r="W242" s="173"/>
    </row>
    <row r="243" spans="1:23" ht="14.45" customHeight="1" x14ac:dyDescent="0.25">
      <c r="A243" s="171"/>
      <c r="B243" s="160"/>
      <c r="C243" s="159"/>
      <c r="D243" s="159"/>
      <c r="E243" s="159"/>
      <c r="F243" s="159"/>
      <c r="G243" s="166"/>
      <c r="H243" s="171"/>
      <c r="I243" s="159"/>
      <c r="J243" s="165"/>
      <c r="K243" s="178"/>
      <c r="L243" s="172"/>
      <c r="M243" s="159"/>
      <c r="N243" s="159"/>
      <c r="O243" s="159"/>
      <c r="P243" s="159"/>
      <c r="Q243" s="165"/>
      <c r="R243" s="166"/>
      <c r="S243" s="167"/>
      <c r="T243" s="168"/>
      <c r="U243" s="163"/>
      <c r="V243" s="169"/>
      <c r="W243" s="173"/>
    </row>
    <row r="244" spans="1:23" ht="14.45" customHeight="1" x14ac:dyDescent="0.25">
      <c r="A244" s="171"/>
      <c r="B244" s="160"/>
      <c r="C244" s="159"/>
      <c r="D244" s="159"/>
      <c r="E244" s="159"/>
      <c r="F244" s="159"/>
      <c r="G244" s="166"/>
      <c r="H244" s="171"/>
      <c r="I244" s="159"/>
      <c r="J244" s="165"/>
      <c r="K244" s="178"/>
      <c r="L244" s="172"/>
      <c r="M244" s="159"/>
      <c r="N244" s="159"/>
      <c r="O244" s="159"/>
      <c r="P244" s="159"/>
      <c r="Q244" s="165"/>
      <c r="R244" s="166"/>
      <c r="S244" s="167"/>
      <c r="T244" s="168"/>
      <c r="U244" s="163"/>
      <c r="V244" s="169"/>
      <c r="W244" s="173"/>
    </row>
    <row r="245" spans="1:23" ht="14.45" customHeight="1" x14ac:dyDescent="0.25">
      <c r="A245" s="171"/>
      <c r="B245" s="160"/>
      <c r="C245" s="159"/>
      <c r="D245" s="159"/>
      <c r="E245" s="159"/>
      <c r="F245" s="159"/>
      <c r="G245" s="166"/>
      <c r="H245" s="171"/>
      <c r="I245" s="159"/>
      <c r="J245" s="165"/>
      <c r="K245" s="178"/>
      <c r="L245" s="172"/>
      <c r="M245" s="159"/>
      <c r="N245" s="159"/>
      <c r="O245" s="159"/>
      <c r="P245" s="159"/>
      <c r="Q245" s="165"/>
      <c r="R245" s="166"/>
      <c r="S245" s="167"/>
      <c r="T245" s="168"/>
      <c r="U245" s="163"/>
      <c r="V245" s="169"/>
      <c r="W245" s="173"/>
    </row>
    <row r="246" spans="1:23" ht="14.45" customHeight="1" x14ac:dyDescent="0.25">
      <c r="A246" s="171"/>
      <c r="B246" s="160"/>
      <c r="C246" s="159"/>
      <c r="D246" s="159"/>
      <c r="E246" s="159"/>
      <c r="F246" s="159"/>
      <c r="G246" s="166"/>
      <c r="H246" s="171"/>
      <c r="I246" s="159"/>
      <c r="J246" s="165"/>
      <c r="K246" s="178"/>
      <c r="L246" s="172"/>
      <c r="M246" s="159"/>
      <c r="N246" s="159"/>
      <c r="O246" s="159"/>
      <c r="P246" s="159"/>
      <c r="Q246" s="165"/>
      <c r="R246" s="166"/>
      <c r="S246" s="167"/>
      <c r="T246" s="168"/>
      <c r="U246" s="163"/>
      <c r="V246" s="169"/>
      <c r="W246" s="173"/>
    </row>
    <row r="247" spans="1:23" ht="14.45" customHeight="1" x14ac:dyDescent="0.25">
      <c r="A247" s="171"/>
      <c r="B247" s="160"/>
      <c r="C247" s="159"/>
      <c r="D247" s="159"/>
      <c r="E247" s="159"/>
      <c r="F247" s="159"/>
      <c r="G247" s="166"/>
      <c r="H247" s="171"/>
      <c r="I247" s="159"/>
      <c r="J247" s="165"/>
      <c r="K247" s="178"/>
      <c r="L247" s="172"/>
      <c r="M247" s="159"/>
      <c r="N247" s="159"/>
      <c r="O247" s="159"/>
      <c r="P247" s="159"/>
      <c r="Q247" s="165"/>
      <c r="R247" s="166"/>
      <c r="S247" s="167"/>
      <c r="T247" s="168"/>
      <c r="U247" s="163"/>
      <c r="V247" s="169"/>
      <c r="W247" s="173"/>
    </row>
    <row r="248" spans="1:23" ht="14.45" customHeight="1" x14ac:dyDescent="0.25">
      <c r="A248" s="171"/>
      <c r="B248" s="160"/>
      <c r="C248" s="159"/>
      <c r="D248" s="159"/>
      <c r="E248" s="159"/>
      <c r="F248" s="159"/>
      <c r="G248" s="166"/>
      <c r="H248" s="171"/>
      <c r="I248" s="159"/>
      <c r="J248" s="165"/>
      <c r="K248" s="178"/>
      <c r="L248" s="172"/>
      <c r="M248" s="159"/>
      <c r="N248" s="159"/>
      <c r="O248" s="159"/>
      <c r="P248" s="159"/>
      <c r="Q248" s="165"/>
      <c r="R248" s="166"/>
      <c r="S248" s="167"/>
      <c r="T248" s="168"/>
      <c r="U248" s="163"/>
      <c r="V248" s="169"/>
      <c r="W248" s="173"/>
    </row>
    <row r="249" spans="1:23" ht="14.45" customHeight="1" x14ac:dyDescent="0.25">
      <c r="A249" s="171"/>
      <c r="B249" s="160"/>
      <c r="C249" s="159"/>
      <c r="D249" s="159"/>
      <c r="E249" s="159"/>
      <c r="F249" s="159"/>
      <c r="G249" s="166"/>
      <c r="H249" s="171"/>
      <c r="I249" s="159"/>
      <c r="J249" s="165"/>
      <c r="K249" s="178"/>
      <c r="L249" s="172"/>
      <c r="M249" s="159"/>
      <c r="N249" s="159"/>
      <c r="O249" s="159"/>
      <c r="P249" s="159"/>
      <c r="Q249" s="165"/>
      <c r="R249" s="166"/>
      <c r="S249" s="167"/>
      <c r="T249" s="168"/>
      <c r="U249" s="163"/>
      <c r="V249" s="169"/>
      <c r="W249" s="173"/>
    </row>
    <row r="250" spans="1:23" ht="14.45" customHeight="1" x14ac:dyDescent="0.25">
      <c r="A250" s="171"/>
      <c r="B250" s="160"/>
      <c r="C250" s="159"/>
      <c r="D250" s="159"/>
      <c r="E250" s="159"/>
      <c r="F250" s="159"/>
      <c r="G250" s="166"/>
      <c r="H250" s="171"/>
      <c r="I250" s="159"/>
      <c r="J250" s="165"/>
      <c r="K250" s="178"/>
      <c r="L250" s="172"/>
      <c r="M250" s="159"/>
      <c r="N250" s="159"/>
      <c r="O250" s="159"/>
      <c r="P250" s="159"/>
      <c r="Q250" s="165"/>
      <c r="R250" s="166"/>
      <c r="S250" s="167"/>
      <c r="T250" s="168"/>
      <c r="U250" s="163"/>
      <c r="V250" s="169"/>
      <c r="W250" s="173"/>
    </row>
    <row r="251" spans="1:23" ht="14.45" customHeight="1" x14ac:dyDescent="0.25">
      <c r="A251" s="171"/>
      <c r="B251" s="160"/>
      <c r="C251" s="159"/>
      <c r="D251" s="159"/>
      <c r="E251" s="159"/>
      <c r="F251" s="159"/>
      <c r="G251" s="166"/>
      <c r="H251" s="171"/>
      <c r="I251" s="159"/>
      <c r="J251" s="165"/>
      <c r="K251" s="178"/>
      <c r="L251" s="172"/>
      <c r="M251" s="159"/>
      <c r="N251" s="159"/>
      <c r="O251" s="159"/>
      <c r="P251" s="159"/>
      <c r="Q251" s="165"/>
      <c r="R251" s="166"/>
      <c r="S251" s="167"/>
      <c r="T251" s="168"/>
      <c r="U251" s="163"/>
      <c r="V251" s="169"/>
      <c r="W251" s="173"/>
    </row>
    <row r="252" spans="1:23" ht="14.45" customHeight="1" x14ac:dyDescent="0.25">
      <c r="A252" s="171"/>
      <c r="B252" s="160"/>
      <c r="C252" s="159"/>
      <c r="D252" s="159"/>
      <c r="E252" s="159"/>
      <c r="F252" s="159"/>
      <c r="G252" s="166"/>
      <c r="H252" s="171"/>
      <c r="I252" s="159"/>
      <c r="J252" s="165"/>
      <c r="K252" s="178"/>
      <c r="L252" s="172"/>
      <c r="M252" s="159"/>
      <c r="N252" s="159"/>
      <c r="O252" s="159"/>
      <c r="P252" s="159"/>
      <c r="Q252" s="165"/>
      <c r="R252" s="166"/>
      <c r="S252" s="167"/>
      <c r="T252" s="168"/>
      <c r="U252" s="163"/>
      <c r="V252" s="169"/>
      <c r="W252" s="173"/>
    </row>
    <row r="253" spans="1:23" ht="14.45" customHeight="1" x14ac:dyDescent="0.25">
      <c r="A253" s="171"/>
      <c r="B253" s="160"/>
      <c r="C253" s="159"/>
      <c r="D253" s="159"/>
      <c r="E253" s="159"/>
      <c r="F253" s="159"/>
      <c r="G253" s="166"/>
      <c r="H253" s="171"/>
      <c r="I253" s="159"/>
      <c r="J253" s="165"/>
      <c r="K253" s="178"/>
      <c r="L253" s="172"/>
      <c r="M253" s="159"/>
      <c r="N253" s="159"/>
      <c r="O253" s="159"/>
      <c r="P253" s="159"/>
      <c r="Q253" s="165"/>
      <c r="R253" s="166"/>
      <c r="S253" s="167"/>
      <c r="T253" s="168"/>
      <c r="U253" s="163"/>
      <c r="V253" s="169"/>
      <c r="W253" s="173"/>
    </row>
    <row r="254" spans="1:23" ht="14.45" customHeight="1" x14ac:dyDescent="0.25">
      <c r="A254" s="171"/>
      <c r="B254" s="160"/>
      <c r="C254" s="159"/>
      <c r="D254" s="159"/>
      <c r="E254" s="159"/>
      <c r="F254" s="159"/>
      <c r="G254" s="166"/>
      <c r="H254" s="171"/>
      <c r="I254" s="159"/>
      <c r="J254" s="165"/>
      <c r="K254" s="178"/>
      <c r="L254" s="172"/>
      <c r="M254" s="159"/>
      <c r="N254" s="159"/>
      <c r="O254" s="159"/>
      <c r="P254" s="159"/>
      <c r="Q254" s="165"/>
      <c r="R254" s="166"/>
      <c r="S254" s="167"/>
      <c r="T254" s="168"/>
      <c r="U254" s="163"/>
      <c r="V254" s="169"/>
      <c r="W254" s="173"/>
    </row>
    <row r="255" spans="1:23" ht="14.45" customHeight="1" x14ac:dyDescent="0.25">
      <c r="A255" s="171"/>
      <c r="B255" s="160"/>
      <c r="C255" s="159"/>
      <c r="D255" s="159"/>
      <c r="E255" s="159"/>
      <c r="F255" s="159"/>
      <c r="G255" s="166"/>
      <c r="H255" s="171"/>
      <c r="I255" s="159"/>
      <c r="J255" s="165"/>
      <c r="K255" s="178"/>
      <c r="L255" s="172"/>
      <c r="M255" s="159"/>
      <c r="N255" s="159"/>
      <c r="O255" s="159"/>
      <c r="P255" s="159"/>
      <c r="Q255" s="165"/>
      <c r="R255" s="166"/>
      <c r="S255" s="167"/>
      <c r="T255" s="168"/>
      <c r="U255" s="163"/>
      <c r="V255" s="169"/>
      <c r="W255" s="173"/>
    </row>
    <row r="256" spans="1:23" ht="14.45" customHeight="1" x14ac:dyDescent="0.25">
      <c r="A256" s="171"/>
      <c r="B256" s="160"/>
      <c r="C256" s="159"/>
      <c r="D256" s="159"/>
      <c r="E256" s="159"/>
      <c r="F256" s="159"/>
      <c r="G256" s="166"/>
      <c r="H256" s="171"/>
      <c r="I256" s="159"/>
      <c r="J256" s="165"/>
      <c r="K256" s="178"/>
      <c r="L256" s="172"/>
      <c r="M256" s="159"/>
      <c r="N256" s="159"/>
      <c r="O256" s="159"/>
      <c r="P256" s="159"/>
      <c r="Q256" s="165"/>
      <c r="R256" s="166"/>
      <c r="S256" s="167"/>
      <c r="T256" s="168"/>
      <c r="U256" s="163"/>
      <c r="V256" s="169"/>
      <c r="W256" s="173"/>
    </row>
    <row r="257" spans="1:23" ht="14.45" customHeight="1" x14ac:dyDescent="0.25">
      <c r="A257" s="171"/>
      <c r="B257" s="160"/>
      <c r="C257" s="159"/>
      <c r="D257" s="159"/>
      <c r="E257" s="159"/>
      <c r="F257" s="159"/>
      <c r="G257" s="166"/>
      <c r="H257" s="171"/>
      <c r="I257" s="159"/>
      <c r="J257" s="165"/>
      <c r="K257" s="178"/>
      <c r="L257" s="172"/>
      <c r="M257" s="159"/>
      <c r="N257" s="159"/>
      <c r="O257" s="159"/>
      <c r="P257" s="159"/>
      <c r="Q257" s="165"/>
      <c r="R257" s="166"/>
      <c r="S257" s="167"/>
      <c r="T257" s="168"/>
      <c r="U257" s="163"/>
      <c r="V257" s="169"/>
      <c r="W257" s="173"/>
    </row>
    <row r="258" spans="1:23" ht="14.45" customHeight="1" x14ac:dyDescent="0.25">
      <c r="A258" s="171"/>
      <c r="B258" s="160"/>
      <c r="C258" s="159"/>
      <c r="D258" s="159"/>
      <c r="E258" s="159"/>
      <c r="F258" s="159"/>
      <c r="G258" s="166"/>
      <c r="H258" s="171"/>
      <c r="I258" s="159"/>
      <c r="J258" s="165"/>
      <c r="K258" s="178"/>
      <c r="L258" s="172"/>
      <c r="M258" s="159"/>
      <c r="N258" s="159"/>
      <c r="O258" s="159"/>
      <c r="P258" s="159"/>
      <c r="Q258" s="165"/>
      <c r="R258" s="166"/>
      <c r="S258" s="167"/>
      <c r="T258" s="168"/>
      <c r="U258" s="163"/>
      <c r="V258" s="169"/>
      <c r="W258" s="173"/>
    </row>
    <row r="259" spans="1:23" ht="14.45" customHeight="1" x14ac:dyDescent="0.25">
      <c r="A259" s="171"/>
      <c r="B259" s="160"/>
      <c r="C259" s="159"/>
      <c r="D259" s="159"/>
      <c r="E259" s="159"/>
      <c r="F259" s="159"/>
      <c r="G259" s="166"/>
      <c r="H259" s="171"/>
      <c r="I259" s="159"/>
      <c r="J259" s="165"/>
      <c r="K259" s="178"/>
      <c r="L259" s="172"/>
      <c r="M259" s="159"/>
      <c r="N259" s="159"/>
      <c r="O259" s="159"/>
      <c r="P259" s="159"/>
      <c r="Q259" s="165"/>
      <c r="R259" s="166"/>
      <c r="S259" s="167"/>
      <c r="T259" s="168"/>
      <c r="U259" s="163"/>
      <c r="V259" s="169"/>
      <c r="W259" s="173"/>
    </row>
    <row r="260" spans="1:23" ht="14.45" customHeight="1" x14ac:dyDescent="0.25">
      <c r="A260" s="171"/>
      <c r="B260" s="160"/>
      <c r="C260" s="159"/>
      <c r="D260" s="159"/>
      <c r="E260" s="159"/>
      <c r="F260" s="159"/>
      <c r="G260" s="166"/>
      <c r="H260" s="171"/>
      <c r="I260" s="159"/>
      <c r="J260" s="165"/>
      <c r="K260" s="178"/>
      <c r="L260" s="172"/>
      <c r="M260" s="159"/>
      <c r="N260" s="159"/>
      <c r="O260" s="159"/>
      <c r="P260" s="159"/>
      <c r="Q260" s="165"/>
      <c r="R260" s="166"/>
      <c r="S260" s="167"/>
      <c r="T260" s="168"/>
      <c r="U260" s="163"/>
      <c r="V260" s="169"/>
      <c r="W260" s="173"/>
    </row>
    <row r="261" spans="1:23" ht="14.45" customHeight="1" x14ac:dyDescent="0.25">
      <c r="A261" s="171"/>
      <c r="B261" s="160"/>
      <c r="C261" s="159"/>
      <c r="D261" s="159"/>
      <c r="E261" s="159"/>
      <c r="F261" s="159"/>
      <c r="G261" s="166"/>
      <c r="H261" s="171"/>
      <c r="I261" s="159"/>
      <c r="J261" s="165"/>
      <c r="K261" s="178"/>
      <c r="L261" s="172"/>
      <c r="M261" s="159"/>
      <c r="N261" s="159"/>
      <c r="O261" s="159"/>
      <c r="P261" s="159"/>
      <c r="Q261" s="165"/>
      <c r="R261" s="166"/>
      <c r="S261" s="167"/>
      <c r="T261" s="168"/>
      <c r="U261" s="163"/>
      <c r="V261" s="169"/>
      <c r="W261" s="173"/>
    </row>
    <row r="262" spans="1:23" ht="14.45" customHeight="1" x14ac:dyDescent="0.25">
      <c r="A262" s="171"/>
      <c r="B262" s="160"/>
      <c r="C262" s="159"/>
      <c r="D262" s="159"/>
      <c r="E262" s="159"/>
      <c r="F262" s="159"/>
      <c r="G262" s="166"/>
      <c r="H262" s="171"/>
      <c r="I262" s="159"/>
      <c r="J262" s="165"/>
      <c r="K262" s="178"/>
      <c r="L262" s="172"/>
      <c r="M262" s="159"/>
      <c r="N262" s="159"/>
      <c r="O262" s="159"/>
      <c r="P262" s="159"/>
      <c r="Q262" s="165"/>
      <c r="R262" s="166"/>
      <c r="S262" s="167"/>
      <c r="T262" s="168"/>
      <c r="U262" s="163"/>
      <c r="V262" s="169"/>
      <c r="W262" s="173"/>
    </row>
    <row r="263" spans="1:23" ht="14.45" customHeight="1" x14ac:dyDescent="0.25">
      <c r="A263" s="171"/>
      <c r="B263" s="160"/>
      <c r="C263" s="159"/>
      <c r="D263" s="159"/>
      <c r="E263" s="159"/>
      <c r="F263" s="159"/>
      <c r="G263" s="166"/>
      <c r="H263" s="171"/>
      <c r="I263" s="159"/>
      <c r="J263" s="165"/>
      <c r="K263" s="178"/>
      <c r="L263" s="172"/>
      <c r="M263" s="159"/>
      <c r="N263" s="159"/>
      <c r="O263" s="159"/>
      <c r="P263" s="159"/>
      <c r="Q263" s="165"/>
      <c r="R263" s="166"/>
      <c r="S263" s="167"/>
      <c r="T263" s="168"/>
      <c r="U263" s="163"/>
      <c r="V263" s="169"/>
      <c r="W263" s="173"/>
    </row>
    <row r="264" spans="1:23" ht="14.45" customHeight="1" x14ac:dyDescent="0.25">
      <c r="A264" s="171"/>
      <c r="B264" s="160"/>
      <c r="C264" s="159"/>
      <c r="D264" s="159"/>
      <c r="E264" s="159"/>
      <c r="F264" s="159"/>
      <c r="G264" s="166"/>
      <c r="H264" s="171"/>
      <c r="I264" s="159"/>
      <c r="J264" s="165"/>
      <c r="K264" s="178"/>
      <c r="L264" s="172"/>
      <c r="M264" s="159"/>
      <c r="N264" s="159"/>
      <c r="O264" s="159"/>
      <c r="P264" s="159"/>
      <c r="Q264" s="165"/>
      <c r="R264" s="166"/>
      <c r="S264" s="167"/>
      <c r="T264" s="168"/>
      <c r="U264" s="163"/>
      <c r="V264" s="169"/>
      <c r="W264" s="173"/>
    </row>
    <row r="265" spans="1:23" ht="14.45" customHeight="1" x14ac:dyDescent="0.25">
      <c r="A265" s="171"/>
      <c r="B265" s="160"/>
      <c r="C265" s="159"/>
      <c r="D265" s="159"/>
      <c r="E265" s="159"/>
      <c r="F265" s="159"/>
      <c r="G265" s="166"/>
      <c r="H265" s="171"/>
      <c r="I265" s="159"/>
      <c r="J265" s="165"/>
      <c r="K265" s="178"/>
      <c r="L265" s="172"/>
      <c r="M265" s="159"/>
      <c r="N265" s="159"/>
      <c r="O265" s="159"/>
      <c r="P265" s="159"/>
      <c r="Q265" s="165"/>
      <c r="R265" s="166"/>
      <c r="S265" s="167"/>
      <c r="T265" s="168"/>
      <c r="U265" s="163"/>
      <c r="V265" s="169"/>
      <c r="W265" s="173"/>
    </row>
    <row r="266" spans="1:23" ht="14.45" customHeight="1" x14ac:dyDescent="0.25">
      <c r="A266" s="171"/>
      <c r="B266" s="160"/>
      <c r="C266" s="159"/>
      <c r="D266" s="159"/>
      <c r="E266" s="159"/>
      <c r="F266" s="159"/>
      <c r="G266" s="166"/>
      <c r="H266" s="171"/>
      <c r="I266" s="159"/>
      <c r="J266" s="165"/>
      <c r="K266" s="178"/>
      <c r="L266" s="172"/>
      <c r="M266" s="159"/>
      <c r="N266" s="159"/>
      <c r="O266" s="159"/>
      <c r="P266" s="159"/>
      <c r="Q266" s="165"/>
      <c r="R266" s="166"/>
      <c r="S266" s="167"/>
      <c r="T266" s="168"/>
      <c r="U266" s="163"/>
      <c r="V266" s="169"/>
      <c r="W266" s="173"/>
    </row>
    <row r="267" spans="1:23" ht="14.45" customHeight="1" x14ac:dyDescent="0.25">
      <c r="A267" s="171"/>
      <c r="B267" s="160"/>
      <c r="C267" s="159"/>
      <c r="D267" s="159"/>
      <c r="E267" s="159"/>
      <c r="F267" s="159"/>
      <c r="G267" s="166"/>
      <c r="H267" s="171"/>
      <c r="I267" s="159"/>
      <c r="J267" s="165"/>
      <c r="K267" s="178"/>
      <c r="L267" s="172"/>
      <c r="M267" s="159"/>
      <c r="N267" s="159"/>
      <c r="O267" s="159"/>
      <c r="P267" s="159"/>
      <c r="Q267" s="165"/>
      <c r="R267" s="166"/>
      <c r="S267" s="167"/>
      <c r="T267" s="168"/>
      <c r="U267" s="163"/>
      <c r="V267" s="169"/>
      <c r="W267" s="173"/>
    </row>
    <row r="268" spans="1:23" ht="14.45" customHeight="1" x14ac:dyDescent="0.25">
      <c r="A268" s="171"/>
      <c r="B268" s="160"/>
      <c r="C268" s="159"/>
      <c r="D268" s="159"/>
      <c r="E268" s="159"/>
      <c r="F268" s="159"/>
      <c r="G268" s="166"/>
      <c r="H268" s="171"/>
      <c r="I268" s="159"/>
      <c r="J268" s="165"/>
      <c r="K268" s="178"/>
      <c r="L268" s="172"/>
      <c r="M268" s="159"/>
      <c r="N268" s="159"/>
      <c r="O268" s="159"/>
      <c r="P268" s="159"/>
      <c r="Q268" s="165"/>
      <c r="R268" s="166"/>
      <c r="S268" s="167"/>
      <c r="T268" s="168"/>
      <c r="U268" s="163"/>
      <c r="V268" s="169"/>
      <c r="W268" s="173"/>
    </row>
    <row r="269" spans="1:23" ht="14.45" customHeight="1" x14ac:dyDescent="0.25">
      <c r="A269" s="171"/>
      <c r="B269" s="160"/>
      <c r="C269" s="159"/>
      <c r="D269" s="159"/>
      <c r="E269" s="159"/>
      <c r="F269" s="159"/>
      <c r="G269" s="166"/>
      <c r="H269" s="171"/>
      <c r="I269" s="159"/>
      <c r="J269" s="165"/>
      <c r="K269" s="178"/>
      <c r="L269" s="172"/>
      <c r="M269" s="159"/>
      <c r="N269" s="159"/>
      <c r="O269" s="159"/>
      <c r="P269" s="159"/>
      <c r="Q269" s="165"/>
      <c r="R269" s="166"/>
      <c r="S269" s="167"/>
      <c r="T269" s="168"/>
      <c r="U269" s="163"/>
      <c r="V269" s="169"/>
      <c r="W269" s="173"/>
    </row>
    <row r="270" spans="1:23" ht="14.45" customHeight="1" x14ac:dyDescent="0.25">
      <c r="A270" s="171"/>
      <c r="B270" s="160"/>
      <c r="C270" s="159"/>
      <c r="D270" s="159"/>
      <c r="E270" s="159"/>
      <c r="F270" s="159"/>
      <c r="G270" s="166"/>
      <c r="H270" s="171"/>
      <c r="I270" s="159"/>
      <c r="J270" s="165"/>
      <c r="K270" s="178"/>
      <c r="L270" s="172"/>
      <c r="M270" s="159"/>
      <c r="N270" s="159"/>
      <c r="O270" s="159"/>
      <c r="P270" s="159"/>
      <c r="Q270" s="165"/>
      <c r="R270" s="166"/>
      <c r="S270" s="167"/>
      <c r="T270" s="168"/>
      <c r="U270" s="163"/>
      <c r="V270" s="169"/>
      <c r="W270" s="173"/>
    </row>
    <row r="271" spans="1:23" ht="14.45" customHeight="1" x14ac:dyDescent="0.25">
      <c r="A271" s="171"/>
      <c r="B271" s="160"/>
      <c r="C271" s="159"/>
      <c r="D271" s="159"/>
      <c r="E271" s="159"/>
      <c r="F271" s="159"/>
      <c r="G271" s="166"/>
      <c r="H271" s="171"/>
      <c r="I271" s="159"/>
      <c r="J271" s="165"/>
      <c r="K271" s="178"/>
      <c r="L271" s="172"/>
      <c r="M271" s="159"/>
      <c r="N271" s="159"/>
      <c r="O271" s="159"/>
      <c r="P271" s="159"/>
      <c r="Q271" s="165"/>
      <c r="R271" s="166"/>
      <c r="S271" s="167"/>
      <c r="T271" s="168"/>
      <c r="U271" s="163"/>
      <c r="V271" s="169"/>
      <c r="W271" s="173"/>
    </row>
    <row r="272" spans="1:23" ht="14.45" customHeight="1" x14ac:dyDescent="0.25">
      <c r="A272" s="171"/>
      <c r="B272" s="160"/>
      <c r="C272" s="159"/>
      <c r="D272" s="159"/>
      <c r="E272" s="159"/>
      <c r="F272" s="159"/>
      <c r="G272" s="166"/>
      <c r="H272" s="171"/>
      <c r="I272" s="159"/>
      <c r="J272" s="165"/>
      <c r="K272" s="178"/>
      <c r="L272" s="172"/>
      <c r="M272" s="159"/>
      <c r="N272" s="159"/>
      <c r="O272" s="159"/>
      <c r="P272" s="159"/>
      <c r="Q272" s="165"/>
      <c r="R272" s="166"/>
      <c r="S272" s="167"/>
      <c r="T272" s="168"/>
      <c r="U272" s="163"/>
      <c r="V272" s="169"/>
      <c r="W272" s="173"/>
    </row>
    <row r="273" spans="1:23" ht="14.45" customHeight="1" x14ac:dyDescent="0.25">
      <c r="A273" s="171"/>
      <c r="B273" s="160"/>
      <c r="C273" s="159"/>
      <c r="D273" s="159"/>
      <c r="E273" s="159"/>
      <c r="F273" s="159"/>
      <c r="G273" s="166"/>
      <c r="H273" s="171"/>
      <c r="I273" s="159"/>
      <c r="J273" s="165"/>
      <c r="K273" s="178"/>
      <c r="L273" s="172"/>
      <c r="M273" s="159"/>
      <c r="N273" s="159"/>
      <c r="O273" s="159"/>
      <c r="P273" s="159"/>
      <c r="Q273" s="165"/>
      <c r="R273" s="166"/>
      <c r="S273" s="167"/>
      <c r="T273" s="168"/>
      <c r="U273" s="163"/>
      <c r="V273" s="169"/>
      <c r="W273" s="173"/>
    </row>
    <row r="274" spans="1:23" ht="14.45" customHeight="1" x14ac:dyDescent="0.25">
      <c r="A274" s="179"/>
      <c r="B274" s="180"/>
      <c r="C274" s="181"/>
      <c r="D274" s="181"/>
      <c r="E274" s="181"/>
      <c r="F274" s="181"/>
      <c r="G274" s="182"/>
      <c r="H274" s="179"/>
      <c r="I274" s="181"/>
      <c r="J274" s="183"/>
      <c r="K274" s="184"/>
      <c r="L274" s="185"/>
      <c r="M274" s="181"/>
      <c r="N274" s="181"/>
      <c r="O274" s="181"/>
      <c r="P274" s="181"/>
      <c r="Q274" s="183"/>
      <c r="R274" s="182"/>
      <c r="S274" s="186"/>
      <c r="T274" s="187"/>
      <c r="U274" s="188"/>
      <c r="V274" s="189"/>
      <c r="W274" s="190"/>
    </row>
  </sheetData>
  <sheetProtection formatCells="0" formatColumns="0" formatRows="0" sort="0" autoFilter="0" pivotTables="0"/>
  <autoFilter ref="A4:W144"/>
  <mergeCells count="5">
    <mergeCell ref="A1:G1"/>
    <mergeCell ref="H1:K1"/>
    <mergeCell ref="E2:G2"/>
    <mergeCell ref="L1:R1"/>
    <mergeCell ref="T1:W1"/>
  </mergeCells>
  <conditionalFormatting sqref="A223:A273">
    <cfRule type="duplicateValues" dxfId="44" priority="1"/>
  </conditionalFormatting>
  <conditionalFormatting sqref="A274 A5:A222">
    <cfRule type="duplicateValues" dxfId="43" priority="39"/>
  </conditionalFormatting>
  <dataValidations count="13">
    <dataValidation type="date" operator="greaterThan" allowBlank="1" showInputMessage="1" showErrorMessage="1" sqref="J1:K1 J3:K4 Q3 Q5:Q274">
      <formula1>42370</formula1>
    </dataValidation>
    <dataValidation operator="greaterThan" allowBlank="1" showInputMessage="1" showErrorMessage="1" sqref="J2:K2 U5:U274"/>
    <dataValidation type="list" allowBlank="1" showInputMessage="1" showErrorMessage="1" sqref="O1:O2">
      <formula1>#REF!</formula1>
    </dataValidation>
    <dataValidation type="list" allowBlank="1" showInputMessage="1" showErrorMessage="1" sqref="P5:P274">
      <formula1>"yes,no"</formula1>
    </dataValidation>
    <dataValidation type="list" allowBlank="1" showInputMessage="1" showErrorMessage="1" sqref="H5:H274">
      <formula1>hospital_refer_to</formula1>
    </dataValidation>
    <dataValidation type="list" allowBlank="1" showInputMessage="1" showErrorMessage="1" sqref="M5:M274">
      <formula1>case_category</formula1>
    </dataValidation>
    <dataValidation type="list" allowBlank="1" showInputMessage="1" showErrorMessage="1" sqref="R5:R274">
      <formula1>blood_transfusion_info</formula1>
    </dataValidation>
    <dataValidation type="date" operator="greaterThan" allowBlank="1" showInputMessage="1" showErrorMessage="1" sqref="T5:T274 J5:K274">
      <formula1>42369</formula1>
    </dataValidation>
    <dataValidation type="list" allowBlank="1" showInputMessage="1" showErrorMessage="1" sqref="S5:S274">
      <formula1>refused_care</formula1>
    </dataValidation>
    <dataValidation type="decimal" allowBlank="1" showInputMessage="1" showErrorMessage="1" sqref="B5:B274">
      <formula1>0</formula1>
      <formula2>100</formula2>
    </dataValidation>
    <dataValidation type="list" allowBlank="1" showInputMessage="1" showErrorMessage="1" sqref="C5:C274">
      <formula1>"male,female"</formula1>
    </dataValidation>
    <dataValidation type="list" allowBlank="1" showInputMessage="1" showErrorMessage="1" sqref="O5:O274">
      <formula1>disease_category</formula1>
    </dataValidation>
    <dataValidation type="list" allowBlank="1" showInputMessage="1" showErrorMessage="1" sqref="D5:D274">
      <formula1>"Rakhine,Burma,Muslim,Hindu,Mro,Dyna,Khami,Other"</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Instructions!$B$54:$B$69</xm:f>
          </x14:formula1>
          <xm:sqref>I5:I274</xm:sqref>
        </x14:dataValidation>
        <x14:dataValidation type="list" allowBlank="1" showInputMessage="1" showErrorMessage="1">
          <x14:formula1>
            <xm:f>Instructions!$B$80:$B$85</xm:f>
          </x14:formula1>
          <xm:sqref>V5:V274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W299"/>
  <sheetViews>
    <sheetView zoomScaleNormal="100" workbookViewId="0">
      <pane xSplit="1" ySplit="4" topLeftCell="B5" activePane="bottomRight" state="frozen"/>
      <selection pane="topRight" activeCell="I2" sqref="I1:I1048576"/>
      <selection pane="bottomLeft" activeCell="I2" sqref="I1:I1048576"/>
      <selection pane="bottomRight" activeCell="A5" sqref="A5"/>
    </sheetView>
  </sheetViews>
  <sheetFormatPr defaultColWidth="9.140625" defaultRowHeight="14.45" customHeight="1" x14ac:dyDescent="0.25"/>
  <cols>
    <col min="1" max="1" width="11.5703125" bestFit="1" customWidth="1"/>
    <col min="2" max="2" width="8" bestFit="1" customWidth="1"/>
    <col min="3" max="3" width="9" customWidth="1"/>
    <col min="4" max="4" width="10.85546875" customWidth="1"/>
    <col min="5" max="5" width="16.5703125" customWidth="1"/>
    <col min="6" max="6" width="18.5703125" hidden="1" customWidth="1"/>
    <col min="7" max="7" width="20.85546875" customWidth="1"/>
    <col min="8" max="8" width="15.42578125" bestFit="1" customWidth="1"/>
    <col min="9" max="9" width="19.5703125" customWidth="1"/>
    <col min="10" max="10" width="11.85546875" style="105" bestFit="1" customWidth="1"/>
    <col min="11" max="11" width="14.140625" customWidth="1"/>
    <col min="12" max="12" width="71.42578125" customWidth="1"/>
    <col min="13" max="13" width="17.5703125" customWidth="1"/>
    <col min="14" max="14" width="14" customWidth="1"/>
    <col min="15" max="15" width="19" customWidth="1"/>
    <col min="16" max="16" width="19.85546875" customWidth="1"/>
    <col min="17" max="17" width="17.42578125" customWidth="1"/>
    <col min="18" max="18" width="18.42578125" customWidth="1"/>
    <col min="19" max="19" width="15.5703125" customWidth="1"/>
    <col min="20" max="20" width="11.42578125" customWidth="1"/>
    <col min="21" max="21" width="58.140625" bestFit="1" customWidth="1"/>
    <col min="22" max="22" width="28.5703125" style="124" customWidth="1"/>
    <col min="23" max="23" width="61" style="124" customWidth="1"/>
    <col min="24" max="16384" width="9.140625" style="104"/>
  </cols>
  <sheetData>
    <row r="1" spans="1:23" ht="15" x14ac:dyDescent="0.25">
      <c r="A1" s="266" t="s">
        <v>242</v>
      </c>
      <c r="B1" s="267"/>
      <c r="C1" s="267"/>
      <c r="D1" s="267"/>
      <c r="E1" s="267"/>
      <c r="F1" s="267"/>
      <c r="G1" s="268"/>
      <c r="H1" s="266" t="s">
        <v>243</v>
      </c>
      <c r="I1" s="267"/>
      <c r="J1" s="267"/>
      <c r="K1" s="268"/>
      <c r="L1" s="266" t="s">
        <v>244</v>
      </c>
      <c r="M1" s="267"/>
      <c r="N1" s="267"/>
      <c r="O1" s="267"/>
      <c r="P1" s="267"/>
      <c r="Q1" s="267"/>
      <c r="R1" s="268"/>
      <c r="S1" s="140" t="s">
        <v>245</v>
      </c>
      <c r="T1" s="266" t="s">
        <v>246</v>
      </c>
      <c r="U1" s="267"/>
      <c r="V1" s="267"/>
      <c r="W1" s="268"/>
    </row>
    <row r="2" spans="1:23" ht="38.25" x14ac:dyDescent="0.25">
      <c r="A2" s="126" t="s">
        <v>14</v>
      </c>
      <c r="B2" s="14" t="s">
        <v>17</v>
      </c>
      <c r="C2" s="24" t="s">
        <v>22</v>
      </c>
      <c r="D2" s="24" t="s">
        <v>25</v>
      </c>
      <c r="E2" s="269" t="s">
        <v>28</v>
      </c>
      <c r="F2" s="270"/>
      <c r="G2" s="271"/>
      <c r="H2" s="131" t="s">
        <v>31</v>
      </c>
      <c r="I2" s="22" t="s">
        <v>247</v>
      </c>
      <c r="J2" s="22" t="s">
        <v>39</v>
      </c>
      <c r="K2" s="132" t="s">
        <v>42</v>
      </c>
      <c r="L2" s="135" t="s">
        <v>45</v>
      </c>
      <c r="M2" s="25" t="s">
        <v>51</v>
      </c>
      <c r="N2" s="25" t="s">
        <v>248</v>
      </c>
      <c r="O2" s="25" t="s">
        <v>141</v>
      </c>
      <c r="P2" s="23" t="s">
        <v>54</v>
      </c>
      <c r="Q2" s="15" t="s">
        <v>57</v>
      </c>
      <c r="R2" s="136" t="s">
        <v>60</v>
      </c>
      <c r="S2" s="141" t="s">
        <v>63</v>
      </c>
      <c r="T2" s="131" t="s">
        <v>66</v>
      </c>
      <c r="U2" s="15" t="s">
        <v>249</v>
      </c>
      <c r="V2" s="22" t="s">
        <v>73</v>
      </c>
      <c r="W2" s="132" t="s">
        <v>76</v>
      </c>
    </row>
    <row r="3" spans="1:23" ht="78.75" x14ac:dyDescent="0.25">
      <c r="A3" s="127" t="s">
        <v>250</v>
      </c>
      <c r="B3" s="17" t="s">
        <v>251</v>
      </c>
      <c r="C3" s="18" t="s">
        <v>252</v>
      </c>
      <c r="D3" s="19" t="s">
        <v>253</v>
      </c>
      <c r="E3" s="13" t="s">
        <v>254</v>
      </c>
      <c r="F3" s="13" t="s">
        <v>254</v>
      </c>
      <c r="G3" s="128" t="s">
        <v>254</v>
      </c>
      <c r="H3" s="133" t="s">
        <v>255</v>
      </c>
      <c r="I3" s="200" t="s">
        <v>256</v>
      </c>
      <c r="J3" s="21" t="s">
        <v>257</v>
      </c>
      <c r="K3" s="134" t="s">
        <v>257</v>
      </c>
      <c r="L3" s="137" t="s">
        <v>254</v>
      </c>
      <c r="M3" s="20" t="s">
        <v>258</v>
      </c>
      <c r="N3" s="20" t="s">
        <v>259</v>
      </c>
      <c r="O3" s="20" t="s">
        <v>260</v>
      </c>
      <c r="P3" s="21" t="s">
        <v>261</v>
      </c>
      <c r="Q3" s="21" t="s">
        <v>257</v>
      </c>
      <c r="R3" s="138" t="s">
        <v>262</v>
      </c>
      <c r="S3" s="142" t="s">
        <v>263</v>
      </c>
      <c r="T3" s="137" t="s">
        <v>257</v>
      </c>
      <c r="U3" s="78" t="s">
        <v>254</v>
      </c>
      <c r="V3" s="20" t="s">
        <v>754</v>
      </c>
      <c r="W3" s="78" t="s">
        <v>254</v>
      </c>
    </row>
    <row r="4" spans="1:23" ht="15" x14ac:dyDescent="0.25">
      <c r="A4" s="129" t="s">
        <v>15</v>
      </c>
      <c r="B4" s="4" t="s">
        <v>18</v>
      </c>
      <c r="C4" s="4" t="s">
        <v>23</v>
      </c>
      <c r="D4" s="4" t="s">
        <v>26</v>
      </c>
      <c r="E4" s="4" t="s">
        <v>265</v>
      </c>
      <c r="F4" s="4" t="s">
        <v>266</v>
      </c>
      <c r="G4" s="130" t="s">
        <v>267</v>
      </c>
      <c r="H4" s="129" t="s">
        <v>32</v>
      </c>
      <c r="I4" s="4" t="s">
        <v>268</v>
      </c>
      <c r="J4" s="4" t="s">
        <v>40</v>
      </c>
      <c r="K4" s="130" t="s">
        <v>43</v>
      </c>
      <c r="L4" s="129" t="s">
        <v>46</v>
      </c>
      <c r="M4" s="5" t="s">
        <v>52</v>
      </c>
      <c r="N4" s="6" t="s">
        <v>248</v>
      </c>
      <c r="O4" s="6" t="s">
        <v>269</v>
      </c>
      <c r="P4" s="6" t="s">
        <v>55</v>
      </c>
      <c r="Q4" s="6" t="s">
        <v>58</v>
      </c>
      <c r="R4" s="130" t="s">
        <v>61</v>
      </c>
      <c r="S4" s="143" t="s">
        <v>64</v>
      </c>
      <c r="T4" s="129" t="s">
        <v>67</v>
      </c>
      <c r="U4" s="6" t="s">
        <v>70</v>
      </c>
      <c r="V4" s="5" t="s">
        <v>74</v>
      </c>
      <c r="W4" s="139" t="s">
        <v>77</v>
      </c>
    </row>
    <row r="5" spans="1:23" ht="14.45" customHeight="1" x14ac:dyDescent="0.25">
      <c r="A5" s="159" t="s">
        <v>2095</v>
      </c>
      <c r="B5" s="160">
        <v>55</v>
      </c>
      <c r="C5" s="159" t="s">
        <v>168</v>
      </c>
      <c r="D5" s="159" t="s">
        <v>173</v>
      </c>
      <c r="E5" s="159" t="s">
        <v>279</v>
      </c>
      <c r="F5" s="159"/>
      <c r="G5" s="166" t="s">
        <v>179</v>
      </c>
      <c r="H5" s="171" t="s">
        <v>89</v>
      </c>
      <c r="I5" s="159" t="s">
        <v>100</v>
      </c>
      <c r="J5" s="165">
        <v>45047</v>
      </c>
      <c r="K5" s="165">
        <v>45047</v>
      </c>
      <c r="L5" s="172" t="s">
        <v>2096</v>
      </c>
      <c r="M5" s="159" t="s">
        <v>133</v>
      </c>
      <c r="N5" s="159" t="s">
        <v>769</v>
      </c>
      <c r="O5" s="159" t="s">
        <v>383</v>
      </c>
      <c r="P5" s="159"/>
      <c r="Q5" s="165"/>
      <c r="R5" s="166"/>
      <c r="S5" s="167"/>
      <c r="T5" s="168">
        <v>45056</v>
      </c>
      <c r="U5" s="163" t="s">
        <v>2097</v>
      </c>
      <c r="V5" s="169" t="s">
        <v>162</v>
      </c>
      <c r="W5" s="173" t="s">
        <v>417</v>
      </c>
    </row>
    <row r="6" spans="1:23" ht="14.45" customHeight="1" x14ac:dyDescent="0.25">
      <c r="A6" s="171" t="s">
        <v>2098</v>
      </c>
      <c r="B6" s="160">
        <f>3*30.4387/365.25</f>
        <v>0.25000985626283367</v>
      </c>
      <c r="C6" s="159" t="s">
        <v>178</v>
      </c>
      <c r="D6" s="159" t="s">
        <v>173</v>
      </c>
      <c r="E6" s="159" t="s">
        <v>279</v>
      </c>
      <c r="F6" s="159"/>
      <c r="G6" s="166" t="s">
        <v>179</v>
      </c>
      <c r="H6" s="171" t="s">
        <v>89</v>
      </c>
      <c r="I6" s="159" t="s">
        <v>100</v>
      </c>
      <c r="J6" s="165">
        <v>45047</v>
      </c>
      <c r="K6" s="165">
        <v>45047</v>
      </c>
      <c r="L6" s="172" t="s">
        <v>1957</v>
      </c>
      <c r="M6" s="159" t="s">
        <v>133</v>
      </c>
      <c r="N6" s="159" t="s">
        <v>274</v>
      </c>
      <c r="O6" s="159" t="s">
        <v>284</v>
      </c>
      <c r="P6" s="159"/>
      <c r="Q6" s="165"/>
      <c r="R6" s="166"/>
      <c r="S6" s="167"/>
      <c r="T6" s="168">
        <v>45049</v>
      </c>
      <c r="U6" s="163" t="s">
        <v>2099</v>
      </c>
      <c r="V6" s="169" t="s">
        <v>162</v>
      </c>
      <c r="W6" s="173" t="s">
        <v>276</v>
      </c>
    </row>
    <row r="7" spans="1:23" ht="14.45" customHeight="1" x14ac:dyDescent="0.25">
      <c r="A7" s="171" t="s">
        <v>2100</v>
      </c>
      <c r="B7" s="160">
        <v>17</v>
      </c>
      <c r="C7" s="159" t="s">
        <v>168</v>
      </c>
      <c r="D7" s="159" t="s">
        <v>173</v>
      </c>
      <c r="E7" s="159" t="s">
        <v>185</v>
      </c>
      <c r="F7" s="159"/>
      <c r="G7" s="166" t="s">
        <v>436</v>
      </c>
      <c r="H7" s="171" t="s">
        <v>91</v>
      </c>
      <c r="I7" s="159" t="s">
        <v>110</v>
      </c>
      <c r="J7" s="165">
        <v>45048</v>
      </c>
      <c r="K7" s="165">
        <v>45048</v>
      </c>
      <c r="L7" s="172" t="s">
        <v>2101</v>
      </c>
      <c r="M7" s="159" t="s">
        <v>133</v>
      </c>
      <c r="N7" s="159" t="s">
        <v>274</v>
      </c>
      <c r="O7" s="159" t="s">
        <v>345</v>
      </c>
      <c r="P7" s="159"/>
      <c r="Q7" s="165"/>
      <c r="R7" s="166"/>
      <c r="S7" s="167"/>
      <c r="T7" s="168">
        <v>45052</v>
      </c>
      <c r="U7" s="163" t="s">
        <v>2102</v>
      </c>
      <c r="V7" s="169" t="s">
        <v>162</v>
      </c>
      <c r="W7" s="173" t="s">
        <v>299</v>
      </c>
    </row>
    <row r="8" spans="1:23" ht="14.45" customHeight="1" x14ac:dyDescent="0.25">
      <c r="A8" s="171" t="s">
        <v>2103</v>
      </c>
      <c r="B8" s="160">
        <v>30</v>
      </c>
      <c r="C8" s="159" t="s">
        <v>168</v>
      </c>
      <c r="D8" s="159" t="s">
        <v>173</v>
      </c>
      <c r="E8" s="159" t="s">
        <v>185</v>
      </c>
      <c r="F8" s="159"/>
      <c r="G8" s="166" t="s">
        <v>363</v>
      </c>
      <c r="H8" s="171" t="s">
        <v>91</v>
      </c>
      <c r="I8" s="159" t="s">
        <v>110</v>
      </c>
      <c r="J8" s="165">
        <v>45049</v>
      </c>
      <c r="K8" s="165">
        <v>45049</v>
      </c>
      <c r="L8" s="172" t="s">
        <v>2104</v>
      </c>
      <c r="M8" s="159" t="s">
        <v>137</v>
      </c>
      <c r="N8" s="159" t="s">
        <v>274</v>
      </c>
      <c r="O8" s="159" t="s">
        <v>208</v>
      </c>
      <c r="P8" s="159"/>
      <c r="Q8" s="165"/>
      <c r="R8" s="166"/>
      <c r="S8" s="167"/>
      <c r="T8" s="168">
        <v>45052</v>
      </c>
      <c r="U8" s="163" t="s">
        <v>2105</v>
      </c>
      <c r="V8" s="169" t="s">
        <v>162</v>
      </c>
      <c r="W8" s="173" t="s">
        <v>371</v>
      </c>
    </row>
    <row r="9" spans="1:23" ht="14.45" customHeight="1" x14ac:dyDescent="0.25">
      <c r="A9" s="171" t="s">
        <v>2106</v>
      </c>
      <c r="B9" s="160">
        <v>6</v>
      </c>
      <c r="C9" s="159" t="s">
        <v>168</v>
      </c>
      <c r="D9" s="159" t="s">
        <v>173</v>
      </c>
      <c r="E9" s="159" t="s">
        <v>185</v>
      </c>
      <c r="F9" s="159"/>
      <c r="G9" s="166" t="s">
        <v>1891</v>
      </c>
      <c r="H9" s="171" t="s">
        <v>89</v>
      </c>
      <c r="I9" s="159" t="s">
        <v>110</v>
      </c>
      <c r="J9" s="165">
        <v>45050</v>
      </c>
      <c r="K9" s="165">
        <v>45050</v>
      </c>
      <c r="L9" s="172" t="s">
        <v>2107</v>
      </c>
      <c r="M9" s="159" t="s">
        <v>133</v>
      </c>
      <c r="N9" s="159" t="s">
        <v>274</v>
      </c>
      <c r="O9" s="159"/>
      <c r="P9" s="159"/>
      <c r="Q9" s="165"/>
      <c r="R9" s="166"/>
      <c r="S9" s="167"/>
      <c r="T9" s="168"/>
      <c r="U9" s="163"/>
      <c r="V9" s="169" t="s">
        <v>158</v>
      </c>
      <c r="W9" s="173" t="s">
        <v>2108</v>
      </c>
    </row>
    <row r="10" spans="1:23" ht="14.45" customHeight="1" x14ac:dyDescent="0.25">
      <c r="A10" s="171" t="s">
        <v>2109</v>
      </c>
      <c r="B10" s="160">
        <v>4</v>
      </c>
      <c r="C10" s="159" t="s">
        <v>178</v>
      </c>
      <c r="D10" s="159" t="s">
        <v>173</v>
      </c>
      <c r="E10" s="159" t="s">
        <v>185</v>
      </c>
      <c r="F10" s="159"/>
      <c r="G10" s="166" t="s">
        <v>1891</v>
      </c>
      <c r="H10" s="171" t="s">
        <v>89</v>
      </c>
      <c r="I10" s="159" t="s">
        <v>110</v>
      </c>
      <c r="J10" s="165">
        <v>45050</v>
      </c>
      <c r="K10" s="165">
        <v>45055</v>
      </c>
      <c r="L10" s="172" t="s">
        <v>2110</v>
      </c>
      <c r="M10" s="159" t="s">
        <v>201</v>
      </c>
      <c r="N10" s="159" t="s">
        <v>283</v>
      </c>
      <c r="O10" s="159" t="s">
        <v>359</v>
      </c>
      <c r="P10" s="159"/>
      <c r="Q10" s="165"/>
      <c r="R10" s="166"/>
      <c r="S10" s="167"/>
      <c r="T10" s="168">
        <v>45059</v>
      </c>
      <c r="U10" s="163" t="s">
        <v>2111</v>
      </c>
      <c r="V10" s="169" t="s">
        <v>162</v>
      </c>
      <c r="W10" s="173" t="s">
        <v>299</v>
      </c>
    </row>
    <row r="11" spans="1:23" ht="14.45" customHeight="1" x14ac:dyDescent="0.25">
      <c r="A11" s="171" t="s">
        <v>2112</v>
      </c>
      <c r="B11" s="160">
        <v>57</v>
      </c>
      <c r="C11" s="159" t="s">
        <v>168</v>
      </c>
      <c r="D11" s="159" t="s">
        <v>169</v>
      </c>
      <c r="E11" s="159" t="s">
        <v>795</v>
      </c>
      <c r="F11" s="159"/>
      <c r="G11" s="166" t="s">
        <v>2113</v>
      </c>
      <c r="H11" s="171" t="s">
        <v>303</v>
      </c>
      <c r="I11" s="159" t="s">
        <v>122</v>
      </c>
      <c r="J11" s="165">
        <v>45050</v>
      </c>
      <c r="K11" s="165">
        <v>45050</v>
      </c>
      <c r="L11" s="172" t="s">
        <v>2114</v>
      </c>
      <c r="M11" s="159" t="s">
        <v>133</v>
      </c>
      <c r="N11" s="159" t="s">
        <v>505</v>
      </c>
      <c r="O11" s="159" t="s">
        <v>345</v>
      </c>
      <c r="P11" s="159"/>
      <c r="Q11" s="165"/>
      <c r="R11" s="166"/>
      <c r="S11" s="167"/>
      <c r="T11" s="168">
        <v>45053</v>
      </c>
      <c r="U11" s="163" t="s">
        <v>2114</v>
      </c>
      <c r="V11" s="169" t="s">
        <v>162</v>
      </c>
      <c r="W11" s="173" t="s">
        <v>371</v>
      </c>
    </row>
    <row r="12" spans="1:23" ht="14.45" customHeight="1" x14ac:dyDescent="0.25">
      <c r="A12" s="171" t="s">
        <v>2115</v>
      </c>
      <c r="B12" s="160">
        <v>35</v>
      </c>
      <c r="C12" s="159" t="s">
        <v>168</v>
      </c>
      <c r="D12" s="159" t="s">
        <v>169</v>
      </c>
      <c r="E12" s="159" t="s">
        <v>795</v>
      </c>
      <c r="F12" s="159"/>
      <c r="G12" s="166" t="s">
        <v>2116</v>
      </c>
      <c r="H12" s="171" t="s">
        <v>303</v>
      </c>
      <c r="I12" s="159" t="s">
        <v>122</v>
      </c>
      <c r="J12" s="165">
        <v>45050</v>
      </c>
      <c r="K12" s="165">
        <v>45050</v>
      </c>
      <c r="L12" s="172" t="s">
        <v>2117</v>
      </c>
      <c r="M12" s="159" t="s">
        <v>137</v>
      </c>
      <c r="N12" s="159" t="s">
        <v>505</v>
      </c>
      <c r="O12" s="159" t="s">
        <v>345</v>
      </c>
      <c r="P12" s="159"/>
      <c r="Q12" s="165"/>
      <c r="R12" s="166"/>
      <c r="S12" s="167"/>
      <c r="T12" s="168">
        <v>45053</v>
      </c>
      <c r="U12" s="163" t="s">
        <v>2118</v>
      </c>
      <c r="V12" s="169" t="s">
        <v>162</v>
      </c>
      <c r="W12" s="173" t="s">
        <v>371</v>
      </c>
    </row>
    <row r="13" spans="1:23" ht="14.45" customHeight="1" x14ac:dyDescent="0.25">
      <c r="A13" s="171" t="s">
        <v>2119</v>
      </c>
      <c r="B13" s="160">
        <v>4</v>
      </c>
      <c r="C13" s="159" t="s">
        <v>178</v>
      </c>
      <c r="D13" s="159" t="s">
        <v>173</v>
      </c>
      <c r="E13" s="159" t="s">
        <v>185</v>
      </c>
      <c r="F13" s="159"/>
      <c r="G13" s="166" t="s">
        <v>363</v>
      </c>
      <c r="H13" s="171" t="s">
        <v>89</v>
      </c>
      <c r="I13" s="159" t="s">
        <v>110</v>
      </c>
      <c r="J13" s="165">
        <v>45054</v>
      </c>
      <c r="K13" s="165">
        <v>45054</v>
      </c>
      <c r="L13" s="172" t="s">
        <v>2120</v>
      </c>
      <c r="M13" s="159" t="s">
        <v>201</v>
      </c>
      <c r="N13" s="159" t="s">
        <v>283</v>
      </c>
      <c r="O13" s="159" t="s">
        <v>359</v>
      </c>
      <c r="P13" s="159"/>
      <c r="Q13" s="165"/>
      <c r="R13" s="166"/>
      <c r="S13" s="167"/>
      <c r="T13" s="168">
        <v>45057</v>
      </c>
      <c r="U13" s="163" t="s">
        <v>2121</v>
      </c>
      <c r="V13" s="169" t="s">
        <v>162</v>
      </c>
      <c r="W13" s="173" t="s">
        <v>371</v>
      </c>
    </row>
    <row r="14" spans="1:23" ht="14.45" customHeight="1" x14ac:dyDescent="0.25">
      <c r="A14" s="159" t="s">
        <v>2122</v>
      </c>
      <c r="B14" s="160">
        <v>33</v>
      </c>
      <c r="C14" s="159" t="s">
        <v>178</v>
      </c>
      <c r="D14" s="159" t="s">
        <v>173</v>
      </c>
      <c r="E14" s="159" t="s">
        <v>279</v>
      </c>
      <c r="F14" s="159"/>
      <c r="G14" s="166" t="s">
        <v>2123</v>
      </c>
      <c r="H14" s="171" t="s">
        <v>89</v>
      </c>
      <c r="I14" s="159" t="s">
        <v>100</v>
      </c>
      <c r="J14" s="165">
        <v>45054</v>
      </c>
      <c r="K14" s="165">
        <v>45054</v>
      </c>
      <c r="L14" s="172" t="s">
        <v>2124</v>
      </c>
      <c r="M14" s="159" t="s">
        <v>201</v>
      </c>
      <c r="N14" s="159" t="s">
        <v>305</v>
      </c>
      <c r="O14" s="159" t="s">
        <v>310</v>
      </c>
      <c r="P14" s="159" t="s">
        <v>353</v>
      </c>
      <c r="Q14" s="165">
        <v>45056</v>
      </c>
      <c r="R14" s="166" t="s">
        <v>354</v>
      </c>
      <c r="S14" s="167"/>
      <c r="T14" s="168">
        <v>45058</v>
      </c>
      <c r="U14" s="163" t="s">
        <v>2125</v>
      </c>
      <c r="V14" s="169" t="s">
        <v>162</v>
      </c>
      <c r="W14" s="173" t="s">
        <v>299</v>
      </c>
    </row>
    <row r="15" spans="1:23" ht="14.45" customHeight="1" x14ac:dyDescent="0.25">
      <c r="A15" s="159" t="s">
        <v>2126</v>
      </c>
      <c r="B15" s="160">
        <v>1.3</v>
      </c>
      <c r="C15" s="159" t="s">
        <v>178</v>
      </c>
      <c r="D15" s="159" t="s">
        <v>173</v>
      </c>
      <c r="E15" s="159" t="s">
        <v>279</v>
      </c>
      <c r="F15" s="159"/>
      <c r="G15" s="166" t="s">
        <v>179</v>
      </c>
      <c r="H15" s="171" t="s">
        <v>89</v>
      </c>
      <c r="I15" s="159" t="s">
        <v>100</v>
      </c>
      <c r="J15" s="165">
        <v>45054</v>
      </c>
      <c r="K15" s="165"/>
      <c r="L15" s="172" t="s">
        <v>2127</v>
      </c>
      <c r="M15" s="159" t="s">
        <v>133</v>
      </c>
      <c r="N15" s="159" t="s">
        <v>1217</v>
      </c>
      <c r="O15" s="159"/>
      <c r="P15" s="159"/>
      <c r="Q15" s="165"/>
      <c r="R15" s="166"/>
      <c r="S15" s="167"/>
      <c r="T15" s="168"/>
      <c r="U15" s="163"/>
      <c r="V15" s="169" t="s">
        <v>158</v>
      </c>
      <c r="W15" s="173"/>
    </row>
    <row r="16" spans="1:23" ht="14.45" customHeight="1" x14ac:dyDescent="0.25">
      <c r="A16" s="159" t="s">
        <v>2128</v>
      </c>
      <c r="B16" s="160">
        <v>4</v>
      </c>
      <c r="C16" s="159" t="s">
        <v>178</v>
      </c>
      <c r="D16" s="159" t="s">
        <v>173</v>
      </c>
      <c r="E16" s="159" t="s">
        <v>279</v>
      </c>
      <c r="F16" s="159"/>
      <c r="G16" s="166" t="s">
        <v>2129</v>
      </c>
      <c r="H16" s="171" t="s">
        <v>89</v>
      </c>
      <c r="I16" s="159" t="s">
        <v>100</v>
      </c>
      <c r="J16" s="165">
        <v>45054</v>
      </c>
      <c r="K16" s="165">
        <v>45054</v>
      </c>
      <c r="L16" s="172" t="s">
        <v>2130</v>
      </c>
      <c r="M16" s="159" t="s">
        <v>201</v>
      </c>
      <c r="N16" s="159" t="s">
        <v>769</v>
      </c>
      <c r="O16" s="159" t="s">
        <v>359</v>
      </c>
      <c r="P16" s="159" t="s">
        <v>353</v>
      </c>
      <c r="Q16" s="165">
        <v>45054</v>
      </c>
      <c r="R16" s="166" t="s">
        <v>354</v>
      </c>
      <c r="S16" s="167"/>
      <c r="T16" s="168">
        <v>45058</v>
      </c>
      <c r="U16" s="163" t="s">
        <v>2111</v>
      </c>
      <c r="V16" s="169" t="s">
        <v>162</v>
      </c>
      <c r="W16" s="173" t="s">
        <v>299</v>
      </c>
    </row>
    <row r="17" spans="1:23" ht="14.45" customHeight="1" x14ac:dyDescent="0.25">
      <c r="A17" s="159" t="s">
        <v>2112</v>
      </c>
      <c r="B17" s="160">
        <v>21</v>
      </c>
      <c r="C17" s="159" t="s">
        <v>168</v>
      </c>
      <c r="D17" s="159" t="s">
        <v>173</v>
      </c>
      <c r="E17" s="159" t="s">
        <v>185</v>
      </c>
      <c r="F17" s="159"/>
      <c r="G17" s="166" t="s">
        <v>436</v>
      </c>
      <c r="H17" s="171" t="s">
        <v>89</v>
      </c>
      <c r="I17" s="159" t="s">
        <v>110</v>
      </c>
      <c r="J17" s="165">
        <v>45055</v>
      </c>
      <c r="K17" s="165">
        <v>45055</v>
      </c>
      <c r="L17" s="172" t="s">
        <v>2131</v>
      </c>
      <c r="M17" s="159" t="s">
        <v>201</v>
      </c>
      <c r="N17" s="159" t="s">
        <v>2132</v>
      </c>
      <c r="O17" s="159"/>
      <c r="P17" s="159"/>
      <c r="Q17" s="165"/>
      <c r="R17" s="166"/>
      <c r="S17" s="167"/>
      <c r="T17" s="168">
        <v>45058</v>
      </c>
      <c r="U17" s="163" t="s">
        <v>285</v>
      </c>
      <c r="V17" s="169" t="s">
        <v>164</v>
      </c>
      <c r="W17" s="173" t="s">
        <v>817</v>
      </c>
    </row>
    <row r="18" spans="1:23" ht="14.45" customHeight="1" x14ac:dyDescent="0.25">
      <c r="A18" s="159" t="s">
        <v>2115</v>
      </c>
      <c r="B18" s="160">
        <f>48/365.25</f>
        <v>0.13141683778234087</v>
      </c>
      <c r="C18" s="159" t="s">
        <v>178</v>
      </c>
      <c r="D18" s="159" t="s">
        <v>173</v>
      </c>
      <c r="E18" s="159" t="s">
        <v>185</v>
      </c>
      <c r="F18" s="159"/>
      <c r="G18" s="166" t="s">
        <v>543</v>
      </c>
      <c r="H18" s="171" t="s">
        <v>91</v>
      </c>
      <c r="I18" s="159" t="s">
        <v>110</v>
      </c>
      <c r="J18" s="165">
        <v>45055</v>
      </c>
      <c r="K18" s="165">
        <v>45055</v>
      </c>
      <c r="L18" s="172" t="s">
        <v>211</v>
      </c>
      <c r="M18" s="159" t="s">
        <v>133</v>
      </c>
      <c r="N18" s="159" t="s">
        <v>2132</v>
      </c>
      <c r="O18" s="159" t="s">
        <v>284</v>
      </c>
      <c r="P18" s="159"/>
      <c r="Q18" s="165"/>
      <c r="R18" s="166"/>
      <c r="S18" s="167"/>
      <c r="T18" s="168">
        <v>45058</v>
      </c>
      <c r="U18" s="163" t="s">
        <v>2133</v>
      </c>
      <c r="V18" s="169" t="s">
        <v>162</v>
      </c>
      <c r="W18" s="173" t="s">
        <v>371</v>
      </c>
    </row>
    <row r="19" spans="1:23" ht="14.45" customHeight="1" x14ac:dyDescent="0.25">
      <c r="A19" s="159" t="s">
        <v>2134</v>
      </c>
      <c r="B19" s="170">
        <f>10/365.25</f>
        <v>2.7378507871321012E-2</v>
      </c>
      <c r="C19" s="159" t="s">
        <v>168</v>
      </c>
      <c r="D19" s="159" t="s">
        <v>173</v>
      </c>
      <c r="E19" s="159" t="s">
        <v>185</v>
      </c>
      <c r="F19" s="159"/>
      <c r="G19" s="166" t="s">
        <v>543</v>
      </c>
      <c r="H19" s="171" t="s">
        <v>91</v>
      </c>
      <c r="I19" s="159" t="s">
        <v>110</v>
      </c>
      <c r="J19" s="165">
        <v>45055</v>
      </c>
      <c r="K19" s="165">
        <v>45055</v>
      </c>
      <c r="L19" s="172" t="s">
        <v>2135</v>
      </c>
      <c r="M19" s="159" t="s">
        <v>133</v>
      </c>
      <c r="N19" s="159" t="s">
        <v>2132</v>
      </c>
      <c r="O19" s="159" t="s">
        <v>511</v>
      </c>
      <c r="P19" s="159"/>
      <c r="Q19" s="165"/>
      <c r="R19" s="166"/>
      <c r="S19" s="167"/>
      <c r="T19" s="168">
        <v>45059</v>
      </c>
      <c r="U19" s="163" t="s">
        <v>2136</v>
      </c>
      <c r="V19" s="169" t="s">
        <v>162</v>
      </c>
      <c r="W19" s="173" t="s">
        <v>299</v>
      </c>
    </row>
    <row r="20" spans="1:23" ht="14.45" customHeight="1" x14ac:dyDescent="0.25">
      <c r="A20" s="159" t="s">
        <v>2137</v>
      </c>
      <c r="B20" s="160">
        <f>1*30.4387/365.25</f>
        <v>8.3336618754277891E-2</v>
      </c>
      <c r="C20" s="159" t="s">
        <v>178</v>
      </c>
      <c r="D20" s="159" t="s">
        <v>173</v>
      </c>
      <c r="E20" s="159" t="s">
        <v>185</v>
      </c>
      <c r="F20" s="159"/>
      <c r="G20" s="166" t="s">
        <v>2138</v>
      </c>
      <c r="H20" s="171" t="s">
        <v>91</v>
      </c>
      <c r="I20" s="159" t="s">
        <v>110</v>
      </c>
      <c r="J20" s="165">
        <v>45055</v>
      </c>
      <c r="K20" s="165">
        <v>45055</v>
      </c>
      <c r="L20" s="172" t="s">
        <v>2139</v>
      </c>
      <c r="M20" s="159" t="s">
        <v>133</v>
      </c>
      <c r="N20" s="159" t="s">
        <v>2132</v>
      </c>
      <c r="O20" s="159" t="s">
        <v>284</v>
      </c>
      <c r="P20" s="159"/>
      <c r="Q20" s="165"/>
      <c r="R20" s="166"/>
      <c r="S20" s="167"/>
      <c r="T20" s="168">
        <v>45059</v>
      </c>
      <c r="U20" s="163" t="s">
        <v>211</v>
      </c>
      <c r="V20" s="169" t="s">
        <v>162</v>
      </c>
      <c r="W20" s="173" t="s">
        <v>299</v>
      </c>
    </row>
    <row r="21" spans="1:23" ht="14.45" customHeight="1" x14ac:dyDescent="0.25">
      <c r="A21" s="159" t="s">
        <v>2140</v>
      </c>
      <c r="B21" s="160">
        <v>55</v>
      </c>
      <c r="C21" s="159" t="s">
        <v>168</v>
      </c>
      <c r="D21" s="159" t="s">
        <v>173</v>
      </c>
      <c r="E21" s="159" t="s">
        <v>279</v>
      </c>
      <c r="F21" s="159"/>
      <c r="G21" s="166" t="s">
        <v>772</v>
      </c>
      <c r="H21" s="171" t="s">
        <v>89</v>
      </c>
      <c r="I21" s="159" t="s">
        <v>100</v>
      </c>
      <c r="J21" s="165">
        <v>45056</v>
      </c>
      <c r="K21" s="165">
        <v>45056</v>
      </c>
      <c r="L21" s="172" t="s">
        <v>2141</v>
      </c>
      <c r="M21" s="159" t="s">
        <v>133</v>
      </c>
      <c r="N21" s="159" t="s">
        <v>769</v>
      </c>
      <c r="O21" s="159" t="s">
        <v>291</v>
      </c>
      <c r="P21" s="159"/>
      <c r="Q21" s="165"/>
      <c r="R21" s="166"/>
      <c r="S21" s="167"/>
      <c r="T21" s="168">
        <v>45057</v>
      </c>
      <c r="U21" s="163" t="s">
        <v>2142</v>
      </c>
      <c r="V21" s="169" t="s">
        <v>162</v>
      </c>
      <c r="W21" s="173" t="s">
        <v>665</v>
      </c>
    </row>
    <row r="22" spans="1:23" ht="14.45" customHeight="1" x14ac:dyDescent="0.25">
      <c r="A22" s="159" t="s">
        <v>2143</v>
      </c>
      <c r="B22" s="160">
        <v>25</v>
      </c>
      <c r="C22" s="159" t="s">
        <v>168</v>
      </c>
      <c r="D22" s="159" t="s">
        <v>173</v>
      </c>
      <c r="E22" s="159" t="s">
        <v>279</v>
      </c>
      <c r="F22" s="159"/>
      <c r="G22" s="166" t="s">
        <v>764</v>
      </c>
      <c r="H22" s="171" t="s">
        <v>89</v>
      </c>
      <c r="I22" s="159" t="s">
        <v>100</v>
      </c>
      <c r="J22" s="165">
        <v>45056</v>
      </c>
      <c r="K22" s="165">
        <v>45056</v>
      </c>
      <c r="L22" s="172" t="s">
        <v>2144</v>
      </c>
      <c r="M22" s="159" t="s">
        <v>137</v>
      </c>
      <c r="N22" s="159" t="s">
        <v>769</v>
      </c>
      <c r="O22" s="159" t="s">
        <v>352</v>
      </c>
      <c r="P22" s="159"/>
      <c r="Q22" s="165"/>
      <c r="R22" s="166"/>
      <c r="S22" s="167"/>
      <c r="T22" s="168">
        <v>45058</v>
      </c>
      <c r="U22" s="163" t="s">
        <v>614</v>
      </c>
      <c r="V22" s="169" t="s">
        <v>162</v>
      </c>
      <c r="W22" s="173" t="s">
        <v>276</v>
      </c>
    </row>
    <row r="23" spans="1:23" ht="14.45" customHeight="1" x14ac:dyDescent="0.25">
      <c r="A23" s="159" t="s">
        <v>2145</v>
      </c>
      <c r="B23" s="160">
        <v>11</v>
      </c>
      <c r="C23" s="159" t="s">
        <v>178</v>
      </c>
      <c r="D23" s="159" t="s">
        <v>173</v>
      </c>
      <c r="E23" s="159" t="s">
        <v>279</v>
      </c>
      <c r="F23" s="159"/>
      <c r="G23" s="166" t="s">
        <v>238</v>
      </c>
      <c r="H23" s="171" t="s">
        <v>89</v>
      </c>
      <c r="I23" s="159" t="s">
        <v>100</v>
      </c>
      <c r="J23" s="165">
        <v>45056</v>
      </c>
      <c r="K23" s="165">
        <v>45056</v>
      </c>
      <c r="L23" s="172" t="s">
        <v>2146</v>
      </c>
      <c r="M23" s="159" t="s">
        <v>133</v>
      </c>
      <c r="N23" s="159" t="s">
        <v>1217</v>
      </c>
      <c r="O23" s="159" t="s">
        <v>284</v>
      </c>
      <c r="P23" s="159"/>
      <c r="Q23" s="165"/>
      <c r="R23" s="166"/>
      <c r="S23" s="167"/>
      <c r="T23" s="168">
        <v>45059</v>
      </c>
      <c r="U23" s="163" t="s">
        <v>2147</v>
      </c>
      <c r="V23" s="169" t="s">
        <v>162</v>
      </c>
      <c r="W23" s="173" t="s">
        <v>371</v>
      </c>
    </row>
    <row r="24" spans="1:23" ht="14.45" customHeight="1" x14ac:dyDescent="0.25">
      <c r="A24" s="159" t="s">
        <v>2148</v>
      </c>
      <c r="B24" s="160">
        <v>4.5</v>
      </c>
      <c r="C24" s="159" t="s">
        <v>178</v>
      </c>
      <c r="D24" s="159" t="s">
        <v>173</v>
      </c>
      <c r="E24" s="159" t="s">
        <v>185</v>
      </c>
      <c r="F24" s="159"/>
      <c r="G24" s="166" t="s">
        <v>363</v>
      </c>
      <c r="H24" s="171" t="s">
        <v>91</v>
      </c>
      <c r="I24" s="159" t="s">
        <v>110</v>
      </c>
      <c r="J24" s="165">
        <v>45057</v>
      </c>
      <c r="K24" s="165">
        <v>45057</v>
      </c>
      <c r="L24" s="172" t="s">
        <v>2149</v>
      </c>
      <c r="M24" s="159" t="s">
        <v>133</v>
      </c>
      <c r="N24" s="159" t="s">
        <v>283</v>
      </c>
      <c r="O24" s="159" t="s">
        <v>511</v>
      </c>
      <c r="P24" s="159"/>
      <c r="Q24" s="165"/>
      <c r="R24" s="166"/>
      <c r="S24" s="167"/>
      <c r="T24" s="168">
        <v>45059</v>
      </c>
      <c r="U24" s="163" t="s">
        <v>2150</v>
      </c>
      <c r="V24" s="169" t="s">
        <v>162</v>
      </c>
      <c r="W24" s="173" t="s">
        <v>276</v>
      </c>
    </row>
    <row r="25" spans="1:23" ht="14.45" customHeight="1" x14ac:dyDescent="0.25">
      <c r="A25" s="159" t="s">
        <v>2151</v>
      </c>
      <c r="B25" s="160">
        <v>26</v>
      </c>
      <c r="C25" s="159" t="s">
        <v>168</v>
      </c>
      <c r="D25" s="159" t="s">
        <v>173</v>
      </c>
      <c r="E25" s="159" t="s">
        <v>279</v>
      </c>
      <c r="F25" s="159"/>
      <c r="G25" s="166" t="s">
        <v>2152</v>
      </c>
      <c r="H25" s="171" t="s">
        <v>89</v>
      </c>
      <c r="I25" s="159" t="s">
        <v>100</v>
      </c>
      <c r="J25" s="165">
        <v>45058</v>
      </c>
      <c r="K25" s="165">
        <v>45058</v>
      </c>
      <c r="L25" s="172" t="s">
        <v>2153</v>
      </c>
      <c r="M25" s="159" t="s">
        <v>137</v>
      </c>
      <c r="N25" s="159" t="s">
        <v>305</v>
      </c>
      <c r="O25" s="159" t="s">
        <v>352</v>
      </c>
      <c r="P25" s="159"/>
      <c r="Q25" s="165"/>
      <c r="R25" s="166"/>
      <c r="S25" s="167"/>
      <c r="T25" s="168">
        <v>45060</v>
      </c>
      <c r="U25" s="163" t="s">
        <v>2154</v>
      </c>
      <c r="V25" s="169" t="s">
        <v>162</v>
      </c>
      <c r="W25" s="173" t="s">
        <v>276</v>
      </c>
    </row>
    <row r="26" spans="1:23" ht="14.45" customHeight="1" x14ac:dyDescent="0.25">
      <c r="A26" s="159" t="s">
        <v>2155</v>
      </c>
      <c r="B26" s="160">
        <v>30</v>
      </c>
      <c r="C26" s="159" t="s">
        <v>168</v>
      </c>
      <c r="D26" s="159" t="s">
        <v>173</v>
      </c>
      <c r="E26" s="159" t="s">
        <v>279</v>
      </c>
      <c r="F26" s="159"/>
      <c r="G26" s="166" t="s">
        <v>2129</v>
      </c>
      <c r="H26" s="171" t="s">
        <v>89</v>
      </c>
      <c r="I26" s="159" t="s">
        <v>100</v>
      </c>
      <c r="J26" s="165">
        <v>45058</v>
      </c>
      <c r="K26" s="165">
        <v>45058</v>
      </c>
      <c r="L26" s="172" t="s">
        <v>2156</v>
      </c>
      <c r="M26" s="159" t="s">
        <v>137</v>
      </c>
      <c r="N26" s="159"/>
      <c r="O26" s="159" t="s">
        <v>208</v>
      </c>
      <c r="P26" s="159"/>
      <c r="Q26" s="165"/>
      <c r="R26" s="166"/>
      <c r="S26" s="167"/>
      <c r="T26" s="168">
        <v>45059</v>
      </c>
      <c r="U26" s="163" t="s">
        <v>2157</v>
      </c>
      <c r="V26" s="169" t="s">
        <v>162</v>
      </c>
      <c r="W26" s="173" t="s">
        <v>665</v>
      </c>
    </row>
    <row r="27" spans="1:23" ht="14.45" customHeight="1" x14ac:dyDescent="0.25">
      <c r="A27" s="159" t="s">
        <v>2158</v>
      </c>
      <c r="B27" s="160">
        <v>6</v>
      </c>
      <c r="C27" s="159" t="s">
        <v>168</v>
      </c>
      <c r="D27" s="159" t="s">
        <v>173</v>
      </c>
      <c r="E27" s="159" t="s">
        <v>279</v>
      </c>
      <c r="F27" s="159"/>
      <c r="G27" s="166" t="s">
        <v>179</v>
      </c>
      <c r="H27" s="171" t="s">
        <v>89</v>
      </c>
      <c r="I27" s="159" t="s">
        <v>100</v>
      </c>
      <c r="J27" s="165">
        <v>45063</v>
      </c>
      <c r="K27" s="165">
        <v>45063</v>
      </c>
      <c r="L27" s="172" t="s">
        <v>198</v>
      </c>
      <c r="M27" s="159" t="s">
        <v>133</v>
      </c>
      <c r="N27" s="159" t="s">
        <v>305</v>
      </c>
      <c r="O27" s="159" t="s">
        <v>805</v>
      </c>
      <c r="P27" s="159"/>
      <c r="Q27" s="165"/>
      <c r="R27" s="166"/>
      <c r="S27" s="167"/>
      <c r="T27" s="168">
        <v>45066</v>
      </c>
      <c r="U27" s="163" t="s">
        <v>198</v>
      </c>
      <c r="V27" s="169" t="s">
        <v>162</v>
      </c>
      <c r="W27" s="173" t="s">
        <v>371</v>
      </c>
    </row>
    <row r="28" spans="1:23" ht="14.45" customHeight="1" x14ac:dyDescent="0.25">
      <c r="A28" s="159" t="s">
        <v>2159</v>
      </c>
      <c r="B28" s="160">
        <v>2.5</v>
      </c>
      <c r="C28" s="159" t="s">
        <v>178</v>
      </c>
      <c r="D28" s="159" t="s">
        <v>173</v>
      </c>
      <c r="E28" s="159" t="s">
        <v>279</v>
      </c>
      <c r="F28" s="159"/>
      <c r="G28" s="166" t="s">
        <v>724</v>
      </c>
      <c r="H28" s="171" t="s">
        <v>89</v>
      </c>
      <c r="I28" s="159" t="s">
        <v>100</v>
      </c>
      <c r="J28" s="165">
        <v>45064</v>
      </c>
      <c r="K28" s="165">
        <v>45064</v>
      </c>
      <c r="L28" s="172" t="s">
        <v>2160</v>
      </c>
      <c r="M28" s="159" t="s">
        <v>201</v>
      </c>
      <c r="N28" s="159" t="s">
        <v>1217</v>
      </c>
      <c r="O28" s="159" t="s">
        <v>511</v>
      </c>
      <c r="P28" s="159"/>
      <c r="Q28" s="165"/>
      <c r="R28" s="166"/>
      <c r="S28" s="167"/>
      <c r="T28" s="168">
        <v>45072</v>
      </c>
      <c r="U28" s="163" t="s">
        <v>2161</v>
      </c>
      <c r="V28" s="169" t="s">
        <v>162</v>
      </c>
      <c r="W28" s="173" t="s">
        <v>387</v>
      </c>
    </row>
    <row r="29" spans="1:23" ht="14.45" customHeight="1" x14ac:dyDescent="0.25">
      <c r="A29" s="159" t="s">
        <v>2162</v>
      </c>
      <c r="B29" s="160">
        <v>36</v>
      </c>
      <c r="C29" s="159" t="s">
        <v>178</v>
      </c>
      <c r="D29" s="159" t="s">
        <v>169</v>
      </c>
      <c r="E29" s="159" t="s">
        <v>185</v>
      </c>
      <c r="F29" s="159"/>
      <c r="G29" s="166" t="s">
        <v>2163</v>
      </c>
      <c r="H29" s="171" t="s">
        <v>91</v>
      </c>
      <c r="I29" s="159" t="s">
        <v>110</v>
      </c>
      <c r="J29" s="165">
        <v>45065</v>
      </c>
      <c r="K29" s="165">
        <v>45065</v>
      </c>
      <c r="L29" s="172" t="s">
        <v>2164</v>
      </c>
      <c r="M29" s="159" t="s">
        <v>133</v>
      </c>
      <c r="N29" s="159" t="s">
        <v>283</v>
      </c>
      <c r="O29" s="159" t="s">
        <v>291</v>
      </c>
      <c r="P29" s="159"/>
      <c r="Q29" s="165"/>
      <c r="R29" s="166"/>
      <c r="S29" s="167"/>
      <c r="T29" s="168">
        <v>45069</v>
      </c>
      <c r="U29" s="163" t="s">
        <v>2008</v>
      </c>
      <c r="V29" s="169" t="s">
        <v>162</v>
      </c>
      <c r="W29" s="173" t="s">
        <v>299</v>
      </c>
    </row>
    <row r="30" spans="1:23" ht="14.45" customHeight="1" x14ac:dyDescent="0.25">
      <c r="A30" s="159" t="s">
        <v>2165</v>
      </c>
      <c r="B30" s="160">
        <f>2*30.4387/365.25</f>
        <v>0.16667323750855578</v>
      </c>
      <c r="C30" s="159" t="s">
        <v>178</v>
      </c>
      <c r="D30" s="159" t="s">
        <v>173</v>
      </c>
      <c r="E30" s="159" t="s">
        <v>279</v>
      </c>
      <c r="F30" s="159"/>
      <c r="G30" s="166" t="s">
        <v>179</v>
      </c>
      <c r="H30" s="171" t="s">
        <v>89</v>
      </c>
      <c r="I30" s="159" t="s">
        <v>100</v>
      </c>
      <c r="J30" s="165">
        <v>45068</v>
      </c>
      <c r="K30" s="165">
        <v>45068</v>
      </c>
      <c r="L30" s="172" t="s">
        <v>2035</v>
      </c>
      <c r="M30" s="159" t="s">
        <v>133</v>
      </c>
      <c r="N30" s="159" t="s">
        <v>290</v>
      </c>
      <c r="O30" s="159" t="s">
        <v>284</v>
      </c>
      <c r="P30" s="159"/>
      <c r="Q30" s="165"/>
      <c r="R30" s="166"/>
      <c r="S30" s="167"/>
      <c r="T30" s="168">
        <v>45072</v>
      </c>
      <c r="U30" s="163" t="s">
        <v>672</v>
      </c>
      <c r="V30" s="169" t="s">
        <v>162</v>
      </c>
      <c r="W30" s="173" t="s">
        <v>299</v>
      </c>
    </row>
    <row r="31" spans="1:23" ht="14.45" customHeight="1" x14ac:dyDescent="0.25">
      <c r="A31" s="159" t="s">
        <v>2166</v>
      </c>
      <c r="B31" s="160">
        <v>55</v>
      </c>
      <c r="C31" s="159" t="s">
        <v>168</v>
      </c>
      <c r="D31" s="159" t="s">
        <v>173</v>
      </c>
      <c r="E31" s="159" t="s">
        <v>279</v>
      </c>
      <c r="F31" s="159"/>
      <c r="G31" s="166" t="s">
        <v>179</v>
      </c>
      <c r="H31" s="171" t="s">
        <v>89</v>
      </c>
      <c r="I31" s="159" t="s">
        <v>100</v>
      </c>
      <c r="J31" s="165">
        <v>45068</v>
      </c>
      <c r="K31" s="165">
        <v>45068</v>
      </c>
      <c r="L31" s="172" t="s">
        <v>2097</v>
      </c>
      <c r="M31" s="159" t="s">
        <v>133</v>
      </c>
      <c r="N31" s="159" t="s">
        <v>290</v>
      </c>
      <c r="O31" s="159" t="s">
        <v>284</v>
      </c>
      <c r="P31" s="159"/>
      <c r="Q31" s="165"/>
      <c r="R31" s="166"/>
      <c r="S31" s="167"/>
      <c r="T31" s="168">
        <v>45074</v>
      </c>
      <c r="U31" s="163" t="s">
        <v>2097</v>
      </c>
      <c r="V31" s="169" t="s">
        <v>162</v>
      </c>
      <c r="W31" s="173" t="s">
        <v>347</v>
      </c>
    </row>
    <row r="32" spans="1:23" ht="14.45" customHeight="1" x14ac:dyDescent="0.25">
      <c r="A32" s="159" t="s">
        <v>2167</v>
      </c>
      <c r="B32" s="160">
        <v>4</v>
      </c>
      <c r="C32" s="159" t="s">
        <v>168</v>
      </c>
      <c r="D32" s="159" t="s">
        <v>173</v>
      </c>
      <c r="E32" s="159" t="s">
        <v>279</v>
      </c>
      <c r="F32" s="159"/>
      <c r="G32" s="166" t="s">
        <v>179</v>
      </c>
      <c r="H32" s="171" t="s">
        <v>89</v>
      </c>
      <c r="I32" s="159" t="s">
        <v>100</v>
      </c>
      <c r="J32" s="165">
        <v>45068</v>
      </c>
      <c r="K32" s="165">
        <v>45068</v>
      </c>
      <c r="L32" s="172" t="s">
        <v>2168</v>
      </c>
      <c r="M32" s="159" t="s">
        <v>133</v>
      </c>
      <c r="N32" s="159" t="s">
        <v>305</v>
      </c>
      <c r="O32" s="159" t="s">
        <v>805</v>
      </c>
      <c r="P32" s="159"/>
      <c r="Q32" s="165"/>
      <c r="R32" s="166"/>
      <c r="S32" s="167"/>
      <c r="T32" s="168">
        <v>45071</v>
      </c>
      <c r="U32" s="163" t="s">
        <v>649</v>
      </c>
      <c r="V32" s="169" t="s">
        <v>162</v>
      </c>
      <c r="W32" s="173" t="s">
        <v>371</v>
      </c>
    </row>
    <row r="33" spans="1:23" ht="14.45" customHeight="1" x14ac:dyDescent="0.25">
      <c r="A33" s="159" t="s">
        <v>2169</v>
      </c>
      <c r="B33" s="160">
        <f>23/365.25</f>
        <v>6.2970568104038324E-2</v>
      </c>
      <c r="C33" s="159" t="s">
        <v>168</v>
      </c>
      <c r="D33" s="159" t="s">
        <v>173</v>
      </c>
      <c r="E33" s="159" t="s">
        <v>185</v>
      </c>
      <c r="F33" s="159"/>
      <c r="G33" s="166" t="s">
        <v>543</v>
      </c>
      <c r="H33" s="171" t="s">
        <v>91</v>
      </c>
      <c r="I33" s="159" t="s">
        <v>110</v>
      </c>
      <c r="J33" s="165">
        <v>45069</v>
      </c>
      <c r="K33" s="165">
        <v>45069</v>
      </c>
      <c r="L33" s="172" t="s">
        <v>2170</v>
      </c>
      <c r="M33" s="159" t="s">
        <v>133</v>
      </c>
      <c r="N33" s="159" t="s">
        <v>2132</v>
      </c>
      <c r="O33" s="159"/>
      <c r="P33" s="159"/>
      <c r="Q33" s="165"/>
      <c r="R33" s="166"/>
      <c r="S33" s="167"/>
      <c r="T33" s="168">
        <v>45081</v>
      </c>
      <c r="U33" s="163" t="s">
        <v>463</v>
      </c>
      <c r="V33" s="169" t="s">
        <v>162</v>
      </c>
      <c r="W33" s="173" t="s">
        <v>324</v>
      </c>
    </row>
    <row r="34" spans="1:23" ht="14.45" customHeight="1" x14ac:dyDescent="0.25">
      <c r="A34" s="159" t="s">
        <v>2171</v>
      </c>
      <c r="B34" s="160">
        <f>23/365.25</f>
        <v>6.2970568104038324E-2</v>
      </c>
      <c r="C34" s="159" t="s">
        <v>168</v>
      </c>
      <c r="D34" s="159" t="s">
        <v>173</v>
      </c>
      <c r="E34" s="159" t="s">
        <v>185</v>
      </c>
      <c r="F34" s="159"/>
      <c r="G34" s="166" t="s">
        <v>543</v>
      </c>
      <c r="H34" s="171" t="s">
        <v>91</v>
      </c>
      <c r="I34" s="159" t="s">
        <v>110</v>
      </c>
      <c r="J34" s="165">
        <v>45069</v>
      </c>
      <c r="K34" s="165">
        <v>45069</v>
      </c>
      <c r="L34" s="172" t="s">
        <v>2172</v>
      </c>
      <c r="M34" s="159" t="s">
        <v>133</v>
      </c>
      <c r="N34" s="159" t="s">
        <v>2132</v>
      </c>
      <c r="O34" s="159"/>
      <c r="P34" s="159"/>
      <c r="Q34" s="165"/>
      <c r="R34" s="166"/>
      <c r="S34" s="167"/>
      <c r="T34" s="168">
        <v>45081</v>
      </c>
      <c r="U34" s="163" t="s">
        <v>463</v>
      </c>
      <c r="V34" s="169" t="s">
        <v>162</v>
      </c>
      <c r="W34" s="173" t="s">
        <v>324</v>
      </c>
    </row>
    <row r="35" spans="1:23" ht="14.45" customHeight="1" x14ac:dyDescent="0.25">
      <c r="A35" s="159" t="s">
        <v>2173</v>
      </c>
      <c r="B35" s="160">
        <v>65</v>
      </c>
      <c r="C35" s="159" t="s">
        <v>178</v>
      </c>
      <c r="D35" s="159" t="s">
        <v>173</v>
      </c>
      <c r="E35" s="159" t="s">
        <v>185</v>
      </c>
      <c r="F35" s="159"/>
      <c r="G35" s="166" t="s">
        <v>543</v>
      </c>
      <c r="H35" s="171" t="s">
        <v>91</v>
      </c>
      <c r="I35" s="159" t="s">
        <v>110</v>
      </c>
      <c r="J35" s="165">
        <v>45069</v>
      </c>
      <c r="K35" s="165">
        <v>45069</v>
      </c>
      <c r="L35" s="172" t="s">
        <v>2174</v>
      </c>
      <c r="M35" s="159" t="s">
        <v>133</v>
      </c>
      <c r="N35" s="159" t="s">
        <v>283</v>
      </c>
      <c r="O35" s="159" t="s">
        <v>284</v>
      </c>
      <c r="P35" s="159"/>
      <c r="Q35" s="165"/>
      <c r="R35" s="166"/>
      <c r="S35" s="167"/>
      <c r="T35" s="168">
        <v>45073</v>
      </c>
      <c r="U35" s="163" t="s">
        <v>690</v>
      </c>
      <c r="V35" s="169" t="s">
        <v>162</v>
      </c>
      <c r="W35" s="173" t="s">
        <v>299</v>
      </c>
    </row>
    <row r="36" spans="1:23" ht="14.45" customHeight="1" x14ac:dyDescent="0.25">
      <c r="A36" s="159" t="s">
        <v>2175</v>
      </c>
      <c r="B36" s="160">
        <v>11</v>
      </c>
      <c r="C36" s="159" t="s">
        <v>178</v>
      </c>
      <c r="D36" s="159" t="s">
        <v>173</v>
      </c>
      <c r="E36" s="159" t="s">
        <v>185</v>
      </c>
      <c r="F36" s="159"/>
      <c r="G36" s="166" t="s">
        <v>543</v>
      </c>
      <c r="H36" s="171" t="s">
        <v>91</v>
      </c>
      <c r="I36" s="159" t="s">
        <v>110</v>
      </c>
      <c r="J36" s="165">
        <v>45069</v>
      </c>
      <c r="K36" s="165">
        <v>45069</v>
      </c>
      <c r="L36" s="172" t="s">
        <v>2176</v>
      </c>
      <c r="M36" s="159" t="s">
        <v>133</v>
      </c>
      <c r="N36" s="159" t="s">
        <v>2132</v>
      </c>
      <c r="O36" s="159"/>
      <c r="P36" s="159"/>
      <c r="Q36" s="165"/>
      <c r="R36" s="166"/>
      <c r="S36" s="167"/>
      <c r="T36" s="168">
        <v>45075</v>
      </c>
      <c r="U36" s="163" t="s">
        <v>2177</v>
      </c>
      <c r="V36" s="169" t="s">
        <v>162</v>
      </c>
      <c r="W36" s="173" t="s">
        <v>347</v>
      </c>
    </row>
    <row r="37" spans="1:23" ht="14.45" customHeight="1" x14ac:dyDescent="0.25">
      <c r="A37" s="159" t="s">
        <v>2178</v>
      </c>
      <c r="B37" s="160">
        <v>2</v>
      </c>
      <c r="C37" s="159" t="s">
        <v>178</v>
      </c>
      <c r="D37" s="159" t="s">
        <v>173</v>
      </c>
      <c r="E37" s="159" t="s">
        <v>185</v>
      </c>
      <c r="F37" s="159"/>
      <c r="G37" s="166" t="s">
        <v>436</v>
      </c>
      <c r="H37" s="171" t="s">
        <v>91</v>
      </c>
      <c r="I37" s="159" t="s">
        <v>110</v>
      </c>
      <c r="J37" s="165">
        <v>45069</v>
      </c>
      <c r="K37" s="165">
        <v>45069</v>
      </c>
      <c r="L37" s="172" t="s">
        <v>2179</v>
      </c>
      <c r="M37" s="159" t="s">
        <v>133</v>
      </c>
      <c r="N37" s="159" t="s">
        <v>283</v>
      </c>
      <c r="O37" s="159" t="s">
        <v>291</v>
      </c>
      <c r="P37" s="159"/>
      <c r="Q37" s="165"/>
      <c r="R37" s="166"/>
      <c r="S37" s="167"/>
      <c r="T37" s="168">
        <v>45073</v>
      </c>
      <c r="U37" s="163" t="s">
        <v>212</v>
      </c>
      <c r="V37" s="169" t="s">
        <v>162</v>
      </c>
      <c r="W37" s="173" t="s">
        <v>299</v>
      </c>
    </row>
    <row r="38" spans="1:23" ht="14.45" customHeight="1" x14ac:dyDescent="0.25">
      <c r="A38" s="159" t="s">
        <v>2180</v>
      </c>
      <c r="B38" s="160">
        <v>25</v>
      </c>
      <c r="C38" s="159" t="s">
        <v>168</v>
      </c>
      <c r="D38" s="159" t="s">
        <v>173</v>
      </c>
      <c r="E38" s="159" t="s">
        <v>185</v>
      </c>
      <c r="F38" s="159"/>
      <c r="G38" s="166" t="s">
        <v>543</v>
      </c>
      <c r="H38" s="171" t="s">
        <v>91</v>
      </c>
      <c r="I38" s="159" t="s">
        <v>110</v>
      </c>
      <c r="J38" s="165">
        <v>45069</v>
      </c>
      <c r="K38" s="165">
        <v>45069</v>
      </c>
      <c r="L38" s="172" t="s">
        <v>2181</v>
      </c>
      <c r="M38" s="159" t="s">
        <v>137</v>
      </c>
      <c r="N38" s="159" t="s">
        <v>2132</v>
      </c>
      <c r="O38" s="159" t="s">
        <v>291</v>
      </c>
      <c r="P38" s="159"/>
      <c r="Q38" s="165"/>
      <c r="R38" s="166"/>
      <c r="S38" s="167"/>
      <c r="T38" s="168">
        <v>45074</v>
      </c>
      <c r="U38" s="163" t="s">
        <v>2182</v>
      </c>
      <c r="V38" s="169" t="s">
        <v>162</v>
      </c>
      <c r="W38" s="173" t="s">
        <v>328</v>
      </c>
    </row>
    <row r="39" spans="1:23" ht="14.45" customHeight="1" x14ac:dyDescent="0.25">
      <c r="A39" s="159" t="s">
        <v>2183</v>
      </c>
      <c r="B39" s="160">
        <f>3*30.4387/365.25</f>
        <v>0.25000985626283367</v>
      </c>
      <c r="C39" s="159" t="s">
        <v>168</v>
      </c>
      <c r="D39" s="159" t="s">
        <v>173</v>
      </c>
      <c r="E39" s="159" t="s">
        <v>185</v>
      </c>
      <c r="F39" s="159"/>
      <c r="G39" s="166" t="s">
        <v>363</v>
      </c>
      <c r="H39" s="171" t="s">
        <v>91</v>
      </c>
      <c r="I39" s="159" t="s">
        <v>110</v>
      </c>
      <c r="J39" s="165">
        <v>45070</v>
      </c>
      <c r="K39" s="165">
        <v>45070</v>
      </c>
      <c r="L39" s="172" t="s">
        <v>2184</v>
      </c>
      <c r="M39" s="159" t="s">
        <v>133</v>
      </c>
      <c r="N39" s="159" t="s">
        <v>2132</v>
      </c>
      <c r="O39" s="159" t="s">
        <v>345</v>
      </c>
      <c r="P39" s="159"/>
      <c r="Q39" s="165"/>
      <c r="R39" s="166"/>
      <c r="S39" s="167"/>
      <c r="T39" s="168">
        <v>45074</v>
      </c>
      <c r="U39" s="163" t="s">
        <v>2185</v>
      </c>
      <c r="V39" s="169" t="s">
        <v>162</v>
      </c>
      <c r="W39" s="173" t="s">
        <v>299</v>
      </c>
    </row>
    <row r="40" spans="1:23" ht="14.45" customHeight="1" x14ac:dyDescent="0.25">
      <c r="A40" s="159" t="s">
        <v>2186</v>
      </c>
      <c r="B40" s="160">
        <v>58</v>
      </c>
      <c r="C40" s="159" t="s">
        <v>168</v>
      </c>
      <c r="D40" s="159" t="s">
        <v>173</v>
      </c>
      <c r="E40" s="159" t="s">
        <v>185</v>
      </c>
      <c r="F40" s="159"/>
      <c r="G40" s="166" t="s">
        <v>1766</v>
      </c>
      <c r="H40" s="171" t="s">
        <v>91</v>
      </c>
      <c r="I40" s="159" t="s">
        <v>110</v>
      </c>
      <c r="J40" s="165">
        <v>45070</v>
      </c>
      <c r="K40" s="165">
        <v>45070</v>
      </c>
      <c r="L40" s="172" t="s">
        <v>2187</v>
      </c>
      <c r="M40" s="159" t="s">
        <v>133</v>
      </c>
      <c r="N40" s="159" t="s">
        <v>283</v>
      </c>
      <c r="O40" s="159" t="s">
        <v>284</v>
      </c>
      <c r="P40" s="159"/>
      <c r="Q40" s="165"/>
      <c r="R40" s="166"/>
      <c r="S40" s="167"/>
      <c r="T40" s="168">
        <v>45072</v>
      </c>
      <c r="U40" s="163" t="s">
        <v>2188</v>
      </c>
      <c r="V40" s="169" t="s">
        <v>162</v>
      </c>
      <c r="W40" s="173" t="s">
        <v>276</v>
      </c>
    </row>
    <row r="41" spans="1:23" ht="14.45" customHeight="1" x14ac:dyDescent="0.25">
      <c r="A41" s="159" t="s">
        <v>2189</v>
      </c>
      <c r="B41" s="160">
        <v>2.4</v>
      </c>
      <c r="C41" s="159" t="s">
        <v>168</v>
      </c>
      <c r="D41" s="159" t="s">
        <v>173</v>
      </c>
      <c r="E41" s="159" t="s">
        <v>279</v>
      </c>
      <c r="F41" s="159"/>
      <c r="G41" s="166" t="s">
        <v>179</v>
      </c>
      <c r="H41" s="171" t="s">
        <v>89</v>
      </c>
      <c r="I41" s="159" t="s">
        <v>100</v>
      </c>
      <c r="J41" s="165">
        <v>45070</v>
      </c>
      <c r="K41" s="165"/>
      <c r="L41" s="172" t="s">
        <v>1657</v>
      </c>
      <c r="M41" s="159" t="s">
        <v>201</v>
      </c>
      <c r="N41" s="159" t="s">
        <v>305</v>
      </c>
      <c r="O41" s="159"/>
      <c r="P41" s="159"/>
      <c r="Q41" s="165"/>
      <c r="R41" s="166"/>
      <c r="S41" s="167"/>
      <c r="T41" s="168"/>
      <c r="U41" s="163"/>
      <c r="V41" s="169" t="s">
        <v>158</v>
      </c>
      <c r="W41" s="173" t="s">
        <v>2190</v>
      </c>
    </row>
    <row r="42" spans="1:23" ht="14.45" customHeight="1" x14ac:dyDescent="0.25">
      <c r="A42" s="159" t="s">
        <v>2191</v>
      </c>
      <c r="B42" s="160">
        <v>4</v>
      </c>
      <c r="C42" s="159" t="s">
        <v>168</v>
      </c>
      <c r="D42" s="159" t="s">
        <v>173</v>
      </c>
      <c r="E42" s="159" t="s">
        <v>185</v>
      </c>
      <c r="F42" s="159"/>
      <c r="G42" s="166" t="s">
        <v>543</v>
      </c>
      <c r="H42" s="171" t="s">
        <v>91</v>
      </c>
      <c r="I42" s="159" t="s">
        <v>110</v>
      </c>
      <c r="J42" s="165">
        <v>45071</v>
      </c>
      <c r="K42" s="165">
        <v>45071</v>
      </c>
      <c r="L42" s="172" t="s">
        <v>1957</v>
      </c>
      <c r="M42" s="159" t="s">
        <v>133</v>
      </c>
      <c r="N42" s="159" t="s">
        <v>2132</v>
      </c>
      <c r="O42" s="159"/>
      <c r="P42" s="159"/>
      <c r="Q42" s="165"/>
      <c r="R42" s="166"/>
      <c r="S42" s="167"/>
      <c r="T42" s="168">
        <v>45078</v>
      </c>
      <c r="U42" s="163" t="s">
        <v>2192</v>
      </c>
      <c r="V42" s="169" t="s">
        <v>162</v>
      </c>
      <c r="W42" s="173" t="s">
        <v>423</v>
      </c>
    </row>
    <row r="43" spans="1:23" ht="14.45" customHeight="1" x14ac:dyDescent="0.25">
      <c r="A43" s="159" t="s">
        <v>2193</v>
      </c>
      <c r="B43" s="160">
        <v>0.5</v>
      </c>
      <c r="C43" s="159" t="s">
        <v>178</v>
      </c>
      <c r="D43" s="159" t="s">
        <v>173</v>
      </c>
      <c r="E43" s="159" t="s">
        <v>185</v>
      </c>
      <c r="F43" s="159"/>
      <c r="G43" s="166" t="s">
        <v>436</v>
      </c>
      <c r="H43" s="171" t="s">
        <v>91</v>
      </c>
      <c r="I43" s="159" t="s">
        <v>110</v>
      </c>
      <c r="J43" s="165">
        <v>45071</v>
      </c>
      <c r="K43" s="165">
        <v>45071</v>
      </c>
      <c r="L43" s="172" t="s">
        <v>2194</v>
      </c>
      <c r="M43" s="159" t="s">
        <v>133</v>
      </c>
      <c r="N43" s="159" t="s">
        <v>769</v>
      </c>
      <c r="O43" s="159" t="s">
        <v>805</v>
      </c>
      <c r="P43" s="159"/>
      <c r="Q43" s="165"/>
      <c r="R43" s="166"/>
      <c r="S43" s="167"/>
      <c r="T43" s="168">
        <v>45073</v>
      </c>
      <c r="U43" s="163" t="s">
        <v>650</v>
      </c>
      <c r="V43" s="169" t="s">
        <v>162</v>
      </c>
      <c r="W43" s="173" t="s">
        <v>276</v>
      </c>
    </row>
    <row r="44" spans="1:23" ht="14.45" customHeight="1" x14ac:dyDescent="0.25">
      <c r="A44" s="159" t="s">
        <v>2195</v>
      </c>
      <c r="B44" s="160">
        <v>1.5</v>
      </c>
      <c r="C44" s="159" t="s">
        <v>168</v>
      </c>
      <c r="D44" s="159" t="s">
        <v>173</v>
      </c>
      <c r="E44" s="159" t="s">
        <v>185</v>
      </c>
      <c r="F44" s="159"/>
      <c r="G44" s="166" t="s">
        <v>436</v>
      </c>
      <c r="H44" s="171" t="s">
        <v>91</v>
      </c>
      <c r="I44" s="159" t="s">
        <v>110</v>
      </c>
      <c r="J44" s="165">
        <v>45071</v>
      </c>
      <c r="K44" s="165">
        <v>45071</v>
      </c>
      <c r="L44" s="172" t="s">
        <v>2196</v>
      </c>
      <c r="M44" s="159" t="s">
        <v>133</v>
      </c>
      <c r="N44" s="159" t="s">
        <v>2132</v>
      </c>
      <c r="O44" s="159"/>
      <c r="P44" s="159"/>
      <c r="Q44" s="165"/>
      <c r="R44" s="166"/>
      <c r="S44" s="167"/>
      <c r="T44" s="168">
        <v>45078</v>
      </c>
      <c r="U44" s="163" t="s">
        <v>2197</v>
      </c>
      <c r="V44" s="169" t="s">
        <v>162</v>
      </c>
      <c r="W44" s="173" t="s">
        <v>423</v>
      </c>
    </row>
    <row r="45" spans="1:23" ht="14.45" customHeight="1" x14ac:dyDescent="0.25">
      <c r="A45" s="159" t="s">
        <v>2198</v>
      </c>
      <c r="B45" s="160">
        <v>25</v>
      </c>
      <c r="C45" s="159" t="s">
        <v>168</v>
      </c>
      <c r="D45" s="159" t="s">
        <v>173</v>
      </c>
      <c r="E45" s="159" t="s">
        <v>185</v>
      </c>
      <c r="F45" s="159"/>
      <c r="G45" s="166" t="s">
        <v>436</v>
      </c>
      <c r="H45" s="171" t="s">
        <v>91</v>
      </c>
      <c r="I45" s="159" t="s">
        <v>110</v>
      </c>
      <c r="J45" s="165">
        <v>45071</v>
      </c>
      <c r="K45" s="165">
        <v>45071</v>
      </c>
      <c r="L45" s="172" t="s">
        <v>2199</v>
      </c>
      <c r="M45" s="159" t="s">
        <v>137</v>
      </c>
      <c r="N45" s="159" t="s">
        <v>2132</v>
      </c>
      <c r="O45" s="159" t="s">
        <v>208</v>
      </c>
      <c r="P45" s="159"/>
      <c r="Q45" s="165"/>
      <c r="R45" s="166"/>
      <c r="S45" s="167"/>
      <c r="T45" s="168">
        <v>45075</v>
      </c>
      <c r="U45" s="163" t="s">
        <v>2200</v>
      </c>
      <c r="V45" s="169" t="s">
        <v>162</v>
      </c>
      <c r="W45" s="173" t="s">
        <v>299</v>
      </c>
    </row>
    <row r="46" spans="1:23" ht="14.45" customHeight="1" x14ac:dyDescent="0.25">
      <c r="A46" s="159" t="s">
        <v>2201</v>
      </c>
      <c r="B46" s="160">
        <v>36</v>
      </c>
      <c r="C46" s="159" t="s">
        <v>178</v>
      </c>
      <c r="D46" s="159" t="s">
        <v>173</v>
      </c>
      <c r="E46" s="159" t="s">
        <v>185</v>
      </c>
      <c r="F46" s="159"/>
      <c r="G46" s="166" t="s">
        <v>1891</v>
      </c>
      <c r="H46" s="171" t="s">
        <v>91</v>
      </c>
      <c r="I46" s="159" t="s">
        <v>110</v>
      </c>
      <c r="J46" s="165">
        <v>45071</v>
      </c>
      <c r="K46" s="165">
        <v>45071</v>
      </c>
      <c r="L46" s="172" t="s">
        <v>2202</v>
      </c>
      <c r="M46" s="159" t="s">
        <v>133</v>
      </c>
      <c r="N46" s="159" t="s">
        <v>283</v>
      </c>
      <c r="O46" s="159" t="s">
        <v>359</v>
      </c>
      <c r="P46" s="159"/>
      <c r="Q46" s="165"/>
      <c r="R46" s="166"/>
      <c r="S46" s="167"/>
      <c r="T46" s="168">
        <v>45075</v>
      </c>
      <c r="U46" s="163" t="s">
        <v>2203</v>
      </c>
      <c r="V46" s="169" t="s">
        <v>162</v>
      </c>
      <c r="W46" s="173" t="s">
        <v>299</v>
      </c>
    </row>
    <row r="47" spans="1:23" ht="14.45" customHeight="1" x14ac:dyDescent="0.25">
      <c r="A47" s="159" t="s">
        <v>2204</v>
      </c>
      <c r="B47" s="160">
        <v>1.5</v>
      </c>
      <c r="C47" s="159" t="s">
        <v>168</v>
      </c>
      <c r="D47" s="159" t="s">
        <v>173</v>
      </c>
      <c r="E47" s="159" t="s">
        <v>185</v>
      </c>
      <c r="F47" s="159"/>
      <c r="G47" s="166" t="s">
        <v>1891</v>
      </c>
      <c r="H47" s="171" t="s">
        <v>91</v>
      </c>
      <c r="I47" s="159" t="s">
        <v>110</v>
      </c>
      <c r="J47" s="165">
        <v>45071</v>
      </c>
      <c r="K47" s="165"/>
      <c r="L47" s="172" t="s">
        <v>2205</v>
      </c>
      <c r="M47" s="159" t="s">
        <v>133</v>
      </c>
      <c r="N47" s="159" t="s">
        <v>1217</v>
      </c>
      <c r="O47" s="159"/>
      <c r="P47" s="159"/>
      <c r="Q47" s="165"/>
      <c r="R47" s="166"/>
      <c r="S47" s="167"/>
      <c r="T47" s="168"/>
      <c r="U47" s="163"/>
      <c r="V47" s="169" t="s">
        <v>158</v>
      </c>
      <c r="W47" s="173"/>
    </row>
    <row r="48" spans="1:23" ht="14.45" customHeight="1" x14ac:dyDescent="0.25">
      <c r="A48" s="159" t="s">
        <v>2206</v>
      </c>
      <c r="B48" s="160">
        <v>13</v>
      </c>
      <c r="C48" s="159" t="s">
        <v>178</v>
      </c>
      <c r="D48" s="159" t="s">
        <v>173</v>
      </c>
      <c r="E48" s="159" t="s">
        <v>185</v>
      </c>
      <c r="F48" s="159"/>
      <c r="G48" s="166" t="s">
        <v>1891</v>
      </c>
      <c r="H48" s="171" t="s">
        <v>91</v>
      </c>
      <c r="I48" s="159" t="s">
        <v>110</v>
      </c>
      <c r="J48" s="165">
        <v>45071</v>
      </c>
      <c r="K48" s="165">
        <v>45071</v>
      </c>
      <c r="L48" s="172" t="s">
        <v>2207</v>
      </c>
      <c r="M48" s="159" t="s">
        <v>133</v>
      </c>
      <c r="N48" s="159" t="s">
        <v>1217</v>
      </c>
      <c r="O48" s="159" t="s">
        <v>421</v>
      </c>
      <c r="P48" s="159"/>
      <c r="Q48" s="165"/>
      <c r="R48" s="166"/>
      <c r="S48" s="167"/>
      <c r="T48" s="168">
        <v>45076</v>
      </c>
      <c r="U48" s="163" t="s">
        <v>1627</v>
      </c>
      <c r="V48" s="169" t="s">
        <v>162</v>
      </c>
      <c r="W48" s="173" t="s">
        <v>328</v>
      </c>
    </row>
    <row r="49" spans="1:23" ht="14.45" customHeight="1" x14ac:dyDescent="0.25">
      <c r="A49" s="159" t="s">
        <v>2208</v>
      </c>
      <c r="B49" s="160">
        <v>5</v>
      </c>
      <c r="C49" s="159" t="s">
        <v>178</v>
      </c>
      <c r="D49" s="159" t="s">
        <v>173</v>
      </c>
      <c r="E49" s="159" t="s">
        <v>185</v>
      </c>
      <c r="F49" s="159"/>
      <c r="G49" s="166" t="s">
        <v>408</v>
      </c>
      <c r="H49" s="171" t="s">
        <v>91</v>
      </c>
      <c r="I49" s="159" t="s">
        <v>110</v>
      </c>
      <c r="J49" s="165">
        <v>45071</v>
      </c>
      <c r="K49" s="165"/>
      <c r="L49" s="172" t="s">
        <v>2209</v>
      </c>
      <c r="M49" s="159" t="s">
        <v>133</v>
      </c>
      <c r="N49" s="159" t="s">
        <v>283</v>
      </c>
      <c r="O49" s="159"/>
      <c r="P49" s="159"/>
      <c r="Q49" s="165"/>
      <c r="R49" s="166"/>
      <c r="S49" s="167"/>
      <c r="T49" s="168"/>
      <c r="U49" s="163"/>
      <c r="V49" s="169" t="s">
        <v>158</v>
      </c>
      <c r="W49" s="173"/>
    </row>
    <row r="50" spans="1:23" ht="14.45" customHeight="1" x14ac:dyDescent="0.25">
      <c r="A50" s="159" t="s">
        <v>2210</v>
      </c>
      <c r="B50" s="160">
        <v>50</v>
      </c>
      <c r="C50" s="159" t="s">
        <v>168</v>
      </c>
      <c r="D50" s="159" t="s">
        <v>173</v>
      </c>
      <c r="E50" s="159" t="s">
        <v>279</v>
      </c>
      <c r="F50" s="159"/>
      <c r="G50" s="166" t="s">
        <v>179</v>
      </c>
      <c r="H50" s="171" t="s">
        <v>89</v>
      </c>
      <c r="I50" s="159" t="s">
        <v>100</v>
      </c>
      <c r="J50" s="165">
        <v>45072</v>
      </c>
      <c r="K50" s="165"/>
      <c r="L50" s="172" t="s">
        <v>2211</v>
      </c>
      <c r="M50" s="159" t="s">
        <v>133</v>
      </c>
      <c r="N50" s="159" t="s">
        <v>1217</v>
      </c>
      <c r="O50" s="159"/>
      <c r="P50" s="159"/>
      <c r="Q50" s="165"/>
      <c r="R50" s="166"/>
      <c r="S50" s="167"/>
      <c r="T50" s="168"/>
      <c r="U50" s="163"/>
      <c r="V50" s="169" t="s">
        <v>158</v>
      </c>
      <c r="W50" s="173"/>
    </row>
    <row r="51" spans="1:23" ht="14.45" customHeight="1" x14ac:dyDescent="0.25">
      <c r="A51" s="159" t="s">
        <v>2212</v>
      </c>
      <c r="B51" s="160">
        <v>33</v>
      </c>
      <c r="C51" s="159" t="s">
        <v>168</v>
      </c>
      <c r="D51" s="159" t="s">
        <v>173</v>
      </c>
      <c r="E51" s="159" t="s">
        <v>279</v>
      </c>
      <c r="F51" s="159"/>
      <c r="G51" s="166" t="s">
        <v>373</v>
      </c>
      <c r="H51" s="171" t="s">
        <v>89</v>
      </c>
      <c r="I51" s="159" t="s">
        <v>100</v>
      </c>
      <c r="J51" s="165">
        <v>45072</v>
      </c>
      <c r="K51" s="165">
        <v>45072</v>
      </c>
      <c r="L51" s="172" t="s">
        <v>2213</v>
      </c>
      <c r="M51" s="159" t="s">
        <v>137</v>
      </c>
      <c r="N51" s="159" t="s">
        <v>769</v>
      </c>
      <c r="O51" s="159"/>
      <c r="P51" s="159"/>
      <c r="Q51" s="165"/>
      <c r="R51" s="166"/>
      <c r="S51" s="167"/>
      <c r="T51" s="168">
        <v>45085</v>
      </c>
      <c r="U51" s="163" t="s">
        <v>2214</v>
      </c>
      <c r="V51" s="169" t="s">
        <v>162</v>
      </c>
      <c r="W51" s="173" t="s">
        <v>641</v>
      </c>
    </row>
    <row r="52" spans="1:23" ht="14.45" customHeight="1" x14ac:dyDescent="0.25">
      <c r="A52" s="159" t="s">
        <v>2215</v>
      </c>
      <c r="B52" s="160">
        <v>6</v>
      </c>
      <c r="C52" s="159" t="s">
        <v>168</v>
      </c>
      <c r="D52" s="159" t="s">
        <v>173</v>
      </c>
      <c r="E52" s="159" t="s">
        <v>279</v>
      </c>
      <c r="F52" s="159"/>
      <c r="G52" s="166" t="s">
        <v>2216</v>
      </c>
      <c r="H52" s="171" t="s">
        <v>89</v>
      </c>
      <c r="I52" s="159" t="s">
        <v>100</v>
      </c>
      <c r="J52" s="165">
        <v>45072</v>
      </c>
      <c r="K52" s="165">
        <v>45072</v>
      </c>
      <c r="L52" s="172" t="s">
        <v>2217</v>
      </c>
      <c r="M52" s="159" t="s">
        <v>133</v>
      </c>
      <c r="N52" s="159" t="s">
        <v>769</v>
      </c>
      <c r="O52" s="159" t="s">
        <v>383</v>
      </c>
      <c r="P52" s="159"/>
      <c r="Q52" s="165"/>
      <c r="R52" s="166"/>
      <c r="S52" s="167"/>
      <c r="T52" s="168">
        <v>45076</v>
      </c>
      <c r="U52" s="163"/>
      <c r="V52" s="169" t="s">
        <v>162</v>
      </c>
      <c r="W52" s="173" t="s">
        <v>299</v>
      </c>
    </row>
    <row r="53" spans="1:23" ht="14.45" customHeight="1" x14ac:dyDescent="0.25">
      <c r="A53" s="159" t="s">
        <v>2218</v>
      </c>
      <c r="B53" s="160">
        <v>20</v>
      </c>
      <c r="C53" s="159" t="s">
        <v>168</v>
      </c>
      <c r="D53" s="159" t="s">
        <v>173</v>
      </c>
      <c r="E53" s="159" t="s">
        <v>185</v>
      </c>
      <c r="F53" s="159"/>
      <c r="G53" s="166" t="s">
        <v>521</v>
      </c>
      <c r="H53" s="171" t="s">
        <v>91</v>
      </c>
      <c r="I53" s="159" t="s">
        <v>114</v>
      </c>
      <c r="J53" s="165">
        <v>45047</v>
      </c>
      <c r="K53" s="165">
        <v>45047</v>
      </c>
      <c r="L53" s="172" t="s">
        <v>2219</v>
      </c>
      <c r="M53" s="159" t="s">
        <v>137</v>
      </c>
      <c r="N53" s="159" t="s">
        <v>305</v>
      </c>
      <c r="O53" s="159" t="s">
        <v>352</v>
      </c>
      <c r="P53" s="159"/>
      <c r="Q53" s="165"/>
      <c r="R53" s="166"/>
      <c r="S53" s="167"/>
      <c r="T53" s="168">
        <v>45050</v>
      </c>
      <c r="U53" s="163" t="s">
        <v>2220</v>
      </c>
      <c r="V53" s="169" t="s">
        <v>162</v>
      </c>
      <c r="W53" s="173" t="s">
        <v>371</v>
      </c>
    </row>
    <row r="54" spans="1:23" ht="14.45" customHeight="1" x14ac:dyDescent="0.25">
      <c r="A54" s="159" t="s">
        <v>2221</v>
      </c>
      <c r="B54" s="160">
        <f>46/365.25</f>
        <v>0.12594113620807665</v>
      </c>
      <c r="C54" s="159" t="s">
        <v>178</v>
      </c>
      <c r="D54" s="159" t="s">
        <v>173</v>
      </c>
      <c r="E54" s="159" t="s">
        <v>185</v>
      </c>
      <c r="F54" s="159"/>
      <c r="G54" s="166" t="s">
        <v>436</v>
      </c>
      <c r="H54" s="171" t="s">
        <v>91</v>
      </c>
      <c r="I54" s="159" t="s">
        <v>114</v>
      </c>
      <c r="J54" s="165">
        <v>45047</v>
      </c>
      <c r="K54" s="165">
        <v>45047</v>
      </c>
      <c r="L54" s="172" t="s">
        <v>2222</v>
      </c>
      <c r="M54" s="159" t="s">
        <v>133</v>
      </c>
      <c r="N54" s="159" t="s">
        <v>305</v>
      </c>
      <c r="O54" s="159" t="s">
        <v>284</v>
      </c>
      <c r="P54" s="159"/>
      <c r="Q54" s="165"/>
      <c r="R54" s="166"/>
      <c r="S54" s="167"/>
      <c r="T54" s="168">
        <v>45055</v>
      </c>
      <c r="U54" s="163" t="s">
        <v>365</v>
      </c>
      <c r="V54" s="169" t="s">
        <v>162</v>
      </c>
      <c r="W54" s="173" t="s">
        <v>387</v>
      </c>
    </row>
    <row r="55" spans="1:23" ht="14.45" customHeight="1" x14ac:dyDescent="0.25">
      <c r="A55" s="159" t="s">
        <v>2223</v>
      </c>
      <c r="B55" s="160">
        <v>24</v>
      </c>
      <c r="C55" s="159" t="s">
        <v>168</v>
      </c>
      <c r="D55" s="159" t="s">
        <v>173</v>
      </c>
      <c r="E55" s="159" t="s">
        <v>185</v>
      </c>
      <c r="F55" s="159"/>
      <c r="G55" s="166" t="s">
        <v>1891</v>
      </c>
      <c r="H55" s="171" t="s">
        <v>91</v>
      </c>
      <c r="I55" s="159" t="s">
        <v>114</v>
      </c>
      <c r="J55" s="165">
        <v>45047</v>
      </c>
      <c r="K55" s="165">
        <v>45047</v>
      </c>
      <c r="L55" s="172" t="s">
        <v>2224</v>
      </c>
      <c r="M55" s="159" t="s">
        <v>137</v>
      </c>
      <c r="N55" s="159" t="s">
        <v>305</v>
      </c>
      <c r="O55" s="159" t="s">
        <v>888</v>
      </c>
      <c r="P55" s="159"/>
      <c r="Q55" s="165"/>
      <c r="R55" s="166"/>
      <c r="S55" s="167"/>
      <c r="T55" s="168">
        <v>45050</v>
      </c>
      <c r="U55" s="163" t="s">
        <v>2225</v>
      </c>
      <c r="V55" s="169" t="s">
        <v>162</v>
      </c>
      <c r="W55" s="173" t="s">
        <v>371</v>
      </c>
    </row>
    <row r="56" spans="1:23" ht="14.45" customHeight="1" x14ac:dyDescent="0.25">
      <c r="A56" s="159" t="s">
        <v>2226</v>
      </c>
      <c r="B56" s="160">
        <v>3.5</v>
      </c>
      <c r="C56" s="159" t="s">
        <v>178</v>
      </c>
      <c r="D56" s="159" t="s">
        <v>587</v>
      </c>
      <c r="E56" s="159" t="s">
        <v>185</v>
      </c>
      <c r="F56" s="159"/>
      <c r="G56" s="166" t="s">
        <v>428</v>
      </c>
      <c r="H56" s="171" t="s">
        <v>91</v>
      </c>
      <c r="I56" s="159" t="s">
        <v>114</v>
      </c>
      <c r="J56" s="165">
        <v>45047</v>
      </c>
      <c r="K56" s="165">
        <v>45047</v>
      </c>
      <c r="L56" s="172" t="s">
        <v>2227</v>
      </c>
      <c r="M56" s="159" t="s">
        <v>133</v>
      </c>
      <c r="N56" s="159" t="s">
        <v>305</v>
      </c>
      <c r="O56" s="159" t="s">
        <v>359</v>
      </c>
      <c r="P56" s="159"/>
      <c r="Q56" s="165"/>
      <c r="R56" s="166"/>
      <c r="S56" s="167"/>
      <c r="T56" s="168">
        <v>45052</v>
      </c>
      <c r="U56" s="163" t="s">
        <v>2228</v>
      </c>
      <c r="V56" s="169" t="s">
        <v>162</v>
      </c>
      <c r="W56" s="173" t="s">
        <v>328</v>
      </c>
    </row>
    <row r="57" spans="1:23" ht="14.45" customHeight="1" x14ac:dyDescent="0.25">
      <c r="A57" s="171" t="s">
        <v>2229</v>
      </c>
      <c r="B57" s="160">
        <v>2</v>
      </c>
      <c r="C57" s="159" t="s">
        <v>178</v>
      </c>
      <c r="D57" s="159" t="s">
        <v>173</v>
      </c>
      <c r="E57" s="159" t="s">
        <v>185</v>
      </c>
      <c r="F57" s="159"/>
      <c r="G57" s="166" t="s">
        <v>405</v>
      </c>
      <c r="H57" s="171" t="s">
        <v>89</v>
      </c>
      <c r="I57" s="159" t="s">
        <v>116</v>
      </c>
      <c r="J57" s="165">
        <v>45048</v>
      </c>
      <c r="K57" s="165">
        <v>45048</v>
      </c>
      <c r="L57" s="172" t="s">
        <v>2230</v>
      </c>
      <c r="M57" s="159" t="s">
        <v>201</v>
      </c>
      <c r="N57" s="159" t="s">
        <v>305</v>
      </c>
      <c r="O57" s="159" t="s">
        <v>736</v>
      </c>
      <c r="P57" s="159"/>
      <c r="Q57" s="165"/>
      <c r="R57" s="166"/>
      <c r="S57" s="167"/>
      <c r="T57" s="168">
        <v>45049</v>
      </c>
      <c r="U57" s="163" t="s">
        <v>285</v>
      </c>
      <c r="V57" s="169" t="s">
        <v>166</v>
      </c>
      <c r="W57" s="173" t="s">
        <v>475</v>
      </c>
    </row>
    <row r="58" spans="1:23" ht="14.45" customHeight="1" x14ac:dyDescent="0.25">
      <c r="A58" s="171" t="s">
        <v>2231</v>
      </c>
      <c r="B58" s="170">
        <f>18/365.25</f>
        <v>4.9281314168377825E-2</v>
      </c>
      <c r="C58" s="159" t="s">
        <v>178</v>
      </c>
      <c r="D58" s="159" t="s">
        <v>173</v>
      </c>
      <c r="E58" s="159" t="s">
        <v>279</v>
      </c>
      <c r="F58" s="159"/>
      <c r="G58" s="166" t="s">
        <v>179</v>
      </c>
      <c r="H58" s="171" t="s">
        <v>89</v>
      </c>
      <c r="I58" s="159" t="s">
        <v>106</v>
      </c>
      <c r="J58" s="165">
        <v>45048</v>
      </c>
      <c r="K58" s="165">
        <v>45048</v>
      </c>
      <c r="L58" s="172" t="s">
        <v>2232</v>
      </c>
      <c r="M58" s="159" t="s">
        <v>133</v>
      </c>
      <c r="N58" s="159" t="s">
        <v>305</v>
      </c>
      <c r="O58" s="159" t="s">
        <v>415</v>
      </c>
      <c r="P58" s="159"/>
      <c r="Q58" s="165"/>
      <c r="R58" s="166"/>
      <c r="S58" s="167"/>
      <c r="T58" s="168">
        <v>45054</v>
      </c>
      <c r="U58" s="163"/>
      <c r="V58" s="169" t="s">
        <v>162</v>
      </c>
      <c r="W58" s="173" t="s">
        <v>347</v>
      </c>
    </row>
    <row r="59" spans="1:23" ht="14.45" customHeight="1" x14ac:dyDescent="0.25">
      <c r="A59" s="171" t="s">
        <v>2233</v>
      </c>
      <c r="B59" s="160">
        <v>9</v>
      </c>
      <c r="C59" s="159" t="s">
        <v>178</v>
      </c>
      <c r="D59" s="159" t="s">
        <v>173</v>
      </c>
      <c r="E59" s="159" t="s">
        <v>279</v>
      </c>
      <c r="F59" s="159"/>
      <c r="G59" s="166" t="s">
        <v>224</v>
      </c>
      <c r="H59" s="171" t="s">
        <v>89</v>
      </c>
      <c r="I59" s="159" t="s">
        <v>104</v>
      </c>
      <c r="J59" s="165">
        <v>45048</v>
      </c>
      <c r="K59" s="165">
        <v>45048</v>
      </c>
      <c r="L59" s="172" t="s">
        <v>2234</v>
      </c>
      <c r="M59" s="159" t="s">
        <v>201</v>
      </c>
      <c r="N59" s="159" t="s">
        <v>305</v>
      </c>
      <c r="O59" s="159" t="s">
        <v>345</v>
      </c>
      <c r="P59" s="159"/>
      <c r="Q59" s="165"/>
      <c r="R59" s="166"/>
      <c r="S59" s="167"/>
      <c r="T59" s="168">
        <v>45051</v>
      </c>
      <c r="U59" s="163" t="s">
        <v>2235</v>
      </c>
      <c r="V59" s="169" t="s">
        <v>162</v>
      </c>
      <c r="W59" s="173" t="s">
        <v>371</v>
      </c>
    </row>
    <row r="60" spans="1:23" ht="14.45" customHeight="1" x14ac:dyDescent="0.25">
      <c r="A60" s="171" t="s">
        <v>2236</v>
      </c>
      <c r="B60" s="160">
        <v>57</v>
      </c>
      <c r="C60" s="159" t="s">
        <v>168</v>
      </c>
      <c r="D60" s="159" t="s">
        <v>169</v>
      </c>
      <c r="E60" s="159" t="s">
        <v>279</v>
      </c>
      <c r="F60" s="159"/>
      <c r="G60" s="166" t="s">
        <v>539</v>
      </c>
      <c r="H60" s="171" t="s">
        <v>89</v>
      </c>
      <c r="I60" s="159" t="s">
        <v>106</v>
      </c>
      <c r="J60" s="165">
        <v>45047</v>
      </c>
      <c r="K60" s="165">
        <v>45047</v>
      </c>
      <c r="L60" s="172" t="s">
        <v>2237</v>
      </c>
      <c r="M60" s="159" t="s">
        <v>133</v>
      </c>
      <c r="N60" s="159" t="s">
        <v>344</v>
      </c>
      <c r="O60" s="159" t="s">
        <v>291</v>
      </c>
      <c r="P60" s="159"/>
      <c r="Q60" s="165"/>
      <c r="R60" s="166" t="s">
        <v>147</v>
      </c>
      <c r="S60" s="167"/>
      <c r="T60" s="168">
        <v>45049</v>
      </c>
      <c r="U60" s="163" t="s">
        <v>285</v>
      </c>
      <c r="V60" s="169" t="s">
        <v>166</v>
      </c>
      <c r="W60" s="173" t="s">
        <v>2238</v>
      </c>
    </row>
    <row r="61" spans="1:23" ht="14.45" customHeight="1" x14ac:dyDescent="0.25">
      <c r="A61" s="171" t="s">
        <v>2239</v>
      </c>
      <c r="B61" s="160">
        <v>38</v>
      </c>
      <c r="C61" s="159" t="s">
        <v>168</v>
      </c>
      <c r="D61" s="159" t="s">
        <v>173</v>
      </c>
      <c r="E61" s="159" t="s">
        <v>185</v>
      </c>
      <c r="F61" s="159"/>
      <c r="G61" s="166" t="s">
        <v>1891</v>
      </c>
      <c r="H61" s="171" t="s">
        <v>89</v>
      </c>
      <c r="I61" s="159" t="s">
        <v>114</v>
      </c>
      <c r="J61" s="165">
        <v>45048</v>
      </c>
      <c r="K61" s="165">
        <v>45048</v>
      </c>
      <c r="L61" s="172" t="s">
        <v>2240</v>
      </c>
      <c r="M61" s="159" t="s">
        <v>137</v>
      </c>
      <c r="N61" s="159" t="s">
        <v>305</v>
      </c>
      <c r="O61" s="159" t="s">
        <v>208</v>
      </c>
      <c r="P61" s="159"/>
      <c r="Q61" s="165"/>
      <c r="R61" s="166"/>
      <c r="S61" s="167"/>
      <c r="T61" s="168">
        <v>45050</v>
      </c>
      <c r="U61" s="163" t="s">
        <v>2241</v>
      </c>
      <c r="V61" s="169" t="s">
        <v>162</v>
      </c>
      <c r="W61" s="173" t="s">
        <v>276</v>
      </c>
    </row>
    <row r="62" spans="1:23" ht="14.45" customHeight="1" x14ac:dyDescent="0.25">
      <c r="A62" s="171" t="s">
        <v>2242</v>
      </c>
      <c r="B62" s="160">
        <v>59</v>
      </c>
      <c r="C62" s="159" t="s">
        <v>168</v>
      </c>
      <c r="D62" s="159" t="s">
        <v>173</v>
      </c>
      <c r="E62" s="159" t="s">
        <v>185</v>
      </c>
      <c r="F62" s="159"/>
      <c r="G62" s="166" t="s">
        <v>408</v>
      </c>
      <c r="H62" s="171" t="s">
        <v>91</v>
      </c>
      <c r="I62" s="159" t="s">
        <v>114</v>
      </c>
      <c r="J62" s="165">
        <v>45048</v>
      </c>
      <c r="K62" s="165">
        <v>45048</v>
      </c>
      <c r="L62" s="172" t="s">
        <v>2243</v>
      </c>
      <c r="M62" s="159" t="s">
        <v>133</v>
      </c>
      <c r="N62" s="159" t="s">
        <v>305</v>
      </c>
      <c r="O62" s="159" t="s">
        <v>383</v>
      </c>
      <c r="P62" s="159"/>
      <c r="Q62" s="165"/>
      <c r="R62" s="166"/>
      <c r="S62" s="167"/>
      <c r="T62" s="168">
        <v>45051</v>
      </c>
      <c r="U62" s="163" t="s">
        <v>690</v>
      </c>
      <c r="V62" s="169" t="s">
        <v>162</v>
      </c>
      <c r="W62" s="173" t="s">
        <v>371</v>
      </c>
    </row>
    <row r="63" spans="1:23" ht="14.45" customHeight="1" x14ac:dyDescent="0.25">
      <c r="A63" s="171" t="s">
        <v>2244</v>
      </c>
      <c r="B63" s="160">
        <v>13</v>
      </c>
      <c r="C63" s="159" t="s">
        <v>178</v>
      </c>
      <c r="D63" s="159" t="s">
        <v>169</v>
      </c>
      <c r="E63" s="159" t="s">
        <v>185</v>
      </c>
      <c r="F63" s="159"/>
      <c r="G63" s="166" t="s">
        <v>2245</v>
      </c>
      <c r="H63" s="171" t="s">
        <v>89</v>
      </c>
      <c r="I63" s="159" t="s">
        <v>114</v>
      </c>
      <c r="J63" s="165">
        <v>45048</v>
      </c>
      <c r="K63" s="165">
        <v>45048</v>
      </c>
      <c r="L63" s="172" t="s">
        <v>2246</v>
      </c>
      <c r="M63" s="159" t="s">
        <v>201</v>
      </c>
      <c r="N63" s="159" t="s">
        <v>344</v>
      </c>
      <c r="O63" s="159" t="s">
        <v>345</v>
      </c>
      <c r="P63" s="159" t="s">
        <v>353</v>
      </c>
      <c r="Q63" s="165">
        <v>45051</v>
      </c>
      <c r="R63" s="166" t="s">
        <v>354</v>
      </c>
      <c r="S63" s="167"/>
      <c r="T63" s="168">
        <v>45058</v>
      </c>
      <c r="U63" s="163" t="s">
        <v>285</v>
      </c>
      <c r="V63" s="169" t="s">
        <v>164</v>
      </c>
      <c r="W63" s="173" t="s">
        <v>2247</v>
      </c>
    </row>
    <row r="64" spans="1:23" ht="14.45" customHeight="1" x14ac:dyDescent="0.25">
      <c r="A64" s="171" t="s">
        <v>2248</v>
      </c>
      <c r="B64" s="160">
        <v>35</v>
      </c>
      <c r="C64" s="159" t="s">
        <v>168</v>
      </c>
      <c r="D64" s="159" t="s">
        <v>173</v>
      </c>
      <c r="E64" s="159" t="s">
        <v>279</v>
      </c>
      <c r="F64" s="159"/>
      <c r="G64" s="166" t="s">
        <v>400</v>
      </c>
      <c r="H64" s="171" t="s">
        <v>89</v>
      </c>
      <c r="I64" s="159" t="s">
        <v>106</v>
      </c>
      <c r="J64" s="165">
        <v>45048</v>
      </c>
      <c r="K64" s="165">
        <v>45048</v>
      </c>
      <c r="L64" s="172" t="s">
        <v>2249</v>
      </c>
      <c r="M64" s="159" t="s">
        <v>137</v>
      </c>
      <c r="N64" s="159" t="s">
        <v>1217</v>
      </c>
      <c r="O64" s="159" t="s">
        <v>1861</v>
      </c>
      <c r="P64" s="159"/>
      <c r="Q64" s="165"/>
      <c r="R64" s="166"/>
      <c r="S64" s="167"/>
      <c r="T64" s="168">
        <v>45051</v>
      </c>
      <c r="U64" s="163" t="s">
        <v>2250</v>
      </c>
      <c r="V64" s="169" t="s">
        <v>162</v>
      </c>
      <c r="W64" s="173" t="s">
        <v>371</v>
      </c>
    </row>
    <row r="65" spans="1:23" ht="14.45" customHeight="1" x14ac:dyDescent="0.25">
      <c r="A65" s="171" t="s">
        <v>2251</v>
      </c>
      <c r="B65" s="160">
        <v>24</v>
      </c>
      <c r="C65" s="159" t="s">
        <v>168</v>
      </c>
      <c r="D65" s="159" t="s">
        <v>173</v>
      </c>
      <c r="E65" s="159" t="s">
        <v>185</v>
      </c>
      <c r="F65" s="159"/>
      <c r="G65" s="166" t="s">
        <v>2252</v>
      </c>
      <c r="H65" s="171" t="s">
        <v>89</v>
      </c>
      <c r="I65" s="159" t="s">
        <v>114</v>
      </c>
      <c r="J65" s="165">
        <v>45049</v>
      </c>
      <c r="K65" s="165">
        <v>45049</v>
      </c>
      <c r="L65" s="172" t="s">
        <v>2253</v>
      </c>
      <c r="M65" s="159" t="s">
        <v>137</v>
      </c>
      <c r="N65" s="159" t="s">
        <v>1217</v>
      </c>
      <c r="O65" s="159" t="s">
        <v>352</v>
      </c>
      <c r="P65" s="159" t="s">
        <v>353</v>
      </c>
      <c r="Q65" s="165">
        <v>45049</v>
      </c>
      <c r="R65" s="166" t="s">
        <v>354</v>
      </c>
      <c r="S65" s="167"/>
      <c r="T65" s="168">
        <v>45054</v>
      </c>
      <c r="U65" s="163" t="s">
        <v>2254</v>
      </c>
      <c r="V65" s="169" t="s">
        <v>162</v>
      </c>
      <c r="W65" s="173" t="s">
        <v>912</v>
      </c>
    </row>
    <row r="66" spans="1:23" ht="14.45" customHeight="1" x14ac:dyDescent="0.25">
      <c r="A66" s="171" t="s">
        <v>2255</v>
      </c>
      <c r="B66" s="170">
        <f>9/365.25</f>
        <v>2.4640657084188913E-2</v>
      </c>
      <c r="C66" s="159" t="s">
        <v>178</v>
      </c>
      <c r="D66" s="159" t="s">
        <v>173</v>
      </c>
      <c r="E66" s="159" t="s">
        <v>279</v>
      </c>
      <c r="F66" s="159"/>
      <c r="G66" s="166" t="s">
        <v>400</v>
      </c>
      <c r="H66" s="171" t="s">
        <v>89</v>
      </c>
      <c r="I66" s="159" t="s">
        <v>106</v>
      </c>
      <c r="J66" s="165">
        <v>45049</v>
      </c>
      <c r="K66" s="165">
        <v>45049</v>
      </c>
      <c r="L66" s="172" t="s">
        <v>2256</v>
      </c>
      <c r="M66" s="159" t="s">
        <v>133</v>
      </c>
      <c r="N66" s="159" t="s">
        <v>1217</v>
      </c>
      <c r="O66" s="159" t="s">
        <v>345</v>
      </c>
      <c r="P66" s="159"/>
      <c r="Q66" s="165"/>
      <c r="R66" s="166"/>
      <c r="S66" s="167"/>
      <c r="T66" s="168">
        <v>45053</v>
      </c>
      <c r="U66" s="163" t="s">
        <v>2257</v>
      </c>
      <c r="V66" s="169" t="s">
        <v>162</v>
      </c>
      <c r="W66" s="173" t="s">
        <v>299</v>
      </c>
    </row>
    <row r="67" spans="1:23" ht="14.45" customHeight="1" x14ac:dyDescent="0.25">
      <c r="A67" s="171" t="s">
        <v>2258</v>
      </c>
      <c r="B67" s="160">
        <f>10*30.4387/365.25</f>
        <v>0.83336618754277891</v>
      </c>
      <c r="C67" s="159" t="s">
        <v>168</v>
      </c>
      <c r="D67" s="159" t="s">
        <v>173</v>
      </c>
      <c r="E67" s="159" t="s">
        <v>185</v>
      </c>
      <c r="F67" s="159"/>
      <c r="G67" s="166" t="s">
        <v>428</v>
      </c>
      <c r="H67" s="171" t="s">
        <v>91</v>
      </c>
      <c r="I67" s="159" t="s">
        <v>116</v>
      </c>
      <c r="J67" s="165">
        <v>45049</v>
      </c>
      <c r="K67" s="165">
        <v>45049</v>
      </c>
      <c r="L67" s="172" t="s">
        <v>1681</v>
      </c>
      <c r="M67" s="159" t="s">
        <v>133</v>
      </c>
      <c r="N67" s="159" t="s">
        <v>1217</v>
      </c>
      <c r="O67" s="159" t="s">
        <v>284</v>
      </c>
      <c r="P67" s="159"/>
      <c r="Q67" s="165"/>
      <c r="R67" s="166"/>
      <c r="S67" s="167"/>
      <c r="T67" s="168">
        <v>45059</v>
      </c>
      <c r="U67" s="163" t="s">
        <v>1084</v>
      </c>
      <c r="V67" s="169" t="s">
        <v>162</v>
      </c>
      <c r="W67" s="173" t="s">
        <v>900</v>
      </c>
    </row>
    <row r="68" spans="1:23" ht="14.45" customHeight="1" x14ac:dyDescent="0.25">
      <c r="A68" s="171" t="s">
        <v>2259</v>
      </c>
      <c r="B68" s="160">
        <v>25</v>
      </c>
      <c r="C68" s="159" t="s">
        <v>168</v>
      </c>
      <c r="D68" s="159" t="s">
        <v>173</v>
      </c>
      <c r="E68" s="159" t="s">
        <v>279</v>
      </c>
      <c r="F68" s="159"/>
      <c r="G68" s="166" t="s">
        <v>179</v>
      </c>
      <c r="H68" s="171" t="s">
        <v>89</v>
      </c>
      <c r="I68" s="159" t="s">
        <v>106</v>
      </c>
      <c r="J68" s="165">
        <v>45049</v>
      </c>
      <c r="K68" s="165">
        <v>45049</v>
      </c>
      <c r="L68" s="172" t="s">
        <v>714</v>
      </c>
      <c r="M68" s="159" t="s">
        <v>137</v>
      </c>
      <c r="N68" s="159" t="s">
        <v>1217</v>
      </c>
      <c r="O68" s="159"/>
      <c r="P68" s="159"/>
      <c r="Q68" s="165"/>
      <c r="R68" s="166"/>
      <c r="S68" s="167"/>
      <c r="T68" s="168">
        <v>45049</v>
      </c>
      <c r="U68" s="163" t="s">
        <v>285</v>
      </c>
      <c r="V68" s="169" t="s">
        <v>164</v>
      </c>
      <c r="W68" s="173" t="s">
        <v>2260</v>
      </c>
    </row>
    <row r="69" spans="1:23" ht="14.45" customHeight="1" x14ac:dyDescent="0.25">
      <c r="A69" s="171" t="s">
        <v>2261</v>
      </c>
      <c r="B69" s="160">
        <v>29</v>
      </c>
      <c r="C69" s="159" t="s">
        <v>168</v>
      </c>
      <c r="D69" s="159" t="s">
        <v>173</v>
      </c>
      <c r="E69" s="159" t="s">
        <v>279</v>
      </c>
      <c r="F69" s="159"/>
      <c r="G69" s="166" t="s">
        <v>373</v>
      </c>
      <c r="H69" s="171" t="s">
        <v>89</v>
      </c>
      <c r="I69" s="159" t="s">
        <v>106</v>
      </c>
      <c r="J69" s="165">
        <v>45049</v>
      </c>
      <c r="K69" s="165">
        <v>45049</v>
      </c>
      <c r="L69" s="172" t="s">
        <v>2262</v>
      </c>
      <c r="M69" s="159" t="s">
        <v>137</v>
      </c>
      <c r="N69" s="159" t="s">
        <v>1217</v>
      </c>
      <c r="O69" s="159" t="s">
        <v>208</v>
      </c>
      <c r="P69" s="159"/>
      <c r="Q69" s="165"/>
      <c r="R69" s="166"/>
      <c r="S69" s="167"/>
      <c r="T69" s="168">
        <v>45050</v>
      </c>
      <c r="U69" s="163" t="s">
        <v>2066</v>
      </c>
      <c r="V69" s="169" t="s">
        <v>162</v>
      </c>
      <c r="W69" s="173" t="s">
        <v>665</v>
      </c>
    </row>
    <row r="70" spans="1:23" ht="14.45" customHeight="1" x14ac:dyDescent="0.25">
      <c r="A70" s="171" t="s">
        <v>2263</v>
      </c>
      <c r="B70" s="160">
        <v>3.5</v>
      </c>
      <c r="C70" s="159" t="s">
        <v>168</v>
      </c>
      <c r="D70" s="159" t="s">
        <v>173</v>
      </c>
      <c r="E70" s="159" t="s">
        <v>279</v>
      </c>
      <c r="F70" s="159"/>
      <c r="G70" s="166" t="s">
        <v>477</v>
      </c>
      <c r="H70" s="171" t="s">
        <v>89</v>
      </c>
      <c r="I70" s="159" t="s">
        <v>106</v>
      </c>
      <c r="J70" s="165">
        <v>45050</v>
      </c>
      <c r="K70" s="165">
        <v>45050</v>
      </c>
      <c r="L70" s="172" t="s">
        <v>2264</v>
      </c>
      <c r="M70" s="159" t="s">
        <v>133</v>
      </c>
      <c r="N70" s="159" t="s">
        <v>305</v>
      </c>
      <c r="O70" s="159" t="s">
        <v>284</v>
      </c>
      <c r="P70" s="159"/>
      <c r="Q70" s="165"/>
      <c r="R70" s="166"/>
      <c r="S70" s="167"/>
      <c r="T70" s="168">
        <v>45050</v>
      </c>
      <c r="U70" s="163" t="s">
        <v>319</v>
      </c>
      <c r="V70" s="169" t="s">
        <v>160</v>
      </c>
      <c r="W70" s="173" t="s">
        <v>319</v>
      </c>
    </row>
    <row r="71" spans="1:23" ht="14.45" customHeight="1" x14ac:dyDescent="0.25">
      <c r="A71" s="171" t="s">
        <v>2265</v>
      </c>
      <c r="B71" s="160">
        <f>9*30.4387/365.25</f>
        <v>0.75002956878850102</v>
      </c>
      <c r="C71" s="159" t="s">
        <v>178</v>
      </c>
      <c r="D71" s="159" t="s">
        <v>173</v>
      </c>
      <c r="E71" s="159" t="s">
        <v>279</v>
      </c>
      <c r="F71" s="159"/>
      <c r="G71" s="166" t="s">
        <v>477</v>
      </c>
      <c r="H71" s="171" t="s">
        <v>89</v>
      </c>
      <c r="I71" s="159" t="s">
        <v>106</v>
      </c>
      <c r="J71" s="165">
        <v>45050</v>
      </c>
      <c r="K71" s="165">
        <v>45050</v>
      </c>
      <c r="L71" s="172" t="s">
        <v>2266</v>
      </c>
      <c r="M71" s="159" t="s">
        <v>133</v>
      </c>
      <c r="N71" s="159" t="s">
        <v>305</v>
      </c>
      <c r="O71" s="159" t="s">
        <v>284</v>
      </c>
      <c r="P71" s="159"/>
      <c r="Q71" s="165"/>
      <c r="R71" s="166"/>
      <c r="S71" s="167"/>
      <c r="T71" s="168">
        <v>45055</v>
      </c>
      <c r="U71" s="163" t="s">
        <v>211</v>
      </c>
      <c r="V71" s="169" t="s">
        <v>162</v>
      </c>
      <c r="W71" s="173" t="s">
        <v>328</v>
      </c>
    </row>
    <row r="72" spans="1:23" ht="14.45" customHeight="1" x14ac:dyDescent="0.25">
      <c r="A72" s="171" t="s">
        <v>2267</v>
      </c>
      <c r="B72" s="160">
        <v>1.8</v>
      </c>
      <c r="C72" s="159" t="s">
        <v>178</v>
      </c>
      <c r="D72" s="159" t="s">
        <v>173</v>
      </c>
      <c r="E72" s="159" t="s">
        <v>185</v>
      </c>
      <c r="F72" s="159"/>
      <c r="G72" s="166" t="s">
        <v>436</v>
      </c>
      <c r="H72" s="171" t="s">
        <v>91</v>
      </c>
      <c r="I72" s="159" t="s">
        <v>114</v>
      </c>
      <c r="J72" s="165">
        <v>45050</v>
      </c>
      <c r="K72" s="165">
        <v>45050</v>
      </c>
      <c r="L72" s="172" t="s">
        <v>963</v>
      </c>
      <c r="M72" s="159" t="s">
        <v>133</v>
      </c>
      <c r="N72" s="159" t="s">
        <v>305</v>
      </c>
      <c r="O72" s="159" t="s">
        <v>284</v>
      </c>
      <c r="P72" s="159"/>
      <c r="Q72" s="165"/>
      <c r="R72" s="166"/>
      <c r="S72" s="167"/>
      <c r="T72" s="168">
        <v>45054</v>
      </c>
      <c r="U72" s="163" t="s">
        <v>365</v>
      </c>
      <c r="V72" s="169" t="s">
        <v>162</v>
      </c>
      <c r="W72" s="173" t="s">
        <v>299</v>
      </c>
    </row>
    <row r="73" spans="1:23" ht="14.45" customHeight="1" x14ac:dyDescent="0.25">
      <c r="A73" s="171" t="s">
        <v>2268</v>
      </c>
      <c r="B73" s="160">
        <v>18</v>
      </c>
      <c r="C73" s="159" t="s">
        <v>168</v>
      </c>
      <c r="D73" s="159" t="s">
        <v>173</v>
      </c>
      <c r="E73" s="159" t="s">
        <v>279</v>
      </c>
      <c r="F73" s="159"/>
      <c r="G73" s="166" t="s">
        <v>350</v>
      </c>
      <c r="H73" s="171" t="s">
        <v>89</v>
      </c>
      <c r="I73" s="159" t="s">
        <v>106</v>
      </c>
      <c r="J73" s="165">
        <v>45050</v>
      </c>
      <c r="K73" s="165">
        <v>45050</v>
      </c>
      <c r="L73" s="172" t="s">
        <v>2269</v>
      </c>
      <c r="M73" s="159" t="s">
        <v>137</v>
      </c>
      <c r="N73" s="159" t="s">
        <v>305</v>
      </c>
      <c r="O73" s="159" t="s">
        <v>171</v>
      </c>
      <c r="P73" s="159"/>
      <c r="Q73" s="165"/>
      <c r="R73" s="166"/>
      <c r="S73" s="167"/>
      <c r="T73" s="168">
        <v>45055</v>
      </c>
      <c r="U73" s="163" t="s">
        <v>394</v>
      </c>
      <c r="V73" s="169" t="s">
        <v>162</v>
      </c>
      <c r="W73" s="173" t="s">
        <v>328</v>
      </c>
    </row>
    <row r="74" spans="1:23" ht="14.45" customHeight="1" x14ac:dyDescent="0.25">
      <c r="A74" s="171" t="s">
        <v>2270</v>
      </c>
      <c r="B74" s="160">
        <v>62</v>
      </c>
      <c r="C74" s="159" t="s">
        <v>178</v>
      </c>
      <c r="D74" s="159" t="s">
        <v>169</v>
      </c>
      <c r="E74" s="159" t="s">
        <v>279</v>
      </c>
      <c r="F74" s="159"/>
      <c r="G74" s="166" t="s">
        <v>484</v>
      </c>
      <c r="H74" s="171" t="s">
        <v>89</v>
      </c>
      <c r="I74" s="159" t="s">
        <v>104</v>
      </c>
      <c r="J74" s="165">
        <v>45048</v>
      </c>
      <c r="K74" s="165">
        <v>45048</v>
      </c>
      <c r="L74" s="172" t="s">
        <v>2271</v>
      </c>
      <c r="M74" s="159" t="s">
        <v>133</v>
      </c>
      <c r="N74" s="159" t="s">
        <v>344</v>
      </c>
      <c r="O74" s="159" t="s">
        <v>383</v>
      </c>
      <c r="P74" s="159" t="s">
        <v>353</v>
      </c>
      <c r="Q74" s="165">
        <v>45048</v>
      </c>
      <c r="R74" s="166" t="s">
        <v>354</v>
      </c>
      <c r="S74" s="167"/>
      <c r="T74" s="168">
        <v>45054</v>
      </c>
      <c r="U74" s="163" t="s">
        <v>2272</v>
      </c>
      <c r="V74" s="169" t="s">
        <v>162</v>
      </c>
      <c r="W74" s="173" t="s">
        <v>347</v>
      </c>
    </row>
    <row r="75" spans="1:23" ht="14.45" customHeight="1" x14ac:dyDescent="0.25">
      <c r="A75" s="171" t="s">
        <v>2273</v>
      </c>
      <c r="B75" s="160">
        <v>8</v>
      </c>
      <c r="C75" s="159" t="s">
        <v>168</v>
      </c>
      <c r="D75" s="159" t="s">
        <v>173</v>
      </c>
      <c r="E75" s="159" t="s">
        <v>279</v>
      </c>
      <c r="F75" s="159"/>
      <c r="G75" s="166" t="s">
        <v>2274</v>
      </c>
      <c r="H75" s="171" t="s">
        <v>89</v>
      </c>
      <c r="I75" s="159" t="s">
        <v>106</v>
      </c>
      <c r="J75" s="165">
        <v>45048</v>
      </c>
      <c r="K75" s="165">
        <v>45048</v>
      </c>
      <c r="L75" s="172" t="s">
        <v>2275</v>
      </c>
      <c r="M75" s="159" t="s">
        <v>133</v>
      </c>
      <c r="N75" s="159" t="s">
        <v>344</v>
      </c>
      <c r="O75" s="159" t="s">
        <v>345</v>
      </c>
      <c r="P75" s="159"/>
      <c r="Q75" s="165"/>
      <c r="R75" s="166"/>
      <c r="S75" s="167"/>
      <c r="T75" s="168">
        <v>45057</v>
      </c>
      <c r="U75" s="163" t="s">
        <v>2276</v>
      </c>
      <c r="V75" s="169" t="s">
        <v>162</v>
      </c>
      <c r="W75" s="173" t="s">
        <v>417</v>
      </c>
    </row>
    <row r="76" spans="1:23" ht="14.45" customHeight="1" x14ac:dyDescent="0.25">
      <c r="A76" s="171" t="s">
        <v>2277</v>
      </c>
      <c r="B76" s="160">
        <v>43</v>
      </c>
      <c r="C76" s="159" t="s">
        <v>178</v>
      </c>
      <c r="D76" s="159" t="s">
        <v>169</v>
      </c>
      <c r="E76" s="159" t="s">
        <v>185</v>
      </c>
      <c r="F76" s="159"/>
      <c r="G76" s="166" t="s">
        <v>2278</v>
      </c>
      <c r="H76" s="171" t="s">
        <v>89</v>
      </c>
      <c r="I76" s="159" t="s">
        <v>114</v>
      </c>
      <c r="J76" s="165">
        <v>45050</v>
      </c>
      <c r="K76" s="165">
        <v>45050</v>
      </c>
      <c r="L76" s="172" t="s">
        <v>1474</v>
      </c>
      <c r="M76" s="159" t="s">
        <v>201</v>
      </c>
      <c r="N76" s="159" t="s">
        <v>344</v>
      </c>
      <c r="O76" s="159" t="s">
        <v>421</v>
      </c>
      <c r="P76" s="159" t="s">
        <v>353</v>
      </c>
      <c r="Q76" s="165">
        <v>45050</v>
      </c>
      <c r="R76" s="166" t="s">
        <v>354</v>
      </c>
      <c r="S76" s="167"/>
      <c r="T76" s="168">
        <v>45056</v>
      </c>
      <c r="U76" s="163" t="s">
        <v>2279</v>
      </c>
      <c r="V76" s="169" t="s">
        <v>162</v>
      </c>
      <c r="W76" s="173" t="s">
        <v>347</v>
      </c>
    </row>
    <row r="77" spans="1:23" ht="14.45" customHeight="1" x14ac:dyDescent="0.25">
      <c r="A77" s="171" t="s">
        <v>2280</v>
      </c>
      <c r="B77" s="160">
        <v>21</v>
      </c>
      <c r="C77" s="159" t="s">
        <v>178</v>
      </c>
      <c r="D77" s="159" t="s">
        <v>169</v>
      </c>
      <c r="E77" s="159" t="s">
        <v>185</v>
      </c>
      <c r="F77" s="159"/>
      <c r="G77" s="166" t="s">
        <v>1564</v>
      </c>
      <c r="H77" s="171" t="s">
        <v>89</v>
      </c>
      <c r="I77" s="159" t="s">
        <v>114</v>
      </c>
      <c r="J77" s="165">
        <v>45050</v>
      </c>
      <c r="K77" s="165">
        <v>45050</v>
      </c>
      <c r="L77" s="172" t="s">
        <v>2281</v>
      </c>
      <c r="M77" s="159" t="s">
        <v>201</v>
      </c>
      <c r="N77" s="159" t="s">
        <v>344</v>
      </c>
      <c r="O77" s="159" t="s">
        <v>284</v>
      </c>
      <c r="P77" s="159" t="s">
        <v>353</v>
      </c>
      <c r="Q77" s="165">
        <v>45050</v>
      </c>
      <c r="R77" s="166" t="s">
        <v>354</v>
      </c>
      <c r="S77" s="167"/>
      <c r="T77" s="168">
        <v>45054</v>
      </c>
      <c r="U77" s="163" t="s">
        <v>2282</v>
      </c>
      <c r="V77" s="169" t="s">
        <v>162</v>
      </c>
      <c r="W77" s="173" t="s">
        <v>299</v>
      </c>
    </row>
    <row r="78" spans="1:23" ht="14.45" customHeight="1" x14ac:dyDescent="0.25">
      <c r="A78" s="171" t="s">
        <v>2283</v>
      </c>
      <c r="B78" s="160">
        <v>35</v>
      </c>
      <c r="C78" s="159" t="s">
        <v>168</v>
      </c>
      <c r="D78" s="159" t="s">
        <v>173</v>
      </c>
      <c r="E78" s="159" t="s">
        <v>185</v>
      </c>
      <c r="F78" s="159"/>
      <c r="G78" s="166" t="s">
        <v>400</v>
      </c>
      <c r="H78" s="171" t="s">
        <v>89</v>
      </c>
      <c r="I78" s="159" t="s">
        <v>106</v>
      </c>
      <c r="J78" s="165">
        <v>45050</v>
      </c>
      <c r="K78" s="165">
        <v>45050</v>
      </c>
      <c r="L78" s="172" t="s">
        <v>2284</v>
      </c>
      <c r="M78" s="159" t="s">
        <v>133</v>
      </c>
      <c r="N78" s="159" t="s">
        <v>305</v>
      </c>
      <c r="O78" s="159" t="s">
        <v>383</v>
      </c>
      <c r="P78" s="159"/>
      <c r="Q78" s="165"/>
      <c r="R78" s="166"/>
      <c r="S78" s="167"/>
      <c r="T78" s="168">
        <v>45058</v>
      </c>
      <c r="U78" s="163" t="s">
        <v>2285</v>
      </c>
      <c r="V78" s="169" t="s">
        <v>162</v>
      </c>
      <c r="W78" s="173" t="s">
        <v>387</v>
      </c>
    </row>
    <row r="79" spans="1:23" ht="14.45" customHeight="1" x14ac:dyDescent="0.25">
      <c r="A79" s="171" t="s">
        <v>2286</v>
      </c>
      <c r="B79" s="160">
        <f>11*30.4387/365.25</f>
        <v>0.9167028062970568</v>
      </c>
      <c r="C79" s="159" t="s">
        <v>178</v>
      </c>
      <c r="D79" s="159" t="s">
        <v>173</v>
      </c>
      <c r="E79" s="159" t="s">
        <v>279</v>
      </c>
      <c r="F79" s="159"/>
      <c r="G79" s="166" t="s">
        <v>179</v>
      </c>
      <c r="H79" s="171" t="s">
        <v>89</v>
      </c>
      <c r="I79" s="159" t="s">
        <v>106</v>
      </c>
      <c r="J79" s="165">
        <v>45050</v>
      </c>
      <c r="K79" s="165">
        <v>45050</v>
      </c>
      <c r="L79" s="172" t="s">
        <v>963</v>
      </c>
      <c r="M79" s="159" t="s">
        <v>133</v>
      </c>
      <c r="N79" s="159" t="s">
        <v>305</v>
      </c>
      <c r="O79" s="159" t="s">
        <v>284</v>
      </c>
      <c r="P79" s="159"/>
      <c r="Q79" s="165"/>
      <c r="R79" s="166"/>
      <c r="S79" s="167"/>
      <c r="T79" s="168">
        <v>45056</v>
      </c>
      <c r="U79" s="163" t="s">
        <v>2287</v>
      </c>
      <c r="V79" s="169" t="s">
        <v>162</v>
      </c>
      <c r="W79" s="173" t="s">
        <v>347</v>
      </c>
    </row>
    <row r="80" spans="1:23" ht="14.45" customHeight="1" x14ac:dyDescent="0.25">
      <c r="A80" s="171" t="s">
        <v>2288</v>
      </c>
      <c r="B80" s="160">
        <v>17</v>
      </c>
      <c r="C80" s="159" t="s">
        <v>168</v>
      </c>
      <c r="D80" s="159" t="s">
        <v>173</v>
      </c>
      <c r="E80" s="159" t="s">
        <v>279</v>
      </c>
      <c r="F80" s="159"/>
      <c r="G80" s="166" t="s">
        <v>179</v>
      </c>
      <c r="H80" s="171" t="s">
        <v>89</v>
      </c>
      <c r="I80" s="159" t="s">
        <v>106</v>
      </c>
      <c r="J80" s="165">
        <v>45050</v>
      </c>
      <c r="K80" s="165">
        <v>45050</v>
      </c>
      <c r="L80" s="172" t="s">
        <v>2289</v>
      </c>
      <c r="M80" s="159" t="s">
        <v>137</v>
      </c>
      <c r="N80" s="159" t="s">
        <v>305</v>
      </c>
      <c r="O80" s="159" t="s">
        <v>208</v>
      </c>
      <c r="P80" s="159"/>
      <c r="Q80" s="165"/>
      <c r="R80" s="166"/>
      <c r="S80" s="167"/>
      <c r="T80" s="168">
        <v>45051</v>
      </c>
      <c r="U80" s="163" t="s">
        <v>2043</v>
      </c>
      <c r="V80" s="169" t="s">
        <v>162</v>
      </c>
      <c r="W80" s="173" t="s">
        <v>665</v>
      </c>
    </row>
    <row r="81" spans="1:23" ht="14.45" customHeight="1" x14ac:dyDescent="0.25">
      <c r="A81" s="171" t="s">
        <v>2290</v>
      </c>
      <c r="B81" s="160">
        <v>5</v>
      </c>
      <c r="C81" s="159" t="s">
        <v>178</v>
      </c>
      <c r="D81" s="159" t="s">
        <v>173</v>
      </c>
      <c r="E81" s="159" t="s">
        <v>185</v>
      </c>
      <c r="F81" s="159"/>
      <c r="G81" s="166" t="s">
        <v>436</v>
      </c>
      <c r="H81" s="171" t="s">
        <v>91</v>
      </c>
      <c r="I81" s="159" t="s">
        <v>114</v>
      </c>
      <c r="J81" s="165">
        <v>45050</v>
      </c>
      <c r="K81" s="165">
        <v>45050</v>
      </c>
      <c r="L81" s="172" t="s">
        <v>963</v>
      </c>
      <c r="M81" s="159" t="s">
        <v>133</v>
      </c>
      <c r="N81" s="159" t="s">
        <v>305</v>
      </c>
      <c r="O81" s="159" t="s">
        <v>284</v>
      </c>
      <c r="P81" s="159"/>
      <c r="Q81" s="165"/>
      <c r="R81" s="166"/>
      <c r="S81" s="167"/>
      <c r="T81" s="168">
        <v>45054</v>
      </c>
      <c r="U81" s="163" t="s">
        <v>365</v>
      </c>
      <c r="V81" s="169" t="s">
        <v>162</v>
      </c>
      <c r="W81" s="173" t="s">
        <v>299</v>
      </c>
    </row>
    <row r="82" spans="1:23" ht="14.45" customHeight="1" x14ac:dyDescent="0.25">
      <c r="A82" s="171" t="s">
        <v>2291</v>
      </c>
      <c r="B82" s="160">
        <v>10</v>
      </c>
      <c r="C82" s="159" t="s">
        <v>168</v>
      </c>
      <c r="D82" s="159" t="s">
        <v>173</v>
      </c>
      <c r="E82" s="159" t="s">
        <v>185</v>
      </c>
      <c r="F82" s="159"/>
      <c r="G82" s="166" t="s">
        <v>342</v>
      </c>
      <c r="H82" s="171" t="s">
        <v>91</v>
      </c>
      <c r="I82" s="159" t="s">
        <v>114</v>
      </c>
      <c r="J82" s="165">
        <v>45051</v>
      </c>
      <c r="K82" s="165">
        <v>45051</v>
      </c>
      <c r="L82" s="172" t="s">
        <v>2292</v>
      </c>
      <c r="M82" s="159" t="s">
        <v>133</v>
      </c>
      <c r="N82" s="159" t="s">
        <v>305</v>
      </c>
      <c r="O82" s="159" t="s">
        <v>284</v>
      </c>
      <c r="P82" s="159"/>
      <c r="Q82" s="165"/>
      <c r="R82" s="166"/>
      <c r="S82" s="167"/>
      <c r="T82" s="168">
        <v>45056</v>
      </c>
      <c r="U82" s="163" t="s">
        <v>2293</v>
      </c>
      <c r="V82" s="169" t="s">
        <v>162</v>
      </c>
      <c r="W82" s="173" t="s">
        <v>328</v>
      </c>
    </row>
    <row r="83" spans="1:23" ht="14.45" customHeight="1" x14ac:dyDescent="0.25">
      <c r="A83" s="171" t="s">
        <v>2294</v>
      </c>
      <c r="B83" s="160">
        <v>1</v>
      </c>
      <c r="C83" s="159" t="s">
        <v>178</v>
      </c>
      <c r="D83" s="159" t="s">
        <v>173</v>
      </c>
      <c r="E83" s="159" t="s">
        <v>279</v>
      </c>
      <c r="F83" s="159"/>
      <c r="G83" s="166" t="s">
        <v>179</v>
      </c>
      <c r="H83" s="171" t="s">
        <v>89</v>
      </c>
      <c r="I83" s="159" t="s">
        <v>106</v>
      </c>
      <c r="J83" s="165">
        <v>45050</v>
      </c>
      <c r="K83" s="165">
        <v>45050</v>
      </c>
      <c r="L83" s="172" t="s">
        <v>2295</v>
      </c>
      <c r="M83" s="159" t="s">
        <v>133</v>
      </c>
      <c r="N83" s="159" t="s">
        <v>305</v>
      </c>
      <c r="O83" s="159" t="s">
        <v>805</v>
      </c>
      <c r="P83" s="159"/>
      <c r="Q83" s="165"/>
      <c r="R83" s="166"/>
      <c r="S83" s="167"/>
      <c r="T83" s="168">
        <v>45054</v>
      </c>
      <c r="U83" s="163" t="s">
        <v>285</v>
      </c>
      <c r="V83" s="169" t="s">
        <v>166</v>
      </c>
      <c r="W83" s="173" t="s">
        <v>1809</v>
      </c>
    </row>
    <row r="84" spans="1:23" ht="14.45" customHeight="1" x14ac:dyDescent="0.25">
      <c r="A84" s="171" t="s">
        <v>2296</v>
      </c>
      <c r="B84" s="160">
        <v>50</v>
      </c>
      <c r="C84" s="159" t="s">
        <v>168</v>
      </c>
      <c r="D84" s="159" t="s">
        <v>173</v>
      </c>
      <c r="E84" s="159" t="s">
        <v>185</v>
      </c>
      <c r="F84" s="159"/>
      <c r="G84" s="166" t="s">
        <v>428</v>
      </c>
      <c r="H84" s="171" t="s">
        <v>91</v>
      </c>
      <c r="I84" s="159" t="s">
        <v>116</v>
      </c>
      <c r="J84" s="165">
        <v>45051</v>
      </c>
      <c r="K84" s="165">
        <v>45051</v>
      </c>
      <c r="L84" s="172" t="s">
        <v>2297</v>
      </c>
      <c r="M84" s="159" t="s">
        <v>133</v>
      </c>
      <c r="N84" s="159" t="s">
        <v>305</v>
      </c>
      <c r="O84" s="159" t="s">
        <v>345</v>
      </c>
      <c r="P84" s="159"/>
      <c r="Q84" s="165"/>
      <c r="R84" s="166"/>
      <c r="S84" s="167"/>
      <c r="T84" s="168">
        <v>45056</v>
      </c>
      <c r="U84" s="163" t="s">
        <v>2298</v>
      </c>
      <c r="V84" s="169" t="s">
        <v>162</v>
      </c>
      <c r="W84" s="173" t="s">
        <v>328</v>
      </c>
    </row>
    <row r="85" spans="1:23" ht="14.45" customHeight="1" x14ac:dyDescent="0.25">
      <c r="A85" s="171" t="s">
        <v>2299</v>
      </c>
      <c r="B85" s="160">
        <v>1</v>
      </c>
      <c r="C85" s="159" t="s">
        <v>178</v>
      </c>
      <c r="D85" s="159" t="s">
        <v>173</v>
      </c>
      <c r="E85" s="159" t="s">
        <v>185</v>
      </c>
      <c r="F85" s="159"/>
      <c r="G85" s="166" t="s">
        <v>2300</v>
      </c>
      <c r="H85" s="171" t="s">
        <v>91</v>
      </c>
      <c r="I85" s="159" t="s">
        <v>114</v>
      </c>
      <c r="J85" s="165">
        <v>45051</v>
      </c>
      <c r="K85" s="165">
        <v>45051</v>
      </c>
      <c r="L85" s="172" t="s">
        <v>2301</v>
      </c>
      <c r="M85" s="159" t="s">
        <v>133</v>
      </c>
      <c r="N85" s="159" t="s">
        <v>305</v>
      </c>
      <c r="O85" s="159" t="s">
        <v>284</v>
      </c>
      <c r="P85" s="159"/>
      <c r="Q85" s="165"/>
      <c r="R85" s="166"/>
      <c r="S85" s="167"/>
      <c r="T85" s="168">
        <v>45056</v>
      </c>
      <c r="U85" s="163" t="s">
        <v>2302</v>
      </c>
      <c r="V85" s="169" t="s">
        <v>162</v>
      </c>
      <c r="W85" s="173" t="s">
        <v>328</v>
      </c>
    </row>
    <row r="86" spans="1:23" ht="14.45" customHeight="1" x14ac:dyDescent="0.25">
      <c r="A86" s="171" t="s">
        <v>2303</v>
      </c>
      <c r="B86" s="160">
        <v>40</v>
      </c>
      <c r="C86" s="159" t="s">
        <v>168</v>
      </c>
      <c r="D86" s="159" t="s">
        <v>173</v>
      </c>
      <c r="E86" s="159" t="s">
        <v>279</v>
      </c>
      <c r="F86" s="159"/>
      <c r="G86" s="166" t="s">
        <v>217</v>
      </c>
      <c r="H86" s="171" t="s">
        <v>89</v>
      </c>
      <c r="I86" s="159" t="s">
        <v>104</v>
      </c>
      <c r="J86" s="165">
        <v>45051</v>
      </c>
      <c r="K86" s="165">
        <v>45051</v>
      </c>
      <c r="L86" s="172" t="s">
        <v>2304</v>
      </c>
      <c r="M86" s="159" t="s">
        <v>137</v>
      </c>
      <c r="N86" s="159" t="s">
        <v>305</v>
      </c>
      <c r="O86" s="159" t="s">
        <v>462</v>
      </c>
      <c r="P86" s="159"/>
      <c r="Q86" s="165"/>
      <c r="R86" s="166"/>
      <c r="S86" s="167"/>
      <c r="T86" s="168">
        <v>45056</v>
      </c>
      <c r="U86" s="163" t="s">
        <v>2305</v>
      </c>
      <c r="V86" s="169" t="s">
        <v>162</v>
      </c>
      <c r="W86" s="173" t="s">
        <v>328</v>
      </c>
    </row>
    <row r="87" spans="1:23" ht="14.45" customHeight="1" x14ac:dyDescent="0.25">
      <c r="A87" s="171" t="s">
        <v>2306</v>
      </c>
      <c r="B87" s="160">
        <v>65</v>
      </c>
      <c r="C87" s="159" t="s">
        <v>168</v>
      </c>
      <c r="D87" s="159" t="s">
        <v>169</v>
      </c>
      <c r="E87" s="159" t="s">
        <v>279</v>
      </c>
      <c r="F87" s="159"/>
      <c r="G87" s="166" t="s">
        <v>2307</v>
      </c>
      <c r="H87" s="171" t="s">
        <v>89</v>
      </c>
      <c r="I87" s="159" t="s">
        <v>106</v>
      </c>
      <c r="J87" s="165">
        <v>45051</v>
      </c>
      <c r="K87" s="165">
        <v>45051</v>
      </c>
      <c r="L87" s="172" t="s">
        <v>2308</v>
      </c>
      <c r="M87" s="159" t="s">
        <v>133</v>
      </c>
      <c r="N87" s="159" t="s">
        <v>344</v>
      </c>
      <c r="O87" s="159" t="s">
        <v>310</v>
      </c>
      <c r="P87" s="159"/>
      <c r="Q87" s="165"/>
      <c r="R87" s="166"/>
      <c r="S87" s="167"/>
      <c r="T87" s="168">
        <v>45056</v>
      </c>
      <c r="U87" s="163" t="s">
        <v>2309</v>
      </c>
      <c r="V87" s="169" t="s">
        <v>162</v>
      </c>
      <c r="W87" s="173" t="s">
        <v>328</v>
      </c>
    </row>
    <row r="88" spans="1:23" ht="14.45" customHeight="1" x14ac:dyDescent="0.25">
      <c r="A88" s="171" t="s">
        <v>2310</v>
      </c>
      <c r="B88" s="160">
        <v>32</v>
      </c>
      <c r="C88" s="159" t="s">
        <v>168</v>
      </c>
      <c r="D88" s="159" t="s">
        <v>173</v>
      </c>
      <c r="E88" s="159" t="s">
        <v>279</v>
      </c>
      <c r="F88" s="159"/>
      <c r="G88" s="166" t="s">
        <v>598</v>
      </c>
      <c r="H88" s="171" t="s">
        <v>89</v>
      </c>
      <c r="I88" s="159" t="s">
        <v>106</v>
      </c>
      <c r="J88" s="165">
        <v>45052</v>
      </c>
      <c r="K88" s="165">
        <v>45052</v>
      </c>
      <c r="L88" s="172" t="s">
        <v>2311</v>
      </c>
      <c r="M88" s="159" t="s">
        <v>137</v>
      </c>
      <c r="N88" s="159" t="s">
        <v>305</v>
      </c>
      <c r="O88" s="159" t="s">
        <v>2312</v>
      </c>
      <c r="P88" s="159"/>
      <c r="Q88" s="165"/>
      <c r="R88" s="166" t="s">
        <v>147</v>
      </c>
      <c r="S88" s="167"/>
      <c r="T88" s="168">
        <v>45053</v>
      </c>
      <c r="U88" s="163" t="s">
        <v>2313</v>
      </c>
      <c r="V88" s="169" t="s">
        <v>162</v>
      </c>
      <c r="W88" s="173" t="s">
        <v>2314</v>
      </c>
    </row>
    <row r="89" spans="1:23" ht="14.45" customHeight="1" x14ac:dyDescent="0.25">
      <c r="A89" s="171" t="s">
        <v>2315</v>
      </c>
      <c r="B89" s="160">
        <v>11</v>
      </c>
      <c r="C89" s="159" t="s">
        <v>168</v>
      </c>
      <c r="D89" s="159" t="s">
        <v>587</v>
      </c>
      <c r="E89" s="159" t="s">
        <v>185</v>
      </c>
      <c r="F89" s="159"/>
      <c r="G89" s="166" t="s">
        <v>2316</v>
      </c>
      <c r="H89" s="171" t="s">
        <v>91</v>
      </c>
      <c r="I89" s="159" t="s">
        <v>116</v>
      </c>
      <c r="J89" s="165">
        <v>45051</v>
      </c>
      <c r="K89" s="165">
        <v>45051</v>
      </c>
      <c r="L89" s="172" t="s">
        <v>2317</v>
      </c>
      <c r="M89" s="159" t="s">
        <v>133</v>
      </c>
      <c r="N89" s="159" t="s">
        <v>344</v>
      </c>
      <c r="O89" s="159" t="s">
        <v>736</v>
      </c>
      <c r="P89" s="159"/>
      <c r="Q89" s="165"/>
      <c r="R89" s="166"/>
      <c r="S89" s="167"/>
      <c r="T89" s="168">
        <v>45066</v>
      </c>
      <c r="U89" s="163" t="s">
        <v>735</v>
      </c>
      <c r="V89" s="169" t="s">
        <v>162</v>
      </c>
      <c r="W89" s="173" t="s">
        <v>1079</v>
      </c>
    </row>
    <row r="90" spans="1:23" ht="14.45" customHeight="1" x14ac:dyDescent="0.25">
      <c r="A90" s="171" t="s">
        <v>2318</v>
      </c>
      <c r="B90" s="160">
        <v>25</v>
      </c>
      <c r="C90" s="159" t="s">
        <v>168</v>
      </c>
      <c r="D90" s="159" t="s">
        <v>173</v>
      </c>
      <c r="E90" s="159" t="s">
        <v>185</v>
      </c>
      <c r="F90" s="159"/>
      <c r="G90" s="166" t="s">
        <v>436</v>
      </c>
      <c r="H90" s="171" t="s">
        <v>89</v>
      </c>
      <c r="I90" s="159" t="s">
        <v>114</v>
      </c>
      <c r="J90" s="165">
        <v>45050</v>
      </c>
      <c r="K90" s="165">
        <v>45050</v>
      </c>
      <c r="L90" s="172" t="s">
        <v>2319</v>
      </c>
      <c r="M90" s="159" t="s">
        <v>137</v>
      </c>
      <c r="N90" s="159" t="s">
        <v>344</v>
      </c>
      <c r="O90" s="159" t="s">
        <v>208</v>
      </c>
      <c r="P90" s="159"/>
      <c r="Q90" s="165"/>
      <c r="R90" s="166" t="s">
        <v>147</v>
      </c>
      <c r="S90" s="167"/>
      <c r="T90" s="168">
        <v>45056</v>
      </c>
      <c r="U90" s="163" t="s">
        <v>2320</v>
      </c>
      <c r="V90" s="169" t="s">
        <v>162</v>
      </c>
      <c r="W90" s="173" t="s">
        <v>2321</v>
      </c>
    </row>
    <row r="91" spans="1:23" ht="14.45" customHeight="1" x14ac:dyDescent="0.25">
      <c r="A91" s="171" t="s">
        <v>2322</v>
      </c>
      <c r="B91" s="160">
        <v>9</v>
      </c>
      <c r="C91" s="159" t="s">
        <v>178</v>
      </c>
      <c r="D91" s="159" t="s">
        <v>173</v>
      </c>
      <c r="E91" s="159" t="s">
        <v>185</v>
      </c>
      <c r="F91" s="159"/>
      <c r="G91" s="166" t="s">
        <v>436</v>
      </c>
      <c r="H91" s="171" t="s">
        <v>91</v>
      </c>
      <c r="I91" s="159" t="s">
        <v>114</v>
      </c>
      <c r="J91" s="165">
        <v>45053</v>
      </c>
      <c r="K91" s="165">
        <v>45053</v>
      </c>
      <c r="L91" s="172" t="s">
        <v>2323</v>
      </c>
      <c r="M91" s="159" t="s">
        <v>133</v>
      </c>
      <c r="N91" s="159" t="s">
        <v>1217</v>
      </c>
      <c r="O91" s="159" t="s">
        <v>359</v>
      </c>
      <c r="P91" s="159"/>
      <c r="Q91" s="165"/>
      <c r="R91" s="166"/>
      <c r="S91" s="167"/>
      <c r="T91" s="168">
        <v>45055</v>
      </c>
      <c r="U91" s="163" t="s">
        <v>2324</v>
      </c>
      <c r="V91" s="169" t="s">
        <v>162</v>
      </c>
      <c r="W91" s="173" t="s">
        <v>276</v>
      </c>
    </row>
    <row r="92" spans="1:23" ht="14.45" customHeight="1" x14ac:dyDescent="0.25">
      <c r="A92" s="171" t="s">
        <v>2325</v>
      </c>
      <c r="B92" s="160">
        <v>39</v>
      </c>
      <c r="C92" s="159" t="s">
        <v>168</v>
      </c>
      <c r="D92" s="159" t="s">
        <v>173</v>
      </c>
      <c r="E92" s="159" t="s">
        <v>185</v>
      </c>
      <c r="F92" s="159"/>
      <c r="G92" s="166" t="s">
        <v>428</v>
      </c>
      <c r="H92" s="171" t="s">
        <v>89</v>
      </c>
      <c r="I92" s="159" t="s">
        <v>116</v>
      </c>
      <c r="J92" s="165">
        <v>45053</v>
      </c>
      <c r="K92" s="165">
        <v>45053</v>
      </c>
      <c r="L92" s="172" t="s">
        <v>2326</v>
      </c>
      <c r="M92" s="159" t="s">
        <v>137</v>
      </c>
      <c r="N92" s="159" t="s">
        <v>1217</v>
      </c>
      <c r="O92" s="159" t="s">
        <v>352</v>
      </c>
      <c r="P92" s="159"/>
      <c r="Q92" s="165"/>
      <c r="R92" s="166"/>
      <c r="S92" s="167"/>
      <c r="T92" s="168">
        <v>45054</v>
      </c>
      <c r="U92" s="163" t="s">
        <v>2327</v>
      </c>
      <c r="V92" s="169" t="s">
        <v>162</v>
      </c>
      <c r="W92" s="173" t="s">
        <v>519</v>
      </c>
    </row>
    <row r="93" spans="1:23" ht="14.45" customHeight="1" x14ac:dyDescent="0.25">
      <c r="A93" s="171" t="s">
        <v>2328</v>
      </c>
      <c r="B93" s="160">
        <v>25</v>
      </c>
      <c r="C93" s="159" t="s">
        <v>168</v>
      </c>
      <c r="D93" s="159" t="s">
        <v>173</v>
      </c>
      <c r="E93" s="159" t="s">
        <v>279</v>
      </c>
      <c r="F93" s="159"/>
      <c r="G93" s="166" t="s">
        <v>179</v>
      </c>
      <c r="H93" s="171" t="s">
        <v>89</v>
      </c>
      <c r="I93" s="159" t="s">
        <v>106</v>
      </c>
      <c r="J93" s="165">
        <v>45053</v>
      </c>
      <c r="K93" s="165">
        <v>45053</v>
      </c>
      <c r="L93" s="172" t="s">
        <v>2329</v>
      </c>
      <c r="M93" s="159" t="s">
        <v>133</v>
      </c>
      <c r="N93" s="159" t="s">
        <v>1217</v>
      </c>
      <c r="O93" s="159" t="s">
        <v>345</v>
      </c>
      <c r="P93" s="159"/>
      <c r="Q93" s="165"/>
      <c r="R93" s="166"/>
      <c r="S93" s="167"/>
      <c r="T93" s="168">
        <v>45056</v>
      </c>
      <c r="U93" s="163"/>
      <c r="V93" s="169" t="s">
        <v>162</v>
      </c>
      <c r="W93" s="173" t="s">
        <v>371</v>
      </c>
    </row>
    <row r="94" spans="1:23" ht="14.45" customHeight="1" x14ac:dyDescent="0.25">
      <c r="A94" s="171" t="s">
        <v>2330</v>
      </c>
      <c r="B94" s="160">
        <v>32</v>
      </c>
      <c r="C94" s="159" t="s">
        <v>168</v>
      </c>
      <c r="D94" s="159" t="s">
        <v>173</v>
      </c>
      <c r="E94" s="159" t="s">
        <v>185</v>
      </c>
      <c r="F94" s="159"/>
      <c r="G94" s="166" t="s">
        <v>367</v>
      </c>
      <c r="H94" s="171" t="s">
        <v>91</v>
      </c>
      <c r="I94" s="159" t="s">
        <v>114</v>
      </c>
      <c r="J94" s="165">
        <v>45053</v>
      </c>
      <c r="K94" s="165">
        <v>45053</v>
      </c>
      <c r="L94" s="172" t="s">
        <v>2331</v>
      </c>
      <c r="M94" s="159" t="s">
        <v>137</v>
      </c>
      <c r="N94" s="159" t="s">
        <v>1217</v>
      </c>
      <c r="O94" s="159" t="s">
        <v>352</v>
      </c>
      <c r="P94" s="159"/>
      <c r="Q94" s="165"/>
      <c r="R94" s="166"/>
      <c r="S94" s="167"/>
      <c r="T94" s="168">
        <v>45057</v>
      </c>
      <c r="U94" s="163" t="s">
        <v>2332</v>
      </c>
      <c r="V94" s="169" t="s">
        <v>162</v>
      </c>
      <c r="W94" s="173" t="s">
        <v>299</v>
      </c>
    </row>
    <row r="95" spans="1:23" ht="14.45" customHeight="1" x14ac:dyDescent="0.25">
      <c r="A95" s="171" t="s">
        <v>2333</v>
      </c>
      <c r="B95" s="160">
        <v>22</v>
      </c>
      <c r="C95" s="159" t="s">
        <v>168</v>
      </c>
      <c r="D95" s="159" t="s">
        <v>173</v>
      </c>
      <c r="E95" s="159" t="s">
        <v>279</v>
      </c>
      <c r="F95" s="159"/>
      <c r="G95" s="166" t="s">
        <v>477</v>
      </c>
      <c r="H95" s="171" t="s">
        <v>89</v>
      </c>
      <c r="I95" s="159" t="s">
        <v>106</v>
      </c>
      <c r="J95" s="165">
        <v>45053</v>
      </c>
      <c r="K95" s="165">
        <v>45053</v>
      </c>
      <c r="L95" s="172" t="s">
        <v>2334</v>
      </c>
      <c r="M95" s="159" t="s">
        <v>137</v>
      </c>
      <c r="N95" s="159" t="s">
        <v>1217</v>
      </c>
      <c r="O95" s="159" t="s">
        <v>352</v>
      </c>
      <c r="P95" s="159" t="s">
        <v>353</v>
      </c>
      <c r="Q95" s="165">
        <v>45054</v>
      </c>
      <c r="R95" s="166" t="s">
        <v>354</v>
      </c>
      <c r="S95" s="167"/>
      <c r="T95" s="168">
        <v>45058</v>
      </c>
      <c r="U95" s="163" t="s">
        <v>2335</v>
      </c>
      <c r="V95" s="169" t="s">
        <v>162</v>
      </c>
      <c r="W95" s="173" t="s">
        <v>328</v>
      </c>
    </row>
    <row r="96" spans="1:23" ht="14.45" customHeight="1" x14ac:dyDescent="0.25">
      <c r="A96" s="171" t="s">
        <v>2336</v>
      </c>
      <c r="B96" s="160">
        <v>2</v>
      </c>
      <c r="C96" s="159" t="s">
        <v>178</v>
      </c>
      <c r="D96" s="159" t="s">
        <v>173</v>
      </c>
      <c r="E96" s="159" t="s">
        <v>185</v>
      </c>
      <c r="F96" s="159"/>
      <c r="G96" s="166" t="s">
        <v>436</v>
      </c>
      <c r="H96" s="171" t="s">
        <v>91</v>
      </c>
      <c r="I96" s="159" t="s">
        <v>114</v>
      </c>
      <c r="J96" s="165">
        <v>45054</v>
      </c>
      <c r="K96" s="165">
        <v>45054</v>
      </c>
      <c r="L96" s="172" t="s">
        <v>2337</v>
      </c>
      <c r="M96" s="159" t="s">
        <v>133</v>
      </c>
      <c r="N96" s="159" t="s">
        <v>769</v>
      </c>
      <c r="O96" s="159" t="s">
        <v>291</v>
      </c>
      <c r="P96" s="159"/>
      <c r="Q96" s="165"/>
      <c r="R96" s="166"/>
      <c r="S96" s="167"/>
      <c r="T96" s="168">
        <v>45055</v>
      </c>
      <c r="U96" s="163" t="s">
        <v>212</v>
      </c>
      <c r="V96" s="169" t="s">
        <v>162</v>
      </c>
      <c r="W96" s="173" t="s">
        <v>665</v>
      </c>
    </row>
    <row r="97" spans="1:23" ht="14.45" customHeight="1" x14ac:dyDescent="0.25">
      <c r="A97" s="171" t="s">
        <v>2338</v>
      </c>
      <c r="B97" s="170">
        <f>5/365.25</f>
        <v>1.3689253935660506E-2</v>
      </c>
      <c r="C97" s="159" t="s">
        <v>178</v>
      </c>
      <c r="D97" s="159" t="s">
        <v>173</v>
      </c>
      <c r="E97" s="159" t="s">
        <v>185</v>
      </c>
      <c r="F97" s="159"/>
      <c r="G97" s="166" t="s">
        <v>436</v>
      </c>
      <c r="H97" s="171" t="s">
        <v>91</v>
      </c>
      <c r="I97" s="159" t="s">
        <v>114</v>
      </c>
      <c r="J97" s="165">
        <v>45054</v>
      </c>
      <c r="K97" s="165">
        <v>45054</v>
      </c>
      <c r="L97" s="172" t="s">
        <v>2339</v>
      </c>
      <c r="M97" s="159" t="s">
        <v>133</v>
      </c>
      <c r="N97" s="159" t="s">
        <v>769</v>
      </c>
      <c r="O97" s="159" t="s">
        <v>284</v>
      </c>
      <c r="P97" s="159"/>
      <c r="Q97" s="165"/>
      <c r="R97" s="166"/>
      <c r="S97" s="167"/>
      <c r="T97" s="168">
        <v>45063</v>
      </c>
      <c r="U97" s="163" t="s">
        <v>2340</v>
      </c>
      <c r="V97" s="169" t="s">
        <v>162</v>
      </c>
      <c r="W97" s="173" t="s">
        <v>417</v>
      </c>
    </row>
    <row r="98" spans="1:23" ht="14.45" customHeight="1" x14ac:dyDescent="0.25">
      <c r="A98" s="171" t="s">
        <v>2341</v>
      </c>
      <c r="B98" s="160">
        <v>52</v>
      </c>
      <c r="C98" s="159" t="s">
        <v>178</v>
      </c>
      <c r="D98" s="159" t="s">
        <v>169</v>
      </c>
      <c r="E98" s="159" t="s">
        <v>185</v>
      </c>
      <c r="F98" s="159"/>
      <c r="G98" s="166" t="s">
        <v>909</v>
      </c>
      <c r="H98" s="171" t="s">
        <v>91</v>
      </c>
      <c r="I98" s="159" t="s">
        <v>114</v>
      </c>
      <c r="J98" s="165">
        <v>45054</v>
      </c>
      <c r="K98" s="165">
        <v>45054</v>
      </c>
      <c r="L98" s="172" t="s">
        <v>2342</v>
      </c>
      <c r="M98" s="159" t="s">
        <v>133</v>
      </c>
      <c r="N98" s="159" t="s">
        <v>769</v>
      </c>
      <c r="O98" s="159" t="s">
        <v>291</v>
      </c>
      <c r="P98" s="159"/>
      <c r="Q98" s="165"/>
      <c r="R98" s="166"/>
      <c r="S98" s="167"/>
      <c r="T98" s="168">
        <v>45058</v>
      </c>
      <c r="U98" s="163" t="s">
        <v>2343</v>
      </c>
      <c r="V98" s="169" t="s">
        <v>162</v>
      </c>
      <c r="W98" s="173" t="s">
        <v>299</v>
      </c>
    </row>
    <row r="99" spans="1:23" ht="14.45" customHeight="1" x14ac:dyDescent="0.25">
      <c r="A99" s="171" t="s">
        <v>2344</v>
      </c>
      <c r="B99" s="160">
        <v>28</v>
      </c>
      <c r="C99" s="159" t="s">
        <v>168</v>
      </c>
      <c r="D99" s="159" t="s">
        <v>173</v>
      </c>
      <c r="E99" s="159" t="s">
        <v>279</v>
      </c>
      <c r="F99" s="159"/>
      <c r="G99" s="166" t="s">
        <v>477</v>
      </c>
      <c r="H99" s="171" t="s">
        <v>89</v>
      </c>
      <c r="I99" s="159" t="s">
        <v>106</v>
      </c>
      <c r="J99" s="165">
        <v>45054</v>
      </c>
      <c r="K99" s="165">
        <v>45054</v>
      </c>
      <c r="L99" s="172" t="s">
        <v>687</v>
      </c>
      <c r="M99" s="159" t="s">
        <v>137</v>
      </c>
      <c r="N99" s="159" t="s">
        <v>769</v>
      </c>
      <c r="O99" s="159" t="s">
        <v>352</v>
      </c>
      <c r="P99" s="159"/>
      <c r="Q99" s="165"/>
      <c r="R99" s="166"/>
      <c r="S99" s="167"/>
      <c r="T99" s="168">
        <v>45057</v>
      </c>
      <c r="U99" s="163" t="s">
        <v>2345</v>
      </c>
      <c r="V99" s="169" t="s">
        <v>162</v>
      </c>
      <c r="W99" s="173" t="s">
        <v>376</v>
      </c>
    </row>
    <row r="100" spans="1:23" ht="14.45" customHeight="1" x14ac:dyDescent="0.25">
      <c r="A100" s="171" t="s">
        <v>2346</v>
      </c>
      <c r="B100" s="160">
        <v>1.5</v>
      </c>
      <c r="C100" s="159" t="s">
        <v>178</v>
      </c>
      <c r="D100" s="159" t="s">
        <v>173</v>
      </c>
      <c r="E100" s="159" t="s">
        <v>185</v>
      </c>
      <c r="F100" s="159"/>
      <c r="G100" s="166" t="s">
        <v>543</v>
      </c>
      <c r="H100" s="171" t="s">
        <v>91</v>
      </c>
      <c r="I100" s="159" t="s">
        <v>114</v>
      </c>
      <c r="J100" s="165">
        <v>45054</v>
      </c>
      <c r="K100" s="165">
        <v>45054</v>
      </c>
      <c r="L100" s="172" t="s">
        <v>2347</v>
      </c>
      <c r="M100" s="159" t="s">
        <v>133</v>
      </c>
      <c r="N100" s="159" t="s">
        <v>769</v>
      </c>
      <c r="O100" s="159" t="s">
        <v>284</v>
      </c>
      <c r="P100" s="159"/>
      <c r="Q100" s="165"/>
      <c r="R100" s="166"/>
      <c r="S100" s="167"/>
      <c r="T100" s="168">
        <v>45059</v>
      </c>
      <c r="U100" s="163" t="s">
        <v>365</v>
      </c>
      <c r="V100" s="169" t="s">
        <v>162</v>
      </c>
      <c r="W100" s="173" t="s">
        <v>328</v>
      </c>
    </row>
    <row r="101" spans="1:23" ht="14.45" customHeight="1" x14ac:dyDescent="0.25">
      <c r="A101" s="171" t="s">
        <v>2348</v>
      </c>
      <c r="B101" s="160">
        <v>35</v>
      </c>
      <c r="C101" s="159" t="s">
        <v>168</v>
      </c>
      <c r="D101" s="159" t="s">
        <v>173</v>
      </c>
      <c r="E101" s="159" t="s">
        <v>185</v>
      </c>
      <c r="F101" s="159"/>
      <c r="G101" s="166" t="s">
        <v>1891</v>
      </c>
      <c r="H101" s="171" t="s">
        <v>91</v>
      </c>
      <c r="I101" s="159" t="s">
        <v>114</v>
      </c>
      <c r="J101" s="165">
        <v>45055</v>
      </c>
      <c r="K101" s="165">
        <v>45055</v>
      </c>
      <c r="L101" s="172" t="s">
        <v>2349</v>
      </c>
      <c r="M101" s="159" t="s">
        <v>137</v>
      </c>
      <c r="N101" s="159" t="s">
        <v>769</v>
      </c>
      <c r="O101" s="159" t="s">
        <v>352</v>
      </c>
      <c r="P101" s="159"/>
      <c r="Q101" s="165"/>
      <c r="R101" s="166"/>
      <c r="S101" s="167"/>
      <c r="T101" s="168">
        <v>45057</v>
      </c>
      <c r="U101" s="163" t="s">
        <v>2350</v>
      </c>
      <c r="V101" s="169" t="s">
        <v>162</v>
      </c>
      <c r="W101" s="173" t="s">
        <v>276</v>
      </c>
    </row>
    <row r="102" spans="1:23" ht="14.45" customHeight="1" x14ac:dyDescent="0.25">
      <c r="A102" s="171" t="s">
        <v>2351</v>
      </c>
      <c r="B102" s="160">
        <v>25</v>
      </c>
      <c r="C102" s="159" t="s">
        <v>168</v>
      </c>
      <c r="D102" s="159" t="s">
        <v>173</v>
      </c>
      <c r="E102" s="159" t="s">
        <v>185</v>
      </c>
      <c r="F102" s="159"/>
      <c r="G102" s="166" t="s">
        <v>543</v>
      </c>
      <c r="H102" s="171" t="s">
        <v>89</v>
      </c>
      <c r="I102" s="159" t="s">
        <v>114</v>
      </c>
      <c r="J102" s="165">
        <v>45055</v>
      </c>
      <c r="K102" s="165">
        <v>45055</v>
      </c>
      <c r="L102" s="172" t="s">
        <v>2352</v>
      </c>
      <c r="M102" s="159" t="s">
        <v>137</v>
      </c>
      <c r="N102" s="159" t="s">
        <v>769</v>
      </c>
      <c r="O102" s="159" t="s">
        <v>208</v>
      </c>
      <c r="P102" s="159"/>
      <c r="Q102" s="165"/>
      <c r="R102" s="166"/>
      <c r="S102" s="167"/>
      <c r="T102" s="168">
        <v>45057</v>
      </c>
      <c r="U102" s="163" t="s">
        <v>2353</v>
      </c>
      <c r="V102" s="169" t="s">
        <v>162</v>
      </c>
      <c r="W102" s="173" t="s">
        <v>276</v>
      </c>
    </row>
    <row r="103" spans="1:23" ht="14.45" customHeight="1" x14ac:dyDescent="0.25">
      <c r="A103" s="171" t="s">
        <v>2354</v>
      </c>
      <c r="B103" s="160">
        <v>25</v>
      </c>
      <c r="C103" s="159" t="s">
        <v>168</v>
      </c>
      <c r="D103" s="159" t="s">
        <v>173</v>
      </c>
      <c r="E103" s="159" t="s">
        <v>279</v>
      </c>
      <c r="F103" s="159"/>
      <c r="G103" s="166" t="s">
        <v>419</v>
      </c>
      <c r="H103" s="171" t="s">
        <v>89</v>
      </c>
      <c r="I103" s="159" t="s">
        <v>106</v>
      </c>
      <c r="J103" s="165">
        <v>45055</v>
      </c>
      <c r="K103" s="165">
        <v>45055</v>
      </c>
      <c r="L103" s="172" t="s">
        <v>2355</v>
      </c>
      <c r="M103" s="159" t="s">
        <v>137</v>
      </c>
      <c r="N103" s="159" t="s">
        <v>769</v>
      </c>
      <c r="O103" s="159" t="s">
        <v>352</v>
      </c>
      <c r="P103" s="159"/>
      <c r="Q103" s="165"/>
      <c r="R103" s="166"/>
      <c r="S103" s="167"/>
      <c r="T103" s="168">
        <v>45058</v>
      </c>
      <c r="U103" s="163" t="s">
        <v>2356</v>
      </c>
      <c r="V103" s="169" t="s">
        <v>162</v>
      </c>
      <c r="W103" s="173" t="s">
        <v>654</v>
      </c>
    </row>
    <row r="104" spans="1:23" ht="14.45" customHeight="1" x14ac:dyDescent="0.25">
      <c r="A104" s="171" t="s">
        <v>2357</v>
      </c>
      <c r="B104" s="160">
        <v>9</v>
      </c>
      <c r="C104" s="159" t="s">
        <v>168</v>
      </c>
      <c r="D104" s="159" t="s">
        <v>169</v>
      </c>
      <c r="E104" s="159" t="s">
        <v>279</v>
      </c>
      <c r="F104" s="159"/>
      <c r="G104" s="166" t="s">
        <v>539</v>
      </c>
      <c r="H104" s="171" t="s">
        <v>89</v>
      </c>
      <c r="I104" s="159" t="s">
        <v>106</v>
      </c>
      <c r="J104" s="165">
        <v>45055</v>
      </c>
      <c r="K104" s="165">
        <v>45055</v>
      </c>
      <c r="L104" s="172" t="s">
        <v>1372</v>
      </c>
      <c r="M104" s="159" t="s">
        <v>133</v>
      </c>
      <c r="N104" s="159" t="s">
        <v>344</v>
      </c>
      <c r="O104" s="159" t="s">
        <v>345</v>
      </c>
      <c r="P104" s="159"/>
      <c r="Q104" s="165"/>
      <c r="R104" s="166"/>
      <c r="S104" s="167"/>
      <c r="T104" s="168">
        <v>45058</v>
      </c>
      <c r="U104" s="163" t="s">
        <v>1372</v>
      </c>
      <c r="V104" s="169" t="s">
        <v>162</v>
      </c>
      <c r="W104" s="173" t="s">
        <v>299</v>
      </c>
    </row>
    <row r="105" spans="1:23" ht="14.45" customHeight="1" x14ac:dyDescent="0.25">
      <c r="A105" s="171" t="s">
        <v>2358</v>
      </c>
      <c r="B105" s="160">
        <v>30</v>
      </c>
      <c r="C105" s="159" t="s">
        <v>178</v>
      </c>
      <c r="D105" s="159" t="s">
        <v>173</v>
      </c>
      <c r="E105" s="159" t="s">
        <v>279</v>
      </c>
      <c r="F105" s="159"/>
      <c r="G105" s="166" t="s">
        <v>338</v>
      </c>
      <c r="H105" s="171" t="s">
        <v>89</v>
      </c>
      <c r="I105" s="159" t="s">
        <v>102</v>
      </c>
      <c r="J105" s="165">
        <v>45055</v>
      </c>
      <c r="K105" s="165">
        <v>45055</v>
      </c>
      <c r="L105" s="172" t="s">
        <v>2359</v>
      </c>
      <c r="M105" s="159" t="s">
        <v>133</v>
      </c>
      <c r="N105" s="159" t="s">
        <v>769</v>
      </c>
      <c r="O105" s="159" t="s">
        <v>291</v>
      </c>
      <c r="P105" s="159"/>
      <c r="Q105" s="165"/>
      <c r="R105" s="166" t="s">
        <v>147</v>
      </c>
      <c r="S105" s="167"/>
      <c r="T105" s="168">
        <v>45059</v>
      </c>
      <c r="U105" s="163" t="s">
        <v>2360</v>
      </c>
      <c r="V105" s="169" t="s">
        <v>162</v>
      </c>
      <c r="W105" s="173" t="s">
        <v>784</v>
      </c>
    </row>
    <row r="106" spans="1:23" ht="14.45" customHeight="1" x14ac:dyDescent="0.25">
      <c r="A106" s="171" t="s">
        <v>2361</v>
      </c>
      <c r="B106" s="160">
        <v>5.5</v>
      </c>
      <c r="C106" s="159" t="s">
        <v>168</v>
      </c>
      <c r="D106" s="159" t="s">
        <v>173</v>
      </c>
      <c r="E106" s="159" t="s">
        <v>185</v>
      </c>
      <c r="F106" s="159"/>
      <c r="G106" s="166" t="s">
        <v>413</v>
      </c>
      <c r="H106" s="171" t="s">
        <v>91</v>
      </c>
      <c r="I106" s="159" t="s">
        <v>114</v>
      </c>
      <c r="J106" s="165">
        <v>45056</v>
      </c>
      <c r="K106" s="165">
        <v>45056</v>
      </c>
      <c r="L106" s="172" t="s">
        <v>386</v>
      </c>
      <c r="M106" s="159" t="s">
        <v>133</v>
      </c>
      <c r="N106" s="159" t="s">
        <v>644</v>
      </c>
      <c r="O106" s="159" t="s">
        <v>284</v>
      </c>
      <c r="P106" s="159"/>
      <c r="Q106" s="165"/>
      <c r="R106" s="166"/>
      <c r="S106" s="167"/>
      <c r="T106" s="168">
        <v>45062</v>
      </c>
      <c r="U106" s="163" t="s">
        <v>228</v>
      </c>
      <c r="V106" s="169" t="s">
        <v>162</v>
      </c>
      <c r="W106" s="173" t="s">
        <v>347</v>
      </c>
    </row>
    <row r="107" spans="1:23" ht="14.45" customHeight="1" x14ac:dyDescent="0.25">
      <c r="A107" s="171" t="s">
        <v>2362</v>
      </c>
      <c r="B107" s="160">
        <v>30</v>
      </c>
      <c r="C107" s="159" t="s">
        <v>168</v>
      </c>
      <c r="D107" s="159" t="s">
        <v>173</v>
      </c>
      <c r="E107" s="159" t="s">
        <v>279</v>
      </c>
      <c r="F107" s="159"/>
      <c r="G107" s="166" t="s">
        <v>179</v>
      </c>
      <c r="H107" s="171" t="s">
        <v>89</v>
      </c>
      <c r="I107" s="159" t="s">
        <v>106</v>
      </c>
      <c r="J107" s="165">
        <v>45056</v>
      </c>
      <c r="K107" s="165">
        <v>45056</v>
      </c>
      <c r="L107" s="172" t="s">
        <v>2363</v>
      </c>
      <c r="M107" s="159" t="s">
        <v>137</v>
      </c>
      <c r="N107" s="159" t="s">
        <v>644</v>
      </c>
      <c r="O107" s="159" t="s">
        <v>334</v>
      </c>
      <c r="P107" s="159" t="s">
        <v>353</v>
      </c>
      <c r="Q107" s="165">
        <v>45056</v>
      </c>
      <c r="R107" s="166" t="s">
        <v>354</v>
      </c>
      <c r="S107" s="167"/>
      <c r="T107" s="168">
        <v>45059</v>
      </c>
      <c r="U107" s="163" t="s">
        <v>2364</v>
      </c>
      <c r="V107" s="169" t="s">
        <v>162</v>
      </c>
      <c r="W107" s="173" t="s">
        <v>371</v>
      </c>
    </row>
    <row r="108" spans="1:23" ht="14.45" customHeight="1" x14ac:dyDescent="0.25">
      <c r="A108" s="171" t="s">
        <v>2365</v>
      </c>
      <c r="B108" s="160">
        <v>1.5</v>
      </c>
      <c r="C108" s="159" t="s">
        <v>178</v>
      </c>
      <c r="D108" s="159" t="s">
        <v>173</v>
      </c>
      <c r="E108" s="159" t="s">
        <v>279</v>
      </c>
      <c r="F108" s="159"/>
      <c r="G108" s="166" t="s">
        <v>338</v>
      </c>
      <c r="H108" s="171" t="s">
        <v>89</v>
      </c>
      <c r="I108" s="159" t="s">
        <v>102</v>
      </c>
      <c r="J108" s="165">
        <v>45056</v>
      </c>
      <c r="K108" s="165">
        <v>45056</v>
      </c>
      <c r="L108" s="172" t="s">
        <v>2366</v>
      </c>
      <c r="M108" s="159" t="s">
        <v>133</v>
      </c>
      <c r="N108" s="159" t="s">
        <v>644</v>
      </c>
      <c r="O108" s="159" t="s">
        <v>383</v>
      </c>
      <c r="P108" s="159"/>
      <c r="Q108" s="165"/>
      <c r="R108" s="166"/>
      <c r="S108" s="167"/>
      <c r="T108" s="168">
        <v>45058</v>
      </c>
      <c r="U108" s="163" t="s">
        <v>228</v>
      </c>
      <c r="V108" s="169" t="s">
        <v>162</v>
      </c>
      <c r="W108" s="173" t="s">
        <v>276</v>
      </c>
    </row>
    <row r="109" spans="1:23" ht="14.45" customHeight="1" x14ac:dyDescent="0.25">
      <c r="A109" s="171" t="s">
        <v>2367</v>
      </c>
      <c r="B109" s="160">
        <v>36</v>
      </c>
      <c r="C109" s="159" t="s">
        <v>168</v>
      </c>
      <c r="D109" s="159" t="s">
        <v>173</v>
      </c>
      <c r="E109" s="159" t="s">
        <v>185</v>
      </c>
      <c r="F109" s="159"/>
      <c r="G109" s="166" t="s">
        <v>1891</v>
      </c>
      <c r="H109" s="171" t="s">
        <v>91</v>
      </c>
      <c r="I109" s="159" t="s">
        <v>114</v>
      </c>
      <c r="J109" s="165">
        <v>45057</v>
      </c>
      <c r="K109" s="165">
        <v>45057</v>
      </c>
      <c r="L109" s="172" t="s">
        <v>2368</v>
      </c>
      <c r="M109" s="159" t="s">
        <v>137</v>
      </c>
      <c r="N109" s="159" t="s">
        <v>644</v>
      </c>
      <c r="O109" s="159" t="s">
        <v>352</v>
      </c>
      <c r="P109" s="159" t="s">
        <v>353</v>
      </c>
      <c r="Q109" s="165">
        <v>45057</v>
      </c>
      <c r="R109" s="166" t="s">
        <v>354</v>
      </c>
      <c r="S109" s="167"/>
      <c r="T109" s="168">
        <v>45062</v>
      </c>
      <c r="U109" s="163" t="s">
        <v>2369</v>
      </c>
      <c r="V109" s="169" t="s">
        <v>162</v>
      </c>
      <c r="W109" s="173" t="s">
        <v>328</v>
      </c>
    </row>
    <row r="110" spans="1:23" ht="14.45" customHeight="1" x14ac:dyDescent="0.25">
      <c r="A110" s="171" t="s">
        <v>2370</v>
      </c>
      <c r="B110" s="160">
        <v>24</v>
      </c>
      <c r="C110" s="159" t="s">
        <v>168</v>
      </c>
      <c r="D110" s="159" t="s">
        <v>173</v>
      </c>
      <c r="E110" s="159" t="s">
        <v>185</v>
      </c>
      <c r="F110" s="159"/>
      <c r="G110" s="166" t="s">
        <v>367</v>
      </c>
      <c r="H110" s="171" t="s">
        <v>91</v>
      </c>
      <c r="I110" s="159" t="s">
        <v>114</v>
      </c>
      <c r="J110" s="165">
        <v>45057</v>
      </c>
      <c r="K110" s="165">
        <v>45057</v>
      </c>
      <c r="L110" s="172" t="s">
        <v>177</v>
      </c>
      <c r="M110" s="159" t="s">
        <v>137</v>
      </c>
      <c r="N110" s="159" t="s">
        <v>644</v>
      </c>
      <c r="O110" s="159" t="s">
        <v>352</v>
      </c>
      <c r="P110" s="159"/>
      <c r="Q110" s="165"/>
      <c r="R110" s="166"/>
      <c r="S110" s="167"/>
      <c r="T110" s="168">
        <v>45063</v>
      </c>
      <c r="U110" s="163" t="s">
        <v>2371</v>
      </c>
      <c r="V110" s="169" t="s">
        <v>162</v>
      </c>
      <c r="W110" s="173" t="s">
        <v>347</v>
      </c>
    </row>
    <row r="111" spans="1:23" ht="14.45" customHeight="1" x14ac:dyDescent="0.25">
      <c r="A111" s="171" t="s">
        <v>2372</v>
      </c>
      <c r="B111" s="160">
        <v>1</v>
      </c>
      <c r="C111" s="159" t="s">
        <v>178</v>
      </c>
      <c r="D111" s="159" t="s">
        <v>587</v>
      </c>
      <c r="E111" s="159" t="s">
        <v>185</v>
      </c>
      <c r="F111" s="159"/>
      <c r="G111" s="166" t="s">
        <v>428</v>
      </c>
      <c r="H111" s="171" t="s">
        <v>91</v>
      </c>
      <c r="I111" s="159" t="s">
        <v>116</v>
      </c>
      <c r="J111" s="165">
        <v>45057</v>
      </c>
      <c r="K111" s="165">
        <v>45057</v>
      </c>
      <c r="L111" s="172" t="s">
        <v>2373</v>
      </c>
      <c r="M111" s="159" t="s">
        <v>133</v>
      </c>
      <c r="N111" s="159" t="s">
        <v>644</v>
      </c>
      <c r="O111" s="159" t="s">
        <v>284</v>
      </c>
      <c r="P111" s="159"/>
      <c r="Q111" s="165"/>
      <c r="R111" s="166"/>
      <c r="S111" s="167"/>
      <c r="T111" s="168">
        <v>45064</v>
      </c>
      <c r="U111" s="163" t="s">
        <v>365</v>
      </c>
      <c r="V111" s="169" t="s">
        <v>162</v>
      </c>
      <c r="W111" s="173" t="s">
        <v>423</v>
      </c>
    </row>
    <row r="112" spans="1:23" ht="14.45" customHeight="1" x14ac:dyDescent="0.25">
      <c r="A112" s="171" t="s">
        <v>2374</v>
      </c>
      <c r="B112" s="160">
        <f>3*30.4387/365.25</f>
        <v>0.25000985626283367</v>
      </c>
      <c r="C112" s="159" t="s">
        <v>178</v>
      </c>
      <c r="D112" s="159" t="s">
        <v>173</v>
      </c>
      <c r="E112" s="159" t="s">
        <v>185</v>
      </c>
      <c r="F112" s="159"/>
      <c r="G112" s="166" t="s">
        <v>521</v>
      </c>
      <c r="H112" s="171" t="s">
        <v>91</v>
      </c>
      <c r="I112" s="159" t="s">
        <v>114</v>
      </c>
      <c r="J112" s="165">
        <v>45057</v>
      </c>
      <c r="K112" s="165">
        <v>45057</v>
      </c>
      <c r="L112" s="172" t="s">
        <v>2375</v>
      </c>
      <c r="M112" s="159" t="s">
        <v>133</v>
      </c>
      <c r="N112" s="159" t="s">
        <v>644</v>
      </c>
      <c r="O112" s="159" t="s">
        <v>511</v>
      </c>
      <c r="P112" s="159"/>
      <c r="Q112" s="165"/>
      <c r="R112" s="166"/>
      <c r="S112" s="167"/>
      <c r="T112" s="168">
        <v>45059</v>
      </c>
      <c r="U112" s="163" t="s">
        <v>2375</v>
      </c>
      <c r="V112" s="169" t="s">
        <v>162</v>
      </c>
      <c r="W112" s="173" t="s">
        <v>276</v>
      </c>
    </row>
    <row r="113" spans="1:23" ht="14.45" customHeight="1" x14ac:dyDescent="0.25">
      <c r="A113" s="171" t="s">
        <v>2376</v>
      </c>
      <c r="B113" s="160">
        <v>75</v>
      </c>
      <c r="C113" s="159" t="s">
        <v>168</v>
      </c>
      <c r="D113" s="159" t="s">
        <v>173</v>
      </c>
      <c r="E113" s="159" t="s">
        <v>279</v>
      </c>
      <c r="F113" s="159"/>
      <c r="G113" s="166" t="s">
        <v>338</v>
      </c>
      <c r="H113" s="171" t="s">
        <v>89</v>
      </c>
      <c r="I113" s="159" t="s">
        <v>102</v>
      </c>
      <c r="J113" s="165">
        <v>45057</v>
      </c>
      <c r="K113" s="165">
        <v>45057</v>
      </c>
      <c r="L113" s="172" t="s">
        <v>2377</v>
      </c>
      <c r="M113" s="159" t="s">
        <v>133</v>
      </c>
      <c r="N113" s="159" t="s">
        <v>644</v>
      </c>
      <c r="O113" s="159" t="s">
        <v>284</v>
      </c>
      <c r="P113" s="159"/>
      <c r="Q113" s="165"/>
      <c r="R113" s="166"/>
      <c r="S113" s="167"/>
      <c r="T113" s="168">
        <v>45059</v>
      </c>
      <c r="U113" s="163" t="s">
        <v>2378</v>
      </c>
      <c r="V113" s="169" t="s">
        <v>162</v>
      </c>
      <c r="W113" s="173" t="s">
        <v>276</v>
      </c>
    </row>
    <row r="114" spans="1:23" ht="14.45" customHeight="1" x14ac:dyDescent="0.25">
      <c r="A114" s="171" t="s">
        <v>2379</v>
      </c>
      <c r="B114" s="160">
        <v>21</v>
      </c>
      <c r="C114" s="159" t="s">
        <v>168</v>
      </c>
      <c r="D114" s="159" t="s">
        <v>173</v>
      </c>
      <c r="E114" s="159" t="s">
        <v>279</v>
      </c>
      <c r="F114" s="159"/>
      <c r="G114" s="166" t="s">
        <v>179</v>
      </c>
      <c r="H114" s="171" t="s">
        <v>89</v>
      </c>
      <c r="I114" s="159" t="s">
        <v>106</v>
      </c>
      <c r="J114" s="165">
        <v>45057</v>
      </c>
      <c r="K114" s="165">
        <v>45057</v>
      </c>
      <c r="L114" s="172" t="s">
        <v>177</v>
      </c>
      <c r="M114" s="159" t="s">
        <v>137</v>
      </c>
      <c r="N114" s="159" t="s">
        <v>644</v>
      </c>
      <c r="O114" s="159" t="s">
        <v>208</v>
      </c>
      <c r="P114" s="159"/>
      <c r="Q114" s="165"/>
      <c r="R114" s="166"/>
      <c r="S114" s="167"/>
      <c r="T114" s="168">
        <v>45058</v>
      </c>
      <c r="U114" s="163" t="s">
        <v>2380</v>
      </c>
      <c r="V114" s="169" t="s">
        <v>162</v>
      </c>
      <c r="W114" s="173" t="s">
        <v>676</v>
      </c>
    </row>
    <row r="115" spans="1:23" ht="14.45" customHeight="1" x14ac:dyDescent="0.25">
      <c r="A115" s="171" t="s">
        <v>2381</v>
      </c>
      <c r="B115" s="160">
        <f>3*30.4387/365.25</f>
        <v>0.25000985626283367</v>
      </c>
      <c r="C115" s="159" t="s">
        <v>168</v>
      </c>
      <c r="D115" s="159" t="s">
        <v>173</v>
      </c>
      <c r="E115" s="159" t="s">
        <v>185</v>
      </c>
      <c r="F115" s="159"/>
      <c r="G115" s="166" t="s">
        <v>1121</v>
      </c>
      <c r="H115" s="171" t="s">
        <v>91</v>
      </c>
      <c r="I115" s="159" t="s">
        <v>114</v>
      </c>
      <c r="J115" s="165">
        <v>45056</v>
      </c>
      <c r="K115" s="165">
        <v>45056</v>
      </c>
      <c r="L115" s="172" t="s">
        <v>1162</v>
      </c>
      <c r="M115" s="159" t="s">
        <v>133</v>
      </c>
      <c r="N115" s="159" t="s">
        <v>344</v>
      </c>
      <c r="O115" s="159" t="s">
        <v>736</v>
      </c>
      <c r="P115" s="159"/>
      <c r="Q115" s="165"/>
      <c r="R115" s="166"/>
      <c r="S115" s="167"/>
      <c r="T115" s="168">
        <v>45059</v>
      </c>
      <c r="U115" s="163" t="s">
        <v>1162</v>
      </c>
      <c r="V115" s="169" t="s">
        <v>162</v>
      </c>
      <c r="W115" s="173" t="s">
        <v>371</v>
      </c>
    </row>
    <row r="116" spans="1:23" ht="14.45" customHeight="1" x14ac:dyDescent="0.25">
      <c r="A116" s="171" t="s">
        <v>2382</v>
      </c>
      <c r="B116" s="160">
        <v>43</v>
      </c>
      <c r="C116" s="159" t="s">
        <v>168</v>
      </c>
      <c r="D116" s="159" t="s">
        <v>169</v>
      </c>
      <c r="E116" s="159" t="s">
        <v>185</v>
      </c>
      <c r="F116" s="159"/>
      <c r="G116" s="166" t="s">
        <v>2383</v>
      </c>
      <c r="H116" s="171" t="s">
        <v>91</v>
      </c>
      <c r="I116" s="159" t="s">
        <v>116</v>
      </c>
      <c r="J116" s="165">
        <v>45057</v>
      </c>
      <c r="K116" s="165">
        <v>45057</v>
      </c>
      <c r="L116" s="172" t="s">
        <v>2384</v>
      </c>
      <c r="M116" s="159" t="s">
        <v>133</v>
      </c>
      <c r="N116" s="159" t="s">
        <v>344</v>
      </c>
      <c r="O116" s="159" t="s">
        <v>345</v>
      </c>
      <c r="P116" s="159"/>
      <c r="Q116" s="165"/>
      <c r="R116" s="166"/>
      <c r="S116" s="167"/>
      <c r="T116" s="168">
        <v>45059</v>
      </c>
      <c r="U116" s="163" t="s">
        <v>2385</v>
      </c>
      <c r="V116" s="169" t="s">
        <v>162</v>
      </c>
      <c r="W116" s="173" t="s">
        <v>276</v>
      </c>
    </row>
    <row r="117" spans="1:23" ht="14.45" customHeight="1" x14ac:dyDescent="0.25">
      <c r="A117" s="171" t="s">
        <v>2386</v>
      </c>
      <c r="B117" s="160">
        <f>1.5*30.4387/365.25</f>
        <v>0.12500492813141684</v>
      </c>
      <c r="C117" s="159" t="s">
        <v>178</v>
      </c>
      <c r="D117" s="159" t="s">
        <v>173</v>
      </c>
      <c r="E117" s="159" t="s">
        <v>185</v>
      </c>
      <c r="F117" s="159"/>
      <c r="G117" s="166" t="s">
        <v>1891</v>
      </c>
      <c r="H117" s="171" t="s">
        <v>91</v>
      </c>
      <c r="I117" s="159" t="s">
        <v>114</v>
      </c>
      <c r="J117" s="165">
        <v>45057</v>
      </c>
      <c r="K117" s="165">
        <v>45057</v>
      </c>
      <c r="L117" s="172" t="s">
        <v>2375</v>
      </c>
      <c r="M117" s="159" t="s">
        <v>133</v>
      </c>
      <c r="N117" s="159" t="s">
        <v>644</v>
      </c>
      <c r="O117" s="159" t="s">
        <v>511</v>
      </c>
      <c r="P117" s="159"/>
      <c r="Q117" s="165"/>
      <c r="R117" s="166"/>
      <c r="S117" s="167"/>
      <c r="T117" s="168">
        <v>45059</v>
      </c>
      <c r="U117" s="163" t="s">
        <v>2387</v>
      </c>
      <c r="V117" s="169" t="s">
        <v>162</v>
      </c>
      <c r="W117" s="173" t="s">
        <v>276</v>
      </c>
    </row>
    <row r="118" spans="1:23" ht="14.45" customHeight="1" x14ac:dyDescent="0.25">
      <c r="A118" s="171" t="s">
        <v>2388</v>
      </c>
      <c r="B118" s="160">
        <v>18</v>
      </c>
      <c r="C118" s="159" t="s">
        <v>168</v>
      </c>
      <c r="D118" s="159" t="s">
        <v>173</v>
      </c>
      <c r="E118" s="159" t="s">
        <v>279</v>
      </c>
      <c r="F118" s="159"/>
      <c r="G118" s="166" t="s">
        <v>598</v>
      </c>
      <c r="H118" s="171" t="s">
        <v>89</v>
      </c>
      <c r="I118" s="159" t="s">
        <v>106</v>
      </c>
      <c r="J118" s="165">
        <v>45058</v>
      </c>
      <c r="K118" s="165">
        <v>45058</v>
      </c>
      <c r="L118" s="172" t="s">
        <v>2389</v>
      </c>
      <c r="M118" s="159" t="s">
        <v>137</v>
      </c>
      <c r="N118" s="159" t="s">
        <v>644</v>
      </c>
      <c r="O118" s="159" t="s">
        <v>352</v>
      </c>
      <c r="P118" s="159"/>
      <c r="Q118" s="165"/>
      <c r="R118" s="166"/>
      <c r="S118" s="167"/>
      <c r="T118" s="168">
        <v>45058</v>
      </c>
      <c r="U118" s="163" t="s">
        <v>319</v>
      </c>
      <c r="V118" s="169" t="s">
        <v>160</v>
      </c>
      <c r="W118" s="173" t="s">
        <v>319</v>
      </c>
    </row>
    <row r="119" spans="1:23" ht="14.45" customHeight="1" x14ac:dyDescent="0.25">
      <c r="A119" s="171" t="s">
        <v>2390</v>
      </c>
      <c r="B119" s="160">
        <v>25</v>
      </c>
      <c r="C119" s="159" t="s">
        <v>168</v>
      </c>
      <c r="D119" s="159" t="s">
        <v>173</v>
      </c>
      <c r="E119" s="159" t="s">
        <v>185</v>
      </c>
      <c r="F119" s="159"/>
      <c r="G119" s="166" t="s">
        <v>436</v>
      </c>
      <c r="H119" s="171" t="s">
        <v>91</v>
      </c>
      <c r="I119" s="159" t="s">
        <v>114</v>
      </c>
      <c r="J119" s="165">
        <v>45058</v>
      </c>
      <c r="K119" s="165">
        <v>45058</v>
      </c>
      <c r="L119" s="172" t="s">
        <v>2391</v>
      </c>
      <c r="M119" s="159" t="s">
        <v>137</v>
      </c>
      <c r="N119" s="159" t="s">
        <v>644</v>
      </c>
      <c r="O119" s="159" t="s">
        <v>334</v>
      </c>
      <c r="P119" s="159"/>
      <c r="Q119" s="165"/>
      <c r="R119" s="166"/>
      <c r="S119" s="167"/>
      <c r="T119" s="168">
        <v>45064</v>
      </c>
      <c r="U119" s="163" t="s">
        <v>2392</v>
      </c>
      <c r="V119" s="169" t="s">
        <v>162</v>
      </c>
      <c r="W119" s="173" t="s">
        <v>347</v>
      </c>
    </row>
    <row r="120" spans="1:23" ht="14.45" customHeight="1" x14ac:dyDescent="0.25">
      <c r="A120" s="171" t="s">
        <v>2393</v>
      </c>
      <c r="B120" s="160">
        <v>14</v>
      </c>
      <c r="C120" s="159" t="s">
        <v>178</v>
      </c>
      <c r="D120" s="159" t="s">
        <v>173</v>
      </c>
      <c r="E120" s="159" t="s">
        <v>185</v>
      </c>
      <c r="F120" s="159"/>
      <c r="G120" s="166" t="s">
        <v>1891</v>
      </c>
      <c r="H120" s="171" t="s">
        <v>91</v>
      </c>
      <c r="I120" s="159" t="s">
        <v>114</v>
      </c>
      <c r="J120" s="165">
        <v>45059</v>
      </c>
      <c r="K120" s="165">
        <v>45059</v>
      </c>
      <c r="L120" s="172" t="s">
        <v>2394</v>
      </c>
      <c r="M120" s="159" t="s">
        <v>133</v>
      </c>
      <c r="N120" s="159" t="s">
        <v>305</v>
      </c>
      <c r="O120" s="159" t="s">
        <v>345</v>
      </c>
      <c r="P120" s="159"/>
      <c r="Q120" s="165"/>
      <c r="R120" s="166"/>
      <c r="S120" s="167"/>
      <c r="T120" s="168">
        <v>45066</v>
      </c>
      <c r="U120" s="163" t="s">
        <v>1804</v>
      </c>
      <c r="V120" s="169" t="s">
        <v>162</v>
      </c>
      <c r="W120" s="173" t="s">
        <v>423</v>
      </c>
    </row>
    <row r="121" spans="1:23" ht="14.45" customHeight="1" x14ac:dyDescent="0.25">
      <c r="A121" s="171" t="s">
        <v>2395</v>
      </c>
      <c r="B121" s="160">
        <v>35</v>
      </c>
      <c r="C121" s="159" t="s">
        <v>168</v>
      </c>
      <c r="D121" s="159" t="s">
        <v>173</v>
      </c>
      <c r="E121" s="159" t="s">
        <v>185</v>
      </c>
      <c r="F121" s="159"/>
      <c r="G121" s="166" t="s">
        <v>405</v>
      </c>
      <c r="H121" s="171" t="s">
        <v>91</v>
      </c>
      <c r="I121" s="159" t="s">
        <v>114</v>
      </c>
      <c r="J121" s="165">
        <v>45059</v>
      </c>
      <c r="K121" s="165">
        <v>45059</v>
      </c>
      <c r="L121" s="172" t="s">
        <v>2396</v>
      </c>
      <c r="M121" s="159" t="s">
        <v>137</v>
      </c>
      <c r="N121" s="159" t="s">
        <v>644</v>
      </c>
      <c r="O121" s="159" t="s">
        <v>1861</v>
      </c>
      <c r="P121" s="159"/>
      <c r="Q121" s="165"/>
      <c r="R121" s="166"/>
      <c r="S121" s="167"/>
      <c r="T121" s="168">
        <v>45059</v>
      </c>
      <c r="U121" s="163" t="s">
        <v>285</v>
      </c>
      <c r="V121" s="169" t="s">
        <v>166</v>
      </c>
      <c r="W121" s="173" t="s">
        <v>1124</v>
      </c>
    </row>
    <row r="122" spans="1:23" ht="14.45" customHeight="1" x14ac:dyDescent="0.25">
      <c r="A122" s="171" t="s">
        <v>2397</v>
      </c>
      <c r="B122" s="160">
        <v>45</v>
      </c>
      <c r="C122" s="159" t="s">
        <v>168</v>
      </c>
      <c r="D122" s="159" t="s">
        <v>169</v>
      </c>
      <c r="E122" s="159" t="s">
        <v>185</v>
      </c>
      <c r="F122" s="159"/>
      <c r="G122" s="166" t="s">
        <v>2398</v>
      </c>
      <c r="H122" s="171" t="s">
        <v>91</v>
      </c>
      <c r="I122" s="159" t="s">
        <v>112</v>
      </c>
      <c r="J122" s="165">
        <v>45059</v>
      </c>
      <c r="K122" s="165">
        <v>45059</v>
      </c>
      <c r="L122" s="172" t="s">
        <v>2399</v>
      </c>
      <c r="M122" s="159" t="s">
        <v>133</v>
      </c>
      <c r="N122" s="159" t="s">
        <v>344</v>
      </c>
      <c r="O122" s="159"/>
      <c r="P122" s="159"/>
      <c r="Q122" s="165"/>
      <c r="R122" s="166"/>
      <c r="S122" s="167"/>
      <c r="T122" s="168">
        <v>45063</v>
      </c>
      <c r="U122" s="163"/>
      <c r="V122" s="169" t="s">
        <v>156</v>
      </c>
      <c r="W122" s="173" t="s">
        <v>2400</v>
      </c>
    </row>
    <row r="123" spans="1:23" ht="14.45" customHeight="1" x14ac:dyDescent="0.25">
      <c r="A123" s="171" t="s">
        <v>2401</v>
      </c>
      <c r="B123" s="160">
        <v>0.5</v>
      </c>
      <c r="C123" s="159" t="s">
        <v>178</v>
      </c>
      <c r="D123" s="159" t="s">
        <v>169</v>
      </c>
      <c r="E123" s="159" t="s">
        <v>185</v>
      </c>
      <c r="F123" s="159"/>
      <c r="G123" s="166" t="s">
        <v>363</v>
      </c>
      <c r="H123" s="171" t="s">
        <v>89</v>
      </c>
      <c r="I123" s="159" t="s">
        <v>114</v>
      </c>
      <c r="J123" s="165">
        <v>45059</v>
      </c>
      <c r="K123" s="165">
        <v>45059</v>
      </c>
      <c r="L123" s="172" t="s">
        <v>211</v>
      </c>
      <c r="M123" s="159" t="s">
        <v>133</v>
      </c>
      <c r="N123" s="159" t="s">
        <v>344</v>
      </c>
      <c r="O123" s="159" t="s">
        <v>284</v>
      </c>
      <c r="P123" s="159"/>
      <c r="Q123" s="165"/>
      <c r="R123" s="166"/>
      <c r="S123" s="167"/>
      <c r="T123" s="168">
        <v>45067</v>
      </c>
      <c r="U123" s="163" t="s">
        <v>285</v>
      </c>
      <c r="V123" s="169" t="s">
        <v>164</v>
      </c>
      <c r="W123" s="173" t="s">
        <v>2402</v>
      </c>
    </row>
    <row r="124" spans="1:23" ht="14.45" customHeight="1" x14ac:dyDescent="0.25">
      <c r="A124" s="171" t="s">
        <v>2403</v>
      </c>
      <c r="B124" s="160">
        <v>6</v>
      </c>
      <c r="C124" s="159" t="s">
        <v>178</v>
      </c>
      <c r="D124" s="159" t="s">
        <v>587</v>
      </c>
      <c r="E124" s="159" t="s">
        <v>185</v>
      </c>
      <c r="F124" s="159"/>
      <c r="G124" s="166" t="s">
        <v>2404</v>
      </c>
      <c r="H124" s="171" t="s">
        <v>91</v>
      </c>
      <c r="I124" s="159" t="s">
        <v>114</v>
      </c>
      <c r="J124" s="165">
        <v>45064</v>
      </c>
      <c r="K124" s="165">
        <v>45064</v>
      </c>
      <c r="L124" s="172" t="s">
        <v>2008</v>
      </c>
      <c r="M124" s="159" t="s">
        <v>133</v>
      </c>
      <c r="N124" s="159" t="s">
        <v>344</v>
      </c>
      <c r="O124" s="159" t="s">
        <v>291</v>
      </c>
      <c r="P124" s="159"/>
      <c r="Q124" s="165"/>
      <c r="R124" s="166"/>
      <c r="S124" s="167"/>
      <c r="T124" s="168">
        <v>45069</v>
      </c>
      <c r="U124" s="163" t="s">
        <v>2405</v>
      </c>
      <c r="V124" s="169" t="s">
        <v>162</v>
      </c>
      <c r="W124" s="173" t="s">
        <v>328</v>
      </c>
    </row>
    <row r="125" spans="1:23" ht="14.45" customHeight="1" x14ac:dyDescent="0.25">
      <c r="A125" s="171" t="s">
        <v>2406</v>
      </c>
      <c r="B125" s="160">
        <v>5</v>
      </c>
      <c r="C125" s="159" t="s">
        <v>178</v>
      </c>
      <c r="D125" s="159" t="s">
        <v>173</v>
      </c>
      <c r="E125" s="159" t="s">
        <v>185</v>
      </c>
      <c r="F125" s="159"/>
      <c r="G125" s="166" t="s">
        <v>529</v>
      </c>
      <c r="H125" s="171" t="s">
        <v>91</v>
      </c>
      <c r="I125" s="159" t="s">
        <v>116</v>
      </c>
      <c r="J125" s="165">
        <v>45062</v>
      </c>
      <c r="K125" s="165">
        <v>45062</v>
      </c>
      <c r="L125" s="172" t="s">
        <v>2407</v>
      </c>
      <c r="M125" s="159" t="s">
        <v>133</v>
      </c>
      <c r="N125" s="159" t="s">
        <v>344</v>
      </c>
      <c r="O125" s="159"/>
      <c r="P125" s="159"/>
      <c r="Q125" s="165"/>
      <c r="R125" s="166"/>
      <c r="S125" s="167"/>
      <c r="T125" s="168">
        <v>45064</v>
      </c>
      <c r="U125" s="163"/>
      <c r="V125" s="169" t="s">
        <v>156</v>
      </c>
      <c r="W125" s="173" t="s">
        <v>2408</v>
      </c>
    </row>
    <row r="126" spans="1:23" ht="14.45" customHeight="1" x14ac:dyDescent="0.25">
      <c r="A126" s="171" t="s">
        <v>2409</v>
      </c>
      <c r="B126" s="160">
        <v>35</v>
      </c>
      <c r="C126" s="159" t="s">
        <v>168</v>
      </c>
      <c r="D126" s="159" t="s">
        <v>173</v>
      </c>
      <c r="E126" s="159" t="s">
        <v>185</v>
      </c>
      <c r="F126" s="159"/>
      <c r="G126" s="166" t="s">
        <v>1891</v>
      </c>
      <c r="H126" s="171" t="s">
        <v>91</v>
      </c>
      <c r="I126" s="159" t="s">
        <v>114</v>
      </c>
      <c r="J126" s="165">
        <v>45062</v>
      </c>
      <c r="K126" s="165">
        <v>45062</v>
      </c>
      <c r="L126" s="172" t="s">
        <v>2410</v>
      </c>
      <c r="M126" s="159" t="s">
        <v>137</v>
      </c>
      <c r="N126" s="159" t="s">
        <v>344</v>
      </c>
      <c r="O126" s="159"/>
      <c r="P126" s="159"/>
      <c r="Q126" s="165"/>
      <c r="R126" s="166"/>
      <c r="S126" s="167"/>
      <c r="T126" s="168">
        <v>45078</v>
      </c>
      <c r="U126" s="163" t="s">
        <v>2411</v>
      </c>
      <c r="V126" s="169" t="s">
        <v>162</v>
      </c>
      <c r="W126" s="173" t="s">
        <v>807</v>
      </c>
    </row>
    <row r="127" spans="1:23" ht="14.45" customHeight="1" x14ac:dyDescent="0.25">
      <c r="A127" s="171" t="s">
        <v>2412</v>
      </c>
      <c r="B127" s="160">
        <v>23</v>
      </c>
      <c r="C127" s="159" t="s">
        <v>168</v>
      </c>
      <c r="D127" s="159" t="s">
        <v>508</v>
      </c>
      <c r="E127" s="159" t="s">
        <v>185</v>
      </c>
      <c r="F127" s="159"/>
      <c r="G127" s="166" t="s">
        <v>2413</v>
      </c>
      <c r="H127" s="171" t="s">
        <v>91</v>
      </c>
      <c r="I127" s="159" t="s">
        <v>116</v>
      </c>
      <c r="J127" s="165">
        <v>45063</v>
      </c>
      <c r="K127" s="165">
        <v>45063</v>
      </c>
      <c r="L127" s="172" t="s">
        <v>2414</v>
      </c>
      <c r="M127" s="159" t="s">
        <v>201</v>
      </c>
      <c r="N127" s="159" t="s">
        <v>344</v>
      </c>
      <c r="O127" s="159"/>
      <c r="P127" s="159" t="s">
        <v>353</v>
      </c>
      <c r="Q127" s="165">
        <v>45064</v>
      </c>
      <c r="R127" s="166" t="s">
        <v>354</v>
      </c>
      <c r="S127" s="167"/>
      <c r="T127" s="168">
        <v>45100</v>
      </c>
      <c r="U127" s="163" t="s">
        <v>2414</v>
      </c>
      <c r="V127" s="169" t="s">
        <v>162</v>
      </c>
      <c r="W127" s="173" t="s">
        <v>2415</v>
      </c>
    </row>
    <row r="128" spans="1:23" ht="14.45" customHeight="1" x14ac:dyDescent="0.25">
      <c r="A128" s="171" t="s">
        <v>2416</v>
      </c>
      <c r="B128" s="160">
        <v>27</v>
      </c>
      <c r="C128" s="159" t="s">
        <v>168</v>
      </c>
      <c r="D128" s="159" t="s">
        <v>173</v>
      </c>
      <c r="E128" s="159" t="s">
        <v>279</v>
      </c>
      <c r="F128" s="159"/>
      <c r="G128" s="166" t="s">
        <v>224</v>
      </c>
      <c r="H128" s="171" t="s">
        <v>89</v>
      </c>
      <c r="I128" s="159" t="s">
        <v>104</v>
      </c>
      <c r="J128" s="165">
        <v>45065</v>
      </c>
      <c r="K128" s="165">
        <v>45065</v>
      </c>
      <c r="L128" s="172" t="s">
        <v>2417</v>
      </c>
      <c r="M128" s="159" t="s">
        <v>137</v>
      </c>
      <c r="N128" s="159" t="s">
        <v>644</v>
      </c>
      <c r="O128" s="159" t="s">
        <v>352</v>
      </c>
      <c r="P128" s="159" t="s">
        <v>353</v>
      </c>
      <c r="Q128" s="165">
        <v>45065</v>
      </c>
      <c r="R128" s="166" t="s">
        <v>147</v>
      </c>
      <c r="S128" s="167"/>
      <c r="T128" s="168">
        <v>45069</v>
      </c>
      <c r="U128" s="163" t="s">
        <v>2418</v>
      </c>
      <c r="V128" s="169" t="s">
        <v>162</v>
      </c>
      <c r="W128" s="173" t="s">
        <v>582</v>
      </c>
    </row>
    <row r="129" spans="1:23" ht="14.45" customHeight="1" x14ac:dyDescent="0.25">
      <c r="A129" s="171" t="s">
        <v>2419</v>
      </c>
      <c r="B129" s="160">
        <v>10</v>
      </c>
      <c r="C129" s="159" t="s">
        <v>178</v>
      </c>
      <c r="D129" s="159" t="s">
        <v>569</v>
      </c>
      <c r="E129" s="159" t="s">
        <v>279</v>
      </c>
      <c r="F129" s="159"/>
      <c r="G129" s="166" t="s">
        <v>525</v>
      </c>
      <c r="H129" s="171" t="s">
        <v>89</v>
      </c>
      <c r="I129" s="159" t="s">
        <v>102</v>
      </c>
      <c r="J129" s="165">
        <v>45065</v>
      </c>
      <c r="K129" s="165">
        <v>45065</v>
      </c>
      <c r="L129" s="172" t="s">
        <v>2150</v>
      </c>
      <c r="M129" s="159" t="s">
        <v>201</v>
      </c>
      <c r="N129" s="159" t="s">
        <v>344</v>
      </c>
      <c r="O129" s="159" t="s">
        <v>511</v>
      </c>
      <c r="P129" s="159" t="s">
        <v>353</v>
      </c>
      <c r="Q129" s="165">
        <v>45066</v>
      </c>
      <c r="R129" s="166" t="s">
        <v>354</v>
      </c>
      <c r="S129" s="167"/>
      <c r="T129" s="168">
        <v>45069</v>
      </c>
      <c r="U129" s="163" t="s">
        <v>2420</v>
      </c>
      <c r="V129" s="169" t="s">
        <v>162</v>
      </c>
      <c r="W129" s="173" t="s">
        <v>299</v>
      </c>
    </row>
    <row r="130" spans="1:23" ht="14.45" customHeight="1" x14ac:dyDescent="0.25">
      <c r="A130" s="171" t="s">
        <v>2421</v>
      </c>
      <c r="B130" s="160">
        <v>23</v>
      </c>
      <c r="C130" s="159" t="s">
        <v>168</v>
      </c>
      <c r="D130" s="159" t="s">
        <v>173</v>
      </c>
      <c r="E130" s="159" t="s">
        <v>279</v>
      </c>
      <c r="F130" s="159"/>
      <c r="G130" s="166" t="s">
        <v>400</v>
      </c>
      <c r="H130" s="171" t="s">
        <v>89</v>
      </c>
      <c r="I130" s="159" t="s">
        <v>106</v>
      </c>
      <c r="J130" s="165">
        <v>45065</v>
      </c>
      <c r="K130" s="165">
        <v>45065</v>
      </c>
      <c r="L130" s="172" t="s">
        <v>339</v>
      </c>
      <c r="M130" s="159" t="s">
        <v>137</v>
      </c>
      <c r="N130" s="159" t="s">
        <v>644</v>
      </c>
      <c r="O130" s="159" t="s">
        <v>334</v>
      </c>
      <c r="P130" s="159"/>
      <c r="Q130" s="165"/>
      <c r="R130" s="166"/>
      <c r="S130" s="167"/>
      <c r="T130" s="168">
        <v>45072</v>
      </c>
      <c r="U130" s="163" t="s">
        <v>2422</v>
      </c>
      <c r="V130" s="169" t="s">
        <v>162</v>
      </c>
      <c r="W130" s="173" t="s">
        <v>2423</v>
      </c>
    </row>
    <row r="131" spans="1:23" ht="14.45" customHeight="1" x14ac:dyDescent="0.25">
      <c r="A131" s="171" t="s">
        <v>2424</v>
      </c>
      <c r="B131" s="160">
        <v>1.1000000000000001</v>
      </c>
      <c r="C131" s="159" t="s">
        <v>178</v>
      </c>
      <c r="D131" s="159" t="s">
        <v>169</v>
      </c>
      <c r="E131" s="159" t="s">
        <v>185</v>
      </c>
      <c r="F131" s="159"/>
      <c r="G131" s="166" t="s">
        <v>2163</v>
      </c>
      <c r="H131" s="171" t="s">
        <v>91</v>
      </c>
      <c r="I131" s="159" t="s">
        <v>116</v>
      </c>
      <c r="J131" s="165">
        <v>45065</v>
      </c>
      <c r="K131" s="165">
        <v>45065</v>
      </c>
      <c r="L131" s="172" t="s">
        <v>649</v>
      </c>
      <c r="M131" s="159" t="s">
        <v>133</v>
      </c>
      <c r="N131" s="159" t="s">
        <v>344</v>
      </c>
      <c r="O131" s="159" t="s">
        <v>805</v>
      </c>
      <c r="P131" s="159"/>
      <c r="Q131" s="165"/>
      <c r="R131" s="166"/>
      <c r="S131" s="167"/>
      <c r="T131" s="168">
        <v>45068</v>
      </c>
      <c r="U131" s="163" t="s">
        <v>945</v>
      </c>
      <c r="V131" s="169" t="s">
        <v>162</v>
      </c>
      <c r="W131" s="173" t="s">
        <v>371</v>
      </c>
    </row>
    <row r="132" spans="1:23" ht="14.45" customHeight="1" x14ac:dyDescent="0.25">
      <c r="A132" s="171" t="s">
        <v>2425</v>
      </c>
      <c r="B132" s="160">
        <v>2</v>
      </c>
      <c r="C132" s="159" t="s">
        <v>168</v>
      </c>
      <c r="D132" s="159" t="s">
        <v>169</v>
      </c>
      <c r="E132" s="159" t="s">
        <v>185</v>
      </c>
      <c r="F132" s="159"/>
      <c r="G132" s="166" t="s">
        <v>2426</v>
      </c>
      <c r="H132" s="171" t="s">
        <v>91</v>
      </c>
      <c r="I132" s="159" t="s">
        <v>114</v>
      </c>
      <c r="J132" s="165">
        <v>45064</v>
      </c>
      <c r="K132" s="165">
        <v>45064</v>
      </c>
      <c r="L132" s="172" t="s">
        <v>2427</v>
      </c>
      <c r="M132" s="159" t="s">
        <v>133</v>
      </c>
      <c r="N132" s="159" t="s">
        <v>344</v>
      </c>
      <c r="O132" s="159" t="s">
        <v>359</v>
      </c>
      <c r="P132" s="159"/>
      <c r="Q132" s="165"/>
      <c r="R132" s="166"/>
      <c r="S132" s="167"/>
      <c r="T132" s="168">
        <v>45067</v>
      </c>
      <c r="U132" s="163" t="s">
        <v>2428</v>
      </c>
      <c r="V132" s="169" t="s">
        <v>162</v>
      </c>
      <c r="W132" s="173" t="s">
        <v>371</v>
      </c>
    </row>
    <row r="133" spans="1:23" ht="14.45" customHeight="1" x14ac:dyDescent="0.25">
      <c r="A133" s="171" t="s">
        <v>2429</v>
      </c>
      <c r="B133" s="160">
        <v>2</v>
      </c>
      <c r="C133" s="159" t="s">
        <v>178</v>
      </c>
      <c r="D133" s="159" t="s">
        <v>173</v>
      </c>
      <c r="E133" s="159" t="s">
        <v>185</v>
      </c>
      <c r="F133" s="159"/>
      <c r="G133" s="166" t="s">
        <v>835</v>
      </c>
      <c r="H133" s="171" t="s">
        <v>91</v>
      </c>
      <c r="I133" s="159" t="s">
        <v>116</v>
      </c>
      <c r="J133" s="165">
        <v>45064</v>
      </c>
      <c r="K133" s="165">
        <v>45064</v>
      </c>
      <c r="L133" s="172" t="s">
        <v>2414</v>
      </c>
      <c r="M133" s="159" t="s">
        <v>133</v>
      </c>
      <c r="N133" s="159" t="s">
        <v>344</v>
      </c>
      <c r="O133" s="159" t="s">
        <v>359</v>
      </c>
      <c r="P133" s="159"/>
      <c r="Q133" s="165"/>
      <c r="R133" s="166"/>
      <c r="S133" s="167"/>
      <c r="T133" s="168">
        <v>45068</v>
      </c>
      <c r="U133" s="163" t="s">
        <v>2430</v>
      </c>
      <c r="V133" s="169" t="s">
        <v>162</v>
      </c>
      <c r="W133" s="173" t="s">
        <v>299</v>
      </c>
    </row>
    <row r="134" spans="1:23" ht="14.45" customHeight="1" x14ac:dyDescent="0.25">
      <c r="A134" s="171" t="s">
        <v>2431</v>
      </c>
      <c r="B134" s="160">
        <v>2</v>
      </c>
      <c r="C134" s="159" t="s">
        <v>168</v>
      </c>
      <c r="D134" s="159" t="s">
        <v>173</v>
      </c>
      <c r="E134" s="159" t="s">
        <v>185</v>
      </c>
      <c r="F134" s="159"/>
      <c r="G134" s="166" t="s">
        <v>408</v>
      </c>
      <c r="H134" s="171" t="s">
        <v>91</v>
      </c>
      <c r="I134" s="159" t="s">
        <v>114</v>
      </c>
      <c r="J134" s="165">
        <v>45064</v>
      </c>
      <c r="K134" s="165">
        <v>45064</v>
      </c>
      <c r="L134" s="172" t="s">
        <v>2432</v>
      </c>
      <c r="M134" s="159" t="s">
        <v>133</v>
      </c>
      <c r="N134" s="159" t="s">
        <v>344</v>
      </c>
      <c r="O134" s="159" t="s">
        <v>2433</v>
      </c>
      <c r="P134" s="159"/>
      <c r="Q134" s="165"/>
      <c r="R134" s="166"/>
      <c r="S134" s="167"/>
      <c r="T134" s="168">
        <v>45068</v>
      </c>
      <c r="U134" s="163" t="s">
        <v>2434</v>
      </c>
      <c r="V134" s="169" t="s">
        <v>162</v>
      </c>
      <c r="W134" s="173" t="s">
        <v>299</v>
      </c>
    </row>
    <row r="135" spans="1:23" ht="14.45" customHeight="1" x14ac:dyDescent="0.25">
      <c r="A135" s="171" t="s">
        <v>2435</v>
      </c>
      <c r="B135" s="160">
        <v>2.2000000000000002</v>
      </c>
      <c r="C135" s="159" t="s">
        <v>168</v>
      </c>
      <c r="D135" s="159" t="s">
        <v>173</v>
      </c>
      <c r="E135" s="159" t="s">
        <v>185</v>
      </c>
      <c r="F135" s="159"/>
      <c r="G135" s="166" t="s">
        <v>658</v>
      </c>
      <c r="H135" s="171" t="s">
        <v>91</v>
      </c>
      <c r="I135" s="159" t="s">
        <v>116</v>
      </c>
      <c r="J135" s="165">
        <v>45065</v>
      </c>
      <c r="K135" s="165">
        <v>45065</v>
      </c>
      <c r="L135" s="172" t="s">
        <v>2436</v>
      </c>
      <c r="M135" s="159" t="s">
        <v>133</v>
      </c>
      <c r="N135" s="159" t="s">
        <v>344</v>
      </c>
      <c r="O135" s="159" t="s">
        <v>511</v>
      </c>
      <c r="P135" s="159"/>
      <c r="Q135" s="165"/>
      <c r="R135" s="166"/>
      <c r="S135" s="167"/>
      <c r="T135" s="168">
        <v>45068</v>
      </c>
      <c r="U135" s="163" t="s">
        <v>2437</v>
      </c>
      <c r="V135" s="169" t="s">
        <v>162</v>
      </c>
      <c r="W135" s="173" t="s">
        <v>371</v>
      </c>
    </row>
    <row r="136" spans="1:23" ht="14.45" customHeight="1" x14ac:dyDescent="0.25">
      <c r="A136" s="171" t="s">
        <v>2438</v>
      </c>
      <c r="B136" s="160">
        <v>38</v>
      </c>
      <c r="C136" s="159" t="s">
        <v>168</v>
      </c>
      <c r="D136" s="159" t="s">
        <v>173</v>
      </c>
      <c r="E136" s="159" t="s">
        <v>185</v>
      </c>
      <c r="F136" s="159"/>
      <c r="G136" s="166" t="s">
        <v>436</v>
      </c>
      <c r="H136" s="171" t="s">
        <v>89</v>
      </c>
      <c r="I136" s="159" t="s">
        <v>114</v>
      </c>
      <c r="J136" s="165">
        <v>45067</v>
      </c>
      <c r="K136" s="165">
        <v>45067</v>
      </c>
      <c r="L136" s="172" t="s">
        <v>721</v>
      </c>
      <c r="M136" s="159" t="s">
        <v>137</v>
      </c>
      <c r="N136" s="159" t="s">
        <v>644</v>
      </c>
      <c r="O136" s="159" t="s">
        <v>352</v>
      </c>
      <c r="P136" s="159"/>
      <c r="Q136" s="165"/>
      <c r="R136" s="166"/>
      <c r="S136" s="167"/>
      <c r="T136" s="168">
        <v>45069</v>
      </c>
      <c r="U136" s="163" t="s">
        <v>2439</v>
      </c>
      <c r="V136" s="169" t="s">
        <v>162</v>
      </c>
      <c r="W136" s="173" t="s">
        <v>276</v>
      </c>
    </row>
    <row r="137" spans="1:23" ht="14.45" customHeight="1" x14ac:dyDescent="0.25">
      <c r="A137" s="171" t="s">
        <v>2440</v>
      </c>
      <c r="B137" s="160">
        <v>67</v>
      </c>
      <c r="C137" s="159" t="s">
        <v>178</v>
      </c>
      <c r="D137" s="159" t="s">
        <v>173</v>
      </c>
      <c r="E137" s="159" t="s">
        <v>279</v>
      </c>
      <c r="F137" s="159"/>
      <c r="G137" s="166" t="s">
        <v>179</v>
      </c>
      <c r="H137" s="171" t="s">
        <v>89</v>
      </c>
      <c r="I137" s="159" t="s">
        <v>106</v>
      </c>
      <c r="J137" s="165">
        <v>45066</v>
      </c>
      <c r="K137" s="165">
        <v>45066</v>
      </c>
      <c r="L137" s="172" t="s">
        <v>697</v>
      </c>
      <c r="M137" s="159" t="s">
        <v>133</v>
      </c>
      <c r="N137" s="159" t="s">
        <v>290</v>
      </c>
      <c r="O137" s="159" t="s">
        <v>310</v>
      </c>
      <c r="P137" s="159"/>
      <c r="Q137" s="165"/>
      <c r="R137" s="166"/>
      <c r="S137" s="167"/>
      <c r="T137" s="168">
        <v>45078</v>
      </c>
      <c r="U137" s="163" t="s">
        <v>2441</v>
      </c>
      <c r="V137" s="169" t="s">
        <v>162</v>
      </c>
      <c r="W137" s="173" t="s">
        <v>324</v>
      </c>
    </row>
    <row r="138" spans="1:23" ht="14.45" customHeight="1" x14ac:dyDescent="0.25">
      <c r="A138" s="171" t="s">
        <v>2442</v>
      </c>
      <c r="B138" s="160">
        <v>20</v>
      </c>
      <c r="C138" s="159" t="s">
        <v>168</v>
      </c>
      <c r="D138" s="159" t="s">
        <v>173</v>
      </c>
      <c r="E138" s="159" t="s">
        <v>279</v>
      </c>
      <c r="F138" s="159"/>
      <c r="G138" s="166" t="s">
        <v>179</v>
      </c>
      <c r="H138" s="171" t="s">
        <v>89</v>
      </c>
      <c r="I138" s="159" t="s">
        <v>106</v>
      </c>
      <c r="J138" s="165">
        <v>45066</v>
      </c>
      <c r="K138" s="165">
        <v>45066</v>
      </c>
      <c r="L138" s="172" t="s">
        <v>171</v>
      </c>
      <c r="M138" s="159" t="s">
        <v>137</v>
      </c>
      <c r="N138" s="159" t="s">
        <v>644</v>
      </c>
      <c r="O138" s="159" t="s">
        <v>171</v>
      </c>
      <c r="P138" s="159"/>
      <c r="Q138" s="165"/>
      <c r="R138" s="166"/>
      <c r="S138" s="167"/>
      <c r="T138" s="168">
        <v>45072</v>
      </c>
      <c r="U138" s="163" t="s">
        <v>2443</v>
      </c>
      <c r="V138" s="169" t="s">
        <v>162</v>
      </c>
      <c r="W138" s="173" t="s">
        <v>615</v>
      </c>
    </row>
    <row r="139" spans="1:23" ht="14.45" customHeight="1" x14ac:dyDescent="0.25">
      <c r="A139" s="171" t="s">
        <v>2444</v>
      </c>
      <c r="B139" s="160">
        <v>23</v>
      </c>
      <c r="C139" s="159" t="s">
        <v>168</v>
      </c>
      <c r="D139" s="159" t="s">
        <v>173</v>
      </c>
      <c r="E139" s="159" t="s">
        <v>279</v>
      </c>
      <c r="F139" s="159"/>
      <c r="G139" s="166" t="s">
        <v>179</v>
      </c>
      <c r="H139" s="171" t="s">
        <v>89</v>
      </c>
      <c r="I139" s="159" t="s">
        <v>106</v>
      </c>
      <c r="J139" s="165">
        <v>45068</v>
      </c>
      <c r="K139" s="165">
        <v>45068</v>
      </c>
      <c r="L139" s="172" t="s">
        <v>1391</v>
      </c>
      <c r="M139" s="159" t="s">
        <v>137</v>
      </c>
      <c r="N139" s="159" t="s">
        <v>644</v>
      </c>
      <c r="O139" s="159" t="s">
        <v>171</v>
      </c>
      <c r="P139" s="159"/>
      <c r="Q139" s="165"/>
      <c r="R139" s="166"/>
      <c r="S139" s="167"/>
      <c r="T139" s="168">
        <v>45069</v>
      </c>
      <c r="U139" s="163" t="s">
        <v>2445</v>
      </c>
      <c r="V139" s="169" t="s">
        <v>162</v>
      </c>
      <c r="W139" s="173" t="s">
        <v>519</v>
      </c>
    </row>
    <row r="140" spans="1:23" ht="14.45" customHeight="1" x14ac:dyDescent="0.25">
      <c r="A140" s="171" t="s">
        <v>2446</v>
      </c>
      <c r="B140" s="160">
        <v>27</v>
      </c>
      <c r="C140" s="159" t="s">
        <v>178</v>
      </c>
      <c r="D140" s="159" t="s">
        <v>173</v>
      </c>
      <c r="E140" s="159" t="s">
        <v>279</v>
      </c>
      <c r="F140" s="159"/>
      <c r="G140" s="166" t="s">
        <v>598</v>
      </c>
      <c r="H140" s="171" t="s">
        <v>89</v>
      </c>
      <c r="I140" s="159" t="s">
        <v>106</v>
      </c>
      <c r="J140" s="165">
        <v>45065</v>
      </c>
      <c r="K140" s="165">
        <v>45065</v>
      </c>
      <c r="L140" s="172" t="s">
        <v>697</v>
      </c>
      <c r="M140" s="159" t="s">
        <v>133</v>
      </c>
      <c r="N140" s="159" t="s">
        <v>344</v>
      </c>
      <c r="O140" s="159" t="s">
        <v>345</v>
      </c>
      <c r="P140" s="159"/>
      <c r="Q140" s="165"/>
      <c r="R140" s="166"/>
      <c r="S140" s="167"/>
      <c r="T140" s="168">
        <v>45069</v>
      </c>
      <c r="U140" s="163" t="s">
        <v>2447</v>
      </c>
      <c r="V140" s="169" t="s">
        <v>162</v>
      </c>
      <c r="W140" s="173" t="s">
        <v>299</v>
      </c>
    </row>
    <row r="141" spans="1:23" ht="14.45" customHeight="1" x14ac:dyDescent="0.25">
      <c r="A141" s="171" t="s">
        <v>2448</v>
      </c>
      <c r="B141" s="160">
        <v>49</v>
      </c>
      <c r="C141" s="159" t="s">
        <v>178</v>
      </c>
      <c r="D141" s="159" t="s">
        <v>173</v>
      </c>
      <c r="E141" s="159" t="s">
        <v>279</v>
      </c>
      <c r="F141" s="159"/>
      <c r="G141" s="166" t="s">
        <v>238</v>
      </c>
      <c r="H141" s="171" t="s">
        <v>89</v>
      </c>
      <c r="I141" s="159" t="s">
        <v>102</v>
      </c>
      <c r="J141" s="165">
        <v>45066</v>
      </c>
      <c r="K141" s="165">
        <v>45066</v>
      </c>
      <c r="L141" s="172" t="s">
        <v>2449</v>
      </c>
      <c r="M141" s="159" t="s">
        <v>201</v>
      </c>
      <c r="N141" s="159" t="s">
        <v>344</v>
      </c>
      <c r="O141" s="159" t="s">
        <v>511</v>
      </c>
      <c r="P141" s="159" t="s">
        <v>353</v>
      </c>
      <c r="Q141" s="165">
        <v>45066</v>
      </c>
      <c r="R141" s="166" t="s">
        <v>354</v>
      </c>
      <c r="S141" s="167"/>
      <c r="T141" s="168">
        <v>45077</v>
      </c>
      <c r="U141" s="163" t="s">
        <v>2450</v>
      </c>
      <c r="V141" s="169" t="s">
        <v>162</v>
      </c>
      <c r="W141" s="173" t="s">
        <v>2451</v>
      </c>
    </row>
    <row r="142" spans="1:23" ht="14.45" customHeight="1" x14ac:dyDescent="0.25">
      <c r="A142" s="171" t="s">
        <v>2452</v>
      </c>
      <c r="B142" s="160">
        <v>75</v>
      </c>
      <c r="C142" s="159" t="s">
        <v>168</v>
      </c>
      <c r="D142" s="159" t="s">
        <v>173</v>
      </c>
      <c r="E142" s="159" t="s">
        <v>279</v>
      </c>
      <c r="F142" s="159"/>
      <c r="G142" s="166" t="s">
        <v>338</v>
      </c>
      <c r="H142" s="171" t="s">
        <v>89</v>
      </c>
      <c r="I142" s="159" t="s">
        <v>102</v>
      </c>
      <c r="J142" s="165">
        <v>45066</v>
      </c>
      <c r="K142" s="165">
        <v>45066</v>
      </c>
      <c r="L142" s="172" t="s">
        <v>1361</v>
      </c>
      <c r="M142" s="159" t="s">
        <v>133</v>
      </c>
      <c r="N142" s="159" t="s">
        <v>644</v>
      </c>
      <c r="O142" s="159"/>
      <c r="P142" s="159"/>
      <c r="Q142" s="165"/>
      <c r="R142" s="166"/>
      <c r="S142" s="167"/>
      <c r="T142" s="168">
        <v>45071</v>
      </c>
      <c r="U142" s="163" t="s">
        <v>2453</v>
      </c>
      <c r="V142" s="169" t="s">
        <v>162</v>
      </c>
      <c r="W142" s="173" t="s">
        <v>328</v>
      </c>
    </row>
    <row r="143" spans="1:23" ht="14.45" customHeight="1" x14ac:dyDescent="0.25">
      <c r="A143" s="171" t="s">
        <v>2454</v>
      </c>
      <c r="B143" s="160">
        <v>2</v>
      </c>
      <c r="C143" s="159" t="s">
        <v>178</v>
      </c>
      <c r="D143" s="159" t="s">
        <v>173</v>
      </c>
      <c r="E143" s="159" t="s">
        <v>279</v>
      </c>
      <c r="F143" s="159"/>
      <c r="G143" s="166" t="s">
        <v>338</v>
      </c>
      <c r="H143" s="171" t="s">
        <v>89</v>
      </c>
      <c r="I143" s="159" t="s">
        <v>102</v>
      </c>
      <c r="J143" s="165">
        <v>45067</v>
      </c>
      <c r="K143" s="165">
        <v>45067</v>
      </c>
      <c r="L143" s="172" t="s">
        <v>2455</v>
      </c>
      <c r="M143" s="159" t="s">
        <v>201</v>
      </c>
      <c r="N143" s="159" t="s">
        <v>644</v>
      </c>
      <c r="O143" s="159" t="s">
        <v>511</v>
      </c>
      <c r="P143" s="159" t="s">
        <v>353</v>
      </c>
      <c r="Q143" s="165">
        <v>45069</v>
      </c>
      <c r="R143" s="166" t="s">
        <v>354</v>
      </c>
      <c r="S143" s="167"/>
      <c r="T143" s="168">
        <v>45072</v>
      </c>
      <c r="U143" s="163" t="s">
        <v>2456</v>
      </c>
      <c r="V143" s="169" t="s">
        <v>162</v>
      </c>
      <c r="W143" s="173" t="s">
        <v>328</v>
      </c>
    </row>
    <row r="144" spans="1:23" ht="14.45" customHeight="1" x14ac:dyDescent="0.25">
      <c r="A144" s="171" t="s">
        <v>2457</v>
      </c>
      <c r="B144" s="160">
        <v>4</v>
      </c>
      <c r="C144" s="159" t="s">
        <v>178</v>
      </c>
      <c r="D144" s="159" t="s">
        <v>173</v>
      </c>
      <c r="E144" s="159" t="s">
        <v>279</v>
      </c>
      <c r="F144" s="159"/>
      <c r="G144" s="166" t="s">
        <v>338</v>
      </c>
      <c r="H144" s="171" t="s">
        <v>89</v>
      </c>
      <c r="I144" s="159" t="s">
        <v>102</v>
      </c>
      <c r="J144" s="165">
        <v>45067</v>
      </c>
      <c r="K144" s="165">
        <v>45067</v>
      </c>
      <c r="L144" s="172" t="s">
        <v>884</v>
      </c>
      <c r="M144" s="159" t="s">
        <v>133</v>
      </c>
      <c r="N144" s="159" t="s">
        <v>644</v>
      </c>
      <c r="O144" s="159" t="s">
        <v>291</v>
      </c>
      <c r="P144" s="159"/>
      <c r="Q144" s="165"/>
      <c r="R144" s="166" t="s">
        <v>147</v>
      </c>
      <c r="S144" s="167"/>
      <c r="T144" s="168">
        <v>45070</v>
      </c>
      <c r="U144" s="163" t="s">
        <v>212</v>
      </c>
      <c r="V144" s="169" t="s">
        <v>162</v>
      </c>
      <c r="W144" s="173" t="s">
        <v>2458</v>
      </c>
    </row>
    <row r="145" spans="1:23" ht="14.45" customHeight="1" x14ac:dyDescent="0.25">
      <c r="A145" s="171" t="s">
        <v>2459</v>
      </c>
      <c r="B145" s="160">
        <f>5*30.4387/365.25</f>
        <v>0.41668309377138946</v>
      </c>
      <c r="C145" s="159" t="s">
        <v>178</v>
      </c>
      <c r="D145" s="159" t="s">
        <v>173</v>
      </c>
      <c r="E145" s="159" t="s">
        <v>185</v>
      </c>
      <c r="F145" s="159"/>
      <c r="G145" s="166" t="s">
        <v>436</v>
      </c>
      <c r="H145" s="171" t="s">
        <v>91</v>
      </c>
      <c r="I145" s="159" t="s">
        <v>114</v>
      </c>
      <c r="J145" s="165">
        <v>45068</v>
      </c>
      <c r="K145" s="165">
        <v>45068</v>
      </c>
      <c r="L145" s="172" t="s">
        <v>2460</v>
      </c>
      <c r="M145" s="159" t="s">
        <v>133</v>
      </c>
      <c r="N145" s="159" t="s">
        <v>644</v>
      </c>
      <c r="O145" s="159" t="s">
        <v>284</v>
      </c>
      <c r="P145" s="159"/>
      <c r="Q145" s="165"/>
      <c r="R145" s="166"/>
      <c r="S145" s="167"/>
      <c r="T145" s="168">
        <v>45071</v>
      </c>
      <c r="U145" s="163" t="s">
        <v>2461</v>
      </c>
      <c r="V145" s="169" t="s">
        <v>162</v>
      </c>
      <c r="W145" s="173" t="s">
        <v>371</v>
      </c>
    </row>
    <row r="146" spans="1:23" ht="14.45" customHeight="1" x14ac:dyDescent="0.25">
      <c r="A146" s="171" t="s">
        <v>2462</v>
      </c>
      <c r="B146" s="160">
        <v>5</v>
      </c>
      <c r="C146" s="159" t="s">
        <v>178</v>
      </c>
      <c r="D146" s="159" t="s">
        <v>173</v>
      </c>
      <c r="E146" s="159" t="s">
        <v>185</v>
      </c>
      <c r="F146" s="159"/>
      <c r="G146" s="166" t="s">
        <v>2463</v>
      </c>
      <c r="H146" s="171" t="s">
        <v>91</v>
      </c>
      <c r="I146" s="159" t="s">
        <v>116</v>
      </c>
      <c r="J146" s="165">
        <v>45069</v>
      </c>
      <c r="K146" s="165">
        <v>45069</v>
      </c>
      <c r="L146" s="172" t="s">
        <v>2414</v>
      </c>
      <c r="M146" s="159" t="s">
        <v>201</v>
      </c>
      <c r="N146" s="159" t="s">
        <v>344</v>
      </c>
      <c r="O146" s="159" t="s">
        <v>511</v>
      </c>
      <c r="P146" s="159"/>
      <c r="Q146" s="165"/>
      <c r="R146" s="166"/>
      <c r="S146" s="167"/>
      <c r="T146" s="168">
        <v>45070</v>
      </c>
      <c r="U146" s="163" t="s">
        <v>2414</v>
      </c>
      <c r="V146" s="169" t="s">
        <v>162</v>
      </c>
      <c r="W146" s="173" t="s">
        <v>665</v>
      </c>
    </row>
    <row r="147" spans="1:23" ht="14.45" customHeight="1" x14ac:dyDescent="0.25">
      <c r="A147" s="171" t="s">
        <v>2464</v>
      </c>
      <c r="B147" s="160">
        <v>18</v>
      </c>
      <c r="C147" s="159" t="s">
        <v>178</v>
      </c>
      <c r="D147" s="159" t="s">
        <v>173</v>
      </c>
      <c r="E147" s="159" t="s">
        <v>185</v>
      </c>
      <c r="F147" s="159"/>
      <c r="G147" s="166" t="s">
        <v>2465</v>
      </c>
      <c r="H147" s="171" t="s">
        <v>91</v>
      </c>
      <c r="I147" s="159" t="s">
        <v>114</v>
      </c>
      <c r="J147" s="165">
        <v>45069</v>
      </c>
      <c r="K147" s="165">
        <v>45069</v>
      </c>
      <c r="L147" s="172" t="s">
        <v>1889</v>
      </c>
      <c r="M147" s="159" t="s">
        <v>201</v>
      </c>
      <c r="N147" s="159" t="s">
        <v>344</v>
      </c>
      <c r="O147" s="159" t="s">
        <v>421</v>
      </c>
      <c r="P147" s="159"/>
      <c r="Q147" s="165"/>
      <c r="R147" s="166"/>
      <c r="S147" s="167"/>
      <c r="T147" s="168">
        <v>45072</v>
      </c>
      <c r="U147" s="163" t="s">
        <v>1704</v>
      </c>
      <c r="V147" s="169" t="s">
        <v>162</v>
      </c>
      <c r="W147" s="173" t="s">
        <v>371</v>
      </c>
    </row>
    <row r="148" spans="1:23" ht="14.45" customHeight="1" x14ac:dyDescent="0.25">
      <c r="A148" s="171" t="s">
        <v>2466</v>
      </c>
      <c r="B148" s="160">
        <v>30</v>
      </c>
      <c r="C148" s="159" t="s">
        <v>178</v>
      </c>
      <c r="D148" s="159" t="s">
        <v>173</v>
      </c>
      <c r="E148" s="159" t="s">
        <v>279</v>
      </c>
      <c r="F148" s="159"/>
      <c r="G148" s="166" t="s">
        <v>2467</v>
      </c>
      <c r="H148" s="171" t="s">
        <v>89</v>
      </c>
      <c r="I148" s="159" t="s">
        <v>106</v>
      </c>
      <c r="J148" s="165">
        <v>45067</v>
      </c>
      <c r="K148" s="165">
        <v>45067</v>
      </c>
      <c r="L148" s="172" t="s">
        <v>2468</v>
      </c>
      <c r="M148" s="159" t="s">
        <v>201</v>
      </c>
      <c r="N148" s="159" t="s">
        <v>344</v>
      </c>
      <c r="O148" s="159"/>
      <c r="P148" s="159"/>
      <c r="Q148" s="165"/>
      <c r="R148" s="166"/>
      <c r="S148" s="167"/>
      <c r="T148" s="168">
        <v>45092</v>
      </c>
      <c r="U148" s="163" t="s">
        <v>2469</v>
      </c>
      <c r="V148" s="169" t="s">
        <v>162</v>
      </c>
      <c r="W148" s="173" t="s">
        <v>730</v>
      </c>
    </row>
    <row r="149" spans="1:23" ht="14.45" customHeight="1" x14ac:dyDescent="0.25">
      <c r="A149" s="171" t="s">
        <v>2470</v>
      </c>
      <c r="B149" s="160">
        <v>4.5</v>
      </c>
      <c r="C149" s="159" t="s">
        <v>168</v>
      </c>
      <c r="D149" s="159" t="s">
        <v>173</v>
      </c>
      <c r="E149" s="159" t="s">
        <v>279</v>
      </c>
      <c r="F149" s="159"/>
      <c r="G149" s="166" t="s">
        <v>179</v>
      </c>
      <c r="H149" s="171" t="s">
        <v>89</v>
      </c>
      <c r="I149" s="159" t="s">
        <v>106</v>
      </c>
      <c r="J149" s="165">
        <v>45066</v>
      </c>
      <c r="K149" s="165">
        <v>45066</v>
      </c>
      <c r="L149" s="172" t="s">
        <v>2471</v>
      </c>
      <c r="M149" s="159" t="s">
        <v>133</v>
      </c>
      <c r="N149" s="159" t="s">
        <v>344</v>
      </c>
      <c r="O149" s="159"/>
      <c r="P149" s="159"/>
      <c r="Q149" s="165"/>
      <c r="R149" s="166"/>
      <c r="S149" s="167"/>
      <c r="T149" s="168">
        <v>45090</v>
      </c>
      <c r="U149" s="163" t="s">
        <v>285</v>
      </c>
      <c r="V149" s="169" t="s">
        <v>156</v>
      </c>
      <c r="W149" s="173" t="s">
        <v>547</v>
      </c>
    </row>
    <row r="150" spans="1:23" ht="14.45" customHeight="1" x14ac:dyDescent="0.25">
      <c r="A150" s="171" t="s">
        <v>2472</v>
      </c>
      <c r="B150" s="160">
        <v>22</v>
      </c>
      <c r="C150" s="159" t="s">
        <v>168</v>
      </c>
      <c r="D150" s="159" t="s">
        <v>173</v>
      </c>
      <c r="E150" s="159" t="s">
        <v>185</v>
      </c>
      <c r="F150" s="159"/>
      <c r="G150" s="166" t="s">
        <v>1121</v>
      </c>
      <c r="H150" s="171" t="s">
        <v>89</v>
      </c>
      <c r="I150" s="159" t="s">
        <v>116</v>
      </c>
      <c r="J150" s="165">
        <v>45067</v>
      </c>
      <c r="K150" s="165">
        <v>45067</v>
      </c>
      <c r="L150" s="172" t="s">
        <v>339</v>
      </c>
      <c r="M150" s="159" t="s">
        <v>137</v>
      </c>
      <c r="N150" s="159" t="s">
        <v>344</v>
      </c>
      <c r="O150" s="159" t="s">
        <v>352</v>
      </c>
      <c r="P150" s="159" t="s">
        <v>353</v>
      </c>
      <c r="Q150" s="165">
        <v>45067</v>
      </c>
      <c r="R150" s="166" t="s">
        <v>354</v>
      </c>
      <c r="S150" s="167"/>
      <c r="T150" s="168">
        <v>45074</v>
      </c>
      <c r="U150" s="163" t="s">
        <v>2473</v>
      </c>
      <c r="V150" s="169" t="s">
        <v>162</v>
      </c>
      <c r="W150" s="173" t="s">
        <v>423</v>
      </c>
    </row>
    <row r="151" spans="1:23" ht="14.45" customHeight="1" x14ac:dyDescent="0.25">
      <c r="A151" s="171" t="s">
        <v>2474</v>
      </c>
      <c r="B151" s="160">
        <v>27</v>
      </c>
      <c r="C151" s="159" t="s">
        <v>168</v>
      </c>
      <c r="D151" s="159" t="s">
        <v>173</v>
      </c>
      <c r="E151" s="159" t="s">
        <v>185</v>
      </c>
      <c r="F151" s="159"/>
      <c r="G151" s="166" t="s">
        <v>521</v>
      </c>
      <c r="H151" s="171" t="s">
        <v>91</v>
      </c>
      <c r="I151" s="159" t="s">
        <v>114</v>
      </c>
      <c r="J151" s="165">
        <v>45069</v>
      </c>
      <c r="K151" s="165">
        <v>45069</v>
      </c>
      <c r="L151" s="172" t="s">
        <v>2475</v>
      </c>
      <c r="M151" s="159" t="s">
        <v>133</v>
      </c>
      <c r="N151" s="159" t="s">
        <v>644</v>
      </c>
      <c r="O151" s="159" t="s">
        <v>291</v>
      </c>
      <c r="P151" s="159"/>
      <c r="Q151" s="165"/>
      <c r="R151" s="166"/>
      <c r="S151" s="167"/>
      <c r="T151" s="168">
        <v>45069</v>
      </c>
      <c r="U151" s="163" t="s">
        <v>2476</v>
      </c>
      <c r="V151" s="169" t="s">
        <v>166</v>
      </c>
      <c r="W151" s="173" t="s">
        <v>1124</v>
      </c>
    </row>
    <row r="152" spans="1:23" ht="14.45" customHeight="1" x14ac:dyDescent="0.25">
      <c r="A152" s="171" t="s">
        <v>2477</v>
      </c>
      <c r="B152" s="160">
        <v>28</v>
      </c>
      <c r="C152" s="159" t="s">
        <v>168</v>
      </c>
      <c r="D152" s="159" t="s">
        <v>173</v>
      </c>
      <c r="E152" s="159" t="s">
        <v>279</v>
      </c>
      <c r="F152" s="159"/>
      <c r="G152" s="166" t="s">
        <v>179</v>
      </c>
      <c r="H152" s="171" t="s">
        <v>89</v>
      </c>
      <c r="I152" s="159" t="s">
        <v>106</v>
      </c>
      <c r="J152" s="165">
        <v>45069</v>
      </c>
      <c r="K152" s="165">
        <v>45069</v>
      </c>
      <c r="L152" s="172" t="s">
        <v>576</v>
      </c>
      <c r="M152" s="159" t="s">
        <v>137</v>
      </c>
      <c r="N152" s="159" t="s">
        <v>644</v>
      </c>
      <c r="O152" s="159"/>
      <c r="P152" s="159"/>
      <c r="Q152" s="165"/>
      <c r="R152" s="166"/>
      <c r="S152" s="167"/>
      <c r="T152" s="168">
        <v>45074</v>
      </c>
      <c r="U152" s="163" t="s">
        <v>2478</v>
      </c>
      <c r="V152" s="169" t="s">
        <v>162</v>
      </c>
      <c r="W152" s="173" t="s">
        <v>912</v>
      </c>
    </row>
    <row r="153" spans="1:23" ht="14.45" customHeight="1" x14ac:dyDescent="0.25">
      <c r="A153" s="171" t="s">
        <v>2479</v>
      </c>
      <c r="B153" s="160">
        <v>60</v>
      </c>
      <c r="C153" s="159" t="s">
        <v>168</v>
      </c>
      <c r="D153" s="159" t="s">
        <v>173</v>
      </c>
      <c r="E153" s="159" t="s">
        <v>185</v>
      </c>
      <c r="F153" s="159"/>
      <c r="G153" s="166" t="s">
        <v>408</v>
      </c>
      <c r="H153" s="171" t="s">
        <v>91</v>
      </c>
      <c r="I153" s="159" t="s">
        <v>114</v>
      </c>
      <c r="J153" s="165">
        <v>45069</v>
      </c>
      <c r="K153" s="165">
        <v>45069</v>
      </c>
      <c r="L153" s="172" t="s">
        <v>2008</v>
      </c>
      <c r="M153" s="159" t="s">
        <v>133</v>
      </c>
      <c r="N153" s="159" t="s">
        <v>644</v>
      </c>
      <c r="O153" s="159" t="s">
        <v>291</v>
      </c>
      <c r="P153" s="159"/>
      <c r="Q153" s="165"/>
      <c r="R153" s="166"/>
      <c r="S153" s="167"/>
      <c r="T153" s="168">
        <v>45070</v>
      </c>
      <c r="U153" s="163" t="s">
        <v>285</v>
      </c>
      <c r="V153" s="169" t="s">
        <v>164</v>
      </c>
      <c r="W153" s="173" t="s">
        <v>762</v>
      </c>
    </row>
    <row r="154" spans="1:23" ht="14.45" customHeight="1" x14ac:dyDescent="0.25">
      <c r="A154" s="171" t="s">
        <v>2480</v>
      </c>
      <c r="B154" s="160">
        <v>25</v>
      </c>
      <c r="C154" s="159" t="s">
        <v>168</v>
      </c>
      <c r="D154" s="159" t="s">
        <v>173</v>
      </c>
      <c r="E154" s="159" t="s">
        <v>279</v>
      </c>
      <c r="F154" s="159"/>
      <c r="G154" s="166" t="s">
        <v>179</v>
      </c>
      <c r="H154" s="171" t="s">
        <v>89</v>
      </c>
      <c r="I154" s="159" t="s">
        <v>106</v>
      </c>
      <c r="J154" s="165">
        <v>45070</v>
      </c>
      <c r="K154" s="165">
        <v>45070</v>
      </c>
      <c r="L154" s="172" t="s">
        <v>2481</v>
      </c>
      <c r="M154" s="159" t="s">
        <v>137</v>
      </c>
      <c r="N154" s="159" t="s">
        <v>290</v>
      </c>
      <c r="O154" s="159"/>
      <c r="P154" s="159" t="s">
        <v>353</v>
      </c>
      <c r="Q154" s="165">
        <v>45070</v>
      </c>
      <c r="R154" s="166" t="s">
        <v>354</v>
      </c>
      <c r="S154" s="167"/>
      <c r="T154" s="168">
        <v>45075</v>
      </c>
      <c r="U154" s="163" t="s">
        <v>2482</v>
      </c>
      <c r="V154" s="169" t="s">
        <v>162</v>
      </c>
      <c r="W154" s="173" t="s">
        <v>328</v>
      </c>
    </row>
    <row r="155" spans="1:23" ht="14.45" customHeight="1" x14ac:dyDescent="0.25">
      <c r="A155" s="171" t="s">
        <v>2483</v>
      </c>
      <c r="B155" s="170">
        <v>4.5</v>
      </c>
      <c r="C155" s="159" t="s">
        <v>168</v>
      </c>
      <c r="D155" s="159" t="s">
        <v>173</v>
      </c>
      <c r="E155" s="159" t="s">
        <v>185</v>
      </c>
      <c r="F155" s="159"/>
      <c r="G155" s="166" t="s">
        <v>1891</v>
      </c>
      <c r="H155" s="171" t="s">
        <v>91</v>
      </c>
      <c r="I155" s="159" t="s">
        <v>114</v>
      </c>
      <c r="J155" s="165">
        <v>45070</v>
      </c>
      <c r="K155" s="165">
        <v>45070</v>
      </c>
      <c r="L155" s="172" t="s">
        <v>2484</v>
      </c>
      <c r="M155" s="159" t="s">
        <v>133</v>
      </c>
      <c r="N155" s="159" t="s">
        <v>290</v>
      </c>
      <c r="O155" s="159"/>
      <c r="P155" s="159"/>
      <c r="Q155" s="165"/>
      <c r="R155" s="166"/>
      <c r="S155" s="167"/>
      <c r="T155" s="168">
        <v>45049</v>
      </c>
      <c r="U155" s="163" t="s">
        <v>2485</v>
      </c>
      <c r="V155" s="169" t="s">
        <v>162</v>
      </c>
      <c r="W155" s="173" t="s">
        <v>900</v>
      </c>
    </row>
    <row r="156" spans="1:23" ht="14.45" customHeight="1" x14ac:dyDescent="0.25">
      <c r="A156" s="171" t="s">
        <v>2486</v>
      </c>
      <c r="B156" s="160">
        <v>30</v>
      </c>
      <c r="C156" s="159" t="s">
        <v>168</v>
      </c>
      <c r="D156" s="159" t="s">
        <v>169</v>
      </c>
      <c r="E156" s="159" t="s">
        <v>279</v>
      </c>
      <c r="F156" s="159"/>
      <c r="G156" s="166" t="s">
        <v>2487</v>
      </c>
      <c r="H156" s="171" t="s">
        <v>89</v>
      </c>
      <c r="I156" s="159" t="s">
        <v>104</v>
      </c>
      <c r="J156" s="165">
        <v>45070</v>
      </c>
      <c r="K156" s="165">
        <v>45070</v>
      </c>
      <c r="L156" s="172" t="s">
        <v>171</v>
      </c>
      <c r="M156" s="159" t="s">
        <v>137</v>
      </c>
      <c r="N156" s="159" t="s">
        <v>344</v>
      </c>
      <c r="O156" s="159" t="s">
        <v>352</v>
      </c>
      <c r="P156" s="159"/>
      <c r="Q156" s="165"/>
      <c r="R156" s="166"/>
      <c r="S156" s="167"/>
      <c r="T156" s="168">
        <v>45076</v>
      </c>
      <c r="U156" s="163" t="s">
        <v>2488</v>
      </c>
      <c r="V156" s="169" t="s">
        <v>162</v>
      </c>
      <c r="W156" s="173" t="s">
        <v>347</v>
      </c>
    </row>
    <row r="157" spans="1:23" ht="14.45" customHeight="1" x14ac:dyDescent="0.25">
      <c r="A157" s="171" t="s">
        <v>2489</v>
      </c>
      <c r="B157" s="160">
        <v>1</v>
      </c>
      <c r="C157" s="159" t="s">
        <v>178</v>
      </c>
      <c r="D157" s="159" t="s">
        <v>173</v>
      </c>
      <c r="E157" s="159" t="s">
        <v>279</v>
      </c>
      <c r="F157" s="159"/>
      <c r="G157" s="166" t="s">
        <v>1766</v>
      </c>
      <c r="H157" s="171" t="s">
        <v>89</v>
      </c>
      <c r="I157" s="159" t="s">
        <v>102</v>
      </c>
      <c r="J157" s="165">
        <v>45070</v>
      </c>
      <c r="K157" s="165">
        <v>45070</v>
      </c>
      <c r="L157" s="172" t="s">
        <v>2490</v>
      </c>
      <c r="M157" s="159" t="s">
        <v>133</v>
      </c>
      <c r="N157" s="159" t="s">
        <v>344</v>
      </c>
      <c r="O157" s="159"/>
      <c r="P157" s="159"/>
      <c r="Q157" s="165"/>
      <c r="R157" s="166"/>
      <c r="S157" s="167"/>
      <c r="T157" s="168">
        <v>45078</v>
      </c>
      <c r="U157" s="163" t="s">
        <v>2491</v>
      </c>
      <c r="V157" s="169" t="s">
        <v>162</v>
      </c>
      <c r="W157" s="173" t="s">
        <v>387</v>
      </c>
    </row>
    <row r="158" spans="1:23" ht="14.45" customHeight="1" x14ac:dyDescent="0.25">
      <c r="A158" s="171" t="s">
        <v>2492</v>
      </c>
      <c r="B158" s="160">
        <v>45</v>
      </c>
      <c r="C158" s="159" t="s">
        <v>168</v>
      </c>
      <c r="D158" s="159" t="s">
        <v>508</v>
      </c>
      <c r="E158" s="159" t="s">
        <v>279</v>
      </c>
      <c r="F158" s="159"/>
      <c r="G158" s="166" t="s">
        <v>2493</v>
      </c>
      <c r="H158" s="171" t="s">
        <v>89</v>
      </c>
      <c r="I158" s="159" t="s">
        <v>106</v>
      </c>
      <c r="J158" s="165">
        <v>45070</v>
      </c>
      <c r="K158" s="165">
        <v>45070</v>
      </c>
      <c r="L158" s="172" t="s">
        <v>2494</v>
      </c>
      <c r="M158" s="159" t="s">
        <v>201</v>
      </c>
      <c r="N158" s="159" t="s">
        <v>344</v>
      </c>
      <c r="O158" s="159"/>
      <c r="P158" s="159" t="s">
        <v>353</v>
      </c>
      <c r="Q158" s="165">
        <v>45070</v>
      </c>
      <c r="R158" s="166" t="s">
        <v>354</v>
      </c>
      <c r="S158" s="167"/>
      <c r="T158" s="168">
        <v>45083</v>
      </c>
      <c r="U158" s="163" t="s">
        <v>2495</v>
      </c>
      <c r="V158" s="169" t="s">
        <v>162</v>
      </c>
      <c r="W158" s="173" t="s">
        <v>641</v>
      </c>
    </row>
    <row r="159" spans="1:23" ht="14.45" customHeight="1" x14ac:dyDescent="0.25">
      <c r="A159" s="171" t="s">
        <v>2496</v>
      </c>
      <c r="B159" s="160">
        <v>6</v>
      </c>
      <c r="C159" s="159" t="s">
        <v>168</v>
      </c>
      <c r="D159" s="159" t="s">
        <v>173</v>
      </c>
      <c r="E159" s="159" t="s">
        <v>185</v>
      </c>
      <c r="F159" s="159"/>
      <c r="G159" s="166" t="s">
        <v>521</v>
      </c>
      <c r="H159" s="171" t="s">
        <v>91</v>
      </c>
      <c r="I159" s="159" t="s">
        <v>114</v>
      </c>
      <c r="J159" s="165">
        <v>45070</v>
      </c>
      <c r="K159" s="165">
        <v>45070</v>
      </c>
      <c r="L159" s="172" t="s">
        <v>211</v>
      </c>
      <c r="M159" s="159" t="s">
        <v>133</v>
      </c>
      <c r="N159" s="159" t="s">
        <v>290</v>
      </c>
      <c r="O159" s="159" t="s">
        <v>284</v>
      </c>
      <c r="P159" s="159"/>
      <c r="Q159" s="165"/>
      <c r="R159" s="166"/>
      <c r="S159" s="167"/>
      <c r="T159" s="168">
        <v>45074</v>
      </c>
      <c r="U159" s="163" t="s">
        <v>1596</v>
      </c>
      <c r="V159" s="169" t="s">
        <v>162</v>
      </c>
      <c r="W159" s="173" t="s">
        <v>299</v>
      </c>
    </row>
    <row r="160" spans="1:23" ht="14.45" customHeight="1" x14ac:dyDescent="0.25">
      <c r="A160" s="171" t="s">
        <v>2497</v>
      </c>
      <c r="B160" s="160">
        <v>1</v>
      </c>
      <c r="C160" s="159" t="s">
        <v>178</v>
      </c>
      <c r="D160" s="159" t="s">
        <v>173</v>
      </c>
      <c r="E160" s="159" t="s">
        <v>185</v>
      </c>
      <c r="F160" s="159"/>
      <c r="G160" s="166" t="s">
        <v>1891</v>
      </c>
      <c r="H160" s="171" t="s">
        <v>91</v>
      </c>
      <c r="I160" s="159" t="s">
        <v>114</v>
      </c>
      <c r="J160" s="165">
        <v>45070</v>
      </c>
      <c r="K160" s="165">
        <v>45070</v>
      </c>
      <c r="L160" s="172" t="s">
        <v>1596</v>
      </c>
      <c r="M160" s="159" t="s">
        <v>133</v>
      </c>
      <c r="N160" s="159" t="s">
        <v>344</v>
      </c>
      <c r="O160" s="159"/>
      <c r="P160" s="159"/>
      <c r="Q160" s="165"/>
      <c r="R160" s="166"/>
      <c r="S160" s="167"/>
      <c r="T160" s="168">
        <v>45085</v>
      </c>
      <c r="U160" s="163" t="s">
        <v>2498</v>
      </c>
      <c r="V160" s="169" t="s">
        <v>162</v>
      </c>
      <c r="W160" s="173" t="s">
        <v>1079</v>
      </c>
    </row>
    <row r="161" spans="1:23" ht="14.45" customHeight="1" x14ac:dyDescent="0.25">
      <c r="A161" s="171" t="s">
        <v>2499</v>
      </c>
      <c r="B161" s="160">
        <v>62</v>
      </c>
      <c r="C161" s="159" t="s">
        <v>178</v>
      </c>
      <c r="D161" s="159" t="s">
        <v>169</v>
      </c>
      <c r="E161" s="159" t="s">
        <v>185</v>
      </c>
      <c r="F161" s="159"/>
      <c r="G161" s="166" t="s">
        <v>1502</v>
      </c>
      <c r="H161" s="171" t="s">
        <v>91</v>
      </c>
      <c r="I161" s="159" t="s">
        <v>114</v>
      </c>
      <c r="J161" s="165">
        <v>45070</v>
      </c>
      <c r="K161" s="165">
        <v>45070</v>
      </c>
      <c r="L161" s="172" t="s">
        <v>2500</v>
      </c>
      <c r="M161" s="159" t="s">
        <v>133</v>
      </c>
      <c r="N161" s="159" t="s">
        <v>344</v>
      </c>
      <c r="O161" s="159"/>
      <c r="P161" s="159"/>
      <c r="Q161" s="165"/>
      <c r="R161" s="166"/>
      <c r="S161" s="167"/>
      <c r="T161" s="168">
        <v>45070</v>
      </c>
      <c r="U161" s="163"/>
      <c r="V161" s="169" t="s">
        <v>156</v>
      </c>
      <c r="W161" s="173" t="s">
        <v>1873</v>
      </c>
    </row>
    <row r="162" spans="1:23" ht="14.45" customHeight="1" x14ac:dyDescent="0.25">
      <c r="A162" s="171" t="s">
        <v>2501</v>
      </c>
      <c r="B162" s="160">
        <v>21</v>
      </c>
      <c r="C162" s="159" t="s">
        <v>168</v>
      </c>
      <c r="D162" s="159" t="s">
        <v>173</v>
      </c>
      <c r="E162" s="159" t="s">
        <v>279</v>
      </c>
      <c r="F162" s="159"/>
      <c r="G162" s="166" t="s">
        <v>224</v>
      </c>
      <c r="H162" s="171" t="s">
        <v>89</v>
      </c>
      <c r="I162" s="159" t="s">
        <v>104</v>
      </c>
      <c r="J162" s="165">
        <v>45070</v>
      </c>
      <c r="K162" s="165">
        <v>45070</v>
      </c>
      <c r="L162" s="172" t="s">
        <v>177</v>
      </c>
      <c r="M162" s="159" t="s">
        <v>137</v>
      </c>
      <c r="N162" s="159" t="s">
        <v>290</v>
      </c>
      <c r="O162" s="159" t="s">
        <v>208</v>
      </c>
      <c r="P162" s="159"/>
      <c r="Q162" s="165"/>
      <c r="R162" s="166"/>
      <c r="S162" s="167"/>
      <c r="T162" s="168">
        <v>45071</v>
      </c>
      <c r="U162" s="163" t="s">
        <v>2502</v>
      </c>
      <c r="V162" s="169" t="s">
        <v>162</v>
      </c>
      <c r="W162" s="173" t="s">
        <v>665</v>
      </c>
    </row>
    <row r="163" spans="1:23" ht="14.45" customHeight="1" x14ac:dyDescent="0.25">
      <c r="A163" s="171" t="s">
        <v>2503</v>
      </c>
      <c r="B163" s="160">
        <f>8*30.4387/365.25</f>
        <v>0.66669295003422313</v>
      </c>
      <c r="C163" s="159" t="s">
        <v>178</v>
      </c>
      <c r="D163" s="159" t="s">
        <v>173</v>
      </c>
      <c r="E163" s="159" t="s">
        <v>185</v>
      </c>
      <c r="F163" s="159"/>
      <c r="G163" s="166" t="s">
        <v>1891</v>
      </c>
      <c r="H163" s="171" t="s">
        <v>91</v>
      </c>
      <c r="I163" s="159" t="s">
        <v>114</v>
      </c>
      <c r="J163" s="165">
        <v>45071</v>
      </c>
      <c r="K163" s="165">
        <v>45071</v>
      </c>
      <c r="L163" s="172" t="s">
        <v>2504</v>
      </c>
      <c r="M163" s="159" t="s">
        <v>133</v>
      </c>
      <c r="N163" s="159" t="s">
        <v>644</v>
      </c>
      <c r="O163" s="159" t="s">
        <v>284</v>
      </c>
      <c r="P163" s="159"/>
      <c r="Q163" s="165"/>
      <c r="R163" s="166"/>
      <c r="S163" s="167"/>
      <c r="T163" s="168">
        <v>45077</v>
      </c>
      <c r="U163" s="163" t="s">
        <v>2505</v>
      </c>
      <c r="V163" s="169" t="s">
        <v>162</v>
      </c>
      <c r="W163" s="173" t="s">
        <v>347</v>
      </c>
    </row>
    <row r="164" spans="1:23" ht="14.45" customHeight="1" x14ac:dyDescent="0.25">
      <c r="A164" s="171" t="s">
        <v>2506</v>
      </c>
      <c r="B164" s="160">
        <v>12</v>
      </c>
      <c r="C164" s="159" t="s">
        <v>178</v>
      </c>
      <c r="D164" s="159" t="s">
        <v>173</v>
      </c>
      <c r="E164" s="159" t="s">
        <v>185</v>
      </c>
      <c r="F164" s="159"/>
      <c r="G164" s="166" t="s">
        <v>436</v>
      </c>
      <c r="H164" s="171" t="s">
        <v>91</v>
      </c>
      <c r="I164" s="159" t="s">
        <v>114</v>
      </c>
      <c r="J164" s="165">
        <v>45070</v>
      </c>
      <c r="K164" s="165">
        <v>45071</v>
      </c>
      <c r="L164" s="172" t="s">
        <v>2507</v>
      </c>
      <c r="M164" s="159" t="s">
        <v>201</v>
      </c>
      <c r="N164" s="159" t="s">
        <v>290</v>
      </c>
      <c r="O164" s="159"/>
      <c r="P164" s="159"/>
      <c r="Q164" s="165"/>
      <c r="R164" s="166"/>
      <c r="S164" s="167"/>
      <c r="T164" s="168">
        <v>45079</v>
      </c>
      <c r="U164" s="163" t="s">
        <v>2508</v>
      </c>
      <c r="V164" s="169" t="s">
        <v>162</v>
      </c>
      <c r="W164" s="173" t="s">
        <v>387</v>
      </c>
    </row>
    <row r="165" spans="1:23" ht="14.45" customHeight="1" x14ac:dyDescent="0.25">
      <c r="A165" s="171" t="s">
        <v>2509</v>
      </c>
      <c r="B165" s="160">
        <v>27</v>
      </c>
      <c r="C165" s="159" t="s">
        <v>168</v>
      </c>
      <c r="D165" s="159" t="s">
        <v>173</v>
      </c>
      <c r="E165" s="159" t="s">
        <v>279</v>
      </c>
      <c r="F165" s="159"/>
      <c r="G165" s="166" t="s">
        <v>400</v>
      </c>
      <c r="H165" s="171" t="s">
        <v>89</v>
      </c>
      <c r="I165" s="159" t="s">
        <v>106</v>
      </c>
      <c r="J165" s="165">
        <v>45071</v>
      </c>
      <c r="K165" s="165">
        <v>45071</v>
      </c>
      <c r="L165" s="172" t="s">
        <v>171</v>
      </c>
      <c r="M165" s="159" t="s">
        <v>137</v>
      </c>
      <c r="N165" s="159" t="s">
        <v>644</v>
      </c>
      <c r="O165" s="159" t="s">
        <v>171</v>
      </c>
      <c r="P165" s="159"/>
      <c r="Q165" s="165"/>
      <c r="R165" s="166"/>
      <c r="S165" s="167"/>
      <c r="T165" s="168">
        <v>45076</v>
      </c>
      <c r="U165" s="163" t="s">
        <v>2510</v>
      </c>
      <c r="V165" s="169" t="s">
        <v>162</v>
      </c>
      <c r="W165" s="173" t="s">
        <v>1942</v>
      </c>
    </row>
    <row r="166" spans="1:23" ht="14.45" customHeight="1" x14ac:dyDescent="0.25">
      <c r="A166" s="171" t="s">
        <v>2511</v>
      </c>
      <c r="B166" s="160">
        <v>62</v>
      </c>
      <c r="C166" s="159" t="s">
        <v>168</v>
      </c>
      <c r="D166" s="159" t="s">
        <v>173</v>
      </c>
      <c r="E166" s="159" t="s">
        <v>185</v>
      </c>
      <c r="F166" s="159"/>
      <c r="G166" s="166" t="s">
        <v>521</v>
      </c>
      <c r="H166" s="171" t="s">
        <v>91</v>
      </c>
      <c r="I166" s="159" t="s">
        <v>114</v>
      </c>
      <c r="J166" s="165">
        <v>45071</v>
      </c>
      <c r="K166" s="165">
        <v>45071</v>
      </c>
      <c r="L166" s="172" t="s">
        <v>2512</v>
      </c>
      <c r="M166" s="159" t="s">
        <v>133</v>
      </c>
      <c r="N166" s="159" t="s">
        <v>644</v>
      </c>
      <c r="O166" s="159" t="s">
        <v>345</v>
      </c>
      <c r="P166" s="159"/>
      <c r="Q166" s="165"/>
      <c r="R166" s="166"/>
      <c r="S166" s="167"/>
      <c r="T166" s="168">
        <v>45073</v>
      </c>
      <c r="U166" s="163" t="s">
        <v>285</v>
      </c>
      <c r="V166" s="169" t="s">
        <v>164</v>
      </c>
      <c r="W166" s="173" t="s">
        <v>1550</v>
      </c>
    </row>
    <row r="167" spans="1:23" ht="14.45" customHeight="1" x14ac:dyDescent="0.25">
      <c r="A167" s="171" t="s">
        <v>2513</v>
      </c>
      <c r="B167" s="160">
        <v>23</v>
      </c>
      <c r="C167" s="159" t="s">
        <v>168</v>
      </c>
      <c r="D167" s="159" t="s">
        <v>173</v>
      </c>
      <c r="E167" s="159" t="s">
        <v>185</v>
      </c>
      <c r="F167" s="159"/>
      <c r="G167" s="166" t="s">
        <v>529</v>
      </c>
      <c r="H167" s="171" t="s">
        <v>89</v>
      </c>
      <c r="I167" s="159" t="s">
        <v>114</v>
      </c>
      <c r="J167" s="165">
        <v>45071</v>
      </c>
      <c r="K167" s="165">
        <v>45071</v>
      </c>
      <c r="L167" s="172" t="s">
        <v>2514</v>
      </c>
      <c r="M167" s="159" t="s">
        <v>137</v>
      </c>
      <c r="N167" s="159" t="s">
        <v>644</v>
      </c>
      <c r="O167" s="159" t="s">
        <v>462</v>
      </c>
      <c r="P167" s="159"/>
      <c r="Q167" s="165"/>
      <c r="R167" s="166"/>
      <c r="S167" s="167"/>
      <c r="T167" s="168">
        <v>45073</v>
      </c>
      <c r="U167" s="163" t="s">
        <v>2515</v>
      </c>
      <c r="V167" s="169" t="s">
        <v>162</v>
      </c>
      <c r="W167" s="173" t="s">
        <v>2516</v>
      </c>
    </row>
    <row r="168" spans="1:23" ht="14.45" customHeight="1" x14ac:dyDescent="0.25">
      <c r="A168" s="171" t="s">
        <v>2517</v>
      </c>
      <c r="B168" s="160">
        <v>55</v>
      </c>
      <c r="C168" s="159" t="s">
        <v>168</v>
      </c>
      <c r="D168" s="159" t="s">
        <v>508</v>
      </c>
      <c r="E168" s="159" t="s">
        <v>279</v>
      </c>
      <c r="F168" s="159"/>
      <c r="G168" s="166" t="s">
        <v>2518</v>
      </c>
      <c r="H168" s="171" t="s">
        <v>89</v>
      </c>
      <c r="I168" s="159" t="s">
        <v>106</v>
      </c>
      <c r="J168" s="165">
        <v>45071</v>
      </c>
      <c r="K168" s="165">
        <v>45071</v>
      </c>
      <c r="L168" s="172" t="s">
        <v>2519</v>
      </c>
      <c r="M168" s="159" t="s">
        <v>133</v>
      </c>
      <c r="N168" s="159" t="s">
        <v>644</v>
      </c>
      <c r="O168" s="159"/>
      <c r="P168" s="159"/>
      <c r="Q168" s="165"/>
      <c r="R168" s="166"/>
      <c r="S168" s="167"/>
      <c r="T168" s="168">
        <v>45074</v>
      </c>
      <c r="U168" s="163" t="s">
        <v>285</v>
      </c>
      <c r="V168" s="169" t="s">
        <v>164</v>
      </c>
      <c r="W168" s="173" t="s">
        <v>817</v>
      </c>
    </row>
    <row r="169" spans="1:23" ht="14.45" customHeight="1" x14ac:dyDescent="0.25">
      <c r="A169" s="171" t="s">
        <v>2520</v>
      </c>
      <c r="B169" s="170">
        <f>3/365.25</f>
        <v>8.2135523613963042E-3</v>
      </c>
      <c r="C169" s="159" t="s">
        <v>168</v>
      </c>
      <c r="D169" s="159" t="s">
        <v>173</v>
      </c>
      <c r="E169" s="159" t="s">
        <v>185</v>
      </c>
      <c r="F169" s="159"/>
      <c r="G169" s="166" t="s">
        <v>2521</v>
      </c>
      <c r="H169" s="171" t="s">
        <v>91</v>
      </c>
      <c r="I169" s="159" t="s">
        <v>114</v>
      </c>
      <c r="J169" s="165">
        <v>45072</v>
      </c>
      <c r="K169" s="165">
        <v>45072</v>
      </c>
      <c r="L169" s="172" t="s">
        <v>2522</v>
      </c>
      <c r="M169" s="159" t="s">
        <v>133</v>
      </c>
      <c r="N169" s="159" t="s">
        <v>644</v>
      </c>
      <c r="O169" s="159"/>
      <c r="P169" s="159"/>
      <c r="Q169" s="165"/>
      <c r="R169" s="166"/>
      <c r="S169" s="167"/>
      <c r="T169" s="168">
        <v>45077</v>
      </c>
      <c r="U169" s="163" t="s">
        <v>574</v>
      </c>
      <c r="V169" s="169" t="s">
        <v>162</v>
      </c>
      <c r="W169" s="173" t="s">
        <v>328</v>
      </c>
    </row>
    <row r="170" spans="1:23" ht="14.45" customHeight="1" x14ac:dyDescent="0.25">
      <c r="A170" s="171" t="s">
        <v>2523</v>
      </c>
      <c r="B170" s="160">
        <v>2</v>
      </c>
      <c r="C170" s="159" t="s">
        <v>178</v>
      </c>
      <c r="D170" s="159" t="s">
        <v>173</v>
      </c>
      <c r="E170" s="159" t="s">
        <v>185</v>
      </c>
      <c r="F170" s="159"/>
      <c r="G170" s="166" t="s">
        <v>363</v>
      </c>
      <c r="H170" s="171" t="s">
        <v>91</v>
      </c>
      <c r="I170" s="159" t="s">
        <v>114</v>
      </c>
      <c r="J170" s="165">
        <v>45072</v>
      </c>
      <c r="K170" s="165">
        <v>45072</v>
      </c>
      <c r="L170" s="172" t="s">
        <v>1558</v>
      </c>
      <c r="M170" s="159" t="s">
        <v>201</v>
      </c>
      <c r="N170" s="159" t="s">
        <v>644</v>
      </c>
      <c r="O170" s="159"/>
      <c r="P170" s="159"/>
      <c r="Q170" s="165"/>
      <c r="R170" s="166"/>
      <c r="S170" s="167"/>
      <c r="T170" s="168">
        <v>45077</v>
      </c>
      <c r="U170" s="163" t="s">
        <v>2524</v>
      </c>
      <c r="V170" s="169" t="s">
        <v>162</v>
      </c>
      <c r="W170" s="173" t="s">
        <v>328</v>
      </c>
    </row>
    <row r="171" spans="1:23" ht="14.45" customHeight="1" x14ac:dyDescent="0.25">
      <c r="A171" s="171" t="s">
        <v>2525</v>
      </c>
      <c r="B171" s="160">
        <v>6</v>
      </c>
      <c r="C171" s="159" t="s">
        <v>178</v>
      </c>
      <c r="D171" s="159" t="s">
        <v>839</v>
      </c>
      <c r="E171" s="159" t="s">
        <v>185</v>
      </c>
      <c r="F171" s="159"/>
      <c r="G171" s="166" t="s">
        <v>2526</v>
      </c>
      <c r="H171" s="171" t="s">
        <v>91</v>
      </c>
      <c r="I171" s="159" t="s">
        <v>116</v>
      </c>
      <c r="J171" s="165">
        <v>45071</v>
      </c>
      <c r="K171" s="165">
        <v>45071</v>
      </c>
      <c r="L171" s="172" t="s">
        <v>1533</v>
      </c>
      <c r="M171" s="159" t="s">
        <v>133</v>
      </c>
      <c r="N171" s="159" t="s">
        <v>344</v>
      </c>
      <c r="O171" s="159"/>
      <c r="P171" s="159"/>
      <c r="Q171" s="165"/>
      <c r="R171" s="166"/>
      <c r="S171" s="167"/>
      <c r="T171" s="168">
        <v>45081</v>
      </c>
      <c r="U171" s="163" t="s">
        <v>2527</v>
      </c>
      <c r="V171" s="169" t="s">
        <v>162</v>
      </c>
      <c r="W171" s="173" t="s">
        <v>900</v>
      </c>
    </row>
    <row r="172" spans="1:23" ht="14.45" customHeight="1" x14ac:dyDescent="0.25">
      <c r="A172" s="171" t="s">
        <v>2528</v>
      </c>
      <c r="B172" s="170">
        <v>9</v>
      </c>
      <c r="C172" s="159" t="s">
        <v>178</v>
      </c>
      <c r="D172" s="159" t="s">
        <v>839</v>
      </c>
      <c r="E172" s="159" t="s">
        <v>185</v>
      </c>
      <c r="F172" s="159"/>
      <c r="G172" s="166" t="s">
        <v>2526</v>
      </c>
      <c r="H172" s="171" t="s">
        <v>91</v>
      </c>
      <c r="I172" s="159" t="s">
        <v>116</v>
      </c>
      <c r="J172" s="165">
        <v>45071</v>
      </c>
      <c r="K172" s="165">
        <v>45071</v>
      </c>
      <c r="L172" s="172" t="s">
        <v>1533</v>
      </c>
      <c r="M172" s="159" t="s">
        <v>133</v>
      </c>
      <c r="N172" s="159" t="s">
        <v>344</v>
      </c>
      <c r="O172" s="159"/>
      <c r="P172" s="159"/>
      <c r="Q172" s="165"/>
      <c r="R172" s="166"/>
      <c r="S172" s="167"/>
      <c r="T172" s="168">
        <v>45081</v>
      </c>
      <c r="U172" s="163" t="s">
        <v>2529</v>
      </c>
      <c r="V172" s="169" t="s">
        <v>162</v>
      </c>
      <c r="W172" s="173" t="s">
        <v>900</v>
      </c>
    </row>
    <row r="173" spans="1:23" ht="14.45" customHeight="1" x14ac:dyDescent="0.25">
      <c r="A173" s="171" t="s">
        <v>2530</v>
      </c>
      <c r="B173" s="160">
        <v>28</v>
      </c>
      <c r="C173" s="159" t="s">
        <v>168</v>
      </c>
      <c r="D173" s="159" t="s">
        <v>173</v>
      </c>
      <c r="E173" s="159" t="s">
        <v>279</v>
      </c>
      <c r="F173" s="159"/>
      <c r="G173" s="166" t="s">
        <v>514</v>
      </c>
      <c r="H173" s="171" t="s">
        <v>89</v>
      </c>
      <c r="I173" s="159" t="s">
        <v>106</v>
      </c>
      <c r="J173" s="165">
        <v>45072</v>
      </c>
      <c r="K173" s="165">
        <v>45072</v>
      </c>
      <c r="L173" s="172" t="s">
        <v>1889</v>
      </c>
      <c r="M173" s="159" t="s">
        <v>201</v>
      </c>
      <c r="N173" s="159" t="s">
        <v>644</v>
      </c>
      <c r="O173" s="159" t="s">
        <v>421</v>
      </c>
      <c r="P173" s="159"/>
      <c r="Q173" s="165"/>
      <c r="R173" s="166"/>
      <c r="S173" s="167"/>
      <c r="T173" s="168">
        <v>45074</v>
      </c>
      <c r="U173" s="163" t="s">
        <v>2531</v>
      </c>
      <c r="V173" s="169" t="s">
        <v>162</v>
      </c>
      <c r="W173" s="173" t="s">
        <v>276</v>
      </c>
    </row>
    <row r="174" spans="1:23" ht="14.45" customHeight="1" x14ac:dyDescent="0.25">
      <c r="A174" s="171" t="s">
        <v>2532</v>
      </c>
      <c r="B174" s="160">
        <v>65</v>
      </c>
      <c r="C174" s="159" t="s">
        <v>168</v>
      </c>
      <c r="D174" s="159" t="s">
        <v>173</v>
      </c>
      <c r="E174" s="159" t="s">
        <v>279</v>
      </c>
      <c r="F174" s="159"/>
      <c r="G174" s="166" t="s">
        <v>350</v>
      </c>
      <c r="H174" s="171" t="s">
        <v>89</v>
      </c>
      <c r="I174" s="159" t="s">
        <v>106</v>
      </c>
      <c r="J174" s="165">
        <v>45072</v>
      </c>
      <c r="K174" s="165">
        <v>45072</v>
      </c>
      <c r="L174" s="172" t="s">
        <v>1542</v>
      </c>
      <c r="M174" s="159" t="s">
        <v>133</v>
      </c>
      <c r="N174" s="159" t="s">
        <v>644</v>
      </c>
      <c r="O174" s="159"/>
      <c r="P174" s="159"/>
      <c r="Q174" s="165"/>
      <c r="R174" s="166"/>
      <c r="S174" s="167"/>
      <c r="T174" s="168">
        <v>45078</v>
      </c>
      <c r="U174" s="163" t="s">
        <v>2533</v>
      </c>
      <c r="V174" s="169" t="s">
        <v>162</v>
      </c>
      <c r="W174" s="173" t="s">
        <v>347</v>
      </c>
    </row>
    <row r="175" spans="1:23" ht="14.45" customHeight="1" x14ac:dyDescent="0.25">
      <c r="A175" s="171" t="s">
        <v>2534</v>
      </c>
      <c r="B175" s="160">
        <v>26</v>
      </c>
      <c r="C175" s="159" t="s">
        <v>168</v>
      </c>
      <c r="D175" s="159" t="s">
        <v>169</v>
      </c>
      <c r="E175" s="159" t="s">
        <v>185</v>
      </c>
      <c r="F175" s="159"/>
      <c r="G175" s="166" t="s">
        <v>1609</v>
      </c>
      <c r="H175" s="171" t="s">
        <v>89</v>
      </c>
      <c r="I175" s="159" t="s">
        <v>114</v>
      </c>
      <c r="J175" s="165">
        <v>45070</v>
      </c>
      <c r="K175" s="165">
        <v>45070</v>
      </c>
      <c r="L175" s="172" t="s">
        <v>2535</v>
      </c>
      <c r="M175" s="159" t="s">
        <v>137</v>
      </c>
      <c r="N175" s="159" t="s">
        <v>344</v>
      </c>
      <c r="O175" s="159" t="s">
        <v>352</v>
      </c>
      <c r="P175" s="159" t="s">
        <v>353</v>
      </c>
      <c r="Q175" s="165">
        <v>45071</v>
      </c>
      <c r="R175" s="166" t="s">
        <v>354</v>
      </c>
      <c r="S175" s="167"/>
      <c r="T175" s="168">
        <v>45076</v>
      </c>
      <c r="U175" s="163" t="s">
        <v>2536</v>
      </c>
      <c r="V175" s="169" t="s">
        <v>162</v>
      </c>
      <c r="W175" s="173" t="s">
        <v>1031</v>
      </c>
    </row>
    <row r="176" spans="1:23" ht="14.45" customHeight="1" x14ac:dyDescent="0.25">
      <c r="A176" s="171" t="s">
        <v>2537</v>
      </c>
      <c r="B176" s="160">
        <f>2*30.4387/365.25</f>
        <v>0.16667323750855578</v>
      </c>
      <c r="C176" s="159" t="s">
        <v>178</v>
      </c>
      <c r="D176" s="159" t="s">
        <v>173</v>
      </c>
      <c r="E176" s="159" t="s">
        <v>279</v>
      </c>
      <c r="F176" s="159"/>
      <c r="G176" s="166" t="s">
        <v>179</v>
      </c>
      <c r="H176" s="171" t="s">
        <v>89</v>
      </c>
      <c r="I176" s="159" t="s">
        <v>106</v>
      </c>
      <c r="J176" s="165">
        <v>45072</v>
      </c>
      <c r="K176" s="165">
        <v>45072</v>
      </c>
      <c r="L176" s="172" t="s">
        <v>2538</v>
      </c>
      <c r="M176" s="159" t="s">
        <v>133</v>
      </c>
      <c r="N176" s="159" t="s">
        <v>644</v>
      </c>
      <c r="O176" s="159"/>
      <c r="P176" s="159"/>
      <c r="Q176" s="165"/>
      <c r="R176" s="166"/>
      <c r="S176" s="167"/>
      <c r="T176" s="168">
        <v>45078</v>
      </c>
      <c r="U176" s="163" t="s">
        <v>285</v>
      </c>
      <c r="V176" s="169" t="s">
        <v>162</v>
      </c>
      <c r="W176" s="173" t="s">
        <v>286</v>
      </c>
    </row>
    <row r="177" spans="1:23" ht="14.45" customHeight="1" x14ac:dyDescent="0.25">
      <c r="A177" s="171" t="s">
        <v>2539</v>
      </c>
      <c r="B177" s="160">
        <v>25</v>
      </c>
      <c r="C177" s="159" t="s">
        <v>178</v>
      </c>
      <c r="D177" s="159" t="s">
        <v>173</v>
      </c>
      <c r="E177" s="159" t="s">
        <v>185</v>
      </c>
      <c r="F177" s="159"/>
      <c r="G177" s="166" t="s">
        <v>363</v>
      </c>
      <c r="H177" s="171" t="s">
        <v>91</v>
      </c>
      <c r="I177" s="159" t="s">
        <v>114</v>
      </c>
      <c r="J177" s="165">
        <v>45072</v>
      </c>
      <c r="K177" s="165">
        <v>45072</v>
      </c>
      <c r="L177" s="172" t="s">
        <v>2540</v>
      </c>
      <c r="M177" s="159" t="s">
        <v>133</v>
      </c>
      <c r="N177" s="159" t="s">
        <v>644</v>
      </c>
      <c r="O177" s="159"/>
      <c r="P177" s="159"/>
      <c r="Q177" s="165"/>
      <c r="R177" s="166"/>
      <c r="S177" s="167"/>
      <c r="T177" s="168">
        <v>45078</v>
      </c>
      <c r="U177" s="163" t="s">
        <v>2541</v>
      </c>
      <c r="V177" s="169" t="s">
        <v>162</v>
      </c>
      <c r="W177" s="173" t="s">
        <v>347</v>
      </c>
    </row>
    <row r="178" spans="1:23" ht="14.45" customHeight="1" x14ac:dyDescent="0.25">
      <c r="A178" s="171" t="s">
        <v>2542</v>
      </c>
      <c r="B178" s="160">
        <v>50</v>
      </c>
      <c r="C178" s="159" t="s">
        <v>168</v>
      </c>
      <c r="D178" s="159" t="s">
        <v>173</v>
      </c>
      <c r="E178" s="159" t="s">
        <v>185</v>
      </c>
      <c r="F178" s="159"/>
      <c r="G178" s="166" t="s">
        <v>436</v>
      </c>
      <c r="H178" s="171" t="s">
        <v>91</v>
      </c>
      <c r="I178" s="159" t="s">
        <v>114</v>
      </c>
      <c r="J178" s="165">
        <v>45073</v>
      </c>
      <c r="K178" s="165">
        <v>45073</v>
      </c>
      <c r="L178" s="172" t="s">
        <v>2008</v>
      </c>
      <c r="M178" s="159" t="s">
        <v>133</v>
      </c>
      <c r="N178" s="159" t="s">
        <v>644</v>
      </c>
      <c r="O178" s="159"/>
      <c r="P178" s="159"/>
      <c r="Q178" s="165"/>
      <c r="R178" s="166"/>
      <c r="S178" s="167"/>
      <c r="T178" s="168">
        <v>45076</v>
      </c>
      <c r="U178" s="163" t="s">
        <v>2543</v>
      </c>
      <c r="V178" s="169" t="s">
        <v>162</v>
      </c>
      <c r="W178" s="173" t="s">
        <v>371</v>
      </c>
    </row>
    <row r="179" spans="1:23" ht="14.45" customHeight="1" x14ac:dyDescent="0.25">
      <c r="A179" s="171" t="s">
        <v>2544</v>
      </c>
      <c r="B179" s="160">
        <v>5.5</v>
      </c>
      <c r="C179" s="159" t="s">
        <v>178</v>
      </c>
      <c r="D179" s="159" t="s">
        <v>173</v>
      </c>
      <c r="E179" s="159" t="s">
        <v>185</v>
      </c>
      <c r="F179" s="159"/>
      <c r="G179" s="166" t="s">
        <v>436</v>
      </c>
      <c r="H179" s="171" t="s">
        <v>91</v>
      </c>
      <c r="I179" s="159" t="s">
        <v>114</v>
      </c>
      <c r="J179" s="165">
        <v>45073</v>
      </c>
      <c r="K179" s="165">
        <v>45073</v>
      </c>
      <c r="L179" s="172" t="s">
        <v>1919</v>
      </c>
      <c r="M179" s="159" t="s">
        <v>133</v>
      </c>
      <c r="N179" s="159" t="s">
        <v>1217</v>
      </c>
      <c r="O179" s="159"/>
      <c r="P179" s="159"/>
      <c r="Q179" s="165"/>
      <c r="R179" s="166"/>
      <c r="S179" s="167"/>
      <c r="T179" s="168">
        <v>45078</v>
      </c>
      <c r="U179" s="163" t="s">
        <v>2545</v>
      </c>
      <c r="V179" s="169" t="s">
        <v>162</v>
      </c>
      <c r="W179" s="173" t="s">
        <v>328</v>
      </c>
    </row>
    <row r="180" spans="1:23" ht="14.45" customHeight="1" x14ac:dyDescent="0.25">
      <c r="A180" s="171" t="s">
        <v>2546</v>
      </c>
      <c r="B180" s="160">
        <v>4</v>
      </c>
      <c r="C180" s="159" t="s">
        <v>178</v>
      </c>
      <c r="D180" s="159" t="s">
        <v>173</v>
      </c>
      <c r="E180" s="159" t="s">
        <v>279</v>
      </c>
      <c r="F180" s="159"/>
      <c r="G180" s="166" t="s">
        <v>179</v>
      </c>
      <c r="H180" s="171" t="s">
        <v>89</v>
      </c>
      <c r="I180" s="159" t="s">
        <v>106</v>
      </c>
      <c r="J180" s="165">
        <v>45073</v>
      </c>
      <c r="K180" s="165">
        <v>45073</v>
      </c>
      <c r="L180" s="172" t="s">
        <v>211</v>
      </c>
      <c r="M180" s="159" t="s">
        <v>133</v>
      </c>
      <c r="N180" s="159" t="s">
        <v>1217</v>
      </c>
      <c r="O180" s="159"/>
      <c r="P180" s="159"/>
      <c r="Q180" s="165"/>
      <c r="R180" s="166"/>
      <c r="S180" s="167"/>
      <c r="T180" s="168">
        <v>45078</v>
      </c>
      <c r="U180" s="163" t="s">
        <v>2547</v>
      </c>
      <c r="V180" s="169" t="s">
        <v>162</v>
      </c>
      <c r="W180" s="173" t="s">
        <v>328</v>
      </c>
    </row>
    <row r="181" spans="1:23" ht="14.45" customHeight="1" x14ac:dyDescent="0.25">
      <c r="A181" s="171" t="s">
        <v>2548</v>
      </c>
      <c r="B181" s="160">
        <v>4</v>
      </c>
      <c r="C181" s="159" t="s">
        <v>168</v>
      </c>
      <c r="D181" s="159" t="s">
        <v>173</v>
      </c>
      <c r="E181" s="159" t="s">
        <v>185</v>
      </c>
      <c r="F181" s="159"/>
      <c r="G181" s="166" t="s">
        <v>408</v>
      </c>
      <c r="H181" s="171" t="s">
        <v>91</v>
      </c>
      <c r="I181" s="159" t="s">
        <v>114</v>
      </c>
      <c r="J181" s="165">
        <v>45069</v>
      </c>
      <c r="K181" s="165">
        <v>45069</v>
      </c>
      <c r="L181" s="172" t="s">
        <v>2549</v>
      </c>
      <c r="M181" s="159" t="s">
        <v>133</v>
      </c>
      <c r="N181" s="159" t="s">
        <v>644</v>
      </c>
      <c r="O181" s="159" t="s">
        <v>345</v>
      </c>
      <c r="P181" s="159"/>
      <c r="Q181" s="165"/>
      <c r="R181" s="166"/>
      <c r="S181" s="167"/>
      <c r="T181" s="168">
        <v>45074</v>
      </c>
      <c r="U181" s="163"/>
      <c r="V181" s="169" t="s">
        <v>162</v>
      </c>
      <c r="W181" s="173" t="s">
        <v>328</v>
      </c>
    </row>
    <row r="182" spans="1:23" ht="14.45" customHeight="1" x14ac:dyDescent="0.25">
      <c r="A182" s="171" t="s">
        <v>2550</v>
      </c>
      <c r="B182" s="160">
        <v>25</v>
      </c>
      <c r="C182" s="159" t="s">
        <v>168</v>
      </c>
      <c r="D182" s="159" t="s">
        <v>173</v>
      </c>
      <c r="E182" s="159" t="s">
        <v>279</v>
      </c>
      <c r="F182" s="159"/>
      <c r="G182" s="166" t="s">
        <v>1002</v>
      </c>
      <c r="H182" s="171" t="s">
        <v>89</v>
      </c>
      <c r="I182" s="159" t="s">
        <v>102</v>
      </c>
      <c r="J182" s="165">
        <v>45074</v>
      </c>
      <c r="K182" s="165">
        <v>45074</v>
      </c>
      <c r="L182" s="172" t="s">
        <v>223</v>
      </c>
      <c r="M182" s="159" t="s">
        <v>137</v>
      </c>
      <c r="N182" s="159" t="s">
        <v>644</v>
      </c>
      <c r="O182" s="159" t="s">
        <v>462</v>
      </c>
      <c r="P182" s="159"/>
      <c r="Q182" s="165"/>
      <c r="R182" s="166"/>
      <c r="S182" s="167"/>
      <c r="T182" s="168">
        <v>45076</v>
      </c>
      <c r="U182" s="163" t="s">
        <v>2551</v>
      </c>
      <c r="V182" s="169" t="s">
        <v>162</v>
      </c>
      <c r="W182" s="173" t="s">
        <v>276</v>
      </c>
    </row>
    <row r="183" spans="1:23" ht="14.45" customHeight="1" x14ac:dyDescent="0.25">
      <c r="A183" s="171" t="s">
        <v>2552</v>
      </c>
      <c r="B183" s="160">
        <v>19</v>
      </c>
      <c r="C183" s="159" t="s">
        <v>168</v>
      </c>
      <c r="D183" s="159" t="s">
        <v>173</v>
      </c>
      <c r="E183" s="159" t="s">
        <v>279</v>
      </c>
      <c r="F183" s="159"/>
      <c r="G183" s="166" t="s">
        <v>419</v>
      </c>
      <c r="H183" s="171" t="s">
        <v>89</v>
      </c>
      <c r="I183" s="159" t="s">
        <v>106</v>
      </c>
      <c r="J183" s="165">
        <v>45074</v>
      </c>
      <c r="K183" s="165">
        <v>45074</v>
      </c>
      <c r="L183" s="172" t="s">
        <v>171</v>
      </c>
      <c r="M183" s="159" t="s">
        <v>137</v>
      </c>
      <c r="N183" s="159" t="s">
        <v>644</v>
      </c>
      <c r="O183" s="159"/>
      <c r="P183" s="159" t="s">
        <v>353</v>
      </c>
      <c r="Q183" s="165">
        <v>45075</v>
      </c>
      <c r="R183" s="166" t="s">
        <v>354</v>
      </c>
      <c r="S183" s="167"/>
      <c r="T183" s="168">
        <v>45084</v>
      </c>
      <c r="U183" s="163" t="s">
        <v>2553</v>
      </c>
      <c r="V183" s="169" t="s">
        <v>162</v>
      </c>
      <c r="W183" s="173" t="s">
        <v>900</v>
      </c>
    </row>
    <row r="184" spans="1:23" ht="14.45" customHeight="1" x14ac:dyDescent="0.25">
      <c r="A184" s="171" t="s">
        <v>2554</v>
      </c>
      <c r="B184" s="160">
        <v>22</v>
      </c>
      <c r="C184" s="159" t="s">
        <v>178</v>
      </c>
      <c r="D184" s="159" t="s">
        <v>173</v>
      </c>
      <c r="E184" s="159" t="s">
        <v>185</v>
      </c>
      <c r="F184" s="159"/>
      <c r="G184" s="166" t="s">
        <v>413</v>
      </c>
      <c r="H184" s="171" t="s">
        <v>91</v>
      </c>
      <c r="I184" s="159" t="s">
        <v>114</v>
      </c>
      <c r="J184" s="165">
        <v>45074</v>
      </c>
      <c r="K184" s="165">
        <v>45074</v>
      </c>
      <c r="L184" s="172" t="s">
        <v>2407</v>
      </c>
      <c r="M184" s="159" t="s">
        <v>201</v>
      </c>
      <c r="N184" s="159" t="s">
        <v>644</v>
      </c>
      <c r="O184" s="159"/>
      <c r="P184" s="159"/>
      <c r="Q184" s="165"/>
      <c r="R184" s="166"/>
      <c r="S184" s="167"/>
      <c r="T184" s="168">
        <v>45078</v>
      </c>
      <c r="U184" s="163" t="s">
        <v>2555</v>
      </c>
      <c r="V184" s="169" t="s">
        <v>162</v>
      </c>
      <c r="W184" s="173" t="s">
        <v>299</v>
      </c>
    </row>
    <row r="185" spans="1:23" ht="14.45" customHeight="1" x14ac:dyDescent="0.25">
      <c r="A185" s="171" t="s">
        <v>2556</v>
      </c>
      <c r="B185" s="160">
        <f>11*30.4387/365.25</f>
        <v>0.9167028062970568</v>
      </c>
      <c r="C185" s="159" t="s">
        <v>168</v>
      </c>
      <c r="D185" s="159" t="s">
        <v>508</v>
      </c>
      <c r="E185" s="159" t="s">
        <v>279</v>
      </c>
      <c r="F185" s="159"/>
      <c r="G185" s="166" t="s">
        <v>2557</v>
      </c>
      <c r="H185" s="171" t="s">
        <v>89</v>
      </c>
      <c r="I185" s="159" t="s">
        <v>106</v>
      </c>
      <c r="J185" s="165">
        <v>45074</v>
      </c>
      <c r="K185" s="165">
        <v>45074</v>
      </c>
      <c r="L185" s="172" t="s">
        <v>211</v>
      </c>
      <c r="M185" s="159" t="s">
        <v>133</v>
      </c>
      <c r="N185" s="159" t="s">
        <v>344</v>
      </c>
      <c r="O185" s="159"/>
      <c r="P185" s="159"/>
      <c r="Q185" s="165"/>
      <c r="R185" s="166" t="s">
        <v>147</v>
      </c>
      <c r="S185" s="167"/>
      <c r="T185" s="168">
        <v>45089</v>
      </c>
      <c r="U185" s="163" t="s">
        <v>2558</v>
      </c>
      <c r="V185" s="169" t="s">
        <v>162</v>
      </c>
      <c r="W185" s="173" t="s">
        <v>2559</v>
      </c>
    </row>
    <row r="186" spans="1:23" ht="14.45" customHeight="1" x14ac:dyDescent="0.25">
      <c r="A186" s="171"/>
      <c r="B186" s="160"/>
      <c r="C186" s="159"/>
      <c r="D186" s="159"/>
      <c r="E186" s="159"/>
      <c r="F186" s="159"/>
      <c r="G186" s="166"/>
      <c r="H186" s="171"/>
      <c r="I186" s="159"/>
      <c r="J186" s="165"/>
      <c r="K186" s="165"/>
      <c r="L186" s="172"/>
      <c r="M186" s="159"/>
      <c r="N186" s="159"/>
      <c r="O186" s="159"/>
      <c r="P186" s="159"/>
      <c r="Q186" s="165"/>
      <c r="R186" s="166"/>
      <c r="S186" s="167"/>
      <c r="T186" s="168"/>
      <c r="U186" s="163"/>
      <c r="V186" s="169"/>
      <c r="W186" s="173"/>
    </row>
    <row r="187" spans="1:23" ht="14.45" customHeight="1" x14ac:dyDescent="0.25">
      <c r="A187" s="171"/>
      <c r="B187" s="160"/>
      <c r="C187" s="159"/>
      <c r="D187" s="159"/>
      <c r="E187" s="159"/>
      <c r="F187" s="159"/>
      <c r="G187" s="166"/>
      <c r="H187" s="171"/>
      <c r="I187" s="159"/>
      <c r="J187" s="165"/>
      <c r="K187" s="165"/>
      <c r="L187" s="172"/>
      <c r="M187" s="159"/>
      <c r="N187" s="159"/>
      <c r="O187" s="159"/>
      <c r="P187" s="159"/>
      <c r="Q187" s="165"/>
      <c r="R187" s="166"/>
      <c r="S187" s="167"/>
      <c r="T187" s="168"/>
      <c r="U187" s="163"/>
      <c r="V187" s="169"/>
      <c r="W187" s="173"/>
    </row>
    <row r="188" spans="1:23" ht="14.45" customHeight="1" x14ac:dyDescent="0.25">
      <c r="A188" s="171"/>
      <c r="B188" s="160"/>
      <c r="C188" s="159"/>
      <c r="D188" s="159"/>
      <c r="E188" s="159"/>
      <c r="F188" s="159"/>
      <c r="G188" s="166"/>
      <c r="H188" s="171"/>
      <c r="I188" s="159"/>
      <c r="J188" s="165"/>
      <c r="K188" s="178"/>
      <c r="L188" s="172"/>
      <c r="M188" s="159"/>
      <c r="N188" s="159"/>
      <c r="O188" s="159"/>
      <c r="P188" s="159"/>
      <c r="Q188" s="165"/>
      <c r="R188" s="166"/>
      <c r="S188" s="167"/>
      <c r="T188" s="168"/>
      <c r="U188" s="163"/>
      <c r="V188" s="169"/>
      <c r="W188" s="173"/>
    </row>
    <row r="189" spans="1:23" ht="14.45" customHeight="1" x14ac:dyDescent="0.25">
      <c r="A189" s="171"/>
      <c r="B189" s="160"/>
      <c r="C189" s="159"/>
      <c r="D189" s="159"/>
      <c r="E189" s="159"/>
      <c r="F189" s="159"/>
      <c r="G189" s="166"/>
      <c r="H189" s="171"/>
      <c r="I189" s="159"/>
      <c r="J189" s="165"/>
      <c r="K189" s="165"/>
      <c r="L189" s="172"/>
      <c r="M189" s="159"/>
      <c r="N189" s="159"/>
      <c r="O189" s="159"/>
      <c r="P189" s="159"/>
      <c r="Q189" s="165"/>
      <c r="R189" s="166"/>
      <c r="S189" s="167"/>
      <c r="T189" s="168"/>
      <c r="U189" s="163"/>
      <c r="V189" s="169"/>
      <c r="W189" s="173"/>
    </row>
    <row r="190" spans="1:23" ht="14.45" customHeight="1" x14ac:dyDescent="0.25">
      <c r="A190" s="171"/>
      <c r="B190" s="160"/>
      <c r="C190" s="159"/>
      <c r="D190" s="159"/>
      <c r="E190" s="159"/>
      <c r="F190" s="159"/>
      <c r="G190" s="166"/>
      <c r="H190" s="171"/>
      <c r="I190" s="159"/>
      <c r="J190" s="165"/>
      <c r="K190" s="178"/>
      <c r="L190" s="172"/>
      <c r="M190" s="159"/>
      <c r="N190" s="159"/>
      <c r="O190" s="159"/>
      <c r="P190" s="159"/>
      <c r="Q190" s="165"/>
      <c r="R190" s="166"/>
      <c r="S190" s="167"/>
      <c r="T190" s="168"/>
      <c r="U190" s="163"/>
      <c r="V190" s="169"/>
      <c r="W190" s="173"/>
    </row>
    <row r="191" spans="1:23" ht="14.45" customHeight="1" x14ac:dyDescent="0.25">
      <c r="A191" s="171"/>
      <c r="B191" s="160"/>
      <c r="C191" s="159"/>
      <c r="D191" s="159"/>
      <c r="E191" s="159"/>
      <c r="F191" s="159"/>
      <c r="G191" s="166"/>
      <c r="H191" s="171"/>
      <c r="I191" s="159"/>
      <c r="J191" s="165"/>
      <c r="K191" s="165"/>
      <c r="L191" s="172"/>
      <c r="M191" s="159"/>
      <c r="N191" s="159"/>
      <c r="O191" s="159"/>
      <c r="P191" s="159"/>
      <c r="Q191" s="165"/>
      <c r="R191" s="166"/>
      <c r="S191" s="167"/>
      <c r="T191" s="168"/>
      <c r="U191" s="163"/>
      <c r="V191" s="169"/>
      <c r="W191" s="173"/>
    </row>
    <row r="192" spans="1:23" ht="14.45" customHeight="1" x14ac:dyDescent="0.25">
      <c r="A192" s="171"/>
      <c r="B192" s="160"/>
      <c r="C192" s="159"/>
      <c r="D192" s="159"/>
      <c r="E192" s="159"/>
      <c r="F192" s="159"/>
      <c r="G192" s="166"/>
      <c r="H192" s="171"/>
      <c r="I192" s="159"/>
      <c r="J192" s="165"/>
      <c r="K192" s="178"/>
      <c r="L192" s="172"/>
      <c r="M192" s="159"/>
      <c r="N192" s="159"/>
      <c r="O192" s="159"/>
      <c r="P192" s="159"/>
      <c r="Q192" s="165"/>
      <c r="R192" s="166"/>
      <c r="S192" s="167"/>
      <c r="T192" s="168"/>
      <c r="U192" s="163"/>
      <c r="V192" s="169"/>
      <c r="W192" s="173"/>
    </row>
    <row r="193" spans="1:23" ht="14.45" customHeight="1" x14ac:dyDescent="0.25">
      <c r="A193" s="171"/>
      <c r="B193" s="160"/>
      <c r="C193" s="159"/>
      <c r="D193" s="159"/>
      <c r="E193" s="159"/>
      <c r="F193" s="159"/>
      <c r="G193" s="166"/>
      <c r="H193" s="171"/>
      <c r="I193" s="159"/>
      <c r="J193" s="165"/>
      <c r="K193" s="165"/>
      <c r="L193" s="172"/>
      <c r="M193" s="159"/>
      <c r="N193" s="159"/>
      <c r="O193" s="159"/>
      <c r="P193" s="159"/>
      <c r="Q193" s="165"/>
      <c r="R193" s="166"/>
      <c r="S193" s="167"/>
      <c r="T193" s="168"/>
      <c r="U193" s="163"/>
      <c r="V193" s="169"/>
      <c r="W193" s="173"/>
    </row>
    <row r="194" spans="1:23" ht="14.45" customHeight="1" x14ac:dyDescent="0.25">
      <c r="A194" s="171"/>
      <c r="B194" s="160"/>
      <c r="C194" s="159"/>
      <c r="D194" s="159"/>
      <c r="E194" s="159"/>
      <c r="F194" s="159"/>
      <c r="G194" s="166"/>
      <c r="H194" s="171"/>
      <c r="I194" s="159"/>
      <c r="J194" s="165"/>
      <c r="K194" s="178"/>
      <c r="L194" s="172"/>
      <c r="M194" s="159"/>
      <c r="N194" s="159"/>
      <c r="O194" s="159"/>
      <c r="P194" s="159"/>
      <c r="Q194" s="165"/>
      <c r="R194" s="166"/>
      <c r="S194" s="167"/>
      <c r="T194" s="168"/>
      <c r="U194" s="163"/>
      <c r="V194" s="169"/>
      <c r="W194" s="173"/>
    </row>
    <row r="195" spans="1:23" ht="14.45" customHeight="1" x14ac:dyDescent="0.25">
      <c r="A195" s="171"/>
      <c r="B195" s="160"/>
      <c r="C195" s="159"/>
      <c r="D195" s="159"/>
      <c r="E195" s="159"/>
      <c r="F195" s="159"/>
      <c r="G195" s="166"/>
      <c r="H195" s="171"/>
      <c r="I195" s="159"/>
      <c r="J195" s="165"/>
      <c r="K195" s="165"/>
      <c r="L195" s="172"/>
      <c r="M195" s="159"/>
      <c r="N195" s="159"/>
      <c r="O195" s="159"/>
      <c r="P195" s="159"/>
      <c r="Q195" s="165"/>
      <c r="R195" s="166"/>
      <c r="S195" s="167"/>
      <c r="T195" s="168"/>
      <c r="U195" s="163"/>
      <c r="V195" s="169"/>
      <c r="W195" s="173"/>
    </row>
    <row r="196" spans="1:23" ht="14.45" customHeight="1" x14ac:dyDescent="0.25">
      <c r="A196" s="171"/>
      <c r="B196" s="160"/>
      <c r="C196" s="159"/>
      <c r="D196" s="159"/>
      <c r="E196" s="159"/>
      <c r="F196" s="159"/>
      <c r="G196" s="166"/>
      <c r="H196" s="171"/>
      <c r="I196" s="159"/>
      <c r="J196" s="165"/>
      <c r="K196" s="178"/>
      <c r="L196" s="172"/>
      <c r="M196" s="159"/>
      <c r="N196" s="159"/>
      <c r="O196" s="159"/>
      <c r="P196" s="159"/>
      <c r="Q196" s="165"/>
      <c r="R196" s="166"/>
      <c r="S196" s="167"/>
      <c r="T196" s="168"/>
      <c r="U196" s="163"/>
      <c r="V196" s="169"/>
      <c r="W196" s="173"/>
    </row>
    <row r="197" spans="1:23" ht="14.45" customHeight="1" x14ac:dyDescent="0.25">
      <c r="A197" s="171"/>
      <c r="B197" s="160"/>
      <c r="C197" s="159"/>
      <c r="D197" s="159"/>
      <c r="E197" s="159"/>
      <c r="F197" s="159"/>
      <c r="G197" s="166"/>
      <c r="H197" s="171"/>
      <c r="I197" s="159"/>
      <c r="J197" s="165"/>
      <c r="K197" s="165"/>
      <c r="L197" s="172"/>
      <c r="M197" s="159"/>
      <c r="N197" s="159"/>
      <c r="O197" s="159"/>
      <c r="P197" s="159"/>
      <c r="Q197" s="165"/>
      <c r="R197" s="166"/>
      <c r="S197" s="167"/>
      <c r="T197" s="168"/>
      <c r="U197" s="163"/>
      <c r="V197" s="169"/>
      <c r="W197" s="173"/>
    </row>
    <row r="198" spans="1:23" ht="14.45" customHeight="1" x14ac:dyDescent="0.25">
      <c r="A198" s="171"/>
      <c r="B198" s="160"/>
      <c r="C198" s="159"/>
      <c r="D198" s="159"/>
      <c r="E198" s="159"/>
      <c r="F198" s="159"/>
      <c r="G198" s="166"/>
      <c r="H198" s="171"/>
      <c r="I198" s="159"/>
      <c r="J198" s="165"/>
      <c r="K198" s="178"/>
      <c r="L198" s="172"/>
      <c r="M198" s="159"/>
      <c r="N198" s="159"/>
      <c r="O198" s="159"/>
      <c r="P198" s="159"/>
      <c r="Q198" s="165"/>
      <c r="R198" s="166"/>
      <c r="S198" s="167"/>
      <c r="T198" s="168"/>
      <c r="U198" s="163"/>
      <c r="V198" s="169"/>
      <c r="W198" s="173"/>
    </row>
    <row r="199" spans="1:23" ht="14.45" customHeight="1" x14ac:dyDescent="0.25">
      <c r="A199" s="171"/>
      <c r="B199" s="160"/>
      <c r="C199" s="159"/>
      <c r="D199" s="159"/>
      <c r="E199" s="159"/>
      <c r="F199" s="159"/>
      <c r="G199" s="166"/>
      <c r="H199" s="171"/>
      <c r="I199" s="159"/>
      <c r="J199" s="165"/>
      <c r="K199" s="165"/>
      <c r="L199" s="172"/>
      <c r="M199" s="159"/>
      <c r="N199" s="159"/>
      <c r="O199" s="159"/>
      <c r="P199" s="159"/>
      <c r="Q199" s="165"/>
      <c r="R199" s="166"/>
      <c r="S199" s="167"/>
      <c r="T199" s="168"/>
      <c r="U199" s="163"/>
      <c r="V199" s="169"/>
      <c r="W199" s="173"/>
    </row>
    <row r="200" spans="1:23" ht="14.45" customHeight="1" x14ac:dyDescent="0.25">
      <c r="A200" s="171"/>
      <c r="B200" s="160"/>
      <c r="C200" s="159"/>
      <c r="D200" s="159"/>
      <c r="E200" s="159"/>
      <c r="F200" s="159"/>
      <c r="G200" s="166"/>
      <c r="H200" s="171"/>
      <c r="I200" s="159"/>
      <c r="J200" s="165"/>
      <c r="K200" s="178"/>
      <c r="L200" s="172"/>
      <c r="M200" s="159"/>
      <c r="N200" s="159"/>
      <c r="O200" s="159"/>
      <c r="P200" s="159"/>
      <c r="Q200" s="165"/>
      <c r="R200" s="166"/>
      <c r="S200" s="167"/>
      <c r="T200" s="168"/>
      <c r="U200" s="163"/>
      <c r="V200" s="169"/>
      <c r="W200" s="173"/>
    </row>
    <row r="201" spans="1:23" ht="14.45" customHeight="1" x14ac:dyDescent="0.25">
      <c r="A201" s="171"/>
      <c r="B201" s="160"/>
      <c r="C201" s="159"/>
      <c r="D201" s="159"/>
      <c r="E201" s="159"/>
      <c r="F201" s="159"/>
      <c r="G201" s="166"/>
      <c r="H201" s="171"/>
      <c r="I201" s="159"/>
      <c r="J201" s="165"/>
      <c r="K201" s="165"/>
      <c r="L201" s="172"/>
      <c r="M201" s="159"/>
      <c r="N201" s="159"/>
      <c r="O201" s="159"/>
      <c r="P201" s="159"/>
      <c r="Q201" s="165"/>
      <c r="R201" s="166"/>
      <c r="S201" s="167"/>
      <c r="T201" s="168"/>
      <c r="U201" s="163"/>
      <c r="V201" s="169"/>
      <c r="W201" s="173"/>
    </row>
    <row r="202" spans="1:23" ht="14.45" customHeight="1" x14ac:dyDescent="0.25">
      <c r="A202" s="171"/>
      <c r="B202" s="160"/>
      <c r="C202" s="159"/>
      <c r="D202" s="159"/>
      <c r="E202" s="159"/>
      <c r="F202" s="159"/>
      <c r="G202" s="166"/>
      <c r="H202" s="171"/>
      <c r="I202" s="159"/>
      <c r="J202" s="165"/>
      <c r="K202" s="178"/>
      <c r="L202" s="172"/>
      <c r="M202" s="159"/>
      <c r="N202" s="159"/>
      <c r="O202" s="159"/>
      <c r="P202" s="159"/>
      <c r="Q202" s="165"/>
      <c r="R202" s="166"/>
      <c r="S202" s="167"/>
      <c r="T202" s="168"/>
      <c r="U202" s="163"/>
      <c r="V202" s="169"/>
      <c r="W202" s="173"/>
    </row>
    <row r="203" spans="1:23" ht="14.45" customHeight="1" x14ac:dyDescent="0.25">
      <c r="A203" s="171"/>
      <c r="B203" s="160"/>
      <c r="C203" s="159"/>
      <c r="D203" s="159"/>
      <c r="E203" s="159"/>
      <c r="F203" s="159"/>
      <c r="G203" s="166"/>
      <c r="H203" s="171"/>
      <c r="I203" s="159"/>
      <c r="J203" s="165"/>
      <c r="K203" s="165"/>
      <c r="L203" s="172"/>
      <c r="M203" s="159"/>
      <c r="N203" s="159"/>
      <c r="O203" s="159"/>
      <c r="P203" s="159"/>
      <c r="Q203" s="165"/>
      <c r="R203" s="166"/>
      <c r="S203" s="167"/>
      <c r="T203" s="168"/>
      <c r="U203" s="163"/>
      <c r="V203" s="169"/>
      <c r="W203" s="173"/>
    </row>
    <row r="204" spans="1:23" ht="14.45" customHeight="1" x14ac:dyDescent="0.25">
      <c r="A204" s="171"/>
      <c r="B204" s="160"/>
      <c r="C204" s="159"/>
      <c r="D204" s="159"/>
      <c r="E204" s="159"/>
      <c r="F204" s="159"/>
      <c r="G204" s="166"/>
      <c r="H204" s="171"/>
      <c r="I204" s="159"/>
      <c r="J204" s="165"/>
      <c r="K204" s="178"/>
      <c r="L204" s="172"/>
      <c r="M204" s="159"/>
      <c r="N204" s="159"/>
      <c r="O204" s="159"/>
      <c r="P204" s="159"/>
      <c r="Q204" s="165"/>
      <c r="R204" s="166"/>
      <c r="S204" s="167"/>
      <c r="T204" s="168"/>
      <c r="U204" s="163"/>
      <c r="V204" s="169"/>
      <c r="W204" s="173"/>
    </row>
    <row r="205" spans="1:23" ht="14.45" customHeight="1" x14ac:dyDescent="0.25">
      <c r="A205" s="171"/>
      <c r="B205" s="160"/>
      <c r="C205" s="159"/>
      <c r="D205" s="159"/>
      <c r="E205" s="159"/>
      <c r="F205" s="159"/>
      <c r="G205" s="166"/>
      <c r="H205" s="171"/>
      <c r="I205" s="159"/>
      <c r="J205" s="165"/>
      <c r="K205" s="165"/>
      <c r="L205" s="172"/>
      <c r="M205" s="159"/>
      <c r="N205" s="159"/>
      <c r="O205" s="159"/>
      <c r="P205" s="159"/>
      <c r="Q205" s="165"/>
      <c r="R205" s="166"/>
      <c r="S205" s="167"/>
      <c r="T205" s="168"/>
      <c r="U205" s="163"/>
      <c r="V205" s="169"/>
      <c r="W205" s="173"/>
    </row>
    <row r="206" spans="1:23" ht="14.45" customHeight="1" x14ac:dyDescent="0.25">
      <c r="A206" s="171"/>
      <c r="B206" s="160"/>
      <c r="C206" s="159"/>
      <c r="D206" s="159"/>
      <c r="E206" s="159"/>
      <c r="F206" s="159"/>
      <c r="G206" s="166"/>
      <c r="H206" s="171"/>
      <c r="I206" s="159"/>
      <c r="J206" s="165"/>
      <c r="K206" s="178"/>
      <c r="L206" s="172"/>
      <c r="M206" s="159"/>
      <c r="N206" s="159"/>
      <c r="O206" s="159"/>
      <c r="P206" s="159"/>
      <c r="Q206" s="165"/>
      <c r="R206" s="166"/>
      <c r="S206" s="167"/>
      <c r="T206" s="168"/>
      <c r="U206" s="163"/>
      <c r="V206" s="169"/>
      <c r="W206" s="173"/>
    </row>
    <row r="207" spans="1:23" ht="14.45" customHeight="1" x14ac:dyDescent="0.25">
      <c r="A207" s="171"/>
      <c r="B207" s="160"/>
      <c r="C207" s="159"/>
      <c r="D207" s="159"/>
      <c r="E207" s="159"/>
      <c r="F207" s="159"/>
      <c r="G207" s="166"/>
      <c r="H207" s="171"/>
      <c r="I207" s="159"/>
      <c r="J207" s="165"/>
      <c r="K207" s="165"/>
      <c r="L207" s="172"/>
      <c r="M207" s="159"/>
      <c r="N207" s="159"/>
      <c r="O207" s="159"/>
      <c r="P207" s="159"/>
      <c r="Q207" s="165"/>
      <c r="R207" s="166"/>
      <c r="S207" s="167"/>
      <c r="T207" s="168"/>
      <c r="U207" s="163"/>
      <c r="V207" s="169"/>
      <c r="W207" s="173"/>
    </row>
    <row r="208" spans="1:23" ht="14.45" customHeight="1" x14ac:dyDescent="0.25">
      <c r="A208" s="171"/>
      <c r="B208" s="160"/>
      <c r="C208" s="159"/>
      <c r="D208" s="159"/>
      <c r="E208" s="159"/>
      <c r="F208" s="159"/>
      <c r="G208" s="166"/>
      <c r="H208" s="171"/>
      <c r="I208" s="159"/>
      <c r="J208" s="165"/>
      <c r="K208" s="178"/>
      <c r="L208" s="172"/>
      <c r="M208" s="159"/>
      <c r="N208" s="159"/>
      <c r="O208" s="159"/>
      <c r="P208" s="159"/>
      <c r="Q208" s="165"/>
      <c r="R208" s="166"/>
      <c r="S208" s="167"/>
      <c r="T208" s="168"/>
      <c r="U208" s="163"/>
      <c r="V208" s="169"/>
      <c r="W208" s="173"/>
    </row>
    <row r="209" spans="1:23" ht="14.45" customHeight="1" x14ac:dyDescent="0.25">
      <c r="A209" s="171"/>
      <c r="B209" s="160"/>
      <c r="C209" s="159"/>
      <c r="D209" s="159"/>
      <c r="E209" s="159"/>
      <c r="F209" s="159"/>
      <c r="G209" s="166"/>
      <c r="H209" s="171"/>
      <c r="I209" s="159"/>
      <c r="J209" s="165"/>
      <c r="K209" s="165"/>
      <c r="L209" s="172"/>
      <c r="M209" s="159"/>
      <c r="N209" s="159"/>
      <c r="O209" s="159"/>
      <c r="P209" s="159"/>
      <c r="Q209" s="165"/>
      <c r="R209" s="166"/>
      <c r="S209" s="167"/>
      <c r="T209" s="168"/>
      <c r="U209" s="163"/>
      <c r="V209" s="169"/>
      <c r="W209" s="173"/>
    </row>
    <row r="210" spans="1:23" ht="14.45" customHeight="1" x14ac:dyDescent="0.25">
      <c r="A210" s="171"/>
      <c r="B210" s="160"/>
      <c r="C210" s="159"/>
      <c r="D210" s="159"/>
      <c r="E210" s="159"/>
      <c r="F210" s="159"/>
      <c r="G210" s="166"/>
      <c r="H210" s="171"/>
      <c r="I210" s="159"/>
      <c r="J210" s="165"/>
      <c r="K210" s="178"/>
      <c r="L210" s="172"/>
      <c r="M210" s="159"/>
      <c r="N210" s="159"/>
      <c r="O210" s="159"/>
      <c r="P210" s="159"/>
      <c r="Q210" s="165"/>
      <c r="R210" s="166"/>
      <c r="S210" s="167"/>
      <c r="T210" s="168"/>
      <c r="U210" s="163"/>
      <c r="V210" s="169"/>
      <c r="W210" s="173"/>
    </row>
    <row r="211" spans="1:23" ht="14.45" customHeight="1" x14ac:dyDescent="0.25">
      <c r="A211" s="171"/>
      <c r="B211" s="160"/>
      <c r="C211" s="159"/>
      <c r="D211" s="159"/>
      <c r="E211" s="159"/>
      <c r="F211" s="159"/>
      <c r="G211" s="166"/>
      <c r="H211" s="171"/>
      <c r="I211" s="159"/>
      <c r="J211" s="165"/>
      <c r="K211" s="165"/>
      <c r="L211" s="172"/>
      <c r="M211" s="159"/>
      <c r="N211" s="159"/>
      <c r="O211" s="159"/>
      <c r="P211" s="159"/>
      <c r="Q211" s="165"/>
      <c r="R211" s="166"/>
      <c r="S211" s="167"/>
      <c r="T211" s="168"/>
      <c r="U211" s="163"/>
      <c r="V211" s="169"/>
      <c r="W211" s="173"/>
    </row>
    <row r="212" spans="1:23" ht="14.45" customHeight="1" x14ac:dyDescent="0.25">
      <c r="A212" s="171"/>
      <c r="B212" s="160"/>
      <c r="C212" s="159"/>
      <c r="D212" s="159"/>
      <c r="E212" s="159"/>
      <c r="F212" s="159"/>
      <c r="G212" s="166"/>
      <c r="H212" s="171"/>
      <c r="I212" s="159"/>
      <c r="J212" s="165"/>
      <c r="K212" s="178"/>
      <c r="L212" s="172"/>
      <c r="M212" s="159"/>
      <c r="N212" s="159"/>
      <c r="O212" s="159"/>
      <c r="P212" s="159"/>
      <c r="Q212" s="165"/>
      <c r="R212" s="166"/>
      <c r="S212" s="167"/>
      <c r="T212" s="168"/>
      <c r="U212" s="163"/>
      <c r="V212" s="169"/>
      <c r="W212" s="173"/>
    </row>
    <row r="213" spans="1:23" ht="14.45" customHeight="1" x14ac:dyDescent="0.25">
      <c r="A213" s="171"/>
      <c r="B213" s="160"/>
      <c r="C213" s="159"/>
      <c r="D213" s="159"/>
      <c r="E213" s="159"/>
      <c r="F213" s="159"/>
      <c r="G213" s="166"/>
      <c r="H213" s="171"/>
      <c r="I213" s="159"/>
      <c r="J213" s="165"/>
      <c r="K213" s="165"/>
      <c r="L213" s="172"/>
      <c r="M213" s="159"/>
      <c r="N213" s="159"/>
      <c r="O213" s="159"/>
      <c r="P213" s="159"/>
      <c r="Q213" s="165"/>
      <c r="R213" s="166"/>
      <c r="S213" s="167"/>
      <c r="T213" s="168"/>
      <c r="U213" s="163"/>
      <c r="V213" s="169"/>
      <c r="W213" s="173"/>
    </row>
    <row r="214" spans="1:23" ht="14.45" customHeight="1" x14ac:dyDescent="0.25">
      <c r="A214" s="171"/>
      <c r="B214" s="160"/>
      <c r="C214" s="159"/>
      <c r="D214" s="159"/>
      <c r="E214" s="159"/>
      <c r="F214" s="159"/>
      <c r="G214" s="166"/>
      <c r="H214" s="171"/>
      <c r="I214" s="159"/>
      <c r="J214" s="165"/>
      <c r="K214" s="178"/>
      <c r="L214" s="172"/>
      <c r="M214" s="159"/>
      <c r="N214" s="159"/>
      <c r="O214" s="159"/>
      <c r="P214" s="159"/>
      <c r="Q214" s="165"/>
      <c r="R214" s="166"/>
      <c r="S214" s="167"/>
      <c r="T214" s="168"/>
      <c r="U214" s="163"/>
      <c r="V214" s="169"/>
      <c r="W214" s="173"/>
    </row>
    <row r="215" spans="1:23" ht="14.45" customHeight="1" x14ac:dyDescent="0.25">
      <c r="A215" s="171"/>
      <c r="B215" s="160"/>
      <c r="C215" s="159"/>
      <c r="D215" s="159"/>
      <c r="E215" s="159"/>
      <c r="F215" s="159"/>
      <c r="G215" s="166"/>
      <c r="H215" s="171"/>
      <c r="I215" s="159"/>
      <c r="J215" s="165"/>
      <c r="K215" s="165"/>
      <c r="L215" s="172"/>
      <c r="M215" s="159"/>
      <c r="N215" s="159"/>
      <c r="O215" s="159"/>
      <c r="P215" s="159"/>
      <c r="Q215" s="165"/>
      <c r="R215" s="166"/>
      <c r="S215" s="167"/>
      <c r="T215" s="168"/>
      <c r="U215" s="163"/>
      <c r="V215" s="169"/>
      <c r="W215" s="173"/>
    </row>
    <row r="216" spans="1:23" ht="14.45" customHeight="1" x14ac:dyDescent="0.25">
      <c r="A216" s="171"/>
      <c r="B216" s="160"/>
      <c r="C216" s="159"/>
      <c r="D216" s="159"/>
      <c r="E216" s="159"/>
      <c r="F216" s="159"/>
      <c r="G216" s="166"/>
      <c r="H216" s="171"/>
      <c r="I216" s="159"/>
      <c r="J216" s="165"/>
      <c r="K216" s="178"/>
      <c r="L216" s="172"/>
      <c r="M216" s="159"/>
      <c r="N216" s="159"/>
      <c r="O216" s="159"/>
      <c r="P216" s="159"/>
      <c r="Q216" s="165"/>
      <c r="R216" s="166"/>
      <c r="S216" s="167"/>
      <c r="T216" s="168"/>
      <c r="U216" s="163"/>
      <c r="V216" s="169"/>
      <c r="W216" s="173"/>
    </row>
    <row r="217" spans="1:23" ht="14.45" customHeight="1" x14ac:dyDescent="0.25">
      <c r="A217" s="171"/>
      <c r="B217" s="160"/>
      <c r="C217" s="159"/>
      <c r="D217" s="159"/>
      <c r="E217" s="159"/>
      <c r="F217" s="159"/>
      <c r="G217" s="166"/>
      <c r="H217" s="171"/>
      <c r="I217" s="159"/>
      <c r="J217" s="165"/>
      <c r="K217" s="165"/>
      <c r="L217" s="172"/>
      <c r="M217" s="159"/>
      <c r="N217" s="159"/>
      <c r="O217" s="159"/>
      <c r="P217" s="159"/>
      <c r="Q217" s="165"/>
      <c r="R217" s="166"/>
      <c r="S217" s="167"/>
      <c r="T217" s="168"/>
      <c r="U217" s="163"/>
      <c r="V217" s="169"/>
      <c r="W217" s="173"/>
    </row>
    <row r="218" spans="1:23" ht="14.45" customHeight="1" x14ac:dyDescent="0.25">
      <c r="A218" s="171"/>
      <c r="B218" s="160"/>
      <c r="C218" s="159"/>
      <c r="D218" s="159"/>
      <c r="E218" s="159"/>
      <c r="F218" s="159"/>
      <c r="G218" s="166"/>
      <c r="H218" s="171"/>
      <c r="I218" s="159"/>
      <c r="J218" s="165"/>
      <c r="K218" s="178"/>
      <c r="L218" s="172"/>
      <c r="M218" s="159"/>
      <c r="N218" s="159"/>
      <c r="O218" s="159"/>
      <c r="P218" s="159"/>
      <c r="Q218" s="165"/>
      <c r="R218" s="166"/>
      <c r="S218" s="167"/>
      <c r="T218" s="168"/>
      <c r="U218" s="163"/>
      <c r="V218" s="169"/>
      <c r="W218" s="173"/>
    </row>
    <row r="219" spans="1:23" ht="14.45" customHeight="1" x14ac:dyDescent="0.25">
      <c r="A219" s="171"/>
      <c r="B219" s="160"/>
      <c r="C219" s="159"/>
      <c r="D219" s="159"/>
      <c r="E219" s="159"/>
      <c r="F219" s="159"/>
      <c r="G219" s="166"/>
      <c r="H219" s="171"/>
      <c r="I219" s="159"/>
      <c r="J219" s="165"/>
      <c r="K219" s="165"/>
      <c r="L219" s="172"/>
      <c r="M219" s="159"/>
      <c r="N219" s="159"/>
      <c r="O219" s="159"/>
      <c r="P219" s="159"/>
      <c r="Q219" s="165"/>
      <c r="R219" s="166"/>
      <c r="S219" s="167"/>
      <c r="T219" s="168"/>
      <c r="U219" s="163"/>
      <c r="V219" s="169"/>
      <c r="W219" s="173"/>
    </row>
    <row r="220" spans="1:23" ht="14.45" customHeight="1" x14ac:dyDescent="0.25">
      <c r="A220" s="171"/>
      <c r="B220" s="160"/>
      <c r="C220" s="159"/>
      <c r="D220" s="159"/>
      <c r="E220" s="159"/>
      <c r="F220" s="159"/>
      <c r="G220" s="166"/>
      <c r="H220" s="171"/>
      <c r="I220" s="159"/>
      <c r="J220" s="165"/>
      <c r="K220" s="178"/>
      <c r="L220" s="172"/>
      <c r="M220" s="159"/>
      <c r="N220" s="159"/>
      <c r="O220" s="159"/>
      <c r="P220" s="159"/>
      <c r="Q220" s="165"/>
      <c r="R220" s="166"/>
      <c r="S220" s="167"/>
      <c r="T220" s="168"/>
      <c r="U220" s="163"/>
      <c r="V220" s="169"/>
      <c r="W220" s="173"/>
    </row>
    <row r="221" spans="1:23" ht="14.45" customHeight="1" x14ac:dyDescent="0.25">
      <c r="A221" s="171"/>
      <c r="B221" s="160"/>
      <c r="C221" s="159"/>
      <c r="D221" s="159"/>
      <c r="E221" s="159"/>
      <c r="F221" s="159"/>
      <c r="G221" s="166"/>
      <c r="H221" s="171"/>
      <c r="I221" s="159"/>
      <c r="J221" s="165"/>
      <c r="K221" s="165"/>
      <c r="L221" s="172"/>
      <c r="M221" s="159"/>
      <c r="N221" s="159"/>
      <c r="O221" s="159"/>
      <c r="P221" s="159"/>
      <c r="Q221" s="165"/>
      <c r="R221" s="166"/>
      <c r="S221" s="167"/>
      <c r="T221" s="168"/>
      <c r="U221" s="163"/>
      <c r="V221" s="169"/>
      <c r="W221" s="173"/>
    </row>
    <row r="222" spans="1:23" ht="14.45" customHeight="1" x14ac:dyDescent="0.25">
      <c r="A222" s="171"/>
      <c r="B222" s="160"/>
      <c r="C222" s="159"/>
      <c r="D222" s="159"/>
      <c r="E222" s="159"/>
      <c r="F222" s="159"/>
      <c r="G222" s="166"/>
      <c r="H222" s="171"/>
      <c r="I222" s="159"/>
      <c r="J222" s="165"/>
      <c r="K222" s="178"/>
      <c r="L222" s="172"/>
      <c r="M222" s="159"/>
      <c r="N222" s="159"/>
      <c r="O222" s="159"/>
      <c r="P222" s="159"/>
      <c r="Q222" s="165"/>
      <c r="R222" s="166"/>
      <c r="S222" s="167"/>
      <c r="T222" s="168"/>
      <c r="U222" s="163"/>
      <c r="V222" s="169"/>
      <c r="W222" s="173"/>
    </row>
    <row r="223" spans="1:23" ht="14.45" customHeight="1" x14ac:dyDescent="0.25">
      <c r="A223" s="171"/>
      <c r="B223" s="160"/>
      <c r="C223" s="159"/>
      <c r="D223" s="159"/>
      <c r="E223" s="159"/>
      <c r="F223" s="159"/>
      <c r="G223" s="166"/>
      <c r="H223" s="171"/>
      <c r="I223" s="159"/>
      <c r="J223" s="165"/>
      <c r="K223" s="165"/>
      <c r="L223" s="172"/>
      <c r="M223" s="159"/>
      <c r="N223" s="159"/>
      <c r="O223" s="159"/>
      <c r="P223" s="159"/>
      <c r="Q223" s="165"/>
      <c r="R223" s="166"/>
      <c r="S223" s="167"/>
      <c r="T223" s="168"/>
      <c r="U223" s="163"/>
      <c r="V223" s="169"/>
      <c r="W223" s="173"/>
    </row>
    <row r="224" spans="1:23" ht="14.45" customHeight="1" x14ac:dyDescent="0.25">
      <c r="A224" s="171"/>
      <c r="B224" s="160"/>
      <c r="C224" s="159"/>
      <c r="D224" s="159"/>
      <c r="E224" s="159"/>
      <c r="F224" s="159"/>
      <c r="G224" s="166"/>
      <c r="H224" s="171"/>
      <c r="I224" s="159"/>
      <c r="J224" s="165"/>
      <c r="K224" s="178"/>
      <c r="L224" s="172"/>
      <c r="M224" s="159"/>
      <c r="N224" s="159"/>
      <c r="O224" s="159"/>
      <c r="P224" s="159"/>
      <c r="Q224" s="165"/>
      <c r="R224" s="166"/>
      <c r="S224" s="167"/>
      <c r="T224" s="168"/>
      <c r="U224" s="163"/>
      <c r="V224" s="169"/>
      <c r="W224" s="173"/>
    </row>
    <row r="225" spans="1:23" ht="14.45" customHeight="1" x14ac:dyDescent="0.25">
      <c r="A225" s="171"/>
      <c r="B225" s="160"/>
      <c r="C225" s="159"/>
      <c r="D225" s="159"/>
      <c r="E225" s="159"/>
      <c r="F225" s="159"/>
      <c r="G225" s="166"/>
      <c r="H225" s="171"/>
      <c r="I225" s="159"/>
      <c r="J225" s="165"/>
      <c r="K225" s="165"/>
      <c r="L225" s="172"/>
      <c r="M225" s="159"/>
      <c r="N225" s="159"/>
      <c r="O225" s="159"/>
      <c r="P225" s="159"/>
      <c r="Q225" s="165"/>
      <c r="R225" s="166"/>
      <c r="S225" s="167"/>
      <c r="T225" s="168"/>
      <c r="U225" s="163"/>
      <c r="V225" s="169"/>
      <c r="W225" s="173"/>
    </row>
    <row r="226" spans="1:23" ht="14.45" customHeight="1" x14ac:dyDescent="0.25">
      <c r="A226" s="171"/>
      <c r="B226" s="160"/>
      <c r="C226" s="159"/>
      <c r="D226" s="159"/>
      <c r="E226" s="159"/>
      <c r="F226" s="159"/>
      <c r="G226" s="166"/>
      <c r="H226" s="171"/>
      <c r="I226" s="159"/>
      <c r="J226" s="165"/>
      <c r="K226" s="178"/>
      <c r="L226" s="172"/>
      <c r="M226" s="159"/>
      <c r="N226" s="159"/>
      <c r="O226" s="159"/>
      <c r="P226" s="159"/>
      <c r="Q226" s="165"/>
      <c r="R226" s="166"/>
      <c r="S226" s="167"/>
      <c r="T226" s="168"/>
      <c r="U226" s="163"/>
      <c r="V226" s="169"/>
      <c r="W226" s="173"/>
    </row>
    <row r="227" spans="1:23" ht="14.45" customHeight="1" x14ac:dyDescent="0.25">
      <c r="A227" s="171"/>
      <c r="B227" s="160"/>
      <c r="C227" s="159"/>
      <c r="D227" s="159"/>
      <c r="E227" s="159"/>
      <c r="F227" s="159"/>
      <c r="G227" s="166"/>
      <c r="H227" s="171"/>
      <c r="I227" s="159"/>
      <c r="J227" s="165"/>
      <c r="K227" s="165"/>
      <c r="L227" s="172"/>
      <c r="M227" s="159"/>
      <c r="N227" s="159"/>
      <c r="O227" s="159"/>
      <c r="P227" s="159"/>
      <c r="Q227" s="165"/>
      <c r="R227" s="166"/>
      <c r="S227" s="167"/>
      <c r="T227" s="168"/>
      <c r="U227" s="163"/>
      <c r="V227" s="169"/>
      <c r="W227" s="173"/>
    </row>
    <row r="228" spans="1:23" ht="14.45" customHeight="1" x14ac:dyDescent="0.25">
      <c r="A228" s="171"/>
      <c r="B228" s="160"/>
      <c r="C228" s="159"/>
      <c r="D228" s="159"/>
      <c r="E228" s="159"/>
      <c r="F228" s="159"/>
      <c r="G228" s="166"/>
      <c r="H228" s="171"/>
      <c r="I228" s="159"/>
      <c r="J228" s="165"/>
      <c r="K228" s="178"/>
      <c r="L228" s="172"/>
      <c r="M228" s="159"/>
      <c r="N228" s="159"/>
      <c r="O228" s="159"/>
      <c r="P228" s="159"/>
      <c r="Q228" s="165"/>
      <c r="R228" s="166"/>
      <c r="S228" s="167"/>
      <c r="T228" s="168"/>
      <c r="U228" s="163"/>
      <c r="V228" s="169"/>
      <c r="W228" s="173"/>
    </row>
    <row r="229" spans="1:23" ht="14.45" customHeight="1" x14ac:dyDescent="0.25">
      <c r="A229" s="171"/>
      <c r="B229" s="160"/>
      <c r="C229" s="159"/>
      <c r="D229" s="159"/>
      <c r="E229" s="159"/>
      <c r="F229" s="159"/>
      <c r="G229" s="166"/>
      <c r="H229" s="171"/>
      <c r="I229" s="159"/>
      <c r="J229" s="165"/>
      <c r="K229" s="165"/>
      <c r="L229" s="172"/>
      <c r="M229" s="159"/>
      <c r="N229" s="159"/>
      <c r="O229" s="159"/>
      <c r="P229" s="159"/>
      <c r="Q229" s="165"/>
      <c r="R229" s="166"/>
      <c r="S229" s="167"/>
      <c r="T229" s="168"/>
      <c r="U229" s="163"/>
      <c r="V229" s="169"/>
      <c r="W229" s="173"/>
    </row>
    <row r="230" spans="1:23" ht="14.45" customHeight="1" x14ac:dyDescent="0.25">
      <c r="A230" s="171"/>
      <c r="B230" s="160"/>
      <c r="C230" s="159"/>
      <c r="D230" s="159"/>
      <c r="E230" s="159"/>
      <c r="F230" s="159"/>
      <c r="G230" s="166"/>
      <c r="H230" s="171"/>
      <c r="I230" s="159"/>
      <c r="J230" s="165"/>
      <c r="K230" s="178"/>
      <c r="L230" s="172"/>
      <c r="M230" s="159"/>
      <c r="N230" s="159"/>
      <c r="O230" s="159"/>
      <c r="P230" s="159"/>
      <c r="Q230" s="165"/>
      <c r="R230" s="166"/>
      <c r="S230" s="167"/>
      <c r="T230" s="168"/>
      <c r="U230" s="163"/>
      <c r="V230" s="169"/>
      <c r="W230" s="173"/>
    </row>
    <row r="231" spans="1:23" ht="14.45" customHeight="1" x14ac:dyDescent="0.25">
      <c r="A231" s="171"/>
      <c r="B231" s="160"/>
      <c r="C231" s="159"/>
      <c r="D231" s="159"/>
      <c r="E231" s="159"/>
      <c r="F231" s="159"/>
      <c r="G231" s="166"/>
      <c r="H231" s="171"/>
      <c r="I231" s="159"/>
      <c r="J231" s="165"/>
      <c r="K231" s="165"/>
      <c r="L231" s="172"/>
      <c r="M231" s="159"/>
      <c r="N231" s="159"/>
      <c r="O231" s="159"/>
      <c r="P231" s="159"/>
      <c r="Q231" s="165"/>
      <c r="R231" s="166"/>
      <c r="S231" s="167"/>
      <c r="T231" s="168"/>
      <c r="U231" s="163"/>
      <c r="V231" s="169"/>
      <c r="W231" s="173"/>
    </row>
    <row r="232" spans="1:23" ht="14.45" customHeight="1" x14ac:dyDescent="0.25">
      <c r="A232" s="171"/>
      <c r="B232" s="160"/>
      <c r="C232" s="159"/>
      <c r="D232" s="159"/>
      <c r="E232" s="159"/>
      <c r="F232" s="159"/>
      <c r="G232" s="166"/>
      <c r="H232" s="171"/>
      <c r="I232" s="159"/>
      <c r="J232" s="165"/>
      <c r="K232" s="178"/>
      <c r="L232" s="172"/>
      <c r="M232" s="159"/>
      <c r="N232" s="159"/>
      <c r="O232" s="159"/>
      <c r="P232" s="159"/>
      <c r="Q232" s="165"/>
      <c r="R232" s="166"/>
      <c r="S232" s="167"/>
      <c r="T232" s="168"/>
      <c r="U232" s="163"/>
      <c r="V232" s="169"/>
      <c r="W232" s="173"/>
    </row>
    <row r="233" spans="1:23" ht="14.45" customHeight="1" x14ac:dyDescent="0.25">
      <c r="A233" s="171"/>
      <c r="B233" s="160"/>
      <c r="C233" s="159"/>
      <c r="D233" s="159"/>
      <c r="E233" s="159"/>
      <c r="F233" s="159"/>
      <c r="G233" s="166"/>
      <c r="H233" s="171"/>
      <c r="I233" s="159"/>
      <c r="J233" s="165"/>
      <c r="K233" s="165"/>
      <c r="L233" s="172"/>
      <c r="M233" s="159"/>
      <c r="N233" s="159"/>
      <c r="O233" s="159"/>
      <c r="P233" s="159"/>
      <c r="Q233" s="165"/>
      <c r="R233" s="166"/>
      <c r="S233" s="167"/>
      <c r="T233" s="168"/>
      <c r="U233" s="163"/>
      <c r="V233" s="169"/>
      <c r="W233" s="173"/>
    </row>
    <row r="234" spans="1:23" ht="14.45" customHeight="1" x14ac:dyDescent="0.25">
      <c r="A234" s="171"/>
      <c r="B234" s="160"/>
      <c r="C234" s="159"/>
      <c r="D234" s="159"/>
      <c r="E234" s="159"/>
      <c r="F234" s="159"/>
      <c r="G234" s="166"/>
      <c r="H234" s="171"/>
      <c r="I234" s="159"/>
      <c r="J234" s="165"/>
      <c r="K234" s="178"/>
      <c r="L234" s="172"/>
      <c r="M234" s="159"/>
      <c r="N234" s="159"/>
      <c r="O234" s="159"/>
      <c r="P234" s="159"/>
      <c r="Q234" s="165"/>
      <c r="R234" s="166"/>
      <c r="S234" s="167"/>
      <c r="T234" s="168"/>
      <c r="U234" s="163"/>
      <c r="V234" s="169"/>
      <c r="W234" s="173"/>
    </row>
    <row r="235" spans="1:23" ht="14.45" customHeight="1" x14ac:dyDescent="0.25">
      <c r="A235" s="171"/>
      <c r="B235" s="160"/>
      <c r="C235" s="159"/>
      <c r="D235" s="159"/>
      <c r="E235" s="159"/>
      <c r="F235" s="159"/>
      <c r="G235" s="166"/>
      <c r="H235" s="171"/>
      <c r="I235" s="159"/>
      <c r="J235" s="165"/>
      <c r="K235" s="165"/>
      <c r="L235" s="172"/>
      <c r="M235" s="159"/>
      <c r="N235" s="159"/>
      <c r="O235" s="159"/>
      <c r="P235" s="159"/>
      <c r="Q235" s="165"/>
      <c r="R235" s="166"/>
      <c r="S235" s="167"/>
      <c r="T235" s="168"/>
      <c r="U235" s="163"/>
      <c r="V235" s="169"/>
      <c r="W235" s="173"/>
    </row>
    <row r="236" spans="1:23" ht="14.45" customHeight="1" x14ac:dyDescent="0.25">
      <c r="A236" s="171"/>
      <c r="B236" s="160"/>
      <c r="C236" s="159"/>
      <c r="D236" s="159"/>
      <c r="E236" s="159"/>
      <c r="F236" s="159"/>
      <c r="G236" s="166"/>
      <c r="H236" s="171"/>
      <c r="I236" s="159"/>
      <c r="J236" s="165"/>
      <c r="K236" s="178"/>
      <c r="L236" s="172"/>
      <c r="M236" s="159"/>
      <c r="N236" s="159"/>
      <c r="O236" s="159"/>
      <c r="P236" s="159"/>
      <c r="Q236" s="165"/>
      <c r="R236" s="166"/>
      <c r="S236" s="167"/>
      <c r="T236" s="168"/>
      <c r="U236" s="163"/>
      <c r="V236" s="169"/>
      <c r="W236" s="173"/>
    </row>
    <row r="237" spans="1:23" ht="14.45" customHeight="1" x14ac:dyDescent="0.25">
      <c r="A237" s="171"/>
      <c r="B237" s="160"/>
      <c r="C237" s="159"/>
      <c r="D237" s="159"/>
      <c r="E237" s="159"/>
      <c r="F237" s="159"/>
      <c r="G237" s="166"/>
      <c r="H237" s="171"/>
      <c r="I237" s="159"/>
      <c r="J237" s="165"/>
      <c r="K237" s="165"/>
      <c r="L237" s="172"/>
      <c r="M237" s="159"/>
      <c r="N237" s="159"/>
      <c r="O237" s="159"/>
      <c r="P237" s="159"/>
      <c r="Q237" s="165"/>
      <c r="R237" s="166"/>
      <c r="S237" s="167"/>
      <c r="T237" s="168"/>
      <c r="U237" s="163"/>
      <c r="V237" s="169"/>
      <c r="W237" s="173"/>
    </row>
    <row r="238" spans="1:23" ht="14.45" customHeight="1" x14ac:dyDescent="0.25">
      <c r="A238" s="171"/>
      <c r="B238" s="160"/>
      <c r="C238" s="159"/>
      <c r="D238" s="159"/>
      <c r="E238" s="159"/>
      <c r="F238" s="159"/>
      <c r="G238" s="166"/>
      <c r="H238" s="171"/>
      <c r="I238" s="159"/>
      <c r="J238" s="165"/>
      <c r="K238" s="178"/>
      <c r="L238" s="172"/>
      <c r="M238" s="159"/>
      <c r="N238" s="159"/>
      <c r="O238" s="159"/>
      <c r="P238" s="159"/>
      <c r="Q238" s="165"/>
      <c r="R238" s="166"/>
      <c r="S238" s="167"/>
      <c r="T238" s="168"/>
      <c r="U238" s="163"/>
      <c r="V238" s="169"/>
      <c r="W238" s="173"/>
    </row>
    <row r="239" spans="1:23" ht="14.45" customHeight="1" x14ac:dyDescent="0.25">
      <c r="A239" s="171"/>
      <c r="B239" s="160"/>
      <c r="C239" s="159"/>
      <c r="D239" s="159"/>
      <c r="E239" s="159"/>
      <c r="F239" s="159"/>
      <c r="G239" s="166"/>
      <c r="H239" s="171"/>
      <c r="I239" s="159"/>
      <c r="J239" s="165"/>
      <c r="K239" s="165"/>
      <c r="L239" s="172"/>
      <c r="M239" s="159"/>
      <c r="N239" s="159"/>
      <c r="O239" s="159"/>
      <c r="P239" s="159"/>
      <c r="Q239" s="165"/>
      <c r="R239" s="166"/>
      <c r="S239" s="167"/>
      <c r="T239" s="168"/>
      <c r="U239" s="163"/>
      <c r="V239" s="169"/>
      <c r="W239" s="173"/>
    </row>
    <row r="240" spans="1:23" ht="14.45" customHeight="1" x14ac:dyDescent="0.25">
      <c r="A240" s="171"/>
      <c r="B240" s="160"/>
      <c r="C240" s="159"/>
      <c r="D240" s="159"/>
      <c r="E240" s="159"/>
      <c r="F240" s="159"/>
      <c r="G240" s="166"/>
      <c r="H240" s="171"/>
      <c r="I240" s="159"/>
      <c r="J240" s="165"/>
      <c r="K240" s="178"/>
      <c r="L240" s="172"/>
      <c r="M240" s="159"/>
      <c r="N240" s="159"/>
      <c r="O240" s="159"/>
      <c r="P240" s="159"/>
      <c r="Q240" s="165"/>
      <c r="R240" s="166"/>
      <c r="S240" s="167"/>
      <c r="T240" s="168"/>
      <c r="U240" s="163"/>
      <c r="V240" s="169"/>
      <c r="W240" s="173"/>
    </row>
    <row r="241" spans="1:23" ht="14.45" customHeight="1" x14ac:dyDescent="0.25">
      <c r="A241" s="171"/>
      <c r="B241" s="160"/>
      <c r="C241" s="159"/>
      <c r="D241" s="159"/>
      <c r="E241" s="159"/>
      <c r="F241" s="159"/>
      <c r="G241" s="166"/>
      <c r="H241" s="171"/>
      <c r="I241" s="159"/>
      <c r="J241" s="165"/>
      <c r="K241" s="165"/>
      <c r="L241" s="172"/>
      <c r="M241" s="159"/>
      <c r="N241" s="159"/>
      <c r="O241" s="159"/>
      <c r="P241" s="159"/>
      <c r="Q241" s="165"/>
      <c r="R241" s="166"/>
      <c r="S241" s="167"/>
      <c r="T241" s="168"/>
      <c r="U241" s="163"/>
      <c r="V241" s="169"/>
      <c r="W241" s="173"/>
    </row>
    <row r="242" spans="1:23" ht="14.45" customHeight="1" x14ac:dyDescent="0.25">
      <c r="A242" s="171"/>
      <c r="B242" s="160"/>
      <c r="C242" s="159"/>
      <c r="D242" s="159"/>
      <c r="E242" s="159"/>
      <c r="F242" s="159"/>
      <c r="G242" s="166"/>
      <c r="H242" s="171"/>
      <c r="I242" s="159"/>
      <c r="J242" s="165"/>
      <c r="K242" s="178"/>
      <c r="L242" s="172"/>
      <c r="M242" s="159"/>
      <c r="N242" s="159"/>
      <c r="O242" s="159"/>
      <c r="P242" s="159"/>
      <c r="Q242" s="165"/>
      <c r="R242" s="166"/>
      <c r="S242" s="167"/>
      <c r="T242" s="168"/>
      <c r="U242" s="163"/>
      <c r="V242" s="169"/>
      <c r="W242" s="173"/>
    </row>
    <row r="243" spans="1:23" ht="14.45" customHeight="1" x14ac:dyDescent="0.25">
      <c r="A243" s="171"/>
      <c r="B243" s="160"/>
      <c r="C243" s="159"/>
      <c r="D243" s="159"/>
      <c r="E243" s="159"/>
      <c r="F243" s="159"/>
      <c r="G243" s="166"/>
      <c r="H243" s="171"/>
      <c r="I243" s="159"/>
      <c r="J243" s="165"/>
      <c r="K243" s="165"/>
      <c r="L243" s="172"/>
      <c r="M243" s="159"/>
      <c r="N243" s="159"/>
      <c r="O243" s="159"/>
      <c r="P243" s="159"/>
      <c r="Q243" s="165"/>
      <c r="R243" s="166"/>
      <c r="S243" s="167"/>
      <c r="T243" s="168"/>
      <c r="U243" s="163"/>
      <c r="V243" s="169"/>
      <c r="W243" s="173"/>
    </row>
    <row r="244" spans="1:23" ht="14.45" customHeight="1" x14ac:dyDescent="0.25">
      <c r="A244" s="171"/>
      <c r="B244" s="160"/>
      <c r="C244" s="159"/>
      <c r="D244" s="159"/>
      <c r="E244" s="159"/>
      <c r="F244" s="159"/>
      <c r="G244" s="166"/>
      <c r="H244" s="171"/>
      <c r="I244" s="159"/>
      <c r="J244" s="165"/>
      <c r="K244" s="178"/>
      <c r="L244" s="172"/>
      <c r="M244" s="159"/>
      <c r="N244" s="159"/>
      <c r="O244" s="159"/>
      <c r="P244" s="159"/>
      <c r="Q244" s="165"/>
      <c r="R244" s="166"/>
      <c r="S244" s="167"/>
      <c r="T244" s="168"/>
      <c r="U244" s="163"/>
      <c r="V244" s="169"/>
      <c r="W244" s="173"/>
    </row>
    <row r="245" spans="1:23" ht="14.45" customHeight="1" x14ac:dyDescent="0.25">
      <c r="A245" s="171"/>
      <c r="B245" s="160"/>
      <c r="C245" s="159"/>
      <c r="D245" s="159"/>
      <c r="E245" s="159"/>
      <c r="F245" s="159"/>
      <c r="G245" s="166"/>
      <c r="H245" s="171"/>
      <c r="I245" s="159"/>
      <c r="J245" s="165"/>
      <c r="K245" s="165"/>
      <c r="L245" s="172"/>
      <c r="M245" s="159"/>
      <c r="N245" s="159"/>
      <c r="O245" s="159"/>
      <c r="P245" s="159"/>
      <c r="Q245" s="165"/>
      <c r="R245" s="166"/>
      <c r="S245" s="167"/>
      <c r="T245" s="168"/>
      <c r="U245" s="163"/>
      <c r="V245" s="169"/>
      <c r="W245" s="173"/>
    </row>
    <row r="246" spans="1:23" ht="14.45" customHeight="1" x14ac:dyDescent="0.25">
      <c r="A246" s="171"/>
      <c r="B246" s="160"/>
      <c r="C246" s="159"/>
      <c r="D246" s="159"/>
      <c r="E246" s="159"/>
      <c r="F246" s="159"/>
      <c r="G246" s="166"/>
      <c r="H246" s="171"/>
      <c r="I246" s="159"/>
      <c r="J246" s="165"/>
      <c r="K246" s="178"/>
      <c r="L246" s="172"/>
      <c r="M246" s="159"/>
      <c r="N246" s="159"/>
      <c r="O246" s="159"/>
      <c r="P246" s="159"/>
      <c r="Q246" s="165"/>
      <c r="R246" s="166"/>
      <c r="S246" s="167"/>
      <c r="T246" s="168"/>
      <c r="U246" s="163"/>
      <c r="V246" s="169"/>
      <c r="W246" s="173"/>
    </row>
    <row r="247" spans="1:23" ht="14.45" customHeight="1" x14ac:dyDescent="0.25">
      <c r="A247" s="171"/>
      <c r="B247" s="160"/>
      <c r="C247" s="159"/>
      <c r="D247" s="159"/>
      <c r="E247" s="159"/>
      <c r="F247" s="159"/>
      <c r="G247" s="166"/>
      <c r="H247" s="171"/>
      <c r="I247" s="159"/>
      <c r="J247" s="165"/>
      <c r="K247" s="165"/>
      <c r="L247" s="172"/>
      <c r="M247" s="159"/>
      <c r="N247" s="159"/>
      <c r="O247" s="159"/>
      <c r="P247" s="159"/>
      <c r="Q247" s="165"/>
      <c r="R247" s="166"/>
      <c r="S247" s="167"/>
      <c r="T247" s="168"/>
      <c r="U247" s="163"/>
      <c r="V247" s="169"/>
      <c r="W247" s="173"/>
    </row>
    <row r="248" spans="1:23" ht="14.45" customHeight="1" x14ac:dyDescent="0.25">
      <c r="A248" s="171"/>
      <c r="B248" s="160"/>
      <c r="C248" s="159"/>
      <c r="D248" s="159"/>
      <c r="E248" s="159"/>
      <c r="F248" s="159"/>
      <c r="G248" s="166"/>
      <c r="H248" s="171"/>
      <c r="I248" s="159"/>
      <c r="J248" s="165"/>
      <c r="K248" s="178"/>
      <c r="L248" s="172"/>
      <c r="M248" s="159"/>
      <c r="N248" s="159"/>
      <c r="O248" s="159"/>
      <c r="P248" s="159"/>
      <c r="Q248" s="165"/>
      <c r="R248" s="166"/>
      <c r="S248" s="167"/>
      <c r="T248" s="168"/>
      <c r="U248" s="163"/>
      <c r="V248" s="169"/>
      <c r="W248" s="173"/>
    </row>
    <row r="249" spans="1:23" ht="14.45" customHeight="1" x14ac:dyDescent="0.25">
      <c r="A249" s="171"/>
      <c r="B249" s="160"/>
      <c r="C249" s="159"/>
      <c r="D249" s="159"/>
      <c r="E249" s="159"/>
      <c r="F249" s="159"/>
      <c r="G249" s="166"/>
      <c r="H249" s="171"/>
      <c r="I249" s="159"/>
      <c r="J249" s="165"/>
      <c r="K249" s="165"/>
      <c r="L249" s="172"/>
      <c r="M249" s="159"/>
      <c r="N249" s="159"/>
      <c r="O249" s="159"/>
      <c r="P249" s="159"/>
      <c r="Q249" s="165"/>
      <c r="R249" s="166"/>
      <c r="S249" s="167"/>
      <c r="T249" s="168"/>
      <c r="U249" s="163"/>
      <c r="V249" s="169"/>
      <c r="W249" s="173"/>
    </row>
    <row r="250" spans="1:23" ht="14.45" customHeight="1" x14ac:dyDescent="0.25">
      <c r="A250" s="171"/>
      <c r="B250" s="160"/>
      <c r="C250" s="159"/>
      <c r="D250" s="159"/>
      <c r="E250" s="159"/>
      <c r="F250" s="159"/>
      <c r="G250" s="166"/>
      <c r="H250" s="171"/>
      <c r="I250" s="159"/>
      <c r="J250" s="165"/>
      <c r="K250" s="178"/>
      <c r="L250" s="172"/>
      <c r="M250" s="159"/>
      <c r="N250" s="159"/>
      <c r="O250" s="159"/>
      <c r="P250" s="159"/>
      <c r="Q250" s="165"/>
      <c r="R250" s="166"/>
      <c r="S250" s="167"/>
      <c r="T250" s="168"/>
      <c r="U250" s="163"/>
      <c r="V250" s="169"/>
      <c r="W250" s="173"/>
    </row>
    <row r="251" spans="1:23" ht="14.45" customHeight="1" x14ac:dyDescent="0.25">
      <c r="A251" s="171"/>
      <c r="B251" s="160"/>
      <c r="C251" s="159"/>
      <c r="D251" s="159"/>
      <c r="E251" s="159"/>
      <c r="F251" s="159"/>
      <c r="G251" s="166"/>
      <c r="H251" s="171"/>
      <c r="I251" s="159"/>
      <c r="J251" s="165"/>
      <c r="K251" s="165"/>
      <c r="L251" s="172"/>
      <c r="M251" s="159"/>
      <c r="N251" s="159"/>
      <c r="O251" s="159"/>
      <c r="P251" s="159"/>
      <c r="Q251" s="165"/>
      <c r="R251" s="166"/>
      <c r="S251" s="167"/>
      <c r="T251" s="168"/>
      <c r="U251" s="163"/>
      <c r="V251" s="169"/>
      <c r="W251" s="173"/>
    </row>
    <row r="252" spans="1:23" ht="14.45" customHeight="1" x14ac:dyDescent="0.25">
      <c r="A252" s="171"/>
      <c r="B252" s="160"/>
      <c r="C252" s="159"/>
      <c r="D252" s="159"/>
      <c r="E252" s="159"/>
      <c r="F252" s="159"/>
      <c r="G252" s="166"/>
      <c r="H252" s="171"/>
      <c r="I252" s="159"/>
      <c r="J252" s="165"/>
      <c r="K252" s="178"/>
      <c r="L252" s="172"/>
      <c r="M252" s="159"/>
      <c r="N252" s="159"/>
      <c r="O252" s="159"/>
      <c r="P252" s="159"/>
      <c r="Q252" s="165"/>
      <c r="R252" s="166"/>
      <c r="S252" s="167"/>
      <c r="T252" s="168"/>
      <c r="U252" s="163"/>
      <c r="V252" s="169"/>
      <c r="W252" s="173"/>
    </row>
    <row r="253" spans="1:23" ht="14.45" customHeight="1" x14ac:dyDescent="0.25">
      <c r="A253" s="171"/>
      <c r="B253" s="160"/>
      <c r="C253" s="159"/>
      <c r="D253" s="159"/>
      <c r="E253" s="159"/>
      <c r="F253" s="159"/>
      <c r="G253" s="166"/>
      <c r="H253" s="171"/>
      <c r="I253" s="159"/>
      <c r="J253" s="165"/>
      <c r="K253" s="165"/>
      <c r="L253" s="172"/>
      <c r="M253" s="159"/>
      <c r="N253" s="159"/>
      <c r="O253" s="159"/>
      <c r="P253" s="159"/>
      <c r="Q253" s="165"/>
      <c r="R253" s="166"/>
      <c r="S253" s="167"/>
      <c r="T253" s="168"/>
      <c r="U253" s="163"/>
      <c r="V253" s="169"/>
      <c r="W253" s="173"/>
    </row>
    <row r="254" spans="1:23" ht="14.45" customHeight="1" x14ac:dyDescent="0.25">
      <c r="A254" s="171"/>
      <c r="B254" s="160"/>
      <c r="C254" s="159"/>
      <c r="D254" s="159"/>
      <c r="E254" s="159"/>
      <c r="F254" s="159"/>
      <c r="G254" s="166"/>
      <c r="H254" s="171"/>
      <c r="I254" s="159"/>
      <c r="J254" s="165"/>
      <c r="K254" s="178"/>
      <c r="L254" s="172"/>
      <c r="M254" s="159"/>
      <c r="N254" s="159"/>
      <c r="O254" s="159"/>
      <c r="P254" s="159"/>
      <c r="Q254" s="165"/>
      <c r="R254" s="166"/>
      <c r="S254" s="167"/>
      <c r="T254" s="168"/>
      <c r="U254" s="163"/>
      <c r="V254" s="169"/>
      <c r="W254" s="173"/>
    </row>
    <row r="255" spans="1:23" ht="14.45" customHeight="1" x14ac:dyDescent="0.25">
      <c r="A255" s="171"/>
      <c r="B255" s="160"/>
      <c r="C255" s="159"/>
      <c r="D255" s="159"/>
      <c r="E255" s="159"/>
      <c r="F255" s="159"/>
      <c r="G255" s="166"/>
      <c r="H255" s="171"/>
      <c r="I255" s="159"/>
      <c r="J255" s="165"/>
      <c r="K255" s="165"/>
      <c r="L255" s="172"/>
      <c r="M255" s="159"/>
      <c r="N255" s="159"/>
      <c r="O255" s="159"/>
      <c r="P255" s="159"/>
      <c r="Q255" s="165"/>
      <c r="R255" s="166"/>
      <c r="S255" s="167"/>
      <c r="T255" s="168"/>
      <c r="U255" s="163"/>
      <c r="V255" s="169"/>
      <c r="W255" s="173"/>
    </row>
    <row r="256" spans="1:23" ht="14.45" customHeight="1" x14ac:dyDescent="0.25">
      <c r="A256" s="171"/>
      <c r="B256" s="160"/>
      <c r="C256" s="159"/>
      <c r="D256" s="159"/>
      <c r="E256" s="159"/>
      <c r="F256" s="159"/>
      <c r="G256" s="166"/>
      <c r="H256" s="171"/>
      <c r="I256" s="159"/>
      <c r="J256" s="165"/>
      <c r="K256" s="178"/>
      <c r="L256" s="172"/>
      <c r="M256" s="159"/>
      <c r="N256" s="159"/>
      <c r="O256" s="159"/>
      <c r="P256" s="159"/>
      <c r="Q256" s="165"/>
      <c r="R256" s="166"/>
      <c r="S256" s="167"/>
      <c r="T256" s="168"/>
      <c r="U256" s="163"/>
      <c r="V256" s="169"/>
      <c r="W256" s="173"/>
    </row>
    <row r="257" spans="1:23" ht="14.45" customHeight="1" x14ac:dyDescent="0.25">
      <c r="A257" s="171"/>
      <c r="B257" s="160"/>
      <c r="C257" s="159"/>
      <c r="D257" s="159"/>
      <c r="E257" s="159"/>
      <c r="F257" s="159"/>
      <c r="G257" s="166"/>
      <c r="H257" s="171"/>
      <c r="I257" s="159"/>
      <c r="J257" s="165"/>
      <c r="K257" s="165"/>
      <c r="L257" s="172"/>
      <c r="M257" s="159"/>
      <c r="N257" s="159"/>
      <c r="O257" s="159"/>
      <c r="P257" s="159"/>
      <c r="Q257" s="165"/>
      <c r="R257" s="166"/>
      <c r="S257" s="167"/>
      <c r="T257" s="168"/>
      <c r="U257" s="163"/>
      <c r="V257" s="169"/>
      <c r="W257" s="173"/>
    </row>
    <row r="258" spans="1:23" ht="14.45" customHeight="1" x14ac:dyDescent="0.25">
      <c r="A258" s="171"/>
      <c r="B258" s="160"/>
      <c r="C258" s="159"/>
      <c r="D258" s="159"/>
      <c r="E258" s="159"/>
      <c r="F258" s="159"/>
      <c r="G258" s="166"/>
      <c r="H258" s="171"/>
      <c r="I258" s="159"/>
      <c r="J258" s="165"/>
      <c r="K258" s="178"/>
      <c r="L258" s="172"/>
      <c r="M258" s="159"/>
      <c r="N258" s="159"/>
      <c r="O258" s="159"/>
      <c r="P258" s="159"/>
      <c r="Q258" s="165"/>
      <c r="R258" s="166"/>
      <c r="S258" s="167"/>
      <c r="T258" s="168"/>
      <c r="U258" s="163"/>
      <c r="V258" s="169"/>
      <c r="W258" s="173"/>
    </row>
    <row r="259" spans="1:23" ht="14.45" customHeight="1" x14ac:dyDescent="0.25">
      <c r="A259" s="171"/>
      <c r="B259" s="160"/>
      <c r="C259" s="159"/>
      <c r="D259" s="159"/>
      <c r="E259" s="159"/>
      <c r="F259" s="159"/>
      <c r="G259" s="166"/>
      <c r="H259" s="171"/>
      <c r="I259" s="159"/>
      <c r="J259" s="165"/>
      <c r="K259" s="165"/>
      <c r="L259" s="172"/>
      <c r="M259" s="159"/>
      <c r="N259" s="159"/>
      <c r="O259" s="159"/>
      <c r="P259" s="159"/>
      <c r="Q259" s="165"/>
      <c r="R259" s="166"/>
      <c r="S259" s="167"/>
      <c r="T259" s="168"/>
      <c r="U259" s="163"/>
      <c r="V259" s="169"/>
      <c r="W259" s="173"/>
    </row>
    <row r="260" spans="1:23" ht="14.45" customHeight="1" x14ac:dyDescent="0.25">
      <c r="A260" s="171"/>
      <c r="B260" s="160"/>
      <c r="C260" s="159"/>
      <c r="D260" s="159"/>
      <c r="E260" s="159"/>
      <c r="F260" s="159"/>
      <c r="G260" s="166"/>
      <c r="H260" s="171"/>
      <c r="I260" s="159"/>
      <c r="J260" s="165"/>
      <c r="K260" s="178"/>
      <c r="L260" s="172"/>
      <c r="M260" s="159"/>
      <c r="N260" s="159"/>
      <c r="O260" s="159"/>
      <c r="P260" s="159"/>
      <c r="Q260" s="165"/>
      <c r="R260" s="166"/>
      <c r="S260" s="167"/>
      <c r="T260" s="168"/>
      <c r="U260" s="163"/>
      <c r="V260" s="169"/>
      <c r="W260" s="173"/>
    </row>
    <row r="261" spans="1:23" ht="14.45" customHeight="1" x14ac:dyDescent="0.25">
      <c r="A261" s="171"/>
      <c r="B261" s="160"/>
      <c r="C261" s="159"/>
      <c r="D261" s="159"/>
      <c r="E261" s="159"/>
      <c r="F261" s="159"/>
      <c r="G261" s="166"/>
      <c r="H261" s="171"/>
      <c r="I261" s="159"/>
      <c r="J261" s="165"/>
      <c r="K261" s="165"/>
      <c r="L261" s="172"/>
      <c r="M261" s="159"/>
      <c r="N261" s="159"/>
      <c r="O261" s="159"/>
      <c r="P261" s="159"/>
      <c r="Q261" s="165"/>
      <c r="R261" s="166"/>
      <c r="S261" s="167"/>
      <c r="T261" s="168"/>
      <c r="U261" s="163"/>
      <c r="V261" s="169"/>
      <c r="W261" s="173"/>
    </row>
    <row r="262" spans="1:23" ht="14.45" customHeight="1" x14ac:dyDescent="0.25">
      <c r="A262" s="171"/>
      <c r="B262" s="160"/>
      <c r="C262" s="159"/>
      <c r="D262" s="159"/>
      <c r="E262" s="159"/>
      <c r="F262" s="159"/>
      <c r="G262" s="166"/>
      <c r="H262" s="171"/>
      <c r="I262" s="159"/>
      <c r="J262" s="165"/>
      <c r="K262" s="178"/>
      <c r="L262" s="172"/>
      <c r="M262" s="159"/>
      <c r="N262" s="159"/>
      <c r="O262" s="159"/>
      <c r="P262" s="159"/>
      <c r="Q262" s="165"/>
      <c r="R262" s="166"/>
      <c r="S262" s="167"/>
      <c r="T262" s="168"/>
      <c r="U262" s="163"/>
      <c r="V262" s="169"/>
      <c r="W262" s="173"/>
    </row>
    <row r="263" spans="1:23" ht="14.45" customHeight="1" x14ac:dyDescent="0.25">
      <c r="A263" s="171"/>
      <c r="B263" s="160"/>
      <c r="C263" s="159"/>
      <c r="D263" s="159"/>
      <c r="E263" s="159"/>
      <c r="F263" s="159"/>
      <c r="G263" s="166"/>
      <c r="H263" s="171"/>
      <c r="I263" s="159"/>
      <c r="J263" s="165"/>
      <c r="K263" s="165"/>
      <c r="L263" s="172"/>
      <c r="M263" s="159"/>
      <c r="N263" s="159"/>
      <c r="O263" s="159"/>
      <c r="P263" s="159"/>
      <c r="Q263" s="165"/>
      <c r="R263" s="166"/>
      <c r="S263" s="167"/>
      <c r="T263" s="168"/>
      <c r="U263" s="163"/>
      <c r="V263" s="169"/>
      <c r="W263" s="173"/>
    </row>
    <row r="264" spans="1:23" ht="14.45" customHeight="1" x14ac:dyDescent="0.25">
      <c r="A264" s="171"/>
      <c r="B264" s="160"/>
      <c r="C264" s="159"/>
      <c r="D264" s="159"/>
      <c r="E264" s="159"/>
      <c r="F264" s="159"/>
      <c r="G264" s="166"/>
      <c r="H264" s="171"/>
      <c r="I264" s="159"/>
      <c r="J264" s="165"/>
      <c r="K264" s="178"/>
      <c r="L264" s="172"/>
      <c r="M264" s="159"/>
      <c r="N264" s="159"/>
      <c r="O264" s="159"/>
      <c r="P264" s="159"/>
      <c r="Q264" s="165"/>
      <c r="R264" s="166"/>
      <c r="S264" s="167"/>
      <c r="T264" s="168"/>
      <c r="U264" s="163"/>
      <c r="V264" s="169"/>
      <c r="W264" s="173"/>
    </row>
    <row r="265" spans="1:23" ht="14.45" customHeight="1" x14ac:dyDescent="0.25">
      <c r="A265" s="171"/>
      <c r="B265" s="160"/>
      <c r="C265" s="159"/>
      <c r="D265" s="159"/>
      <c r="E265" s="159"/>
      <c r="F265" s="159"/>
      <c r="G265" s="166"/>
      <c r="H265" s="171"/>
      <c r="I265" s="159"/>
      <c r="J265" s="165"/>
      <c r="K265" s="165"/>
      <c r="L265" s="172"/>
      <c r="M265" s="159"/>
      <c r="N265" s="159"/>
      <c r="O265" s="159"/>
      <c r="P265" s="159"/>
      <c r="Q265" s="165"/>
      <c r="R265" s="166"/>
      <c r="S265" s="167"/>
      <c r="T265" s="168"/>
      <c r="U265" s="163"/>
      <c r="V265" s="169"/>
      <c r="W265" s="173"/>
    </row>
    <row r="266" spans="1:23" ht="14.45" customHeight="1" x14ac:dyDescent="0.25">
      <c r="A266" s="171"/>
      <c r="B266" s="160"/>
      <c r="C266" s="159"/>
      <c r="D266" s="159"/>
      <c r="E266" s="159"/>
      <c r="F266" s="159"/>
      <c r="G266" s="166"/>
      <c r="H266" s="171"/>
      <c r="I266" s="159"/>
      <c r="J266" s="165"/>
      <c r="K266" s="178"/>
      <c r="L266" s="172"/>
      <c r="M266" s="159"/>
      <c r="N266" s="159"/>
      <c r="O266" s="159"/>
      <c r="P266" s="159"/>
      <c r="Q266" s="165"/>
      <c r="R266" s="166"/>
      <c r="S266" s="167"/>
      <c r="T266" s="168"/>
      <c r="U266" s="163"/>
      <c r="V266" s="169"/>
      <c r="W266" s="173"/>
    </row>
    <row r="267" spans="1:23" ht="14.45" customHeight="1" x14ac:dyDescent="0.25">
      <c r="A267" s="171"/>
      <c r="B267" s="160"/>
      <c r="C267" s="159"/>
      <c r="D267" s="159"/>
      <c r="E267" s="159"/>
      <c r="F267" s="159"/>
      <c r="G267" s="166"/>
      <c r="H267" s="171"/>
      <c r="I267" s="159"/>
      <c r="J267" s="165"/>
      <c r="K267" s="165"/>
      <c r="L267" s="172"/>
      <c r="M267" s="159"/>
      <c r="N267" s="159"/>
      <c r="O267" s="159"/>
      <c r="P267" s="159"/>
      <c r="Q267" s="165"/>
      <c r="R267" s="166"/>
      <c r="S267" s="167"/>
      <c r="T267" s="168"/>
      <c r="U267" s="163"/>
      <c r="V267" s="169"/>
      <c r="W267" s="173"/>
    </row>
    <row r="268" spans="1:23" ht="14.45" customHeight="1" x14ac:dyDescent="0.25">
      <c r="A268" s="171"/>
      <c r="B268" s="160"/>
      <c r="C268" s="159"/>
      <c r="D268" s="159"/>
      <c r="E268" s="159"/>
      <c r="F268" s="159"/>
      <c r="G268" s="166"/>
      <c r="H268" s="171"/>
      <c r="I268" s="159"/>
      <c r="J268" s="165"/>
      <c r="K268" s="178"/>
      <c r="L268" s="172"/>
      <c r="M268" s="159"/>
      <c r="N268" s="159"/>
      <c r="O268" s="159"/>
      <c r="P268" s="159"/>
      <c r="Q268" s="165"/>
      <c r="R268" s="166"/>
      <c r="S268" s="167"/>
      <c r="T268" s="168"/>
      <c r="U268" s="163"/>
      <c r="V268" s="169"/>
      <c r="W268" s="173"/>
    </row>
    <row r="269" spans="1:23" ht="14.45" customHeight="1" x14ac:dyDescent="0.25">
      <c r="A269" s="171"/>
      <c r="B269" s="160"/>
      <c r="C269" s="159"/>
      <c r="D269" s="159"/>
      <c r="E269" s="159"/>
      <c r="F269" s="159"/>
      <c r="G269" s="166"/>
      <c r="H269" s="171"/>
      <c r="I269" s="159"/>
      <c r="J269" s="165"/>
      <c r="K269" s="165"/>
      <c r="L269" s="172"/>
      <c r="M269" s="159"/>
      <c r="N269" s="159"/>
      <c r="O269" s="159"/>
      <c r="P269" s="159"/>
      <c r="Q269" s="165"/>
      <c r="R269" s="166"/>
      <c r="S269" s="167"/>
      <c r="T269" s="168"/>
      <c r="U269" s="163"/>
      <c r="V269" s="169"/>
      <c r="W269" s="173"/>
    </row>
    <row r="270" spans="1:23" ht="14.45" customHeight="1" x14ac:dyDescent="0.25">
      <c r="A270" s="171"/>
      <c r="B270" s="160"/>
      <c r="C270" s="159"/>
      <c r="D270" s="159"/>
      <c r="E270" s="159"/>
      <c r="F270" s="159"/>
      <c r="G270" s="166"/>
      <c r="H270" s="171"/>
      <c r="I270" s="159"/>
      <c r="J270" s="165"/>
      <c r="K270" s="178"/>
      <c r="L270" s="172"/>
      <c r="M270" s="159"/>
      <c r="N270" s="159"/>
      <c r="O270" s="159"/>
      <c r="P270" s="159"/>
      <c r="Q270" s="165"/>
      <c r="R270" s="166"/>
      <c r="S270" s="167"/>
      <c r="T270" s="168"/>
      <c r="U270" s="163"/>
      <c r="V270" s="169"/>
      <c r="W270" s="173"/>
    </row>
    <row r="271" spans="1:23" ht="14.45" customHeight="1" x14ac:dyDescent="0.25">
      <c r="A271" s="171"/>
      <c r="B271" s="160"/>
      <c r="C271" s="159"/>
      <c r="D271" s="159"/>
      <c r="E271" s="159"/>
      <c r="F271" s="159"/>
      <c r="G271" s="166"/>
      <c r="H271" s="171"/>
      <c r="I271" s="159"/>
      <c r="J271" s="165"/>
      <c r="K271" s="165"/>
      <c r="L271" s="172"/>
      <c r="M271" s="159"/>
      <c r="N271" s="159"/>
      <c r="O271" s="159"/>
      <c r="P271" s="159"/>
      <c r="Q271" s="165"/>
      <c r="R271" s="166"/>
      <c r="S271" s="167"/>
      <c r="T271" s="168"/>
      <c r="U271" s="163"/>
      <c r="V271" s="169"/>
      <c r="W271" s="173"/>
    </row>
    <row r="272" spans="1:23" ht="14.45" customHeight="1" x14ac:dyDescent="0.25">
      <c r="A272" s="171"/>
      <c r="B272" s="160"/>
      <c r="C272" s="159"/>
      <c r="D272" s="159"/>
      <c r="E272" s="159"/>
      <c r="F272" s="159"/>
      <c r="G272" s="166"/>
      <c r="H272" s="171"/>
      <c r="I272" s="159"/>
      <c r="J272" s="165"/>
      <c r="K272" s="178"/>
      <c r="L272" s="172"/>
      <c r="M272" s="159"/>
      <c r="N272" s="159"/>
      <c r="O272" s="159"/>
      <c r="P272" s="159"/>
      <c r="Q272" s="165"/>
      <c r="R272" s="166"/>
      <c r="S272" s="167"/>
      <c r="T272" s="168"/>
      <c r="U272" s="163"/>
      <c r="V272" s="169"/>
      <c r="W272" s="173"/>
    </row>
    <row r="273" spans="1:23" ht="14.45" customHeight="1" x14ac:dyDescent="0.25">
      <c r="A273" s="171"/>
      <c r="B273" s="160"/>
      <c r="C273" s="159"/>
      <c r="D273" s="159"/>
      <c r="E273" s="159"/>
      <c r="F273" s="159"/>
      <c r="G273" s="166"/>
      <c r="H273" s="171"/>
      <c r="I273" s="159"/>
      <c r="J273" s="165"/>
      <c r="K273" s="165"/>
      <c r="L273" s="172"/>
      <c r="M273" s="159"/>
      <c r="N273" s="159"/>
      <c r="O273" s="159"/>
      <c r="P273" s="159"/>
      <c r="Q273" s="165"/>
      <c r="R273" s="166"/>
      <c r="S273" s="167"/>
      <c r="T273" s="168"/>
      <c r="U273" s="163"/>
      <c r="V273" s="169"/>
      <c r="W273" s="173"/>
    </row>
    <row r="274" spans="1:23" ht="14.45" customHeight="1" x14ac:dyDescent="0.25">
      <c r="A274" s="171"/>
      <c r="B274" s="160"/>
      <c r="C274" s="159"/>
      <c r="D274" s="159"/>
      <c r="E274" s="159"/>
      <c r="F274" s="159"/>
      <c r="G274" s="166"/>
      <c r="H274" s="171"/>
      <c r="I274" s="159"/>
      <c r="J274" s="165"/>
      <c r="K274" s="178"/>
      <c r="L274" s="172"/>
      <c r="M274" s="159"/>
      <c r="N274" s="159"/>
      <c r="O274" s="159"/>
      <c r="P274" s="159"/>
      <c r="Q274" s="165"/>
      <c r="R274" s="166"/>
      <c r="S274" s="167"/>
      <c r="T274" s="168"/>
      <c r="U274" s="163"/>
      <c r="V274" s="169"/>
      <c r="W274" s="173"/>
    </row>
    <row r="275" spans="1:23" ht="14.45" customHeight="1" x14ac:dyDescent="0.25">
      <c r="A275" s="171"/>
      <c r="B275" s="160"/>
      <c r="C275" s="159"/>
      <c r="D275" s="159"/>
      <c r="E275" s="159"/>
      <c r="F275" s="159"/>
      <c r="G275" s="166"/>
      <c r="H275" s="171"/>
      <c r="I275" s="159"/>
      <c r="J275" s="165"/>
      <c r="K275" s="165"/>
      <c r="L275" s="172"/>
      <c r="M275" s="159"/>
      <c r="N275" s="159"/>
      <c r="O275" s="159"/>
      <c r="P275" s="159"/>
      <c r="Q275" s="165"/>
      <c r="R275" s="166"/>
      <c r="S275" s="167"/>
      <c r="T275" s="168"/>
      <c r="U275" s="163"/>
      <c r="V275" s="169"/>
      <c r="W275" s="173"/>
    </row>
    <row r="276" spans="1:23" ht="14.45" customHeight="1" x14ac:dyDescent="0.25">
      <c r="A276" s="171"/>
      <c r="B276" s="160"/>
      <c r="C276" s="159"/>
      <c r="D276" s="159"/>
      <c r="E276" s="159"/>
      <c r="F276" s="159"/>
      <c r="G276" s="166"/>
      <c r="H276" s="171"/>
      <c r="I276" s="159"/>
      <c r="J276" s="165"/>
      <c r="K276" s="178"/>
      <c r="L276" s="172"/>
      <c r="M276" s="159"/>
      <c r="N276" s="159"/>
      <c r="O276" s="159"/>
      <c r="P276" s="159"/>
      <c r="Q276" s="165"/>
      <c r="R276" s="166"/>
      <c r="S276" s="167"/>
      <c r="T276" s="168"/>
      <c r="U276" s="163"/>
      <c r="V276" s="169"/>
      <c r="W276" s="173"/>
    </row>
    <row r="277" spans="1:23" ht="14.45" customHeight="1" x14ac:dyDescent="0.25">
      <c r="A277" s="171"/>
      <c r="B277" s="160"/>
      <c r="C277" s="159"/>
      <c r="D277" s="159"/>
      <c r="E277" s="159"/>
      <c r="F277" s="159"/>
      <c r="G277" s="166"/>
      <c r="H277" s="171"/>
      <c r="I277" s="159"/>
      <c r="J277" s="165"/>
      <c r="K277" s="165"/>
      <c r="L277" s="172"/>
      <c r="M277" s="159"/>
      <c r="N277" s="159"/>
      <c r="O277" s="159"/>
      <c r="P277" s="159"/>
      <c r="Q277" s="165"/>
      <c r="R277" s="166"/>
      <c r="S277" s="167"/>
      <c r="T277" s="168"/>
      <c r="U277" s="163"/>
      <c r="V277" s="169"/>
      <c r="W277" s="173"/>
    </row>
    <row r="278" spans="1:23" ht="14.45" customHeight="1" x14ac:dyDescent="0.25">
      <c r="A278" s="171"/>
      <c r="B278" s="160"/>
      <c r="C278" s="159"/>
      <c r="D278" s="159"/>
      <c r="E278" s="159"/>
      <c r="F278" s="159"/>
      <c r="G278" s="166"/>
      <c r="H278" s="171"/>
      <c r="I278" s="159"/>
      <c r="J278" s="165"/>
      <c r="K278" s="178"/>
      <c r="L278" s="172"/>
      <c r="M278" s="159"/>
      <c r="N278" s="159"/>
      <c r="O278" s="159"/>
      <c r="P278" s="159"/>
      <c r="Q278" s="165"/>
      <c r="R278" s="166"/>
      <c r="S278" s="167"/>
      <c r="T278" s="168"/>
      <c r="U278" s="163"/>
      <c r="V278" s="169"/>
      <c r="W278" s="173"/>
    </row>
    <row r="279" spans="1:23" ht="14.45" customHeight="1" x14ac:dyDescent="0.25">
      <c r="A279" s="171"/>
      <c r="B279" s="160"/>
      <c r="C279" s="159"/>
      <c r="D279" s="159"/>
      <c r="E279" s="159"/>
      <c r="F279" s="159"/>
      <c r="G279" s="166"/>
      <c r="H279" s="171"/>
      <c r="I279" s="159"/>
      <c r="J279" s="165"/>
      <c r="K279" s="165"/>
      <c r="L279" s="172"/>
      <c r="M279" s="159"/>
      <c r="N279" s="159"/>
      <c r="O279" s="159"/>
      <c r="P279" s="159"/>
      <c r="Q279" s="165"/>
      <c r="R279" s="166"/>
      <c r="S279" s="167"/>
      <c r="T279" s="168"/>
      <c r="U279" s="163"/>
      <c r="V279" s="169"/>
      <c r="W279" s="173"/>
    </row>
    <row r="280" spans="1:23" ht="14.45" customHeight="1" x14ac:dyDescent="0.25">
      <c r="A280" s="171"/>
      <c r="B280" s="160"/>
      <c r="C280" s="159"/>
      <c r="D280" s="159"/>
      <c r="E280" s="159"/>
      <c r="F280" s="159"/>
      <c r="G280" s="166"/>
      <c r="H280" s="171"/>
      <c r="I280" s="159"/>
      <c r="J280" s="165"/>
      <c r="K280" s="178"/>
      <c r="L280" s="172"/>
      <c r="M280" s="159"/>
      <c r="N280" s="159"/>
      <c r="O280" s="159"/>
      <c r="P280" s="159"/>
      <c r="Q280" s="165"/>
      <c r="R280" s="166"/>
      <c r="S280" s="167"/>
      <c r="T280" s="168"/>
      <c r="U280" s="163"/>
      <c r="V280" s="169"/>
      <c r="W280" s="173"/>
    </row>
    <row r="281" spans="1:23" ht="14.45" customHeight="1" x14ac:dyDescent="0.25">
      <c r="A281" s="171"/>
      <c r="B281" s="160"/>
      <c r="C281" s="159"/>
      <c r="D281" s="159"/>
      <c r="E281" s="159"/>
      <c r="F281" s="159"/>
      <c r="G281" s="166"/>
      <c r="H281" s="171"/>
      <c r="I281" s="159"/>
      <c r="J281" s="165"/>
      <c r="K281" s="165"/>
      <c r="L281" s="172"/>
      <c r="M281" s="159"/>
      <c r="N281" s="159"/>
      <c r="O281" s="159"/>
      <c r="P281" s="159"/>
      <c r="Q281" s="165"/>
      <c r="R281" s="166"/>
      <c r="S281" s="167"/>
      <c r="T281" s="168"/>
      <c r="U281" s="163"/>
      <c r="V281" s="169"/>
      <c r="W281" s="173"/>
    </row>
    <row r="282" spans="1:23" ht="14.45" customHeight="1" x14ac:dyDescent="0.25">
      <c r="A282" s="171"/>
      <c r="B282" s="160"/>
      <c r="C282" s="159"/>
      <c r="D282" s="159"/>
      <c r="E282" s="159"/>
      <c r="F282" s="159"/>
      <c r="G282" s="166"/>
      <c r="H282" s="171"/>
      <c r="I282" s="159"/>
      <c r="J282" s="165"/>
      <c r="K282" s="178"/>
      <c r="L282" s="172"/>
      <c r="M282" s="159"/>
      <c r="N282" s="159"/>
      <c r="O282" s="159"/>
      <c r="P282" s="159"/>
      <c r="Q282" s="165"/>
      <c r="R282" s="166"/>
      <c r="S282" s="167"/>
      <c r="T282" s="168"/>
      <c r="U282" s="163"/>
      <c r="V282" s="169"/>
      <c r="W282" s="173"/>
    </row>
    <row r="283" spans="1:23" ht="14.45" customHeight="1" x14ac:dyDescent="0.25">
      <c r="A283" s="171"/>
      <c r="B283" s="160"/>
      <c r="C283" s="159"/>
      <c r="D283" s="159"/>
      <c r="E283" s="159"/>
      <c r="F283" s="159"/>
      <c r="G283" s="166"/>
      <c r="H283" s="171"/>
      <c r="I283" s="159"/>
      <c r="J283" s="165"/>
      <c r="K283" s="165"/>
      <c r="L283" s="172"/>
      <c r="M283" s="159"/>
      <c r="N283" s="159"/>
      <c r="O283" s="159"/>
      <c r="P283" s="159"/>
      <c r="Q283" s="165"/>
      <c r="R283" s="166"/>
      <c r="S283" s="167"/>
      <c r="T283" s="168"/>
      <c r="U283" s="163"/>
      <c r="V283" s="169"/>
      <c r="W283" s="173"/>
    </row>
    <row r="284" spans="1:23" ht="14.45" customHeight="1" x14ac:dyDescent="0.25">
      <c r="A284" s="171"/>
      <c r="B284" s="160"/>
      <c r="C284" s="159"/>
      <c r="D284" s="159"/>
      <c r="E284" s="159"/>
      <c r="F284" s="159"/>
      <c r="G284" s="166"/>
      <c r="H284" s="171"/>
      <c r="I284" s="159"/>
      <c r="J284" s="165"/>
      <c r="K284" s="178"/>
      <c r="L284" s="172"/>
      <c r="M284" s="159"/>
      <c r="N284" s="159"/>
      <c r="O284" s="159"/>
      <c r="P284" s="159"/>
      <c r="Q284" s="165"/>
      <c r="R284" s="166"/>
      <c r="S284" s="167"/>
      <c r="T284" s="168"/>
      <c r="U284" s="163"/>
      <c r="V284" s="169"/>
      <c r="W284" s="173"/>
    </row>
    <row r="285" spans="1:23" ht="14.45" customHeight="1" x14ac:dyDescent="0.25">
      <c r="A285" s="171"/>
      <c r="B285" s="160"/>
      <c r="C285" s="159"/>
      <c r="D285" s="159"/>
      <c r="E285" s="159"/>
      <c r="F285" s="159"/>
      <c r="G285" s="166"/>
      <c r="H285" s="171"/>
      <c r="I285" s="159"/>
      <c r="J285" s="165"/>
      <c r="K285" s="165"/>
      <c r="L285" s="172"/>
      <c r="M285" s="159"/>
      <c r="N285" s="159"/>
      <c r="O285" s="159"/>
      <c r="P285" s="159"/>
      <c r="Q285" s="165"/>
      <c r="R285" s="166"/>
      <c r="S285" s="167"/>
      <c r="T285" s="168"/>
      <c r="U285" s="163"/>
      <c r="V285" s="169"/>
      <c r="W285" s="173"/>
    </row>
    <row r="286" spans="1:23" ht="14.45" customHeight="1" x14ac:dyDescent="0.25">
      <c r="A286" s="171"/>
      <c r="B286" s="160"/>
      <c r="C286" s="159"/>
      <c r="D286" s="159"/>
      <c r="E286" s="159"/>
      <c r="F286" s="159"/>
      <c r="G286" s="166"/>
      <c r="H286" s="171"/>
      <c r="I286" s="159"/>
      <c r="J286" s="165"/>
      <c r="K286" s="178"/>
      <c r="L286" s="172"/>
      <c r="M286" s="159"/>
      <c r="N286" s="159"/>
      <c r="O286" s="159"/>
      <c r="P286" s="159"/>
      <c r="Q286" s="165"/>
      <c r="R286" s="166"/>
      <c r="S286" s="167"/>
      <c r="T286" s="168"/>
      <c r="U286" s="163"/>
      <c r="V286" s="169"/>
      <c r="W286" s="173"/>
    </row>
    <row r="287" spans="1:23" ht="14.45" customHeight="1" x14ac:dyDescent="0.25">
      <c r="A287" s="171"/>
      <c r="B287" s="160"/>
      <c r="C287" s="159"/>
      <c r="D287" s="159"/>
      <c r="E287" s="159"/>
      <c r="F287" s="159"/>
      <c r="G287" s="166"/>
      <c r="H287" s="171"/>
      <c r="I287" s="159"/>
      <c r="J287" s="165"/>
      <c r="K287" s="165"/>
      <c r="L287" s="172"/>
      <c r="M287" s="159"/>
      <c r="N287" s="159"/>
      <c r="O287" s="159"/>
      <c r="P287" s="159"/>
      <c r="Q287" s="165"/>
      <c r="R287" s="166"/>
      <c r="S287" s="167"/>
      <c r="T287" s="168"/>
      <c r="U287" s="163"/>
      <c r="V287" s="169"/>
      <c r="W287" s="173"/>
    </row>
    <row r="288" spans="1:23" ht="14.45" customHeight="1" x14ac:dyDescent="0.25">
      <c r="A288" s="171"/>
      <c r="B288" s="160"/>
      <c r="C288" s="159"/>
      <c r="D288" s="159"/>
      <c r="E288" s="159"/>
      <c r="F288" s="159"/>
      <c r="G288" s="166"/>
      <c r="H288" s="171"/>
      <c r="I288" s="159"/>
      <c r="J288" s="165"/>
      <c r="K288" s="178"/>
      <c r="L288" s="172"/>
      <c r="M288" s="159"/>
      <c r="N288" s="159"/>
      <c r="O288" s="159"/>
      <c r="P288" s="159"/>
      <c r="Q288" s="165"/>
      <c r="R288" s="166"/>
      <c r="S288" s="167"/>
      <c r="T288" s="168"/>
      <c r="U288" s="163"/>
      <c r="V288" s="169"/>
      <c r="W288" s="173"/>
    </row>
    <row r="289" spans="1:23" ht="14.45" customHeight="1" x14ac:dyDescent="0.25">
      <c r="A289" s="179"/>
      <c r="B289" s="180"/>
      <c r="C289" s="181"/>
      <c r="D289" s="181"/>
      <c r="E289" s="181"/>
      <c r="F289" s="181"/>
      <c r="G289" s="182"/>
      <c r="H289" s="179"/>
      <c r="I289" s="181"/>
      <c r="J289" s="183"/>
      <c r="K289" s="184"/>
      <c r="L289" s="185"/>
      <c r="M289" s="181"/>
      <c r="N289" s="181"/>
      <c r="O289" s="181"/>
      <c r="P289" s="181"/>
      <c r="Q289" s="183"/>
      <c r="R289" s="182"/>
      <c r="S289" s="186"/>
      <c r="T289" s="187"/>
      <c r="U289" s="188"/>
      <c r="V289" s="189"/>
      <c r="W289" s="190"/>
    </row>
    <row r="299" spans="1:23" ht="14.45" customHeight="1" x14ac:dyDescent="0.25">
      <c r="H299" t="s">
        <v>2560</v>
      </c>
    </row>
  </sheetData>
  <sheetProtection formatCells="0" formatColumns="0" formatRows="0" sort="0" autoFilter="0" pivotTables="0"/>
  <autoFilter ref="A4:W190"/>
  <mergeCells count="5">
    <mergeCell ref="A1:G1"/>
    <mergeCell ref="H1:K1"/>
    <mergeCell ref="L1:R1"/>
    <mergeCell ref="T1:W1"/>
    <mergeCell ref="E2:G2"/>
  </mergeCells>
  <conditionalFormatting sqref="A57:A106">
    <cfRule type="duplicateValues" dxfId="42" priority="25"/>
  </conditionalFormatting>
  <conditionalFormatting sqref="A107:A190 A6:A56">
    <cfRule type="duplicateValues" dxfId="41" priority="53"/>
  </conditionalFormatting>
  <conditionalFormatting sqref="A191">
    <cfRule type="duplicateValues" dxfId="40" priority="1"/>
  </conditionalFormatting>
  <conditionalFormatting sqref="A192:A288">
    <cfRule type="duplicateValues" dxfId="39" priority="54"/>
  </conditionalFormatting>
  <conditionalFormatting sqref="A289">
    <cfRule type="duplicateValues" dxfId="38" priority="3"/>
  </conditionalFormatting>
  <dataValidations count="13">
    <dataValidation type="date" operator="greaterThan" allowBlank="1" showInputMessage="1" showErrorMessage="1" sqref="J1:K1 J3:K4 Q3 Q5:Q289">
      <formula1>42370</formula1>
    </dataValidation>
    <dataValidation operator="greaterThan" allowBlank="1" showInputMessage="1" showErrorMessage="1" sqref="J2:K2 U5:U289"/>
    <dataValidation type="list" allowBlank="1" showInputMessage="1" showErrorMessage="1" sqref="O1:O2">
      <formula1>#REF!</formula1>
    </dataValidation>
    <dataValidation type="list" allowBlank="1" showInputMessage="1" showErrorMessage="1" sqref="P5:P289">
      <formula1>"yes,no"</formula1>
    </dataValidation>
    <dataValidation type="list" allowBlank="1" showInputMessage="1" showErrorMessage="1" sqref="H5:H289">
      <formula1>hospital_refer_to</formula1>
    </dataValidation>
    <dataValidation type="list" allowBlank="1" showInputMessage="1" showErrorMessage="1" sqref="M5:M289">
      <formula1>case_category</formula1>
    </dataValidation>
    <dataValidation type="list" allowBlank="1" showInputMessage="1" showErrorMessage="1" sqref="R5:R289">
      <formula1>blood_transfusion_info</formula1>
    </dataValidation>
    <dataValidation type="date" operator="greaterThan" allowBlank="1" showInputMessage="1" showErrorMessage="1" sqref="T5:T289 J5:K289">
      <formula1>42369</formula1>
    </dataValidation>
    <dataValidation type="list" allowBlank="1" showInputMessage="1" showErrorMessage="1" sqref="S5:S289">
      <formula1>refused_care</formula1>
    </dataValidation>
    <dataValidation type="decimal" allowBlank="1" showInputMessage="1" showErrorMessage="1" sqref="B5:B289">
      <formula1>0</formula1>
      <formula2>100</formula2>
    </dataValidation>
    <dataValidation type="list" allowBlank="1" showInputMessage="1" showErrorMessage="1" sqref="C5:C289">
      <formula1>"male,female"</formula1>
    </dataValidation>
    <dataValidation type="list" allowBlank="1" showInputMessage="1" showErrorMessage="1" sqref="O5:O289">
      <formula1>disease_category</formula1>
    </dataValidation>
    <dataValidation type="list" allowBlank="1" showInputMessage="1" showErrorMessage="1" sqref="D5:D289">
      <formula1>"Rakhine,Burma,Muslim,Hindu,Mro,Dyna,Khami,Other"</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Instructions!$B$54:$B$69</xm:f>
          </x14:formula1>
          <xm:sqref>I5:I289</xm:sqref>
        </x14:dataValidation>
        <x14:dataValidation type="list" allowBlank="1" showInputMessage="1" showErrorMessage="1">
          <x14:formula1>
            <xm:f>Instructions!$B$80:$B$85</xm:f>
          </x14:formula1>
          <xm:sqref>V5:V289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W275"/>
  <sheetViews>
    <sheetView zoomScaleNormal="100" workbookViewId="0">
      <pane xSplit="1" ySplit="4" topLeftCell="B5" activePane="bottomRight" state="frozen"/>
      <selection pane="topRight" activeCell="I2" sqref="I1:I1048576"/>
      <selection pane="bottomLeft" activeCell="I2" sqref="I1:I1048576"/>
      <selection pane="bottomRight" activeCell="A5" sqref="A5"/>
    </sheetView>
  </sheetViews>
  <sheetFormatPr defaultColWidth="9.140625" defaultRowHeight="14.45" customHeight="1" x14ac:dyDescent="0.25"/>
  <cols>
    <col min="1" max="1" width="11.42578125" bestFit="1" customWidth="1"/>
    <col min="2" max="2" width="8" bestFit="1" customWidth="1"/>
    <col min="3" max="3" width="9" bestFit="1" customWidth="1"/>
    <col min="4" max="4" width="11.140625" bestFit="1" customWidth="1"/>
    <col min="5" max="5" width="16.5703125" customWidth="1"/>
    <col min="6" max="6" width="18.5703125" hidden="1" customWidth="1"/>
    <col min="7" max="7" width="23.5703125" bestFit="1" customWidth="1"/>
    <col min="8" max="8" width="15.42578125" bestFit="1" customWidth="1"/>
    <col min="9" max="9" width="19.5703125" customWidth="1"/>
    <col min="10" max="10" width="12" style="105" bestFit="1" customWidth="1"/>
    <col min="11" max="11" width="13.140625" bestFit="1" customWidth="1"/>
    <col min="12" max="12" width="83.42578125" customWidth="1"/>
    <col min="13" max="13" width="17.5703125" bestFit="1" customWidth="1"/>
    <col min="14" max="14" width="10" bestFit="1" customWidth="1"/>
    <col min="15" max="15" width="32.140625" bestFit="1" customWidth="1"/>
    <col min="16" max="16" width="19.42578125" bestFit="1" customWidth="1"/>
    <col min="17" max="17" width="12.5703125" bestFit="1" customWidth="1"/>
    <col min="18" max="18" width="18.42578125" bestFit="1" customWidth="1"/>
    <col min="19" max="19" width="15.5703125" bestFit="1" customWidth="1"/>
    <col min="20" max="20" width="10.5703125" bestFit="1" customWidth="1"/>
    <col min="21" max="21" width="52.85546875" bestFit="1" customWidth="1"/>
    <col min="22" max="22" width="26.5703125" style="124" bestFit="1" customWidth="1"/>
    <col min="23" max="23" width="63.42578125" style="124" bestFit="1" customWidth="1"/>
    <col min="24" max="16384" width="9.140625" style="104"/>
  </cols>
  <sheetData>
    <row r="1" spans="1:23" ht="15" x14ac:dyDescent="0.25">
      <c r="A1" s="266" t="s">
        <v>242</v>
      </c>
      <c r="B1" s="267"/>
      <c r="C1" s="267"/>
      <c r="D1" s="267"/>
      <c r="E1" s="267"/>
      <c r="F1" s="267"/>
      <c r="G1" s="268"/>
      <c r="H1" s="266" t="s">
        <v>243</v>
      </c>
      <c r="I1" s="267"/>
      <c r="J1" s="267"/>
      <c r="K1" s="268"/>
      <c r="L1" s="266" t="s">
        <v>244</v>
      </c>
      <c r="M1" s="267"/>
      <c r="N1" s="267"/>
      <c r="O1" s="267"/>
      <c r="P1" s="267"/>
      <c r="Q1" s="267"/>
      <c r="R1" s="268"/>
      <c r="S1" s="140" t="s">
        <v>245</v>
      </c>
      <c r="T1" s="266" t="s">
        <v>246</v>
      </c>
      <c r="U1" s="267"/>
      <c r="V1" s="267"/>
      <c r="W1" s="268"/>
    </row>
    <row r="2" spans="1:23" ht="51" x14ac:dyDescent="0.25">
      <c r="A2" s="126" t="s">
        <v>14</v>
      </c>
      <c r="B2" s="14" t="s">
        <v>17</v>
      </c>
      <c r="C2" s="24" t="s">
        <v>22</v>
      </c>
      <c r="D2" s="24" t="s">
        <v>25</v>
      </c>
      <c r="E2" s="269" t="s">
        <v>28</v>
      </c>
      <c r="F2" s="270"/>
      <c r="G2" s="271"/>
      <c r="H2" s="131" t="s">
        <v>31</v>
      </c>
      <c r="I2" s="22" t="s">
        <v>247</v>
      </c>
      <c r="J2" s="22" t="s">
        <v>39</v>
      </c>
      <c r="K2" s="132" t="s">
        <v>42</v>
      </c>
      <c r="L2" s="135" t="s">
        <v>45</v>
      </c>
      <c r="M2" s="25" t="s">
        <v>51</v>
      </c>
      <c r="N2" s="25" t="s">
        <v>248</v>
      </c>
      <c r="O2" s="25" t="s">
        <v>141</v>
      </c>
      <c r="P2" s="23" t="s">
        <v>54</v>
      </c>
      <c r="Q2" s="15" t="s">
        <v>57</v>
      </c>
      <c r="R2" s="136" t="s">
        <v>60</v>
      </c>
      <c r="S2" s="141" t="s">
        <v>63</v>
      </c>
      <c r="T2" s="131" t="s">
        <v>66</v>
      </c>
      <c r="U2" s="15" t="s">
        <v>249</v>
      </c>
      <c r="V2" s="22" t="s">
        <v>73</v>
      </c>
      <c r="W2" s="132" t="s">
        <v>76</v>
      </c>
    </row>
    <row r="3" spans="1:23" ht="78.75" x14ac:dyDescent="0.25">
      <c r="A3" s="127" t="s">
        <v>250</v>
      </c>
      <c r="B3" s="17" t="s">
        <v>251</v>
      </c>
      <c r="C3" s="18" t="s">
        <v>252</v>
      </c>
      <c r="D3" s="19" t="s">
        <v>253</v>
      </c>
      <c r="E3" s="13" t="s">
        <v>254</v>
      </c>
      <c r="F3" s="13" t="s">
        <v>254</v>
      </c>
      <c r="G3" s="128" t="s">
        <v>254</v>
      </c>
      <c r="H3" s="133" t="s">
        <v>255</v>
      </c>
      <c r="I3" s="200" t="s">
        <v>256</v>
      </c>
      <c r="J3" s="21" t="s">
        <v>257</v>
      </c>
      <c r="K3" s="134" t="s">
        <v>257</v>
      </c>
      <c r="L3" s="137" t="s">
        <v>254</v>
      </c>
      <c r="M3" s="20" t="s">
        <v>258</v>
      </c>
      <c r="N3" s="20" t="s">
        <v>259</v>
      </c>
      <c r="O3" s="20" t="s">
        <v>260</v>
      </c>
      <c r="P3" s="21" t="s">
        <v>261</v>
      </c>
      <c r="Q3" s="21" t="s">
        <v>257</v>
      </c>
      <c r="R3" s="138" t="s">
        <v>262</v>
      </c>
      <c r="S3" s="142" t="s">
        <v>263</v>
      </c>
      <c r="T3" s="137" t="s">
        <v>257</v>
      </c>
      <c r="U3" s="78" t="s">
        <v>254</v>
      </c>
      <c r="V3" s="20" t="s">
        <v>754</v>
      </c>
      <c r="W3" s="78" t="s">
        <v>254</v>
      </c>
    </row>
    <row r="4" spans="1:23" ht="15" x14ac:dyDescent="0.25">
      <c r="A4" s="129" t="s">
        <v>15</v>
      </c>
      <c r="B4" s="4" t="s">
        <v>18</v>
      </c>
      <c r="C4" s="4" t="s">
        <v>23</v>
      </c>
      <c r="D4" s="4" t="s">
        <v>26</v>
      </c>
      <c r="E4" s="4" t="s">
        <v>265</v>
      </c>
      <c r="F4" s="4" t="s">
        <v>266</v>
      </c>
      <c r="G4" s="130" t="s">
        <v>267</v>
      </c>
      <c r="H4" s="129" t="s">
        <v>32</v>
      </c>
      <c r="I4" s="4" t="s">
        <v>268</v>
      </c>
      <c r="J4" s="4" t="s">
        <v>40</v>
      </c>
      <c r="K4" s="4" t="s">
        <v>40</v>
      </c>
      <c r="L4" s="129" t="s">
        <v>46</v>
      </c>
      <c r="M4" s="5" t="s">
        <v>52</v>
      </c>
      <c r="N4" s="6" t="s">
        <v>248</v>
      </c>
      <c r="O4" s="6" t="s">
        <v>269</v>
      </c>
      <c r="P4" s="6" t="s">
        <v>55</v>
      </c>
      <c r="Q4" s="6" t="s">
        <v>58</v>
      </c>
      <c r="R4" s="130" t="s">
        <v>61</v>
      </c>
      <c r="S4" s="143" t="s">
        <v>64</v>
      </c>
      <c r="T4" s="129" t="s">
        <v>67</v>
      </c>
      <c r="U4" s="6" t="s">
        <v>70</v>
      </c>
      <c r="V4" s="5" t="s">
        <v>74</v>
      </c>
      <c r="W4" s="139" t="s">
        <v>77</v>
      </c>
    </row>
    <row r="5" spans="1:23" ht="14.45" customHeight="1" x14ac:dyDescent="0.25">
      <c r="A5" s="171" t="s">
        <v>2561</v>
      </c>
      <c r="B5" s="160">
        <v>75</v>
      </c>
      <c r="C5" s="159" t="s">
        <v>178</v>
      </c>
      <c r="D5" s="159" t="s">
        <v>173</v>
      </c>
      <c r="E5" s="159" t="s">
        <v>185</v>
      </c>
      <c r="F5" s="159"/>
      <c r="G5" s="166" t="s">
        <v>363</v>
      </c>
      <c r="H5" s="171" t="s">
        <v>91</v>
      </c>
      <c r="I5" s="159" t="s">
        <v>110</v>
      </c>
      <c r="J5" s="165">
        <v>45075</v>
      </c>
      <c r="K5" s="165">
        <v>45075</v>
      </c>
      <c r="L5" s="172" t="s">
        <v>2562</v>
      </c>
      <c r="M5" s="159" t="s">
        <v>133</v>
      </c>
      <c r="N5" s="159" t="s">
        <v>274</v>
      </c>
      <c r="O5" s="159" t="s">
        <v>736</v>
      </c>
      <c r="P5" s="159"/>
      <c r="Q5" s="165"/>
      <c r="R5" s="166"/>
      <c r="S5" s="167"/>
      <c r="T5" s="168">
        <v>45078</v>
      </c>
      <c r="U5" s="163" t="s">
        <v>2563</v>
      </c>
      <c r="V5" s="169" t="s">
        <v>162</v>
      </c>
      <c r="W5" s="173" t="s">
        <v>371</v>
      </c>
    </row>
    <row r="6" spans="1:23" ht="14.45" customHeight="1" x14ac:dyDescent="0.25">
      <c r="A6" s="171" t="s">
        <v>2564</v>
      </c>
      <c r="B6" s="160">
        <v>13</v>
      </c>
      <c r="C6" s="159" t="s">
        <v>178</v>
      </c>
      <c r="D6" s="159" t="s">
        <v>169</v>
      </c>
      <c r="E6" s="159" t="s">
        <v>279</v>
      </c>
      <c r="F6" s="159"/>
      <c r="G6" s="166" t="s">
        <v>2565</v>
      </c>
      <c r="H6" s="171" t="s">
        <v>89</v>
      </c>
      <c r="I6" s="159" t="s">
        <v>100</v>
      </c>
      <c r="J6" s="165">
        <v>45075</v>
      </c>
      <c r="K6" s="165">
        <v>45075</v>
      </c>
      <c r="L6" s="172" t="s">
        <v>2566</v>
      </c>
      <c r="M6" s="159" t="s">
        <v>201</v>
      </c>
      <c r="N6" s="159" t="s">
        <v>644</v>
      </c>
      <c r="O6" s="159" t="s">
        <v>345</v>
      </c>
      <c r="P6" s="159"/>
      <c r="Q6" s="165"/>
      <c r="R6" s="166"/>
      <c r="S6" s="167"/>
      <c r="T6" s="168">
        <v>45081</v>
      </c>
      <c r="U6" s="163" t="s">
        <v>2567</v>
      </c>
      <c r="V6" s="169" t="s">
        <v>162</v>
      </c>
      <c r="W6" s="173" t="s">
        <v>347</v>
      </c>
    </row>
    <row r="7" spans="1:23" ht="14.45" customHeight="1" x14ac:dyDescent="0.25">
      <c r="A7" s="171" t="s">
        <v>2568</v>
      </c>
      <c r="B7" s="170">
        <f>13/365.25</f>
        <v>3.5592060232717319E-2</v>
      </c>
      <c r="C7" s="159" t="s">
        <v>178</v>
      </c>
      <c r="D7" s="159" t="s">
        <v>173</v>
      </c>
      <c r="E7" s="159" t="s">
        <v>185</v>
      </c>
      <c r="F7" s="159"/>
      <c r="G7" s="166" t="s">
        <v>2569</v>
      </c>
      <c r="H7" s="171" t="s">
        <v>91</v>
      </c>
      <c r="I7" s="159" t="s">
        <v>110</v>
      </c>
      <c r="J7" s="165">
        <v>45075</v>
      </c>
      <c r="K7" s="165">
        <v>45075</v>
      </c>
      <c r="L7" s="172" t="s">
        <v>2570</v>
      </c>
      <c r="M7" s="159" t="s">
        <v>133</v>
      </c>
      <c r="N7" s="159" t="s">
        <v>283</v>
      </c>
      <c r="O7" s="159" t="s">
        <v>511</v>
      </c>
      <c r="P7" s="159"/>
      <c r="Q7" s="165"/>
      <c r="R7" s="166"/>
      <c r="S7" s="167"/>
      <c r="T7" s="168">
        <v>45080</v>
      </c>
      <c r="U7" s="163" t="s">
        <v>574</v>
      </c>
      <c r="V7" s="169" t="s">
        <v>162</v>
      </c>
      <c r="W7" s="173" t="s">
        <v>328</v>
      </c>
    </row>
    <row r="8" spans="1:23" ht="14.45" customHeight="1" x14ac:dyDescent="0.25">
      <c r="A8" s="171" t="s">
        <v>2571</v>
      </c>
      <c r="B8" s="160">
        <v>7</v>
      </c>
      <c r="C8" s="159" t="s">
        <v>178</v>
      </c>
      <c r="D8" s="159" t="s">
        <v>173</v>
      </c>
      <c r="E8" s="159" t="s">
        <v>185</v>
      </c>
      <c r="F8" s="159"/>
      <c r="G8" s="166" t="s">
        <v>2572</v>
      </c>
      <c r="H8" s="171" t="s">
        <v>91</v>
      </c>
      <c r="I8" s="159" t="s">
        <v>110</v>
      </c>
      <c r="J8" s="165">
        <v>45076</v>
      </c>
      <c r="K8" s="165">
        <v>45076</v>
      </c>
      <c r="L8" s="172" t="s">
        <v>2573</v>
      </c>
      <c r="M8" s="159" t="s">
        <v>133</v>
      </c>
      <c r="N8" s="159" t="s">
        <v>2132</v>
      </c>
      <c r="O8" s="206" t="s">
        <v>345</v>
      </c>
      <c r="P8" s="159"/>
      <c r="Q8" s="165"/>
      <c r="R8" s="166"/>
      <c r="S8" s="167"/>
      <c r="T8" s="168">
        <v>45076</v>
      </c>
      <c r="U8" s="163" t="s">
        <v>285</v>
      </c>
      <c r="V8" s="169" t="s">
        <v>164</v>
      </c>
      <c r="W8" s="173" t="s">
        <v>2260</v>
      </c>
    </row>
    <row r="9" spans="1:23" ht="14.45" customHeight="1" x14ac:dyDescent="0.25">
      <c r="A9" s="171" t="s">
        <v>2574</v>
      </c>
      <c r="B9" s="160">
        <v>23</v>
      </c>
      <c r="C9" s="159" t="s">
        <v>168</v>
      </c>
      <c r="D9" s="159" t="s">
        <v>173</v>
      </c>
      <c r="E9" s="159" t="s">
        <v>185</v>
      </c>
      <c r="F9" s="159"/>
      <c r="G9" s="166" t="s">
        <v>543</v>
      </c>
      <c r="H9" s="171" t="s">
        <v>91</v>
      </c>
      <c r="I9" s="159" t="s">
        <v>110</v>
      </c>
      <c r="J9" s="165">
        <v>45076</v>
      </c>
      <c r="K9" s="165">
        <v>45076</v>
      </c>
      <c r="L9" s="172" t="s">
        <v>2575</v>
      </c>
      <c r="M9" s="159" t="s">
        <v>133</v>
      </c>
      <c r="N9" s="159" t="s">
        <v>283</v>
      </c>
      <c r="O9" s="159" t="s">
        <v>291</v>
      </c>
      <c r="P9" s="159"/>
      <c r="Q9" s="165"/>
      <c r="R9" s="166"/>
      <c r="S9" s="167"/>
      <c r="T9" s="168">
        <v>45081</v>
      </c>
      <c r="U9" s="163" t="s">
        <v>212</v>
      </c>
      <c r="V9" s="169" t="s">
        <v>162</v>
      </c>
      <c r="W9" s="173" t="s">
        <v>328</v>
      </c>
    </row>
    <row r="10" spans="1:23" ht="14.45" customHeight="1" x14ac:dyDescent="0.25">
      <c r="A10" s="171" t="s">
        <v>2576</v>
      </c>
      <c r="B10" s="160">
        <v>2.4</v>
      </c>
      <c r="C10" s="159" t="s">
        <v>168</v>
      </c>
      <c r="D10" s="159" t="s">
        <v>173</v>
      </c>
      <c r="E10" s="159" t="s">
        <v>279</v>
      </c>
      <c r="F10" s="159"/>
      <c r="G10" s="166" t="s">
        <v>772</v>
      </c>
      <c r="H10" s="171" t="s">
        <v>89</v>
      </c>
      <c r="I10" s="159" t="s">
        <v>100</v>
      </c>
      <c r="J10" s="165">
        <v>45077</v>
      </c>
      <c r="K10" s="165">
        <v>45077</v>
      </c>
      <c r="L10" s="172" t="s">
        <v>2577</v>
      </c>
      <c r="M10" s="159" t="s">
        <v>133</v>
      </c>
      <c r="N10" s="159" t="s">
        <v>305</v>
      </c>
      <c r="O10" s="159" t="s">
        <v>511</v>
      </c>
      <c r="P10" s="159"/>
      <c r="Q10" s="165"/>
      <c r="R10" s="166"/>
      <c r="S10" s="167"/>
      <c r="T10" s="168">
        <v>45077</v>
      </c>
      <c r="U10" s="163" t="s">
        <v>319</v>
      </c>
      <c r="V10" s="169" t="s">
        <v>160</v>
      </c>
      <c r="W10" s="173" t="s">
        <v>319</v>
      </c>
    </row>
    <row r="11" spans="1:23" ht="14.45" customHeight="1" x14ac:dyDescent="0.25">
      <c r="A11" s="171" t="s">
        <v>2578</v>
      </c>
      <c r="B11" s="160">
        <v>20</v>
      </c>
      <c r="C11" s="159" t="s">
        <v>168</v>
      </c>
      <c r="D11" s="159" t="s">
        <v>173</v>
      </c>
      <c r="E11" s="159" t="s">
        <v>185</v>
      </c>
      <c r="F11" s="159"/>
      <c r="G11" s="166" t="s">
        <v>2579</v>
      </c>
      <c r="H11" s="171" t="s">
        <v>91</v>
      </c>
      <c r="I11" s="159" t="s">
        <v>110</v>
      </c>
      <c r="J11" s="165">
        <v>45078</v>
      </c>
      <c r="K11" s="165">
        <v>45078</v>
      </c>
      <c r="L11" s="172" t="s">
        <v>2580</v>
      </c>
      <c r="M11" s="159" t="s">
        <v>137</v>
      </c>
      <c r="N11" s="159" t="s">
        <v>2132</v>
      </c>
      <c r="O11" s="159" t="s">
        <v>208</v>
      </c>
      <c r="P11" s="159"/>
      <c r="Q11" s="165"/>
      <c r="R11" s="166"/>
      <c r="S11" s="167"/>
      <c r="T11" s="168">
        <v>45081</v>
      </c>
      <c r="U11" s="163" t="s">
        <v>2581</v>
      </c>
      <c r="V11" s="169" t="s">
        <v>162</v>
      </c>
      <c r="W11" s="173" t="s">
        <v>371</v>
      </c>
    </row>
    <row r="12" spans="1:23" ht="14.45" customHeight="1" x14ac:dyDescent="0.25">
      <c r="A12" s="171" t="s">
        <v>2582</v>
      </c>
      <c r="B12" s="160">
        <f>4*30.4387/365.25</f>
        <v>0.33334647501711157</v>
      </c>
      <c r="C12" s="159" t="s">
        <v>178</v>
      </c>
      <c r="D12" s="159" t="s">
        <v>173</v>
      </c>
      <c r="E12" s="159" t="s">
        <v>279</v>
      </c>
      <c r="F12" s="159"/>
      <c r="G12" s="166" t="s">
        <v>373</v>
      </c>
      <c r="H12" s="171" t="s">
        <v>89</v>
      </c>
      <c r="I12" s="159" t="s">
        <v>100</v>
      </c>
      <c r="J12" s="165">
        <v>45079</v>
      </c>
      <c r="K12" s="165">
        <v>45079</v>
      </c>
      <c r="L12" s="172" t="s">
        <v>2583</v>
      </c>
      <c r="M12" s="159" t="s">
        <v>133</v>
      </c>
      <c r="N12" s="159" t="s">
        <v>305</v>
      </c>
      <c r="O12" s="159" t="s">
        <v>284</v>
      </c>
      <c r="P12" s="159"/>
      <c r="Q12" s="165"/>
      <c r="R12" s="166"/>
      <c r="S12" s="167"/>
      <c r="T12" s="168">
        <v>45087</v>
      </c>
      <c r="U12" s="163" t="s">
        <v>1536</v>
      </c>
      <c r="V12" s="169" t="s">
        <v>162</v>
      </c>
      <c r="W12" s="173" t="s">
        <v>387</v>
      </c>
    </row>
    <row r="13" spans="1:23" ht="14.45" customHeight="1" x14ac:dyDescent="0.25">
      <c r="A13" s="171" t="s">
        <v>2584</v>
      </c>
      <c r="B13" s="160">
        <v>5</v>
      </c>
      <c r="C13" s="159" t="s">
        <v>168</v>
      </c>
      <c r="D13" s="159" t="s">
        <v>173</v>
      </c>
      <c r="E13" s="159" t="s">
        <v>279</v>
      </c>
      <c r="F13" s="159"/>
      <c r="G13" s="166" t="s">
        <v>179</v>
      </c>
      <c r="H13" s="171" t="s">
        <v>89</v>
      </c>
      <c r="I13" s="159" t="s">
        <v>100</v>
      </c>
      <c r="J13" s="165">
        <v>45082</v>
      </c>
      <c r="K13" s="165">
        <v>45082</v>
      </c>
      <c r="L13" s="172" t="s">
        <v>2585</v>
      </c>
      <c r="M13" s="159" t="s">
        <v>133</v>
      </c>
      <c r="N13" s="159" t="s">
        <v>290</v>
      </c>
      <c r="O13" s="159" t="s">
        <v>284</v>
      </c>
      <c r="P13" s="159"/>
      <c r="Q13" s="165"/>
      <c r="R13" s="166"/>
      <c r="S13" s="167"/>
      <c r="T13" s="168">
        <v>45086</v>
      </c>
      <c r="U13" s="163" t="s">
        <v>2586</v>
      </c>
      <c r="V13" s="169" t="s">
        <v>162</v>
      </c>
      <c r="W13" s="173" t="s">
        <v>299</v>
      </c>
    </row>
    <row r="14" spans="1:23" ht="14.45" customHeight="1" x14ac:dyDescent="0.25">
      <c r="A14" s="171" t="s">
        <v>2587</v>
      </c>
      <c r="B14" s="160">
        <v>4</v>
      </c>
      <c r="C14" s="159" t="s">
        <v>168</v>
      </c>
      <c r="D14" s="159" t="s">
        <v>173</v>
      </c>
      <c r="E14" s="159" t="s">
        <v>185</v>
      </c>
      <c r="F14" s="159"/>
      <c r="G14" s="166" t="s">
        <v>835</v>
      </c>
      <c r="H14" s="171" t="s">
        <v>91</v>
      </c>
      <c r="I14" s="159" t="s">
        <v>110</v>
      </c>
      <c r="J14" s="165">
        <v>45082</v>
      </c>
      <c r="K14" s="165">
        <v>45082</v>
      </c>
      <c r="L14" s="172" t="s">
        <v>2588</v>
      </c>
      <c r="M14" s="159" t="s">
        <v>133</v>
      </c>
      <c r="N14" s="159" t="s">
        <v>1217</v>
      </c>
      <c r="O14" s="159" t="s">
        <v>284</v>
      </c>
      <c r="P14" s="159"/>
      <c r="Q14" s="165"/>
      <c r="R14" s="166"/>
      <c r="S14" s="167"/>
      <c r="T14" s="168">
        <v>45087</v>
      </c>
      <c r="U14" s="163" t="s">
        <v>2589</v>
      </c>
      <c r="V14" s="169" t="s">
        <v>162</v>
      </c>
      <c r="W14" s="173" t="s">
        <v>328</v>
      </c>
    </row>
    <row r="15" spans="1:23" ht="14.45" customHeight="1" x14ac:dyDescent="0.25">
      <c r="A15" s="171" t="s">
        <v>2590</v>
      </c>
      <c r="B15" s="160">
        <v>45</v>
      </c>
      <c r="C15" s="159" t="s">
        <v>178</v>
      </c>
      <c r="D15" s="159" t="s">
        <v>173</v>
      </c>
      <c r="E15" s="159" t="s">
        <v>185</v>
      </c>
      <c r="F15" s="159"/>
      <c r="G15" s="166" t="s">
        <v>2591</v>
      </c>
      <c r="H15" s="171" t="s">
        <v>91</v>
      </c>
      <c r="I15" s="159" t="s">
        <v>110</v>
      </c>
      <c r="J15" s="165">
        <v>45082</v>
      </c>
      <c r="K15" s="165">
        <v>45082</v>
      </c>
      <c r="L15" s="172" t="s">
        <v>2592</v>
      </c>
      <c r="M15" s="159" t="s">
        <v>133</v>
      </c>
      <c r="N15" s="159" t="s">
        <v>283</v>
      </c>
      <c r="O15" s="159" t="s">
        <v>916</v>
      </c>
      <c r="P15" s="159"/>
      <c r="Q15" s="165"/>
      <c r="R15" s="166"/>
      <c r="S15" s="167"/>
      <c r="T15" s="168">
        <v>45087</v>
      </c>
      <c r="U15" s="163" t="s">
        <v>2593</v>
      </c>
      <c r="V15" s="169" t="s">
        <v>162</v>
      </c>
      <c r="W15" s="173" t="s">
        <v>328</v>
      </c>
    </row>
    <row r="16" spans="1:23" ht="14.45" customHeight="1" x14ac:dyDescent="0.25">
      <c r="A16" s="171" t="s">
        <v>2594</v>
      </c>
      <c r="B16" s="160">
        <v>4</v>
      </c>
      <c r="C16" s="159" t="s">
        <v>168</v>
      </c>
      <c r="D16" s="159" t="s">
        <v>173</v>
      </c>
      <c r="E16" s="159" t="s">
        <v>185</v>
      </c>
      <c r="F16" s="159"/>
      <c r="G16" s="166" t="s">
        <v>1891</v>
      </c>
      <c r="H16" s="171" t="s">
        <v>91</v>
      </c>
      <c r="I16" s="159" t="s">
        <v>110</v>
      </c>
      <c r="J16" s="165">
        <v>45083</v>
      </c>
      <c r="K16" s="165">
        <v>45083</v>
      </c>
      <c r="L16" s="172" t="s">
        <v>2595</v>
      </c>
      <c r="M16" s="159" t="s">
        <v>133</v>
      </c>
      <c r="N16" s="159" t="s">
        <v>283</v>
      </c>
      <c r="O16" s="159" t="s">
        <v>291</v>
      </c>
      <c r="P16" s="159"/>
      <c r="Q16" s="165"/>
      <c r="R16" s="166"/>
      <c r="S16" s="167"/>
      <c r="T16" s="168">
        <v>45098</v>
      </c>
      <c r="U16" s="163" t="s">
        <v>2596</v>
      </c>
      <c r="V16" s="169" t="s">
        <v>162</v>
      </c>
      <c r="W16" s="173" t="s">
        <v>1079</v>
      </c>
    </row>
    <row r="17" spans="1:23" ht="14.45" customHeight="1" x14ac:dyDescent="0.25">
      <c r="A17" s="171" t="s">
        <v>2597</v>
      </c>
      <c r="B17" s="160">
        <v>16</v>
      </c>
      <c r="C17" s="159" t="s">
        <v>168</v>
      </c>
      <c r="D17" s="159" t="s">
        <v>173</v>
      </c>
      <c r="E17" s="159" t="s">
        <v>185</v>
      </c>
      <c r="F17" s="159"/>
      <c r="G17" s="166" t="s">
        <v>342</v>
      </c>
      <c r="H17" s="171" t="s">
        <v>91</v>
      </c>
      <c r="I17" s="159" t="s">
        <v>110</v>
      </c>
      <c r="J17" s="165">
        <v>45083</v>
      </c>
      <c r="K17" s="165">
        <v>45083</v>
      </c>
      <c r="L17" s="172" t="s">
        <v>2598</v>
      </c>
      <c r="M17" s="159" t="s">
        <v>133</v>
      </c>
      <c r="N17" s="159" t="s">
        <v>2132</v>
      </c>
      <c r="O17" s="159" t="s">
        <v>291</v>
      </c>
      <c r="P17" s="159"/>
      <c r="Q17" s="165"/>
      <c r="R17" s="166"/>
      <c r="S17" s="167"/>
      <c r="T17" s="168">
        <v>45095</v>
      </c>
      <c r="U17" s="163" t="s">
        <v>212</v>
      </c>
      <c r="V17" s="169" t="s">
        <v>162</v>
      </c>
      <c r="W17" s="173" t="s">
        <v>324</v>
      </c>
    </row>
    <row r="18" spans="1:23" ht="14.45" customHeight="1" x14ac:dyDescent="0.25">
      <c r="A18" s="171" t="s">
        <v>2599</v>
      </c>
      <c r="B18" s="160">
        <f>1*30.4387/365.25</f>
        <v>8.3336618754277891E-2</v>
      </c>
      <c r="C18" s="159" t="s">
        <v>168</v>
      </c>
      <c r="D18" s="159" t="s">
        <v>173</v>
      </c>
      <c r="E18" s="159" t="s">
        <v>185</v>
      </c>
      <c r="F18" s="159"/>
      <c r="G18" s="166" t="s">
        <v>2572</v>
      </c>
      <c r="H18" s="171" t="s">
        <v>91</v>
      </c>
      <c r="I18" s="159" t="s">
        <v>110</v>
      </c>
      <c r="J18" s="165">
        <v>45083</v>
      </c>
      <c r="K18" s="165">
        <v>45083</v>
      </c>
      <c r="L18" s="172" t="s">
        <v>2600</v>
      </c>
      <c r="M18" s="159" t="s">
        <v>133</v>
      </c>
      <c r="N18" s="159" t="s">
        <v>2132</v>
      </c>
      <c r="O18" s="159" t="s">
        <v>511</v>
      </c>
      <c r="P18" s="159"/>
      <c r="Q18" s="165"/>
      <c r="R18" s="166"/>
      <c r="S18" s="167"/>
      <c r="T18" s="168">
        <v>45093</v>
      </c>
      <c r="U18" s="163" t="s">
        <v>2601</v>
      </c>
      <c r="V18" s="169" t="s">
        <v>162</v>
      </c>
      <c r="W18" s="173" t="s">
        <v>900</v>
      </c>
    </row>
    <row r="19" spans="1:23" ht="14.45" customHeight="1" x14ac:dyDescent="0.25">
      <c r="A19" s="171" t="s">
        <v>2602</v>
      </c>
      <c r="B19" s="160">
        <v>36</v>
      </c>
      <c r="C19" s="159" t="s">
        <v>178</v>
      </c>
      <c r="D19" s="159" t="s">
        <v>173</v>
      </c>
      <c r="E19" s="159" t="s">
        <v>279</v>
      </c>
      <c r="F19" s="159"/>
      <c r="G19" s="166" t="s">
        <v>2603</v>
      </c>
      <c r="H19" s="171" t="s">
        <v>89</v>
      </c>
      <c r="I19" s="159" t="s">
        <v>100</v>
      </c>
      <c r="J19" s="165">
        <v>45084</v>
      </c>
      <c r="K19" s="165">
        <v>45084</v>
      </c>
      <c r="L19" s="172" t="s">
        <v>2604</v>
      </c>
      <c r="M19" s="159" t="s">
        <v>201</v>
      </c>
      <c r="N19" s="159" t="s">
        <v>305</v>
      </c>
      <c r="O19" s="159" t="s">
        <v>511</v>
      </c>
      <c r="P19" s="159"/>
      <c r="Q19" s="165"/>
      <c r="R19" s="166"/>
      <c r="S19" s="167"/>
      <c r="T19" s="168">
        <v>45089</v>
      </c>
      <c r="U19" s="163" t="s">
        <v>2605</v>
      </c>
      <c r="V19" s="169" t="s">
        <v>162</v>
      </c>
      <c r="W19" s="173" t="s">
        <v>328</v>
      </c>
    </row>
    <row r="20" spans="1:23" ht="14.45" customHeight="1" x14ac:dyDescent="0.25">
      <c r="A20" s="171" t="s">
        <v>2606</v>
      </c>
      <c r="B20" s="160">
        <v>3</v>
      </c>
      <c r="C20" s="159" t="s">
        <v>178</v>
      </c>
      <c r="D20" s="159" t="s">
        <v>173</v>
      </c>
      <c r="E20" s="159" t="s">
        <v>185</v>
      </c>
      <c r="F20" s="159"/>
      <c r="G20" s="166" t="s">
        <v>2607</v>
      </c>
      <c r="H20" s="171" t="s">
        <v>91</v>
      </c>
      <c r="I20" s="159" t="s">
        <v>110</v>
      </c>
      <c r="J20" s="165">
        <v>45084</v>
      </c>
      <c r="K20" s="165">
        <v>45084</v>
      </c>
      <c r="L20" s="172" t="s">
        <v>2608</v>
      </c>
      <c r="M20" s="159" t="s">
        <v>133</v>
      </c>
      <c r="N20" s="159" t="s">
        <v>1217</v>
      </c>
      <c r="O20" s="159" t="s">
        <v>421</v>
      </c>
      <c r="P20" s="159"/>
      <c r="Q20" s="165"/>
      <c r="R20" s="166"/>
      <c r="S20" s="167"/>
      <c r="T20" s="168">
        <v>45088</v>
      </c>
      <c r="U20" s="163" t="s">
        <v>2609</v>
      </c>
      <c r="V20" s="169" t="s">
        <v>162</v>
      </c>
      <c r="W20" s="173" t="s">
        <v>299</v>
      </c>
    </row>
    <row r="21" spans="1:23" ht="14.45" customHeight="1" x14ac:dyDescent="0.25">
      <c r="A21" s="171" t="s">
        <v>2610</v>
      </c>
      <c r="B21" s="170">
        <v>1.5</v>
      </c>
      <c r="C21" s="159" t="s">
        <v>168</v>
      </c>
      <c r="D21" s="159" t="s">
        <v>173</v>
      </c>
      <c r="E21" s="159" t="s">
        <v>185</v>
      </c>
      <c r="F21" s="159"/>
      <c r="G21" s="166" t="s">
        <v>2611</v>
      </c>
      <c r="H21" s="171" t="s">
        <v>91</v>
      </c>
      <c r="I21" s="159" t="s">
        <v>110</v>
      </c>
      <c r="J21" s="165">
        <v>45084</v>
      </c>
      <c r="K21" s="165">
        <v>45084</v>
      </c>
      <c r="L21" s="172" t="s">
        <v>2612</v>
      </c>
      <c r="M21" s="159" t="s">
        <v>133</v>
      </c>
      <c r="N21" s="159" t="s">
        <v>1217</v>
      </c>
      <c r="O21" s="159" t="s">
        <v>359</v>
      </c>
      <c r="P21" s="159"/>
      <c r="Q21" s="165"/>
      <c r="R21" s="166"/>
      <c r="S21" s="167"/>
      <c r="T21" s="168">
        <v>45086</v>
      </c>
      <c r="U21" s="163" t="s">
        <v>2612</v>
      </c>
      <c r="V21" s="169" t="s">
        <v>162</v>
      </c>
      <c r="W21" s="173" t="s">
        <v>276</v>
      </c>
    </row>
    <row r="22" spans="1:23" ht="14.45" customHeight="1" x14ac:dyDescent="0.25">
      <c r="A22" s="171" t="s">
        <v>2613</v>
      </c>
      <c r="B22" s="170">
        <f>14/365.25</f>
        <v>3.8329911019849415E-2</v>
      </c>
      <c r="C22" s="159" t="s">
        <v>168</v>
      </c>
      <c r="D22" s="159" t="s">
        <v>173</v>
      </c>
      <c r="E22" s="159" t="s">
        <v>185</v>
      </c>
      <c r="F22" s="159"/>
      <c r="G22" s="166" t="s">
        <v>1891</v>
      </c>
      <c r="H22" s="171" t="s">
        <v>91</v>
      </c>
      <c r="I22" s="159" t="s">
        <v>110</v>
      </c>
      <c r="J22" s="165">
        <v>45085</v>
      </c>
      <c r="K22" s="165">
        <v>45085</v>
      </c>
      <c r="L22" s="172" t="s">
        <v>2614</v>
      </c>
      <c r="M22" s="159" t="s">
        <v>133</v>
      </c>
      <c r="N22" s="159" t="s">
        <v>2615</v>
      </c>
      <c r="O22" s="159" t="s">
        <v>415</v>
      </c>
      <c r="P22" s="159"/>
      <c r="Q22" s="165"/>
      <c r="R22" s="166"/>
      <c r="S22" s="167"/>
      <c r="T22" s="168">
        <v>45089</v>
      </c>
      <c r="U22" s="163" t="s">
        <v>2616</v>
      </c>
      <c r="V22" s="169" t="s">
        <v>162</v>
      </c>
      <c r="W22" s="173" t="s">
        <v>299</v>
      </c>
    </row>
    <row r="23" spans="1:23" ht="14.45" customHeight="1" x14ac:dyDescent="0.25">
      <c r="A23" s="171" t="s">
        <v>2617</v>
      </c>
      <c r="B23" s="170">
        <v>18</v>
      </c>
      <c r="C23" s="159" t="s">
        <v>178</v>
      </c>
      <c r="D23" s="159" t="s">
        <v>173</v>
      </c>
      <c r="E23" s="159" t="s">
        <v>279</v>
      </c>
      <c r="F23" s="159"/>
      <c r="G23" s="166" t="s">
        <v>179</v>
      </c>
      <c r="H23" s="171" t="s">
        <v>89</v>
      </c>
      <c r="I23" s="159" t="s">
        <v>100</v>
      </c>
      <c r="J23" s="165">
        <v>45090</v>
      </c>
      <c r="K23" s="165">
        <v>45090</v>
      </c>
      <c r="L23" s="172" t="s">
        <v>2618</v>
      </c>
      <c r="M23" s="159" t="s">
        <v>201</v>
      </c>
      <c r="N23" s="159" t="s">
        <v>305</v>
      </c>
      <c r="O23" s="159" t="s">
        <v>421</v>
      </c>
      <c r="P23" s="159"/>
      <c r="Q23" s="165"/>
      <c r="R23" s="166"/>
      <c r="S23" s="167"/>
      <c r="T23" s="168">
        <v>45094</v>
      </c>
      <c r="U23" s="163" t="s">
        <v>2619</v>
      </c>
      <c r="V23" s="169" t="s">
        <v>162</v>
      </c>
      <c r="W23" s="173" t="s">
        <v>371</v>
      </c>
    </row>
    <row r="24" spans="1:23" ht="14.45" customHeight="1" x14ac:dyDescent="0.25">
      <c r="A24" s="171" t="s">
        <v>2620</v>
      </c>
      <c r="B24" s="170">
        <f>11/365.25</f>
        <v>3.0116358658453114E-2</v>
      </c>
      <c r="C24" s="159" t="s">
        <v>168</v>
      </c>
      <c r="D24" s="159" t="s">
        <v>173</v>
      </c>
      <c r="E24" s="159" t="s">
        <v>185</v>
      </c>
      <c r="F24" s="159"/>
      <c r="G24" s="166" t="s">
        <v>2621</v>
      </c>
      <c r="H24" s="171" t="s">
        <v>91</v>
      </c>
      <c r="I24" s="159" t="s">
        <v>110</v>
      </c>
      <c r="J24" s="165">
        <v>45091</v>
      </c>
      <c r="K24" s="165">
        <v>45091</v>
      </c>
      <c r="L24" s="172" t="s">
        <v>2622</v>
      </c>
      <c r="M24" s="159" t="s">
        <v>133</v>
      </c>
      <c r="N24" s="159" t="s">
        <v>644</v>
      </c>
      <c r="O24" s="159" t="s">
        <v>415</v>
      </c>
      <c r="P24" s="159"/>
      <c r="Q24" s="165"/>
      <c r="R24" s="166"/>
      <c r="S24" s="167"/>
      <c r="T24" s="168">
        <v>45095</v>
      </c>
      <c r="U24" s="163" t="s">
        <v>574</v>
      </c>
      <c r="V24" s="169" t="s">
        <v>162</v>
      </c>
      <c r="W24" s="173" t="s">
        <v>299</v>
      </c>
    </row>
    <row r="25" spans="1:23" ht="14.45" customHeight="1" x14ac:dyDescent="0.25">
      <c r="A25" s="171" t="s">
        <v>2623</v>
      </c>
      <c r="B25" s="170">
        <v>80</v>
      </c>
      <c r="C25" s="159" t="s">
        <v>168</v>
      </c>
      <c r="D25" s="159" t="s">
        <v>173</v>
      </c>
      <c r="E25" s="159" t="s">
        <v>185</v>
      </c>
      <c r="F25" s="159"/>
      <c r="G25" s="166" t="s">
        <v>446</v>
      </c>
      <c r="H25" s="171" t="s">
        <v>91</v>
      </c>
      <c r="I25" s="159" t="s">
        <v>110</v>
      </c>
      <c r="J25" s="165">
        <v>45091</v>
      </c>
      <c r="K25" s="165">
        <v>45091</v>
      </c>
      <c r="L25" s="172" t="s">
        <v>2624</v>
      </c>
      <c r="M25" s="159" t="s">
        <v>133</v>
      </c>
      <c r="N25" s="159" t="s">
        <v>283</v>
      </c>
      <c r="O25" s="159" t="s">
        <v>383</v>
      </c>
      <c r="P25" s="159"/>
      <c r="Q25" s="165"/>
      <c r="R25" s="166"/>
      <c r="S25" s="167"/>
      <c r="T25" s="168">
        <v>45096</v>
      </c>
      <c r="U25" s="163" t="s">
        <v>690</v>
      </c>
      <c r="V25" s="169" t="s">
        <v>162</v>
      </c>
      <c r="W25" s="173" t="s">
        <v>328</v>
      </c>
    </row>
    <row r="26" spans="1:23" ht="14.45" customHeight="1" x14ac:dyDescent="0.25">
      <c r="A26" s="171" t="s">
        <v>2625</v>
      </c>
      <c r="B26" s="160">
        <f>5*30.4387/365.25</f>
        <v>0.41668309377138946</v>
      </c>
      <c r="C26" s="159" t="s">
        <v>178</v>
      </c>
      <c r="D26" s="159" t="s">
        <v>173</v>
      </c>
      <c r="E26" s="159" t="s">
        <v>185</v>
      </c>
      <c r="F26" s="159"/>
      <c r="G26" s="166" t="s">
        <v>436</v>
      </c>
      <c r="H26" s="171" t="s">
        <v>91</v>
      </c>
      <c r="I26" s="159" t="s">
        <v>110</v>
      </c>
      <c r="J26" s="165">
        <v>45092</v>
      </c>
      <c r="K26" s="165">
        <v>45092</v>
      </c>
      <c r="L26" s="172" t="s">
        <v>2626</v>
      </c>
      <c r="M26" s="159" t="s">
        <v>133</v>
      </c>
      <c r="N26" s="159" t="s">
        <v>2132</v>
      </c>
      <c r="O26" s="159" t="s">
        <v>284</v>
      </c>
      <c r="P26" s="159"/>
      <c r="Q26" s="165"/>
      <c r="R26" s="166"/>
      <c r="S26" s="167"/>
      <c r="T26" s="168">
        <v>45098</v>
      </c>
      <c r="U26" s="163" t="s">
        <v>365</v>
      </c>
      <c r="V26" s="169" t="s">
        <v>162</v>
      </c>
      <c r="W26" s="173" t="s">
        <v>347</v>
      </c>
    </row>
    <row r="27" spans="1:23" ht="14.45" customHeight="1" x14ac:dyDescent="0.25">
      <c r="A27" s="171" t="s">
        <v>2627</v>
      </c>
      <c r="B27" s="170">
        <v>50</v>
      </c>
      <c r="C27" s="159" t="s">
        <v>178</v>
      </c>
      <c r="D27" s="159" t="s">
        <v>173</v>
      </c>
      <c r="E27" s="159" t="s">
        <v>185</v>
      </c>
      <c r="F27" s="159"/>
      <c r="G27" s="166" t="s">
        <v>363</v>
      </c>
      <c r="H27" s="171" t="s">
        <v>91</v>
      </c>
      <c r="I27" s="159" t="s">
        <v>110</v>
      </c>
      <c r="J27" s="165">
        <v>45093</v>
      </c>
      <c r="K27" s="165">
        <v>45093</v>
      </c>
      <c r="L27" s="172" t="s">
        <v>2628</v>
      </c>
      <c r="M27" s="159" t="s">
        <v>133</v>
      </c>
      <c r="N27" s="159" t="s">
        <v>769</v>
      </c>
      <c r="O27" s="159" t="s">
        <v>291</v>
      </c>
      <c r="P27" s="159"/>
      <c r="Q27" s="165"/>
      <c r="R27" s="166"/>
      <c r="S27" s="167"/>
      <c r="T27" s="168">
        <v>45096</v>
      </c>
      <c r="U27" s="163" t="s">
        <v>291</v>
      </c>
      <c r="V27" s="169" t="s">
        <v>162</v>
      </c>
      <c r="W27" s="173" t="s">
        <v>371</v>
      </c>
    </row>
    <row r="28" spans="1:23" ht="14.45" customHeight="1" x14ac:dyDescent="0.25">
      <c r="A28" s="171" t="s">
        <v>2629</v>
      </c>
      <c r="B28" s="160">
        <f>44/365.25</f>
        <v>0.12046543463381246</v>
      </c>
      <c r="C28" s="159" t="s">
        <v>178</v>
      </c>
      <c r="D28" s="159" t="s">
        <v>173</v>
      </c>
      <c r="E28" s="159" t="s">
        <v>279</v>
      </c>
      <c r="F28" s="159"/>
      <c r="G28" s="166" t="s">
        <v>179</v>
      </c>
      <c r="H28" s="171" t="s">
        <v>89</v>
      </c>
      <c r="I28" s="159" t="s">
        <v>100</v>
      </c>
      <c r="J28" s="165">
        <v>45093</v>
      </c>
      <c r="K28" s="165">
        <v>45093</v>
      </c>
      <c r="L28" s="172" t="s">
        <v>2630</v>
      </c>
      <c r="M28" s="159" t="s">
        <v>133</v>
      </c>
      <c r="N28" s="159" t="s">
        <v>305</v>
      </c>
      <c r="O28" s="159" t="s">
        <v>284</v>
      </c>
      <c r="P28" s="159"/>
      <c r="Q28" s="165"/>
      <c r="R28" s="166"/>
      <c r="S28" s="167"/>
      <c r="T28" s="168">
        <v>45098</v>
      </c>
      <c r="U28" s="163" t="s">
        <v>672</v>
      </c>
      <c r="V28" s="169" t="s">
        <v>162</v>
      </c>
      <c r="W28" s="173" t="s">
        <v>328</v>
      </c>
    </row>
    <row r="29" spans="1:23" ht="14.45" customHeight="1" x14ac:dyDescent="0.25">
      <c r="A29" s="171" t="s">
        <v>2631</v>
      </c>
      <c r="B29" s="170">
        <f>14/365.25</f>
        <v>3.8329911019849415E-2</v>
      </c>
      <c r="C29" s="159" t="s">
        <v>178</v>
      </c>
      <c r="D29" s="159" t="s">
        <v>173</v>
      </c>
      <c r="E29" s="159" t="s">
        <v>185</v>
      </c>
      <c r="F29" s="159"/>
      <c r="G29" s="166" t="s">
        <v>1891</v>
      </c>
      <c r="H29" s="171" t="s">
        <v>91</v>
      </c>
      <c r="I29" s="159" t="s">
        <v>110</v>
      </c>
      <c r="J29" s="165">
        <v>45097</v>
      </c>
      <c r="K29" s="165"/>
      <c r="L29" s="172" t="s">
        <v>2632</v>
      </c>
      <c r="M29" s="159" t="s">
        <v>133</v>
      </c>
      <c r="N29" s="159" t="s">
        <v>305</v>
      </c>
      <c r="O29" s="159" t="s">
        <v>415</v>
      </c>
      <c r="P29" s="159"/>
      <c r="Q29" s="165"/>
      <c r="R29" s="166"/>
      <c r="S29" s="167"/>
      <c r="T29" s="168"/>
      <c r="U29" s="163"/>
      <c r="V29" s="169" t="s">
        <v>158</v>
      </c>
      <c r="W29" s="173"/>
    </row>
    <row r="30" spans="1:23" ht="14.45" customHeight="1" x14ac:dyDescent="0.25">
      <c r="A30" s="171" t="s">
        <v>2633</v>
      </c>
      <c r="B30" s="160">
        <f>30/365.25</f>
        <v>8.2135523613963035E-2</v>
      </c>
      <c r="C30" s="159" t="s">
        <v>178</v>
      </c>
      <c r="D30" s="159" t="s">
        <v>173</v>
      </c>
      <c r="E30" s="159" t="s">
        <v>185</v>
      </c>
      <c r="F30" s="159"/>
      <c r="G30" s="166" t="s">
        <v>1891</v>
      </c>
      <c r="H30" s="171" t="s">
        <v>91</v>
      </c>
      <c r="I30" s="159" t="s">
        <v>110</v>
      </c>
      <c r="J30" s="165">
        <v>45097</v>
      </c>
      <c r="K30" s="165">
        <v>45097</v>
      </c>
      <c r="L30" s="172" t="s">
        <v>2634</v>
      </c>
      <c r="M30" s="159" t="s">
        <v>201</v>
      </c>
      <c r="N30" s="159" t="s">
        <v>305</v>
      </c>
      <c r="O30" s="159" t="s">
        <v>421</v>
      </c>
      <c r="P30" s="159"/>
      <c r="Q30" s="165"/>
      <c r="R30" s="166"/>
      <c r="S30" s="167"/>
      <c r="T30" s="168">
        <v>45097</v>
      </c>
      <c r="U30" s="163" t="s">
        <v>319</v>
      </c>
      <c r="V30" s="169" t="s">
        <v>160</v>
      </c>
      <c r="W30" s="173" t="s">
        <v>320</v>
      </c>
    </row>
    <row r="31" spans="1:23" ht="14.45" customHeight="1" x14ac:dyDescent="0.25">
      <c r="A31" s="171" t="s">
        <v>2635</v>
      </c>
      <c r="B31" s="160">
        <v>2</v>
      </c>
      <c r="C31" s="159" t="s">
        <v>178</v>
      </c>
      <c r="D31" s="159" t="s">
        <v>173</v>
      </c>
      <c r="E31" s="159" t="s">
        <v>185</v>
      </c>
      <c r="F31" s="159"/>
      <c r="G31" s="166" t="s">
        <v>543</v>
      </c>
      <c r="H31" s="171" t="s">
        <v>91</v>
      </c>
      <c r="I31" s="159" t="s">
        <v>110</v>
      </c>
      <c r="J31" s="165">
        <v>45097</v>
      </c>
      <c r="K31" s="165"/>
      <c r="L31" s="172" t="s">
        <v>2636</v>
      </c>
      <c r="M31" s="159" t="s">
        <v>201</v>
      </c>
      <c r="N31" s="159" t="s">
        <v>274</v>
      </c>
      <c r="O31" s="159" t="s">
        <v>421</v>
      </c>
      <c r="P31" s="159"/>
      <c r="Q31" s="165"/>
      <c r="R31" s="166"/>
      <c r="S31" s="167"/>
      <c r="T31" s="168"/>
      <c r="U31" s="163"/>
      <c r="V31" s="169" t="s">
        <v>158</v>
      </c>
      <c r="W31" s="173"/>
    </row>
    <row r="32" spans="1:23" ht="14.45" customHeight="1" x14ac:dyDescent="0.25">
      <c r="A32" s="171" t="s">
        <v>2637</v>
      </c>
      <c r="B32" s="160">
        <f>50/365.25</f>
        <v>0.13689253935660506</v>
      </c>
      <c r="C32" s="159" t="s">
        <v>178</v>
      </c>
      <c r="D32" s="159" t="s">
        <v>173</v>
      </c>
      <c r="E32" s="159" t="s">
        <v>185</v>
      </c>
      <c r="F32" s="159"/>
      <c r="G32" s="166" t="s">
        <v>1538</v>
      </c>
      <c r="H32" s="171" t="s">
        <v>91</v>
      </c>
      <c r="I32" s="159" t="s">
        <v>110</v>
      </c>
      <c r="J32" s="165">
        <v>45097</v>
      </c>
      <c r="K32" s="165">
        <v>45097</v>
      </c>
      <c r="L32" s="172" t="s">
        <v>2638</v>
      </c>
      <c r="M32" s="159" t="s">
        <v>133</v>
      </c>
      <c r="N32" s="159" t="s">
        <v>2132</v>
      </c>
      <c r="O32" s="159" t="s">
        <v>284</v>
      </c>
      <c r="P32" s="159"/>
      <c r="Q32" s="165"/>
      <c r="R32" s="166"/>
      <c r="S32" s="167"/>
      <c r="T32" s="168">
        <v>45101</v>
      </c>
      <c r="U32" s="163" t="s">
        <v>2461</v>
      </c>
      <c r="V32" s="169" t="s">
        <v>162</v>
      </c>
      <c r="W32" s="173" t="s">
        <v>299</v>
      </c>
    </row>
    <row r="33" spans="1:23" ht="14.45" customHeight="1" x14ac:dyDescent="0.25">
      <c r="A33" s="171" t="s">
        <v>2639</v>
      </c>
      <c r="B33" s="160">
        <v>5</v>
      </c>
      <c r="C33" s="159" t="s">
        <v>168</v>
      </c>
      <c r="D33" s="159" t="s">
        <v>173</v>
      </c>
      <c r="E33" s="159" t="s">
        <v>279</v>
      </c>
      <c r="F33" s="159"/>
      <c r="G33" s="166" t="s">
        <v>2465</v>
      </c>
      <c r="H33" s="171" t="s">
        <v>89</v>
      </c>
      <c r="I33" s="159" t="s">
        <v>100</v>
      </c>
      <c r="J33" s="165">
        <v>45098</v>
      </c>
      <c r="K33" s="165">
        <v>45098</v>
      </c>
      <c r="L33" s="172" t="s">
        <v>2640</v>
      </c>
      <c r="M33" s="159" t="s">
        <v>133</v>
      </c>
      <c r="N33" s="159" t="s">
        <v>769</v>
      </c>
      <c r="O33" s="159" t="s">
        <v>916</v>
      </c>
      <c r="P33" s="159"/>
      <c r="Q33" s="165"/>
      <c r="R33" s="166"/>
      <c r="S33" s="167"/>
      <c r="T33" s="168">
        <v>45105</v>
      </c>
      <c r="U33" s="163" t="s">
        <v>2641</v>
      </c>
      <c r="V33" s="169" t="s">
        <v>162</v>
      </c>
      <c r="W33" s="173" t="s">
        <v>423</v>
      </c>
    </row>
    <row r="34" spans="1:23" ht="14.45" customHeight="1" x14ac:dyDescent="0.25">
      <c r="A34" s="171" t="s">
        <v>2642</v>
      </c>
      <c r="B34" s="160">
        <v>30</v>
      </c>
      <c r="C34" s="159" t="s">
        <v>168</v>
      </c>
      <c r="D34" s="159" t="s">
        <v>173</v>
      </c>
      <c r="E34" s="159" t="s">
        <v>185</v>
      </c>
      <c r="F34" s="159"/>
      <c r="G34" s="166" t="s">
        <v>363</v>
      </c>
      <c r="H34" s="171" t="s">
        <v>89</v>
      </c>
      <c r="I34" s="159" t="s">
        <v>110</v>
      </c>
      <c r="J34" s="165">
        <v>45098</v>
      </c>
      <c r="K34" s="165">
        <v>45098</v>
      </c>
      <c r="L34" s="172" t="s">
        <v>2643</v>
      </c>
      <c r="M34" s="159" t="s">
        <v>137</v>
      </c>
      <c r="N34" s="159" t="s">
        <v>274</v>
      </c>
      <c r="O34" s="159" t="s">
        <v>888</v>
      </c>
      <c r="P34" s="159"/>
      <c r="Q34" s="165"/>
      <c r="R34" s="166"/>
      <c r="S34" s="167"/>
      <c r="T34" s="168">
        <v>45106</v>
      </c>
      <c r="U34" s="163" t="s">
        <v>2644</v>
      </c>
      <c r="V34" s="169" t="s">
        <v>162</v>
      </c>
      <c r="W34" s="173" t="s">
        <v>2645</v>
      </c>
    </row>
    <row r="35" spans="1:23" ht="14.45" customHeight="1" x14ac:dyDescent="0.25">
      <c r="A35" s="171" t="s">
        <v>2646</v>
      </c>
      <c r="B35" s="160">
        <v>30</v>
      </c>
      <c r="C35" s="159" t="s">
        <v>168</v>
      </c>
      <c r="D35" s="159" t="s">
        <v>173</v>
      </c>
      <c r="E35" s="159" t="s">
        <v>279</v>
      </c>
      <c r="F35" s="159"/>
      <c r="G35" s="166" t="s">
        <v>179</v>
      </c>
      <c r="H35" s="171" t="s">
        <v>89</v>
      </c>
      <c r="I35" s="159" t="s">
        <v>100</v>
      </c>
      <c r="J35" s="165">
        <v>45098</v>
      </c>
      <c r="K35" s="165">
        <v>45098</v>
      </c>
      <c r="L35" s="172" t="s">
        <v>2647</v>
      </c>
      <c r="M35" s="159" t="s">
        <v>137</v>
      </c>
      <c r="N35" s="159" t="s">
        <v>305</v>
      </c>
      <c r="O35" s="159" t="s">
        <v>291</v>
      </c>
      <c r="P35" s="159"/>
      <c r="Q35" s="165"/>
      <c r="R35" s="166" t="s">
        <v>147</v>
      </c>
      <c r="S35" s="167"/>
      <c r="T35" s="168">
        <v>45103</v>
      </c>
      <c r="U35" s="205" t="s">
        <v>2648</v>
      </c>
      <c r="V35" s="169" t="s">
        <v>162</v>
      </c>
      <c r="W35" s="173" t="s">
        <v>2649</v>
      </c>
    </row>
    <row r="36" spans="1:23" ht="14.45" customHeight="1" x14ac:dyDescent="0.25">
      <c r="A36" s="171" t="s">
        <v>2650</v>
      </c>
      <c r="B36" s="160">
        <v>1.5</v>
      </c>
      <c r="C36" s="159" t="s">
        <v>178</v>
      </c>
      <c r="D36" s="159" t="s">
        <v>173</v>
      </c>
      <c r="E36" s="159" t="s">
        <v>279</v>
      </c>
      <c r="F36" s="159"/>
      <c r="G36" s="166" t="s">
        <v>179</v>
      </c>
      <c r="H36" s="171" t="s">
        <v>89</v>
      </c>
      <c r="I36" s="159" t="s">
        <v>100</v>
      </c>
      <c r="J36" s="165">
        <v>45098</v>
      </c>
      <c r="K36" s="165">
        <v>45098</v>
      </c>
      <c r="L36" s="172" t="s">
        <v>2651</v>
      </c>
      <c r="M36" s="159" t="s">
        <v>133</v>
      </c>
      <c r="N36" s="159" t="s">
        <v>305</v>
      </c>
      <c r="O36" s="159" t="s">
        <v>284</v>
      </c>
      <c r="P36" s="159"/>
      <c r="Q36" s="165"/>
      <c r="R36" s="166"/>
      <c r="S36" s="167"/>
      <c r="T36" s="168">
        <v>45103</v>
      </c>
      <c r="U36" s="204" t="s">
        <v>672</v>
      </c>
      <c r="V36" s="169" t="s">
        <v>162</v>
      </c>
      <c r="W36" s="173" t="s">
        <v>328</v>
      </c>
    </row>
    <row r="37" spans="1:23" ht="14.45" customHeight="1" x14ac:dyDescent="0.25">
      <c r="A37" s="171" t="s">
        <v>2652</v>
      </c>
      <c r="B37" s="160">
        <v>3.5</v>
      </c>
      <c r="C37" s="159" t="s">
        <v>168</v>
      </c>
      <c r="D37" s="159" t="s">
        <v>173</v>
      </c>
      <c r="E37" s="159" t="s">
        <v>185</v>
      </c>
      <c r="F37" s="159"/>
      <c r="G37" s="166" t="s">
        <v>1793</v>
      </c>
      <c r="H37" s="171" t="s">
        <v>91</v>
      </c>
      <c r="I37" s="159" t="s">
        <v>110</v>
      </c>
      <c r="J37" s="165">
        <v>45099</v>
      </c>
      <c r="K37" s="165">
        <v>45099</v>
      </c>
      <c r="L37" s="172" t="s">
        <v>2653</v>
      </c>
      <c r="M37" s="159" t="s">
        <v>133</v>
      </c>
      <c r="N37" s="159" t="s">
        <v>769</v>
      </c>
      <c r="O37" s="159" t="s">
        <v>383</v>
      </c>
      <c r="P37" s="159"/>
      <c r="Q37" s="165"/>
      <c r="R37" s="166"/>
      <c r="S37" s="167"/>
      <c r="T37" s="168">
        <v>45103</v>
      </c>
      <c r="U37" s="163" t="s">
        <v>907</v>
      </c>
      <c r="V37" s="169" t="s">
        <v>162</v>
      </c>
      <c r="W37" s="173" t="s">
        <v>299</v>
      </c>
    </row>
    <row r="38" spans="1:23" ht="14.45" customHeight="1" x14ac:dyDescent="0.25">
      <c r="A38" s="171" t="s">
        <v>2654</v>
      </c>
      <c r="B38" s="160">
        <v>55</v>
      </c>
      <c r="C38" s="159" t="s">
        <v>178</v>
      </c>
      <c r="D38" s="159" t="s">
        <v>173</v>
      </c>
      <c r="E38" s="159" t="s">
        <v>185</v>
      </c>
      <c r="F38" s="159"/>
      <c r="G38" s="166" t="s">
        <v>1891</v>
      </c>
      <c r="H38" s="171" t="s">
        <v>91</v>
      </c>
      <c r="I38" s="159" t="s">
        <v>110</v>
      </c>
      <c r="J38" s="165">
        <v>45099</v>
      </c>
      <c r="K38" s="165">
        <v>45099</v>
      </c>
      <c r="L38" s="172" t="s">
        <v>2655</v>
      </c>
      <c r="M38" s="159" t="s">
        <v>133</v>
      </c>
      <c r="N38" s="159" t="s">
        <v>283</v>
      </c>
      <c r="O38" s="206" t="s">
        <v>383</v>
      </c>
      <c r="P38" s="159"/>
      <c r="Q38" s="165"/>
      <c r="R38" s="166"/>
      <c r="S38" s="167"/>
      <c r="T38" s="168">
        <v>45108</v>
      </c>
      <c r="U38" s="163" t="s">
        <v>285</v>
      </c>
      <c r="V38" s="169" t="s">
        <v>164</v>
      </c>
      <c r="W38" s="173" t="s">
        <v>417</v>
      </c>
    </row>
    <row r="39" spans="1:23" ht="14.45" customHeight="1" x14ac:dyDescent="0.25">
      <c r="A39" s="171" t="s">
        <v>2656</v>
      </c>
      <c r="B39" s="160">
        <v>30</v>
      </c>
      <c r="C39" s="159" t="s">
        <v>168</v>
      </c>
      <c r="D39" s="159" t="s">
        <v>173</v>
      </c>
      <c r="E39" s="159" t="s">
        <v>185</v>
      </c>
      <c r="F39" s="159"/>
      <c r="G39" s="166" t="s">
        <v>436</v>
      </c>
      <c r="H39" s="171" t="s">
        <v>91</v>
      </c>
      <c r="I39" s="159" t="s">
        <v>110</v>
      </c>
      <c r="J39" s="165">
        <v>45099</v>
      </c>
      <c r="K39" s="165">
        <v>45099</v>
      </c>
      <c r="L39" s="172" t="s">
        <v>2657</v>
      </c>
      <c r="M39" s="159" t="s">
        <v>133</v>
      </c>
      <c r="N39" s="159" t="s">
        <v>305</v>
      </c>
      <c r="O39" s="159" t="s">
        <v>345</v>
      </c>
      <c r="P39" s="159"/>
      <c r="Q39" s="165"/>
      <c r="R39" s="166"/>
      <c r="S39" s="167"/>
      <c r="T39" s="168">
        <v>45102</v>
      </c>
      <c r="U39" s="163" t="s">
        <v>2658</v>
      </c>
      <c r="V39" s="169" t="s">
        <v>162</v>
      </c>
      <c r="W39" s="173" t="s">
        <v>371</v>
      </c>
    </row>
    <row r="40" spans="1:23" ht="14.45" customHeight="1" x14ac:dyDescent="0.25">
      <c r="A40" s="171" t="s">
        <v>2659</v>
      </c>
      <c r="B40" s="160">
        <v>25</v>
      </c>
      <c r="C40" s="159" t="s">
        <v>168</v>
      </c>
      <c r="D40" s="159" t="s">
        <v>173</v>
      </c>
      <c r="E40" s="159" t="s">
        <v>185</v>
      </c>
      <c r="F40" s="159"/>
      <c r="G40" s="166" t="s">
        <v>363</v>
      </c>
      <c r="H40" s="171" t="s">
        <v>89</v>
      </c>
      <c r="I40" s="159" t="s">
        <v>100</v>
      </c>
      <c r="J40" s="165">
        <v>45103</v>
      </c>
      <c r="K40" s="165">
        <v>45103</v>
      </c>
      <c r="L40" s="172" t="s">
        <v>2660</v>
      </c>
      <c r="M40" s="159" t="s">
        <v>137</v>
      </c>
      <c r="N40" s="159" t="s">
        <v>274</v>
      </c>
      <c r="O40" s="159" t="s">
        <v>352</v>
      </c>
      <c r="P40" s="159"/>
      <c r="Q40" s="165"/>
      <c r="R40" s="166"/>
      <c r="S40" s="167"/>
      <c r="T40" s="168">
        <v>45079</v>
      </c>
      <c r="U40" s="163" t="s">
        <v>2661</v>
      </c>
      <c r="V40" s="169" t="s">
        <v>162</v>
      </c>
      <c r="W40" s="173" t="s">
        <v>2662</v>
      </c>
    </row>
    <row r="41" spans="1:23" ht="14.45" customHeight="1" x14ac:dyDescent="0.25">
      <c r="A41" s="171" t="s">
        <v>2663</v>
      </c>
      <c r="B41" s="160">
        <v>6</v>
      </c>
      <c r="C41" s="159" t="s">
        <v>168</v>
      </c>
      <c r="D41" s="159" t="s">
        <v>173</v>
      </c>
      <c r="E41" s="159" t="s">
        <v>185</v>
      </c>
      <c r="F41" s="159"/>
      <c r="G41" s="166" t="s">
        <v>2664</v>
      </c>
      <c r="H41" s="171" t="s">
        <v>91</v>
      </c>
      <c r="I41" s="159" t="s">
        <v>110</v>
      </c>
      <c r="J41" s="165">
        <v>45104</v>
      </c>
      <c r="K41" s="165">
        <v>45104</v>
      </c>
      <c r="L41" s="172" t="s">
        <v>2665</v>
      </c>
      <c r="M41" s="159" t="s">
        <v>133</v>
      </c>
      <c r="N41" s="159" t="s">
        <v>274</v>
      </c>
      <c r="O41" s="159" t="s">
        <v>291</v>
      </c>
      <c r="P41" s="159"/>
      <c r="Q41" s="165"/>
      <c r="R41" s="166"/>
      <c r="S41" s="167"/>
      <c r="T41" s="168">
        <v>45107</v>
      </c>
      <c r="U41" s="163" t="s">
        <v>2666</v>
      </c>
      <c r="V41" s="169" t="s">
        <v>162</v>
      </c>
      <c r="W41" s="173" t="s">
        <v>371</v>
      </c>
    </row>
    <row r="42" spans="1:23" ht="14.45" customHeight="1" x14ac:dyDescent="0.25">
      <c r="A42" s="171" t="s">
        <v>2667</v>
      </c>
      <c r="B42" s="160">
        <v>1.5</v>
      </c>
      <c r="C42" s="159" t="s">
        <v>178</v>
      </c>
      <c r="D42" s="159" t="s">
        <v>173</v>
      </c>
      <c r="E42" s="159" t="s">
        <v>185</v>
      </c>
      <c r="F42" s="159"/>
      <c r="G42" s="166" t="s">
        <v>543</v>
      </c>
      <c r="H42" s="171" t="s">
        <v>91</v>
      </c>
      <c r="I42" s="159" t="s">
        <v>110</v>
      </c>
      <c r="J42" s="165">
        <v>45104</v>
      </c>
      <c r="K42" s="165">
        <v>45104</v>
      </c>
      <c r="L42" s="172" t="s">
        <v>2668</v>
      </c>
      <c r="M42" s="159" t="s">
        <v>133</v>
      </c>
      <c r="N42" s="159" t="s">
        <v>274</v>
      </c>
      <c r="O42" s="159" t="s">
        <v>284</v>
      </c>
      <c r="P42" s="159"/>
      <c r="Q42" s="165"/>
      <c r="R42" s="166"/>
      <c r="S42" s="167"/>
      <c r="T42" s="168">
        <v>45110</v>
      </c>
      <c r="U42" s="163" t="s">
        <v>406</v>
      </c>
      <c r="V42" s="169" t="s">
        <v>162</v>
      </c>
      <c r="W42" s="173" t="s">
        <v>347</v>
      </c>
    </row>
    <row r="43" spans="1:23" ht="14.45" customHeight="1" x14ac:dyDescent="0.25">
      <c r="A43" s="171" t="s">
        <v>2669</v>
      </c>
      <c r="B43" s="160">
        <v>5</v>
      </c>
      <c r="C43" s="159" t="s">
        <v>168</v>
      </c>
      <c r="D43" s="159" t="s">
        <v>173</v>
      </c>
      <c r="E43" s="159" t="s">
        <v>185</v>
      </c>
      <c r="F43" s="159"/>
      <c r="G43" s="166" t="s">
        <v>1891</v>
      </c>
      <c r="H43" s="171" t="s">
        <v>91</v>
      </c>
      <c r="I43" s="159" t="s">
        <v>110</v>
      </c>
      <c r="J43" s="165">
        <v>45104</v>
      </c>
      <c r="K43" s="165"/>
      <c r="L43" s="172" t="s">
        <v>2670</v>
      </c>
      <c r="M43" s="159" t="s">
        <v>133</v>
      </c>
      <c r="N43" s="159" t="s">
        <v>305</v>
      </c>
      <c r="O43" s="159" t="s">
        <v>383</v>
      </c>
      <c r="P43" s="159"/>
      <c r="Q43" s="165"/>
      <c r="R43" s="166"/>
      <c r="S43" s="167"/>
      <c r="T43" s="168"/>
      <c r="U43" s="163"/>
      <c r="V43" s="169" t="s">
        <v>158</v>
      </c>
      <c r="W43" s="173"/>
    </row>
    <row r="44" spans="1:23" ht="14.45" customHeight="1" x14ac:dyDescent="0.25">
      <c r="A44" s="171" t="s">
        <v>2671</v>
      </c>
      <c r="B44" s="160">
        <v>7</v>
      </c>
      <c r="C44" s="159" t="s">
        <v>178</v>
      </c>
      <c r="D44" s="159" t="s">
        <v>173</v>
      </c>
      <c r="E44" s="159" t="s">
        <v>185</v>
      </c>
      <c r="F44" s="159"/>
      <c r="G44" s="166" t="s">
        <v>2672</v>
      </c>
      <c r="H44" s="171" t="s">
        <v>91</v>
      </c>
      <c r="I44" s="159" t="s">
        <v>110</v>
      </c>
      <c r="J44" s="165">
        <v>45105</v>
      </c>
      <c r="K44" s="165">
        <v>45105</v>
      </c>
      <c r="L44" s="172" t="s">
        <v>2673</v>
      </c>
      <c r="M44" s="159" t="s">
        <v>201</v>
      </c>
      <c r="N44" s="159" t="s">
        <v>283</v>
      </c>
      <c r="O44" s="159" t="s">
        <v>421</v>
      </c>
      <c r="P44" s="159"/>
      <c r="Q44" s="165"/>
      <c r="R44" s="166"/>
      <c r="S44" s="167"/>
      <c r="T44" s="168">
        <v>45105</v>
      </c>
      <c r="U44" s="163" t="s">
        <v>319</v>
      </c>
      <c r="V44" s="169" t="s">
        <v>160</v>
      </c>
      <c r="W44" s="173" t="s">
        <v>319</v>
      </c>
    </row>
    <row r="45" spans="1:23" ht="14.45" customHeight="1" x14ac:dyDescent="0.25">
      <c r="A45" s="171" t="s">
        <v>2674</v>
      </c>
      <c r="B45" s="160">
        <v>1.6</v>
      </c>
      <c r="C45" s="159" t="s">
        <v>178</v>
      </c>
      <c r="D45" s="159" t="s">
        <v>173</v>
      </c>
      <c r="E45" s="159" t="s">
        <v>185</v>
      </c>
      <c r="F45" s="159"/>
      <c r="G45" s="166" t="s">
        <v>1766</v>
      </c>
      <c r="H45" s="171" t="s">
        <v>91</v>
      </c>
      <c r="I45" s="159" t="s">
        <v>110</v>
      </c>
      <c r="J45" s="165">
        <v>45105</v>
      </c>
      <c r="K45" s="165">
        <v>45105</v>
      </c>
      <c r="L45" s="172" t="s">
        <v>2675</v>
      </c>
      <c r="M45" s="159" t="s">
        <v>133</v>
      </c>
      <c r="N45" s="159" t="s">
        <v>283</v>
      </c>
      <c r="O45" s="159" t="s">
        <v>345</v>
      </c>
      <c r="P45" s="159"/>
      <c r="Q45" s="165"/>
      <c r="R45" s="166"/>
      <c r="S45" s="167"/>
      <c r="T45" s="168">
        <v>45109</v>
      </c>
      <c r="U45" s="163" t="s">
        <v>406</v>
      </c>
      <c r="V45" s="169" t="s">
        <v>162</v>
      </c>
      <c r="W45" s="173" t="s">
        <v>299</v>
      </c>
    </row>
    <row r="46" spans="1:23" ht="14.45" customHeight="1" x14ac:dyDescent="0.25">
      <c r="A46" s="171" t="s">
        <v>2676</v>
      </c>
      <c r="B46" s="160">
        <v>4</v>
      </c>
      <c r="C46" s="159" t="s">
        <v>168</v>
      </c>
      <c r="D46" s="159" t="s">
        <v>173</v>
      </c>
      <c r="E46" s="159" t="s">
        <v>185</v>
      </c>
      <c r="F46" s="159"/>
      <c r="G46" s="166" t="s">
        <v>2677</v>
      </c>
      <c r="H46" s="171" t="s">
        <v>91</v>
      </c>
      <c r="I46" s="159" t="s">
        <v>110</v>
      </c>
      <c r="J46" s="165">
        <v>45105</v>
      </c>
      <c r="K46" s="165">
        <v>45105</v>
      </c>
      <c r="L46" s="172" t="s">
        <v>2678</v>
      </c>
      <c r="M46" s="159" t="s">
        <v>201</v>
      </c>
      <c r="N46" s="159" t="s">
        <v>1217</v>
      </c>
      <c r="O46" s="159" t="s">
        <v>306</v>
      </c>
      <c r="P46" s="159"/>
      <c r="Q46" s="165"/>
      <c r="R46" s="166"/>
      <c r="S46" s="167"/>
      <c r="T46" s="168">
        <v>45108</v>
      </c>
      <c r="U46" s="163" t="s">
        <v>639</v>
      </c>
      <c r="V46" s="169" t="s">
        <v>162</v>
      </c>
      <c r="W46" s="173" t="s">
        <v>371</v>
      </c>
    </row>
    <row r="47" spans="1:23" ht="14.45" customHeight="1" x14ac:dyDescent="0.25">
      <c r="A47" s="171" t="s">
        <v>2679</v>
      </c>
      <c r="B47" s="160">
        <v>67</v>
      </c>
      <c r="C47" s="159" t="s">
        <v>178</v>
      </c>
      <c r="D47" s="159" t="s">
        <v>169</v>
      </c>
      <c r="E47" s="159" t="s">
        <v>795</v>
      </c>
      <c r="F47" s="159"/>
      <c r="G47" s="166" t="s">
        <v>1033</v>
      </c>
      <c r="H47" s="171" t="s">
        <v>303</v>
      </c>
      <c r="I47" s="159" t="s">
        <v>120</v>
      </c>
      <c r="J47" s="165">
        <v>45083</v>
      </c>
      <c r="K47" s="165">
        <v>45083</v>
      </c>
      <c r="L47" s="172" t="s">
        <v>1957</v>
      </c>
      <c r="M47" s="159" t="s">
        <v>133</v>
      </c>
      <c r="N47" s="159"/>
      <c r="O47" s="159" t="s">
        <v>284</v>
      </c>
      <c r="P47" s="159"/>
      <c r="Q47" s="165"/>
      <c r="R47" s="166"/>
      <c r="S47" s="167"/>
      <c r="T47" s="168">
        <v>45086</v>
      </c>
      <c r="U47" s="163" t="s">
        <v>1957</v>
      </c>
      <c r="V47" s="169" t="s">
        <v>162</v>
      </c>
      <c r="W47" s="173" t="s">
        <v>371</v>
      </c>
    </row>
    <row r="48" spans="1:23" ht="14.45" customHeight="1" x14ac:dyDescent="0.25">
      <c r="A48" s="171" t="s">
        <v>2680</v>
      </c>
      <c r="B48" s="160">
        <v>24</v>
      </c>
      <c r="C48" s="159" t="s">
        <v>168</v>
      </c>
      <c r="D48" s="159" t="s">
        <v>173</v>
      </c>
      <c r="E48" s="159" t="s">
        <v>185</v>
      </c>
      <c r="F48" s="159"/>
      <c r="G48" s="166" t="s">
        <v>413</v>
      </c>
      <c r="H48" s="171" t="s">
        <v>89</v>
      </c>
      <c r="I48" s="159" t="s">
        <v>114</v>
      </c>
      <c r="J48" s="165">
        <v>45075</v>
      </c>
      <c r="K48" s="165">
        <v>45075</v>
      </c>
      <c r="L48" s="172" t="s">
        <v>171</v>
      </c>
      <c r="M48" s="159" t="s">
        <v>137</v>
      </c>
      <c r="N48" s="159" t="s">
        <v>644</v>
      </c>
      <c r="O48" s="159" t="s">
        <v>171</v>
      </c>
      <c r="P48" s="159" t="s">
        <v>353</v>
      </c>
      <c r="Q48" s="165">
        <v>45075</v>
      </c>
      <c r="R48" s="166" t="s">
        <v>354</v>
      </c>
      <c r="S48" s="167"/>
      <c r="T48" s="168">
        <v>45082</v>
      </c>
      <c r="U48" s="163" t="s">
        <v>2681</v>
      </c>
      <c r="V48" s="169" t="s">
        <v>162</v>
      </c>
      <c r="W48" s="173" t="s">
        <v>2423</v>
      </c>
    </row>
    <row r="49" spans="1:23" ht="14.45" customHeight="1" x14ac:dyDescent="0.25">
      <c r="A49" s="171" t="s">
        <v>2682</v>
      </c>
      <c r="B49" s="160">
        <f>14*30.4387/365.25</f>
        <v>1.1667126625598905</v>
      </c>
      <c r="C49" s="159" t="s">
        <v>178</v>
      </c>
      <c r="D49" s="159" t="s">
        <v>173</v>
      </c>
      <c r="E49" s="159" t="s">
        <v>279</v>
      </c>
      <c r="F49" s="159"/>
      <c r="G49" s="166" t="s">
        <v>373</v>
      </c>
      <c r="H49" s="171" t="s">
        <v>89</v>
      </c>
      <c r="I49" s="159" t="s">
        <v>106</v>
      </c>
      <c r="J49" s="165">
        <v>45075</v>
      </c>
      <c r="K49" s="165">
        <v>45075</v>
      </c>
      <c r="L49" s="172" t="s">
        <v>1084</v>
      </c>
      <c r="M49" s="159" t="s">
        <v>133</v>
      </c>
      <c r="N49" s="159" t="s">
        <v>644</v>
      </c>
      <c r="O49" s="159" t="s">
        <v>284</v>
      </c>
      <c r="P49" s="159"/>
      <c r="Q49" s="165"/>
      <c r="R49" s="166"/>
      <c r="S49" s="167"/>
      <c r="T49" s="168">
        <v>45079</v>
      </c>
      <c r="U49" s="163" t="s">
        <v>672</v>
      </c>
      <c r="V49" s="169" t="s">
        <v>162</v>
      </c>
      <c r="W49" s="173" t="s">
        <v>299</v>
      </c>
    </row>
    <row r="50" spans="1:23" ht="14.45" customHeight="1" x14ac:dyDescent="0.25">
      <c r="A50" s="171" t="s">
        <v>2683</v>
      </c>
      <c r="B50" s="160">
        <v>40</v>
      </c>
      <c r="C50" s="159" t="s">
        <v>178</v>
      </c>
      <c r="D50" s="159" t="s">
        <v>173</v>
      </c>
      <c r="E50" s="159" t="s">
        <v>185</v>
      </c>
      <c r="F50" s="159"/>
      <c r="G50" s="166" t="s">
        <v>1891</v>
      </c>
      <c r="H50" s="171" t="s">
        <v>91</v>
      </c>
      <c r="I50" s="159" t="s">
        <v>114</v>
      </c>
      <c r="J50" s="165">
        <v>45075</v>
      </c>
      <c r="K50" s="165">
        <v>45075</v>
      </c>
      <c r="L50" s="172" t="s">
        <v>482</v>
      </c>
      <c r="M50" s="159" t="s">
        <v>201</v>
      </c>
      <c r="N50" s="159" t="s">
        <v>644</v>
      </c>
      <c r="O50" s="159" t="s">
        <v>306</v>
      </c>
      <c r="P50" s="159"/>
      <c r="Q50" s="165"/>
      <c r="R50" s="166"/>
      <c r="S50" s="167"/>
      <c r="T50" s="168">
        <v>45079</v>
      </c>
      <c r="U50" s="163" t="s">
        <v>1889</v>
      </c>
      <c r="V50" s="169" t="s">
        <v>162</v>
      </c>
      <c r="W50" s="173" t="s">
        <v>299</v>
      </c>
    </row>
    <row r="51" spans="1:23" ht="14.45" customHeight="1" x14ac:dyDescent="0.25">
      <c r="A51" s="171" t="s">
        <v>2684</v>
      </c>
      <c r="B51" s="160">
        <f>1*30.4387/365.25</f>
        <v>8.3336618754277891E-2</v>
      </c>
      <c r="C51" s="159" t="s">
        <v>178</v>
      </c>
      <c r="D51" s="159" t="s">
        <v>173</v>
      </c>
      <c r="E51" s="159" t="s">
        <v>279</v>
      </c>
      <c r="F51" s="159"/>
      <c r="G51" s="166" t="s">
        <v>350</v>
      </c>
      <c r="H51" s="171" t="s">
        <v>89</v>
      </c>
      <c r="I51" s="159" t="s">
        <v>106</v>
      </c>
      <c r="J51" s="165">
        <v>45075</v>
      </c>
      <c r="K51" s="165">
        <v>45075</v>
      </c>
      <c r="L51" s="172" t="s">
        <v>211</v>
      </c>
      <c r="M51" s="159" t="s">
        <v>201</v>
      </c>
      <c r="N51" s="159" t="s">
        <v>344</v>
      </c>
      <c r="O51" s="159" t="s">
        <v>284</v>
      </c>
      <c r="P51" s="159"/>
      <c r="Q51" s="165"/>
      <c r="R51" s="166" t="s">
        <v>147</v>
      </c>
      <c r="S51" s="167"/>
      <c r="T51" s="168">
        <v>45086</v>
      </c>
      <c r="U51" s="163" t="s">
        <v>2685</v>
      </c>
      <c r="V51" s="169" t="s">
        <v>162</v>
      </c>
      <c r="W51" s="173" t="s">
        <v>2686</v>
      </c>
    </row>
    <row r="52" spans="1:23" ht="14.45" customHeight="1" x14ac:dyDescent="0.25">
      <c r="A52" s="171" t="s">
        <v>2687</v>
      </c>
      <c r="B52" s="160">
        <v>2</v>
      </c>
      <c r="C52" s="159" t="s">
        <v>178</v>
      </c>
      <c r="D52" s="159" t="s">
        <v>173</v>
      </c>
      <c r="E52" s="159" t="s">
        <v>185</v>
      </c>
      <c r="F52" s="159"/>
      <c r="G52" s="166" t="s">
        <v>446</v>
      </c>
      <c r="H52" s="171" t="s">
        <v>91</v>
      </c>
      <c r="I52" s="159" t="s">
        <v>116</v>
      </c>
      <c r="J52" s="165">
        <v>45075</v>
      </c>
      <c r="K52" s="165">
        <v>45075</v>
      </c>
      <c r="L52" s="172" t="s">
        <v>2688</v>
      </c>
      <c r="M52" s="159" t="s">
        <v>201</v>
      </c>
      <c r="N52" s="159" t="s">
        <v>644</v>
      </c>
      <c r="O52" s="159" t="s">
        <v>421</v>
      </c>
      <c r="P52" s="159"/>
      <c r="Q52" s="165"/>
      <c r="R52" s="166"/>
      <c r="S52" s="167"/>
      <c r="T52" s="168">
        <v>45079</v>
      </c>
      <c r="U52" s="163" t="s">
        <v>2689</v>
      </c>
      <c r="V52" s="169" t="s">
        <v>162</v>
      </c>
      <c r="W52" s="173" t="s">
        <v>299</v>
      </c>
    </row>
    <row r="53" spans="1:23" ht="14.45" customHeight="1" x14ac:dyDescent="0.25">
      <c r="A53" s="171" t="s">
        <v>2690</v>
      </c>
      <c r="B53" s="160">
        <v>20</v>
      </c>
      <c r="C53" s="159" t="s">
        <v>168</v>
      </c>
      <c r="D53" s="159" t="s">
        <v>173</v>
      </c>
      <c r="E53" s="159" t="s">
        <v>185</v>
      </c>
      <c r="F53" s="159"/>
      <c r="G53" s="166" t="s">
        <v>446</v>
      </c>
      <c r="H53" s="171" t="s">
        <v>89</v>
      </c>
      <c r="I53" s="159" t="s">
        <v>114</v>
      </c>
      <c r="J53" s="165">
        <v>45075</v>
      </c>
      <c r="K53" s="165">
        <v>45075</v>
      </c>
      <c r="L53" s="172" t="s">
        <v>2691</v>
      </c>
      <c r="M53" s="159" t="s">
        <v>137</v>
      </c>
      <c r="N53" s="159" t="s">
        <v>644</v>
      </c>
      <c r="O53" s="159" t="s">
        <v>208</v>
      </c>
      <c r="P53" s="159"/>
      <c r="Q53" s="165"/>
      <c r="R53" s="166"/>
      <c r="S53" s="167"/>
      <c r="T53" s="168">
        <v>45076</v>
      </c>
      <c r="U53" s="163" t="s">
        <v>2692</v>
      </c>
      <c r="V53" s="169" t="s">
        <v>162</v>
      </c>
      <c r="W53" s="173" t="s">
        <v>665</v>
      </c>
    </row>
    <row r="54" spans="1:23" ht="14.45" customHeight="1" x14ac:dyDescent="0.25">
      <c r="A54" s="171" t="s">
        <v>2693</v>
      </c>
      <c r="B54" s="160">
        <v>63</v>
      </c>
      <c r="C54" s="159" t="s">
        <v>178</v>
      </c>
      <c r="D54" s="159" t="s">
        <v>173</v>
      </c>
      <c r="E54" s="159" t="s">
        <v>185</v>
      </c>
      <c r="F54" s="159"/>
      <c r="G54" s="166" t="s">
        <v>446</v>
      </c>
      <c r="H54" s="171" t="s">
        <v>91</v>
      </c>
      <c r="I54" s="159" t="s">
        <v>116</v>
      </c>
      <c r="J54" s="165">
        <v>45075</v>
      </c>
      <c r="K54" s="165">
        <v>45075</v>
      </c>
      <c r="L54" s="172" t="s">
        <v>1542</v>
      </c>
      <c r="M54" s="159" t="s">
        <v>133</v>
      </c>
      <c r="N54" s="159" t="s">
        <v>644</v>
      </c>
      <c r="O54" s="159" t="s">
        <v>383</v>
      </c>
      <c r="P54" s="159"/>
      <c r="Q54" s="165"/>
      <c r="R54" s="166"/>
      <c r="S54" s="167"/>
      <c r="T54" s="168">
        <v>45080</v>
      </c>
      <c r="U54" s="163" t="s">
        <v>2694</v>
      </c>
      <c r="V54" s="169" t="s">
        <v>162</v>
      </c>
      <c r="W54" s="173" t="s">
        <v>328</v>
      </c>
    </row>
    <row r="55" spans="1:23" ht="14.45" customHeight="1" x14ac:dyDescent="0.25">
      <c r="A55" s="171" t="s">
        <v>2695</v>
      </c>
      <c r="B55" s="160">
        <v>23</v>
      </c>
      <c r="C55" s="159" t="s">
        <v>168</v>
      </c>
      <c r="D55" s="159" t="s">
        <v>173</v>
      </c>
      <c r="E55" s="159" t="s">
        <v>279</v>
      </c>
      <c r="F55" s="159"/>
      <c r="G55" s="166" t="s">
        <v>373</v>
      </c>
      <c r="H55" s="171" t="s">
        <v>89</v>
      </c>
      <c r="I55" s="159" t="s">
        <v>106</v>
      </c>
      <c r="J55" s="165">
        <v>45076</v>
      </c>
      <c r="K55" s="165">
        <v>45076</v>
      </c>
      <c r="L55" s="172" t="s">
        <v>171</v>
      </c>
      <c r="M55" s="159" t="s">
        <v>137</v>
      </c>
      <c r="N55" s="159" t="s">
        <v>644</v>
      </c>
      <c r="O55" s="159" t="s">
        <v>462</v>
      </c>
      <c r="P55" s="159"/>
      <c r="Q55" s="165"/>
      <c r="R55" s="166"/>
      <c r="S55" s="167"/>
      <c r="T55" s="168">
        <v>45078</v>
      </c>
      <c r="U55" s="163" t="s">
        <v>2013</v>
      </c>
      <c r="V55" s="169" t="s">
        <v>162</v>
      </c>
      <c r="W55" s="173" t="s">
        <v>276</v>
      </c>
    </row>
    <row r="56" spans="1:23" ht="14.45" customHeight="1" x14ac:dyDescent="0.25">
      <c r="A56" s="171" t="s">
        <v>2696</v>
      </c>
      <c r="B56" s="160">
        <v>35</v>
      </c>
      <c r="C56" s="159" t="s">
        <v>168</v>
      </c>
      <c r="D56" s="159" t="s">
        <v>173</v>
      </c>
      <c r="E56" s="159" t="s">
        <v>279</v>
      </c>
      <c r="F56" s="159"/>
      <c r="G56" s="166" t="s">
        <v>477</v>
      </c>
      <c r="H56" s="171" t="s">
        <v>89</v>
      </c>
      <c r="I56" s="159" t="s">
        <v>106</v>
      </c>
      <c r="J56" s="165">
        <v>45076</v>
      </c>
      <c r="K56" s="165">
        <v>45076</v>
      </c>
      <c r="L56" s="172" t="s">
        <v>2697</v>
      </c>
      <c r="M56" s="159" t="s">
        <v>137</v>
      </c>
      <c r="N56" s="159" t="s">
        <v>644</v>
      </c>
      <c r="O56" s="159" t="s">
        <v>462</v>
      </c>
      <c r="P56" s="159" t="s">
        <v>353</v>
      </c>
      <c r="Q56" s="165">
        <v>45076</v>
      </c>
      <c r="R56" s="166" t="s">
        <v>354</v>
      </c>
      <c r="S56" s="167"/>
      <c r="T56" s="168">
        <v>45086</v>
      </c>
      <c r="U56" s="163" t="s">
        <v>2698</v>
      </c>
      <c r="V56" s="169" t="s">
        <v>162</v>
      </c>
      <c r="W56" s="173" t="s">
        <v>900</v>
      </c>
    </row>
    <row r="57" spans="1:23" ht="14.45" customHeight="1" x14ac:dyDescent="0.25">
      <c r="A57" s="171" t="s">
        <v>2699</v>
      </c>
      <c r="B57" s="160">
        <v>18</v>
      </c>
      <c r="C57" s="159" t="s">
        <v>168</v>
      </c>
      <c r="D57" s="159" t="s">
        <v>173</v>
      </c>
      <c r="E57" s="159" t="s">
        <v>279</v>
      </c>
      <c r="F57" s="159"/>
      <c r="G57" s="166" t="s">
        <v>179</v>
      </c>
      <c r="H57" s="171" t="s">
        <v>89</v>
      </c>
      <c r="I57" s="159" t="s">
        <v>106</v>
      </c>
      <c r="J57" s="165">
        <v>45076</v>
      </c>
      <c r="K57" s="165">
        <v>45076</v>
      </c>
      <c r="L57" s="172" t="s">
        <v>171</v>
      </c>
      <c r="M57" s="159" t="s">
        <v>137</v>
      </c>
      <c r="N57" s="159" t="s">
        <v>644</v>
      </c>
      <c r="O57" s="159" t="s">
        <v>171</v>
      </c>
      <c r="P57" s="159"/>
      <c r="Q57" s="165"/>
      <c r="R57" s="166"/>
      <c r="S57" s="167"/>
      <c r="T57" s="168">
        <v>45079</v>
      </c>
      <c r="U57" s="163" t="s">
        <v>2700</v>
      </c>
      <c r="V57" s="169" t="s">
        <v>162</v>
      </c>
      <c r="W57" s="173" t="s">
        <v>654</v>
      </c>
    </row>
    <row r="58" spans="1:23" ht="14.45" customHeight="1" x14ac:dyDescent="0.25">
      <c r="A58" s="171" t="s">
        <v>2701</v>
      </c>
      <c r="B58" s="160">
        <v>6</v>
      </c>
      <c r="C58" s="159" t="s">
        <v>178</v>
      </c>
      <c r="D58" s="159" t="s">
        <v>345</v>
      </c>
      <c r="E58" s="159" t="s">
        <v>279</v>
      </c>
      <c r="F58" s="159"/>
      <c r="G58" s="166" t="s">
        <v>2702</v>
      </c>
      <c r="H58" s="171" t="s">
        <v>89</v>
      </c>
      <c r="I58" s="159" t="s">
        <v>104</v>
      </c>
      <c r="J58" s="165">
        <v>45076</v>
      </c>
      <c r="K58" s="165">
        <v>45076</v>
      </c>
      <c r="L58" s="172" t="s">
        <v>2703</v>
      </c>
      <c r="M58" s="159" t="s">
        <v>201</v>
      </c>
      <c r="N58" s="159" t="s">
        <v>344</v>
      </c>
      <c r="O58" s="159" t="s">
        <v>359</v>
      </c>
      <c r="P58" s="159" t="s">
        <v>353</v>
      </c>
      <c r="Q58" s="165">
        <v>45076</v>
      </c>
      <c r="R58" s="166" t="s">
        <v>354</v>
      </c>
      <c r="S58" s="167"/>
      <c r="T58" s="168">
        <v>45082</v>
      </c>
      <c r="U58" s="163" t="s">
        <v>2704</v>
      </c>
      <c r="V58" s="169" t="s">
        <v>162</v>
      </c>
      <c r="W58" s="173" t="s">
        <v>347</v>
      </c>
    </row>
    <row r="59" spans="1:23" ht="14.45" customHeight="1" x14ac:dyDescent="0.25">
      <c r="A59" s="171" t="s">
        <v>2705</v>
      </c>
      <c r="B59" s="160">
        <f>1*30.4387/365.25</f>
        <v>8.3336618754277891E-2</v>
      </c>
      <c r="C59" s="159" t="s">
        <v>178</v>
      </c>
      <c r="D59" s="159" t="s">
        <v>173</v>
      </c>
      <c r="E59" s="159" t="s">
        <v>279</v>
      </c>
      <c r="F59" s="159"/>
      <c r="G59" s="166" t="s">
        <v>338</v>
      </c>
      <c r="H59" s="171" t="s">
        <v>89</v>
      </c>
      <c r="I59" s="159" t="s">
        <v>102</v>
      </c>
      <c r="J59" s="165">
        <v>45077</v>
      </c>
      <c r="K59" s="165">
        <v>45077</v>
      </c>
      <c r="L59" s="172" t="s">
        <v>843</v>
      </c>
      <c r="M59" s="159" t="s">
        <v>133</v>
      </c>
      <c r="N59" s="159" t="s">
        <v>644</v>
      </c>
      <c r="O59" s="159" t="s">
        <v>284</v>
      </c>
      <c r="P59" s="159"/>
      <c r="Q59" s="165"/>
      <c r="R59" s="166"/>
      <c r="S59" s="167"/>
      <c r="T59" s="168">
        <v>45082</v>
      </c>
      <c r="U59" s="163" t="s">
        <v>672</v>
      </c>
      <c r="V59" s="169" t="s">
        <v>162</v>
      </c>
      <c r="W59" s="173" t="s">
        <v>328</v>
      </c>
    </row>
    <row r="60" spans="1:23" ht="14.45" customHeight="1" x14ac:dyDescent="0.25">
      <c r="A60" s="171" t="s">
        <v>2706</v>
      </c>
      <c r="B60" s="170">
        <f>6/365.25</f>
        <v>1.6427104722792608E-2</v>
      </c>
      <c r="C60" s="159" t="s">
        <v>168</v>
      </c>
      <c r="D60" s="159" t="s">
        <v>173</v>
      </c>
      <c r="E60" s="159" t="s">
        <v>279</v>
      </c>
      <c r="F60" s="159"/>
      <c r="G60" s="166" t="s">
        <v>400</v>
      </c>
      <c r="H60" s="171" t="s">
        <v>89</v>
      </c>
      <c r="I60" s="159" t="s">
        <v>106</v>
      </c>
      <c r="J60" s="165">
        <v>45077</v>
      </c>
      <c r="K60" s="165">
        <v>45077</v>
      </c>
      <c r="L60" s="172" t="s">
        <v>2707</v>
      </c>
      <c r="M60" s="159" t="s">
        <v>133</v>
      </c>
      <c r="N60" s="159" t="s">
        <v>644</v>
      </c>
      <c r="O60" s="159" t="s">
        <v>415</v>
      </c>
      <c r="P60" s="159"/>
      <c r="Q60" s="165"/>
      <c r="R60" s="166"/>
      <c r="S60" s="167"/>
      <c r="T60" s="168">
        <v>45090</v>
      </c>
      <c r="U60" s="163" t="s">
        <v>285</v>
      </c>
      <c r="V60" s="169" t="s">
        <v>166</v>
      </c>
      <c r="W60" s="173" t="s">
        <v>2708</v>
      </c>
    </row>
    <row r="61" spans="1:23" ht="14.45" customHeight="1" x14ac:dyDescent="0.25">
      <c r="A61" s="171" t="s">
        <v>2709</v>
      </c>
      <c r="B61" s="160">
        <v>30</v>
      </c>
      <c r="C61" s="159" t="s">
        <v>168</v>
      </c>
      <c r="D61" s="159" t="s">
        <v>173</v>
      </c>
      <c r="E61" s="159" t="s">
        <v>185</v>
      </c>
      <c r="F61" s="159"/>
      <c r="G61" s="166" t="s">
        <v>1891</v>
      </c>
      <c r="H61" s="171" t="s">
        <v>91</v>
      </c>
      <c r="I61" s="159" t="s">
        <v>114</v>
      </c>
      <c r="J61" s="165">
        <v>45077</v>
      </c>
      <c r="K61" s="165">
        <v>45077</v>
      </c>
      <c r="L61" s="172" t="s">
        <v>2710</v>
      </c>
      <c r="M61" s="159" t="s">
        <v>133</v>
      </c>
      <c r="N61" s="159" t="s">
        <v>644</v>
      </c>
      <c r="O61" s="159" t="s">
        <v>345</v>
      </c>
      <c r="P61" s="159"/>
      <c r="Q61" s="165"/>
      <c r="R61" s="166"/>
      <c r="S61" s="167"/>
      <c r="T61" s="168">
        <v>45079</v>
      </c>
      <c r="U61" s="163" t="s">
        <v>2711</v>
      </c>
      <c r="V61" s="169" t="s">
        <v>162</v>
      </c>
      <c r="W61" s="173" t="s">
        <v>276</v>
      </c>
    </row>
    <row r="62" spans="1:23" ht="14.45" customHeight="1" x14ac:dyDescent="0.25">
      <c r="A62" s="171" t="s">
        <v>2712</v>
      </c>
      <c r="B62" s="160">
        <v>21</v>
      </c>
      <c r="C62" s="159" t="s">
        <v>168</v>
      </c>
      <c r="D62" s="159" t="s">
        <v>169</v>
      </c>
      <c r="E62" s="159" t="s">
        <v>279</v>
      </c>
      <c r="F62" s="159"/>
      <c r="G62" s="166" t="s">
        <v>2713</v>
      </c>
      <c r="H62" s="171" t="s">
        <v>89</v>
      </c>
      <c r="I62" s="159" t="s">
        <v>104</v>
      </c>
      <c r="J62" s="165">
        <v>45076</v>
      </c>
      <c r="K62" s="165">
        <v>45076</v>
      </c>
      <c r="L62" s="172" t="s">
        <v>2714</v>
      </c>
      <c r="M62" s="159" t="s">
        <v>137</v>
      </c>
      <c r="N62" s="159" t="s">
        <v>344</v>
      </c>
      <c r="O62" s="159" t="s">
        <v>462</v>
      </c>
      <c r="P62" s="159" t="s">
        <v>353</v>
      </c>
      <c r="Q62" s="165">
        <v>45076</v>
      </c>
      <c r="R62" s="166" t="s">
        <v>354</v>
      </c>
      <c r="S62" s="167"/>
      <c r="T62" s="168">
        <v>45082</v>
      </c>
      <c r="U62" s="163" t="s">
        <v>2714</v>
      </c>
      <c r="V62" s="169" t="s">
        <v>162</v>
      </c>
      <c r="W62" s="173" t="s">
        <v>615</v>
      </c>
    </row>
    <row r="63" spans="1:23" ht="14.45" customHeight="1" x14ac:dyDescent="0.25">
      <c r="A63" s="171" t="s">
        <v>2715</v>
      </c>
      <c r="B63" s="160">
        <v>29</v>
      </c>
      <c r="C63" s="159" t="s">
        <v>168</v>
      </c>
      <c r="D63" s="159" t="s">
        <v>173</v>
      </c>
      <c r="E63" s="159" t="s">
        <v>279</v>
      </c>
      <c r="F63" s="159"/>
      <c r="G63" s="166" t="s">
        <v>224</v>
      </c>
      <c r="H63" s="171" t="s">
        <v>89</v>
      </c>
      <c r="I63" s="159" t="s">
        <v>104</v>
      </c>
      <c r="J63" s="165">
        <v>45076</v>
      </c>
      <c r="K63" s="165">
        <v>45076</v>
      </c>
      <c r="L63" s="172" t="s">
        <v>2716</v>
      </c>
      <c r="M63" s="159" t="s">
        <v>137</v>
      </c>
      <c r="N63" s="159" t="s">
        <v>344</v>
      </c>
      <c r="O63" s="159" t="s">
        <v>334</v>
      </c>
      <c r="P63" s="159" t="s">
        <v>353</v>
      </c>
      <c r="Q63" s="165">
        <v>45076</v>
      </c>
      <c r="R63" s="166" t="s">
        <v>354</v>
      </c>
      <c r="S63" s="167"/>
      <c r="T63" s="168">
        <v>45082</v>
      </c>
      <c r="U63" s="163" t="s">
        <v>2717</v>
      </c>
      <c r="V63" s="169" t="s">
        <v>162</v>
      </c>
      <c r="W63" s="173" t="s">
        <v>615</v>
      </c>
    </row>
    <row r="64" spans="1:23" ht="14.45" customHeight="1" x14ac:dyDescent="0.25">
      <c r="A64" s="171" t="s">
        <v>2718</v>
      </c>
      <c r="B64" s="160">
        <f>5*30.4387/365.25</f>
        <v>0.41668309377138946</v>
      </c>
      <c r="C64" s="159" t="s">
        <v>178</v>
      </c>
      <c r="D64" s="159" t="s">
        <v>173</v>
      </c>
      <c r="E64" s="159" t="s">
        <v>185</v>
      </c>
      <c r="F64" s="159"/>
      <c r="G64" s="166" t="s">
        <v>405</v>
      </c>
      <c r="H64" s="171" t="s">
        <v>91</v>
      </c>
      <c r="I64" s="159" t="s">
        <v>116</v>
      </c>
      <c r="J64" s="165">
        <v>45077</v>
      </c>
      <c r="K64" s="165">
        <v>45077</v>
      </c>
      <c r="L64" s="172" t="s">
        <v>2719</v>
      </c>
      <c r="M64" s="159" t="s">
        <v>133</v>
      </c>
      <c r="N64" s="159" t="s">
        <v>644</v>
      </c>
      <c r="O64" s="159" t="s">
        <v>284</v>
      </c>
      <c r="P64" s="159"/>
      <c r="Q64" s="165"/>
      <c r="R64" s="166"/>
      <c r="S64" s="167"/>
      <c r="T64" s="168">
        <v>45089</v>
      </c>
      <c r="U64" s="163" t="s">
        <v>406</v>
      </c>
      <c r="V64" s="169" t="s">
        <v>162</v>
      </c>
      <c r="W64" s="173" t="s">
        <v>324</v>
      </c>
    </row>
    <row r="65" spans="1:23" ht="14.45" customHeight="1" x14ac:dyDescent="0.25">
      <c r="A65" s="171" t="s">
        <v>2720</v>
      </c>
      <c r="B65" s="160">
        <v>36</v>
      </c>
      <c r="C65" s="159" t="s">
        <v>168</v>
      </c>
      <c r="D65" s="159" t="s">
        <v>173</v>
      </c>
      <c r="E65" s="159" t="s">
        <v>185</v>
      </c>
      <c r="F65" s="159"/>
      <c r="G65" s="166" t="s">
        <v>405</v>
      </c>
      <c r="H65" s="171" t="s">
        <v>91</v>
      </c>
      <c r="I65" s="159" t="s">
        <v>116</v>
      </c>
      <c r="J65" s="165">
        <v>45077</v>
      </c>
      <c r="K65" s="165">
        <v>45077</v>
      </c>
      <c r="L65" s="172" t="s">
        <v>482</v>
      </c>
      <c r="M65" s="159" t="s">
        <v>201</v>
      </c>
      <c r="N65" s="159" t="s">
        <v>344</v>
      </c>
      <c r="O65" s="159" t="s">
        <v>421</v>
      </c>
      <c r="P65" s="159"/>
      <c r="Q65" s="165"/>
      <c r="R65" s="166"/>
      <c r="S65" s="167"/>
      <c r="T65" s="168">
        <v>45080</v>
      </c>
      <c r="U65" s="163" t="s">
        <v>1889</v>
      </c>
      <c r="V65" s="169" t="s">
        <v>162</v>
      </c>
      <c r="W65" s="173" t="s">
        <v>371</v>
      </c>
    </row>
    <row r="66" spans="1:23" ht="14.45" customHeight="1" x14ac:dyDescent="0.25">
      <c r="A66" s="171" t="s">
        <v>2721</v>
      </c>
      <c r="B66" s="160">
        <v>45</v>
      </c>
      <c r="C66" s="159" t="s">
        <v>168</v>
      </c>
      <c r="D66" s="159" t="s">
        <v>173</v>
      </c>
      <c r="E66" s="159" t="s">
        <v>185</v>
      </c>
      <c r="F66" s="159"/>
      <c r="G66" s="166" t="s">
        <v>1891</v>
      </c>
      <c r="H66" s="171" t="s">
        <v>91</v>
      </c>
      <c r="I66" s="159" t="s">
        <v>114</v>
      </c>
      <c r="J66" s="165">
        <v>45078</v>
      </c>
      <c r="K66" s="165">
        <v>45078</v>
      </c>
      <c r="L66" s="172" t="s">
        <v>2722</v>
      </c>
      <c r="M66" s="159" t="s">
        <v>133</v>
      </c>
      <c r="N66" s="159" t="s">
        <v>644</v>
      </c>
      <c r="O66" s="159" t="s">
        <v>345</v>
      </c>
      <c r="P66" s="159"/>
      <c r="Q66" s="165"/>
      <c r="R66" s="166"/>
      <c r="S66" s="167"/>
      <c r="T66" s="168">
        <v>45081</v>
      </c>
      <c r="U66" s="163" t="s">
        <v>2658</v>
      </c>
      <c r="V66" s="169" t="s">
        <v>162</v>
      </c>
      <c r="W66" s="173" t="s">
        <v>371</v>
      </c>
    </row>
    <row r="67" spans="1:23" ht="14.45" customHeight="1" x14ac:dyDescent="0.25">
      <c r="A67" s="171" t="s">
        <v>2723</v>
      </c>
      <c r="B67" s="160">
        <f>8*30.4387/365.25</f>
        <v>0.66669295003422313</v>
      </c>
      <c r="C67" s="159" t="s">
        <v>178</v>
      </c>
      <c r="D67" s="159" t="s">
        <v>173</v>
      </c>
      <c r="E67" s="159" t="s">
        <v>185</v>
      </c>
      <c r="F67" s="159"/>
      <c r="G67" s="166" t="s">
        <v>2724</v>
      </c>
      <c r="H67" s="171" t="s">
        <v>91</v>
      </c>
      <c r="I67" s="159" t="s">
        <v>114</v>
      </c>
      <c r="J67" s="165">
        <v>45078</v>
      </c>
      <c r="K67" s="165">
        <v>45078</v>
      </c>
      <c r="L67" s="172" t="s">
        <v>2725</v>
      </c>
      <c r="M67" s="159" t="s">
        <v>133</v>
      </c>
      <c r="N67" s="159" t="s">
        <v>344</v>
      </c>
      <c r="O67" s="159" t="s">
        <v>306</v>
      </c>
      <c r="P67" s="159"/>
      <c r="Q67" s="165"/>
      <c r="R67" s="166"/>
      <c r="S67" s="167"/>
      <c r="T67" s="168">
        <v>45085</v>
      </c>
      <c r="U67" s="163" t="s">
        <v>2725</v>
      </c>
      <c r="V67" s="169" t="s">
        <v>162</v>
      </c>
      <c r="W67" s="173" t="s">
        <v>423</v>
      </c>
    </row>
    <row r="68" spans="1:23" ht="14.45" customHeight="1" x14ac:dyDescent="0.25">
      <c r="A68" s="171" t="s">
        <v>2726</v>
      </c>
      <c r="B68" s="160">
        <v>25</v>
      </c>
      <c r="C68" s="159" t="s">
        <v>168</v>
      </c>
      <c r="D68" s="159" t="s">
        <v>173</v>
      </c>
      <c r="E68" s="159" t="s">
        <v>185</v>
      </c>
      <c r="F68" s="159"/>
      <c r="G68" s="166" t="s">
        <v>734</v>
      </c>
      <c r="H68" s="171" t="s">
        <v>91</v>
      </c>
      <c r="I68" s="159" t="s">
        <v>116</v>
      </c>
      <c r="J68" s="165">
        <v>45078</v>
      </c>
      <c r="K68" s="165">
        <v>45078</v>
      </c>
      <c r="L68" s="172" t="s">
        <v>2727</v>
      </c>
      <c r="M68" s="159" t="s">
        <v>137</v>
      </c>
      <c r="N68" s="159" t="s">
        <v>344</v>
      </c>
      <c r="O68" s="159" t="s">
        <v>352</v>
      </c>
      <c r="P68" s="159"/>
      <c r="Q68" s="165"/>
      <c r="R68" s="166"/>
      <c r="S68" s="167"/>
      <c r="T68" s="168">
        <v>45078</v>
      </c>
      <c r="U68" s="163" t="s">
        <v>2728</v>
      </c>
      <c r="V68" s="169" t="s">
        <v>166</v>
      </c>
      <c r="W68" s="173" t="s">
        <v>1124</v>
      </c>
    </row>
    <row r="69" spans="1:23" ht="14.45" customHeight="1" x14ac:dyDescent="0.25">
      <c r="A69" s="171" t="s">
        <v>2729</v>
      </c>
      <c r="B69" s="160">
        <v>64</v>
      </c>
      <c r="C69" s="159" t="s">
        <v>168</v>
      </c>
      <c r="D69" s="159" t="s">
        <v>169</v>
      </c>
      <c r="E69" s="159" t="s">
        <v>185</v>
      </c>
      <c r="F69" s="159"/>
      <c r="G69" s="166" t="s">
        <v>1609</v>
      </c>
      <c r="H69" s="171" t="s">
        <v>91</v>
      </c>
      <c r="I69" s="159" t="s">
        <v>114</v>
      </c>
      <c r="J69" s="165">
        <v>45078</v>
      </c>
      <c r="K69" s="165">
        <v>45078</v>
      </c>
      <c r="L69" s="172" t="s">
        <v>2730</v>
      </c>
      <c r="M69" s="159" t="s">
        <v>133</v>
      </c>
      <c r="N69" s="159" t="s">
        <v>644</v>
      </c>
      <c r="O69" s="159" t="s">
        <v>916</v>
      </c>
      <c r="P69" s="159"/>
      <c r="Q69" s="165"/>
      <c r="R69" s="166"/>
      <c r="S69" s="167"/>
      <c r="T69" s="168">
        <v>45083</v>
      </c>
      <c r="U69" s="163" t="s">
        <v>2731</v>
      </c>
      <c r="V69" s="169" t="s">
        <v>162</v>
      </c>
      <c r="W69" s="173" t="s">
        <v>328</v>
      </c>
    </row>
    <row r="70" spans="1:23" ht="14.45" customHeight="1" x14ac:dyDescent="0.25">
      <c r="A70" s="171" t="s">
        <v>2732</v>
      </c>
      <c r="B70" s="160">
        <v>28</v>
      </c>
      <c r="C70" s="159" t="s">
        <v>168</v>
      </c>
      <c r="D70" s="159" t="s">
        <v>169</v>
      </c>
      <c r="E70" s="159" t="s">
        <v>185</v>
      </c>
      <c r="F70" s="159"/>
      <c r="G70" s="166" t="s">
        <v>2733</v>
      </c>
      <c r="H70" s="171" t="s">
        <v>91</v>
      </c>
      <c r="I70" s="159" t="s">
        <v>116</v>
      </c>
      <c r="J70" s="165">
        <v>45078</v>
      </c>
      <c r="K70" s="165">
        <v>45078</v>
      </c>
      <c r="L70" s="172" t="s">
        <v>2734</v>
      </c>
      <c r="M70" s="159" t="s">
        <v>133</v>
      </c>
      <c r="N70" s="159" t="s">
        <v>644</v>
      </c>
      <c r="O70" s="159" t="s">
        <v>345</v>
      </c>
      <c r="P70" s="159"/>
      <c r="Q70" s="165"/>
      <c r="R70" s="166"/>
      <c r="S70" s="167"/>
      <c r="T70" s="168">
        <v>45080</v>
      </c>
      <c r="U70" s="163" t="s">
        <v>2735</v>
      </c>
      <c r="V70" s="169" t="s">
        <v>162</v>
      </c>
      <c r="W70" s="173" t="s">
        <v>276</v>
      </c>
    </row>
    <row r="71" spans="1:23" ht="14.45" customHeight="1" x14ac:dyDescent="0.25">
      <c r="A71" s="171" t="s">
        <v>2736</v>
      </c>
      <c r="B71" s="160">
        <v>5</v>
      </c>
      <c r="C71" s="159" t="s">
        <v>178</v>
      </c>
      <c r="D71" s="159" t="s">
        <v>169</v>
      </c>
      <c r="E71" s="159" t="s">
        <v>185</v>
      </c>
      <c r="F71" s="159"/>
      <c r="G71" s="166" t="s">
        <v>2733</v>
      </c>
      <c r="H71" s="171" t="s">
        <v>91</v>
      </c>
      <c r="I71" s="159" t="s">
        <v>116</v>
      </c>
      <c r="J71" s="165">
        <v>45078</v>
      </c>
      <c r="K71" s="165">
        <v>45078</v>
      </c>
      <c r="L71" s="172" t="s">
        <v>2734</v>
      </c>
      <c r="M71" s="159" t="s">
        <v>133</v>
      </c>
      <c r="N71" s="159" t="s">
        <v>644</v>
      </c>
      <c r="O71" s="159" t="s">
        <v>345</v>
      </c>
      <c r="P71" s="159"/>
      <c r="Q71" s="165"/>
      <c r="R71" s="166"/>
      <c r="S71" s="167"/>
      <c r="T71" s="168">
        <v>45080</v>
      </c>
      <c r="U71" s="163" t="s">
        <v>650</v>
      </c>
      <c r="V71" s="169" t="s">
        <v>162</v>
      </c>
      <c r="W71" s="173" t="s">
        <v>276</v>
      </c>
    </row>
    <row r="72" spans="1:23" ht="14.45" customHeight="1" x14ac:dyDescent="0.25">
      <c r="A72" s="171" t="s">
        <v>2737</v>
      </c>
      <c r="B72" s="160">
        <v>2</v>
      </c>
      <c r="C72" s="159" t="s">
        <v>168</v>
      </c>
      <c r="D72" s="159" t="s">
        <v>169</v>
      </c>
      <c r="E72" s="159" t="s">
        <v>185</v>
      </c>
      <c r="F72" s="159"/>
      <c r="G72" s="166" t="s">
        <v>2733</v>
      </c>
      <c r="H72" s="171" t="s">
        <v>91</v>
      </c>
      <c r="I72" s="159" t="s">
        <v>116</v>
      </c>
      <c r="J72" s="165">
        <v>45078</v>
      </c>
      <c r="K72" s="165">
        <v>45078</v>
      </c>
      <c r="L72" s="172" t="s">
        <v>2734</v>
      </c>
      <c r="M72" s="159" t="s">
        <v>133</v>
      </c>
      <c r="N72" s="159" t="s">
        <v>644</v>
      </c>
      <c r="O72" s="159" t="s">
        <v>345</v>
      </c>
      <c r="P72" s="159"/>
      <c r="Q72" s="165"/>
      <c r="R72" s="166"/>
      <c r="S72" s="167"/>
      <c r="T72" s="168">
        <v>45080</v>
      </c>
      <c r="U72" s="163" t="s">
        <v>650</v>
      </c>
      <c r="V72" s="169" t="s">
        <v>162</v>
      </c>
      <c r="W72" s="173" t="s">
        <v>276</v>
      </c>
    </row>
    <row r="73" spans="1:23" ht="14.45" customHeight="1" x14ac:dyDescent="0.25">
      <c r="A73" s="171" t="s">
        <v>2738</v>
      </c>
      <c r="B73" s="160">
        <v>20</v>
      </c>
      <c r="C73" s="159" t="s">
        <v>178</v>
      </c>
      <c r="D73" s="159" t="s">
        <v>173</v>
      </c>
      <c r="E73" s="159" t="s">
        <v>185</v>
      </c>
      <c r="F73" s="159"/>
      <c r="G73" s="166" t="s">
        <v>405</v>
      </c>
      <c r="H73" s="171" t="s">
        <v>91</v>
      </c>
      <c r="I73" s="159" t="s">
        <v>116</v>
      </c>
      <c r="J73" s="165">
        <v>45079</v>
      </c>
      <c r="K73" s="165">
        <v>45079</v>
      </c>
      <c r="L73" s="172" t="s">
        <v>2739</v>
      </c>
      <c r="M73" s="159" t="s">
        <v>133</v>
      </c>
      <c r="N73" s="159" t="s">
        <v>644</v>
      </c>
      <c r="O73" s="159" t="s">
        <v>345</v>
      </c>
      <c r="P73" s="159"/>
      <c r="Q73" s="165"/>
      <c r="R73" s="166"/>
      <c r="S73" s="167"/>
      <c r="T73" s="168">
        <v>45083</v>
      </c>
      <c r="U73" s="163" t="s">
        <v>2740</v>
      </c>
      <c r="V73" s="169" t="s">
        <v>162</v>
      </c>
      <c r="W73" s="173" t="s">
        <v>299</v>
      </c>
    </row>
    <row r="74" spans="1:23" ht="14.45" customHeight="1" x14ac:dyDescent="0.25">
      <c r="A74" s="171" t="s">
        <v>2741</v>
      </c>
      <c r="B74" s="160">
        <v>9</v>
      </c>
      <c r="C74" s="159" t="s">
        <v>168</v>
      </c>
      <c r="D74" s="159" t="s">
        <v>169</v>
      </c>
      <c r="E74" s="159" t="s">
        <v>279</v>
      </c>
      <c r="F74" s="159"/>
      <c r="G74" s="166" t="s">
        <v>514</v>
      </c>
      <c r="H74" s="171" t="s">
        <v>89</v>
      </c>
      <c r="I74" s="159" t="s">
        <v>106</v>
      </c>
      <c r="J74" s="165">
        <v>45078</v>
      </c>
      <c r="K74" s="165">
        <v>45078</v>
      </c>
      <c r="L74" s="172" t="s">
        <v>1372</v>
      </c>
      <c r="M74" s="159" t="s">
        <v>133</v>
      </c>
      <c r="N74" s="159" t="s">
        <v>344</v>
      </c>
      <c r="O74" s="191" t="s">
        <v>511</v>
      </c>
      <c r="P74" s="191"/>
      <c r="Q74" s="191"/>
      <c r="R74" s="191"/>
      <c r="S74" s="191"/>
      <c r="T74" s="168">
        <v>45082</v>
      </c>
      <c r="U74" s="191" t="s">
        <v>1372</v>
      </c>
      <c r="V74" s="169" t="s">
        <v>162</v>
      </c>
      <c r="W74" s="192" t="s">
        <v>299</v>
      </c>
    </row>
    <row r="75" spans="1:23" ht="14.45" customHeight="1" x14ac:dyDescent="0.25">
      <c r="A75" s="171" t="s">
        <v>2742</v>
      </c>
      <c r="B75" s="160">
        <v>64</v>
      </c>
      <c r="C75" s="159" t="s">
        <v>168</v>
      </c>
      <c r="D75" s="159" t="s">
        <v>169</v>
      </c>
      <c r="E75" s="159" t="s">
        <v>185</v>
      </c>
      <c r="F75" s="191"/>
      <c r="G75" s="166" t="s">
        <v>1766</v>
      </c>
      <c r="H75" s="171" t="s">
        <v>91</v>
      </c>
      <c r="I75" s="159" t="s">
        <v>116</v>
      </c>
      <c r="J75" s="165">
        <v>45076</v>
      </c>
      <c r="K75" s="165">
        <v>45076</v>
      </c>
      <c r="L75" s="172" t="s">
        <v>2743</v>
      </c>
      <c r="M75" s="159" t="s">
        <v>133</v>
      </c>
      <c r="N75" s="159" t="s">
        <v>344</v>
      </c>
      <c r="O75" s="191" t="s">
        <v>916</v>
      </c>
      <c r="P75" s="191"/>
      <c r="Q75" s="191"/>
      <c r="R75" s="191"/>
      <c r="S75" s="191"/>
      <c r="T75" s="168">
        <v>45083</v>
      </c>
      <c r="U75" s="191" t="s">
        <v>2743</v>
      </c>
      <c r="V75" s="169" t="s">
        <v>164</v>
      </c>
      <c r="W75" s="192" t="s">
        <v>2744</v>
      </c>
    </row>
    <row r="76" spans="1:23" ht="14.45" customHeight="1" x14ac:dyDescent="0.25">
      <c r="A76" s="171" t="s">
        <v>2745</v>
      </c>
      <c r="B76" s="193">
        <v>3</v>
      </c>
      <c r="C76" s="191" t="s">
        <v>168</v>
      </c>
      <c r="D76" s="159" t="s">
        <v>508</v>
      </c>
      <c r="E76" s="191" t="s">
        <v>185</v>
      </c>
      <c r="F76" s="191"/>
      <c r="G76" s="194" t="s">
        <v>2746</v>
      </c>
      <c r="H76" s="191" t="s">
        <v>91</v>
      </c>
      <c r="I76" s="159" t="s">
        <v>116</v>
      </c>
      <c r="J76" s="165">
        <v>45079</v>
      </c>
      <c r="K76" s="165">
        <v>45079</v>
      </c>
      <c r="L76" s="172" t="s">
        <v>2747</v>
      </c>
      <c r="M76" s="159" t="s">
        <v>133</v>
      </c>
      <c r="N76" s="159" t="s">
        <v>344</v>
      </c>
      <c r="O76" s="159" t="s">
        <v>345</v>
      </c>
      <c r="P76" s="159"/>
      <c r="Q76" s="165"/>
      <c r="R76" s="166"/>
      <c r="S76" s="167"/>
      <c r="T76" s="168">
        <v>45082</v>
      </c>
      <c r="U76" s="163" t="s">
        <v>2541</v>
      </c>
      <c r="V76" s="169" t="s">
        <v>162</v>
      </c>
      <c r="W76" s="173" t="s">
        <v>371</v>
      </c>
    </row>
    <row r="77" spans="1:23" ht="14.45" customHeight="1" x14ac:dyDescent="0.25">
      <c r="A77" s="171" t="s">
        <v>2748</v>
      </c>
      <c r="B77" s="160">
        <v>35</v>
      </c>
      <c r="C77" s="159" t="s">
        <v>168</v>
      </c>
      <c r="D77" s="159" t="s">
        <v>173</v>
      </c>
      <c r="E77" s="159" t="s">
        <v>185</v>
      </c>
      <c r="F77" s="159"/>
      <c r="G77" s="166" t="s">
        <v>436</v>
      </c>
      <c r="H77" s="171" t="s">
        <v>89</v>
      </c>
      <c r="I77" s="159" t="s">
        <v>114</v>
      </c>
      <c r="J77" s="165">
        <v>45080</v>
      </c>
      <c r="K77" s="165">
        <v>45080</v>
      </c>
      <c r="L77" s="172" t="s">
        <v>2749</v>
      </c>
      <c r="M77" s="159" t="s">
        <v>137</v>
      </c>
      <c r="N77" s="159" t="s">
        <v>769</v>
      </c>
      <c r="O77" s="159" t="s">
        <v>352</v>
      </c>
      <c r="P77" s="159"/>
      <c r="Q77" s="165"/>
      <c r="R77" s="166"/>
      <c r="S77" s="167"/>
      <c r="T77" s="168">
        <v>45085</v>
      </c>
      <c r="U77" s="163" t="s">
        <v>2750</v>
      </c>
      <c r="V77" s="169" t="s">
        <v>162</v>
      </c>
      <c r="W77" s="173" t="s">
        <v>1942</v>
      </c>
    </row>
    <row r="78" spans="1:23" ht="14.45" customHeight="1" x14ac:dyDescent="0.25">
      <c r="A78" s="171" t="s">
        <v>2751</v>
      </c>
      <c r="B78" s="160">
        <v>16</v>
      </c>
      <c r="C78" s="159" t="s">
        <v>178</v>
      </c>
      <c r="D78" s="159" t="s">
        <v>173</v>
      </c>
      <c r="E78" s="159" t="s">
        <v>279</v>
      </c>
      <c r="F78" s="159"/>
      <c r="G78" s="166" t="s">
        <v>179</v>
      </c>
      <c r="H78" s="171" t="s">
        <v>89</v>
      </c>
      <c r="I78" s="159" t="s">
        <v>106</v>
      </c>
      <c r="J78" s="165">
        <v>45080</v>
      </c>
      <c r="K78" s="165">
        <v>45080</v>
      </c>
      <c r="L78" s="172" t="s">
        <v>2752</v>
      </c>
      <c r="M78" s="159" t="s">
        <v>133</v>
      </c>
      <c r="N78" s="159" t="s">
        <v>644</v>
      </c>
      <c r="O78" s="159" t="s">
        <v>359</v>
      </c>
      <c r="P78" s="159"/>
      <c r="Q78" s="165"/>
      <c r="R78" s="166"/>
      <c r="S78" s="167"/>
      <c r="T78" s="168">
        <v>45086</v>
      </c>
      <c r="U78" s="163" t="s">
        <v>2753</v>
      </c>
      <c r="V78" s="169" t="s">
        <v>162</v>
      </c>
      <c r="W78" s="173" t="s">
        <v>347</v>
      </c>
    </row>
    <row r="79" spans="1:23" ht="14.45" customHeight="1" x14ac:dyDescent="0.25">
      <c r="A79" s="171" t="s">
        <v>2754</v>
      </c>
      <c r="B79" s="160">
        <f>5*30.4387/365.25</f>
        <v>0.41668309377138946</v>
      </c>
      <c r="C79" s="159" t="s">
        <v>168</v>
      </c>
      <c r="D79" s="159" t="s">
        <v>173</v>
      </c>
      <c r="E79" s="159" t="s">
        <v>185</v>
      </c>
      <c r="F79" s="159"/>
      <c r="G79" s="166" t="s">
        <v>521</v>
      </c>
      <c r="H79" s="171" t="s">
        <v>91</v>
      </c>
      <c r="I79" s="159" t="s">
        <v>114</v>
      </c>
      <c r="J79" s="165">
        <v>45081</v>
      </c>
      <c r="K79" s="165">
        <v>45081</v>
      </c>
      <c r="L79" s="172" t="s">
        <v>843</v>
      </c>
      <c r="M79" s="159" t="s">
        <v>133</v>
      </c>
      <c r="N79" s="159" t="s">
        <v>644</v>
      </c>
      <c r="O79" s="159" t="s">
        <v>618</v>
      </c>
      <c r="P79" s="159"/>
      <c r="Q79" s="165"/>
      <c r="R79" s="166"/>
      <c r="S79" s="167"/>
      <c r="T79" s="168">
        <v>45087</v>
      </c>
      <c r="U79" s="163" t="s">
        <v>2755</v>
      </c>
      <c r="V79" s="169" t="s">
        <v>162</v>
      </c>
      <c r="W79" s="173" t="s">
        <v>347</v>
      </c>
    </row>
    <row r="80" spans="1:23" ht="14.45" customHeight="1" x14ac:dyDescent="0.25">
      <c r="A80" s="171" t="s">
        <v>2756</v>
      </c>
      <c r="B80" s="160">
        <v>10</v>
      </c>
      <c r="C80" s="159" t="s">
        <v>178</v>
      </c>
      <c r="D80" s="159" t="s">
        <v>173</v>
      </c>
      <c r="E80" s="159" t="s">
        <v>185</v>
      </c>
      <c r="F80" s="159"/>
      <c r="G80" s="166" t="s">
        <v>1766</v>
      </c>
      <c r="H80" s="171" t="s">
        <v>91</v>
      </c>
      <c r="I80" s="159" t="s">
        <v>116</v>
      </c>
      <c r="J80" s="165">
        <v>45080</v>
      </c>
      <c r="K80" s="165">
        <v>45080</v>
      </c>
      <c r="L80" s="172" t="s">
        <v>501</v>
      </c>
      <c r="M80" s="159" t="s">
        <v>133</v>
      </c>
      <c r="N80" s="159" t="s">
        <v>344</v>
      </c>
      <c r="O80" s="206" t="s">
        <v>383</v>
      </c>
      <c r="P80" s="159"/>
      <c r="Q80" s="165"/>
      <c r="R80" s="166"/>
      <c r="S80" s="167"/>
      <c r="T80" s="168">
        <v>45083</v>
      </c>
      <c r="U80" s="163" t="s">
        <v>1287</v>
      </c>
      <c r="V80" s="169" t="s">
        <v>162</v>
      </c>
      <c r="W80" s="173" t="s">
        <v>371</v>
      </c>
    </row>
    <row r="81" spans="1:23" ht="14.45" customHeight="1" x14ac:dyDescent="0.25">
      <c r="A81" s="171" t="s">
        <v>2757</v>
      </c>
      <c r="B81" s="160">
        <v>2</v>
      </c>
      <c r="C81" s="159" t="s">
        <v>178</v>
      </c>
      <c r="D81" s="159" t="s">
        <v>173</v>
      </c>
      <c r="E81" s="159" t="s">
        <v>185</v>
      </c>
      <c r="F81" s="159"/>
      <c r="G81" s="166" t="s">
        <v>446</v>
      </c>
      <c r="H81" s="171" t="s">
        <v>91</v>
      </c>
      <c r="I81" s="159" t="s">
        <v>116</v>
      </c>
      <c r="J81" s="165">
        <v>45081</v>
      </c>
      <c r="K81" s="165">
        <v>45081</v>
      </c>
      <c r="L81" s="172" t="s">
        <v>1084</v>
      </c>
      <c r="M81" s="159" t="s">
        <v>133</v>
      </c>
      <c r="N81" s="159" t="s">
        <v>644</v>
      </c>
      <c r="O81" s="159" t="s">
        <v>284</v>
      </c>
      <c r="P81" s="159"/>
      <c r="Q81" s="165"/>
      <c r="R81" s="166"/>
      <c r="S81" s="167"/>
      <c r="T81" s="168">
        <v>45086</v>
      </c>
      <c r="U81" s="163" t="s">
        <v>2758</v>
      </c>
      <c r="V81" s="169" t="s">
        <v>162</v>
      </c>
      <c r="W81" s="173" t="s">
        <v>328</v>
      </c>
    </row>
    <row r="82" spans="1:23" ht="14.45" customHeight="1" x14ac:dyDescent="0.25">
      <c r="A82" s="171" t="s">
        <v>2759</v>
      </c>
      <c r="B82" s="160">
        <v>26</v>
      </c>
      <c r="C82" s="159" t="s">
        <v>168</v>
      </c>
      <c r="D82" s="159" t="s">
        <v>173</v>
      </c>
      <c r="E82" s="159" t="s">
        <v>185</v>
      </c>
      <c r="F82" s="159"/>
      <c r="G82" s="166" t="s">
        <v>713</v>
      </c>
      <c r="H82" s="171" t="s">
        <v>91</v>
      </c>
      <c r="I82" s="159" t="s">
        <v>114</v>
      </c>
      <c r="J82" s="165">
        <v>45081</v>
      </c>
      <c r="K82" s="165">
        <v>45081</v>
      </c>
      <c r="L82" s="172" t="s">
        <v>2760</v>
      </c>
      <c r="M82" s="159" t="s">
        <v>137</v>
      </c>
      <c r="N82" s="159" t="s">
        <v>644</v>
      </c>
      <c r="O82" s="159" t="s">
        <v>352</v>
      </c>
      <c r="P82" s="159"/>
      <c r="Q82" s="165"/>
      <c r="R82" s="166"/>
      <c r="S82" s="167"/>
      <c r="T82" s="168">
        <v>45083</v>
      </c>
      <c r="U82" s="163" t="s">
        <v>2761</v>
      </c>
      <c r="V82" s="169" t="s">
        <v>162</v>
      </c>
      <c r="W82" s="173" t="s">
        <v>276</v>
      </c>
    </row>
    <row r="83" spans="1:23" ht="14.45" customHeight="1" x14ac:dyDescent="0.25">
      <c r="A83" s="171" t="s">
        <v>2762</v>
      </c>
      <c r="B83" s="160">
        <v>5</v>
      </c>
      <c r="C83" s="159" t="s">
        <v>168</v>
      </c>
      <c r="D83" s="159" t="s">
        <v>173</v>
      </c>
      <c r="E83" s="159" t="s">
        <v>279</v>
      </c>
      <c r="F83" s="159"/>
      <c r="G83" s="166" t="s">
        <v>373</v>
      </c>
      <c r="H83" s="171" t="s">
        <v>89</v>
      </c>
      <c r="I83" s="159" t="s">
        <v>106</v>
      </c>
      <c r="J83" s="165">
        <v>45082</v>
      </c>
      <c r="K83" s="165">
        <v>45082</v>
      </c>
      <c r="L83" s="172" t="s">
        <v>2763</v>
      </c>
      <c r="M83" s="159" t="s">
        <v>201</v>
      </c>
      <c r="N83" s="159" t="s">
        <v>644</v>
      </c>
      <c r="O83" s="159" t="s">
        <v>306</v>
      </c>
      <c r="P83" s="159"/>
      <c r="Q83" s="165"/>
      <c r="R83" s="166"/>
      <c r="S83" s="167"/>
      <c r="T83" s="168">
        <v>45081</v>
      </c>
      <c r="U83" s="163" t="s">
        <v>2764</v>
      </c>
      <c r="V83" s="169" t="s">
        <v>162</v>
      </c>
      <c r="W83" s="173" t="s">
        <v>299</v>
      </c>
    </row>
    <row r="84" spans="1:23" ht="14.45" customHeight="1" x14ac:dyDescent="0.25">
      <c r="A84" s="171" t="s">
        <v>2765</v>
      </c>
      <c r="B84" s="160">
        <v>0.5</v>
      </c>
      <c r="C84" s="159" t="s">
        <v>178</v>
      </c>
      <c r="D84" s="159" t="s">
        <v>173</v>
      </c>
      <c r="E84" s="159" t="s">
        <v>279</v>
      </c>
      <c r="F84" s="159"/>
      <c r="G84" s="166" t="s">
        <v>2766</v>
      </c>
      <c r="H84" s="171" t="s">
        <v>89</v>
      </c>
      <c r="I84" s="159" t="s">
        <v>106</v>
      </c>
      <c r="J84" s="165">
        <v>45079</v>
      </c>
      <c r="K84" s="165">
        <v>45079</v>
      </c>
      <c r="L84" s="172" t="s">
        <v>2767</v>
      </c>
      <c r="M84" s="159" t="s">
        <v>133</v>
      </c>
      <c r="N84" s="159" t="s">
        <v>344</v>
      </c>
      <c r="O84" s="159" t="s">
        <v>421</v>
      </c>
      <c r="P84" s="159"/>
      <c r="Q84" s="165"/>
      <c r="R84" s="166"/>
      <c r="S84" s="167"/>
      <c r="T84" s="168">
        <v>45089</v>
      </c>
      <c r="U84" s="163" t="s">
        <v>2768</v>
      </c>
      <c r="V84" s="169" t="s">
        <v>162</v>
      </c>
      <c r="W84" s="173" t="s">
        <v>900</v>
      </c>
    </row>
    <row r="85" spans="1:23" ht="14.45" customHeight="1" x14ac:dyDescent="0.25">
      <c r="A85" s="171" t="s">
        <v>2769</v>
      </c>
      <c r="B85" s="160">
        <v>7</v>
      </c>
      <c r="C85" s="159" t="s">
        <v>168</v>
      </c>
      <c r="D85" s="159" t="s">
        <v>173</v>
      </c>
      <c r="E85" s="159" t="s">
        <v>279</v>
      </c>
      <c r="F85" s="159"/>
      <c r="G85" s="166" t="s">
        <v>477</v>
      </c>
      <c r="H85" s="171" t="s">
        <v>89</v>
      </c>
      <c r="I85" s="159" t="s">
        <v>106</v>
      </c>
      <c r="J85" s="165">
        <v>45082</v>
      </c>
      <c r="K85" s="165">
        <v>45082</v>
      </c>
      <c r="L85" s="172" t="s">
        <v>2234</v>
      </c>
      <c r="M85" s="159" t="s">
        <v>133</v>
      </c>
      <c r="N85" s="159" t="s">
        <v>644</v>
      </c>
      <c r="O85" s="159" t="s">
        <v>511</v>
      </c>
      <c r="P85" s="159"/>
      <c r="Q85" s="165"/>
      <c r="R85" s="166"/>
      <c r="S85" s="167"/>
      <c r="T85" s="168">
        <v>45089</v>
      </c>
      <c r="U85" s="163" t="s">
        <v>1136</v>
      </c>
      <c r="V85" s="169" t="s">
        <v>162</v>
      </c>
      <c r="W85" s="173" t="s">
        <v>423</v>
      </c>
    </row>
    <row r="86" spans="1:23" ht="14.45" customHeight="1" x14ac:dyDescent="0.25">
      <c r="A86" s="171" t="s">
        <v>2770</v>
      </c>
      <c r="B86" s="160">
        <v>5</v>
      </c>
      <c r="C86" s="159" t="s">
        <v>178</v>
      </c>
      <c r="D86" s="159" t="s">
        <v>169</v>
      </c>
      <c r="E86" s="159" t="s">
        <v>185</v>
      </c>
      <c r="F86" s="159"/>
      <c r="G86" s="166" t="s">
        <v>2771</v>
      </c>
      <c r="H86" s="171" t="s">
        <v>91</v>
      </c>
      <c r="I86" s="159" t="s">
        <v>116</v>
      </c>
      <c r="J86" s="165">
        <v>45082</v>
      </c>
      <c r="K86" s="165">
        <v>45082</v>
      </c>
      <c r="L86" s="172" t="s">
        <v>2725</v>
      </c>
      <c r="M86" s="159" t="s">
        <v>133</v>
      </c>
      <c r="N86" s="159" t="s">
        <v>344</v>
      </c>
      <c r="O86" s="159" t="s">
        <v>306</v>
      </c>
      <c r="P86" s="159"/>
      <c r="Q86" s="165"/>
      <c r="R86" s="166"/>
      <c r="S86" s="167"/>
      <c r="T86" s="168">
        <v>45088</v>
      </c>
      <c r="U86" s="163" t="s">
        <v>2772</v>
      </c>
      <c r="V86" s="169" t="s">
        <v>162</v>
      </c>
      <c r="W86" s="173" t="s">
        <v>347</v>
      </c>
    </row>
    <row r="87" spans="1:23" ht="14.45" customHeight="1" x14ac:dyDescent="0.25">
      <c r="A87" s="171" t="s">
        <v>2773</v>
      </c>
      <c r="B87" s="160">
        <v>3</v>
      </c>
      <c r="C87" s="159" t="s">
        <v>178</v>
      </c>
      <c r="D87" s="159" t="s">
        <v>169</v>
      </c>
      <c r="E87" s="159" t="s">
        <v>185</v>
      </c>
      <c r="F87" s="159"/>
      <c r="G87" s="166" t="s">
        <v>2774</v>
      </c>
      <c r="H87" s="171" t="s">
        <v>91</v>
      </c>
      <c r="I87" s="159" t="s">
        <v>114</v>
      </c>
      <c r="J87" s="165">
        <v>45082</v>
      </c>
      <c r="K87" s="165">
        <v>45082</v>
      </c>
      <c r="L87" s="172" t="s">
        <v>2775</v>
      </c>
      <c r="M87" s="159" t="s">
        <v>133</v>
      </c>
      <c r="N87" s="159" t="s">
        <v>344</v>
      </c>
      <c r="O87" s="159" t="s">
        <v>284</v>
      </c>
      <c r="P87" s="159"/>
      <c r="Q87" s="165"/>
      <c r="R87" s="166"/>
      <c r="S87" s="167"/>
      <c r="T87" s="168">
        <v>45088</v>
      </c>
      <c r="U87" s="163" t="s">
        <v>2775</v>
      </c>
      <c r="V87" s="169" t="s">
        <v>162</v>
      </c>
      <c r="W87" s="173" t="s">
        <v>347</v>
      </c>
    </row>
    <row r="88" spans="1:23" ht="14.45" customHeight="1" x14ac:dyDescent="0.25">
      <c r="A88" s="171" t="s">
        <v>2776</v>
      </c>
      <c r="B88" s="160">
        <v>3.5</v>
      </c>
      <c r="C88" s="159" t="s">
        <v>178</v>
      </c>
      <c r="D88" s="159" t="s">
        <v>173</v>
      </c>
      <c r="E88" s="159" t="s">
        <v>185</v>
      </c>
      <c r="F88" s="159"/>
      <c r="G88" s="166" t="s">
        <v>436</v>
      </c>
      <c r="H88" s="171" t="s">
        <v>91</v>
      </c>
      <c r="I88" s="159" t="s">
        <v>114</v>
      </c>
      <c r="J88" s="165">
        <v>45082</v>
      </c>
      <c r="K88" s="165">
        <v>45082</v>
      </c>
      <c r="L88" s="172" t="s">
        <v>211</v>
      </c>
      <c r="M88" s="159" t="s">
        <v>133</v>
      </c>
      <c r="N88" s="159" t="s">
        <v>644</v>
      </c>
      <c r="O88" s="159" t="s">
        <v>383</v>
      </c>
      <c r="P88" s="159"/>
      <c r="Q88" s="165"/>
      <c r="R88" s="166"/>
      <c r="S88" s="167"/>
      <c r="T88" s="168">
        <v>45086</v>
      </c>
      <c r="U88" s="163" t="s">
        <v>1287</v>
      </c>
      <c r="V88" s="169" t="s">
        <v>162</v>
      </c>
      <c r="W88" s="173" t="s">
        <v>299</v>
      </c>
    </row>
    <row r="89" spans="1:23" ht="14.45" customHeight="1" x14ac:dyDescent="0.25">
      <c r="A89" s="171" t="s">
        <v>2777</v>
      </c>
      <c r="B89" s="160">
        <v>1.5</v>
      </c>
      <c r="C89" s="159" t="s">
        <v>168</v>
      </c>
      <c r="D89" s="159" t="s">
        <v>173</v>
      </c>
      <c r="E89" s="159" t="s">
        <v>185</v>
      </c>
      <c r="F89" s="159"/>
      <c r="G89" s="166" t="s">
        <v>521</v>
      </c>
      <c r="H89" s="171" t="s">
        <v>91</v>
      </c>
      <c r="I89" s="159" t="s">
        <v>114</v>
      </c>
      <c r="J89" s="165">
        <v>45083</v>
      </c>
      <c r="K89" s="165">
        <v>45083</v>
      </c>
      <c r="L89" s="172" t="s">
        <v>2778</v>
      </c>
      <c r="M89" s="159" t="s">
        <v>133</v>
      </c>
      <c r="N89" s="159" t="s">
        <v>644</v>
      </c>
      <c r="O89" s="159" t="s">
        <v>284</v>
      </c>
      <c r="P89" s="159"/>
      <c r="Q89" s="165"/>
      <c r="R89" s="166"/>
      <c r="S89" s="167"/>
      <c r="T89" s="168">
        <v>45086</v>
      </c>
      <c r="U89" s="163" t="s">
        <v>2779</v>
      </c>
      <c r="V89" s="169" t="s">
        <v>162</v>
      </c>
      <c r="W89" s="173" t="s">
        <v>371</v>
      </c>
    </row>
    <row r="90" spans="1:23" ht="14.45" customHeight="1" x14ac:dyDescent="0.25">
      <c r="A90" s="171" t="s">
        <v>2780</v>
      </c>
      <c r="B90" s="160">
        <v>1</v>
      </c>
      <c r="C90" s="159" t="s">
        <v>168</v>
      </c>
      <c r="D90" s="159" t="s">
        <v>173</v>
      </c>
      <c r="E90" s="159" t="s">
        <v>185</v>
      </c>
      <c r="F90" s="159"/>
      <c r="G90" s="166" t="s">
        <v>1891</v>
      </c>
      <c r="H90" s="171" t="s">
        <v>91</v>
      </c>
      <c r="I90" s="159" t="s">
        <v>114</v>
      </c>
      <c r="J90" s="165">
        <v>45083</v>
      </c>
      <c r="K90" s="165">
        <v>45083</v>
      </c>
      <c r="L90" s="172" t="s">
        <v>2781</v>
      </c>
      <c r="M90" s="159" t="s">
        <v>133</v>
      </c>
      <c r="N90" s="159" t="s">
        <v>644</v>
      </c>
      <c r="O90" s="159" t="s">
        <v>345</v>
      </c>
      <c r="P90" s="159"/>
      <c r="Q90" s="165"/>
      <c r="R90" s="166"/>
      <c r="S90" s="167"/>
      <c r="T90" s="168">
        <v>45086</v>
      </c>
      <c r="U90" s="163" t="s">
        <v>2782</v>
      </c>
      <c r="V90" s="169" t="s">
        <v>162</v>
      </c>
      <c r="W90" s="173" t="s">
        <v>371</v>
      </c>
    </row>
    <row r="91" spans="1:23" ht="14.45" customHeight="1" x14ac:dyDescent="0.25">
      <c r="A91" s="171" t="s">
        <v>2783</v>
      </c>
      <c r="B91" s="160">
        <v>23</v>
      </c>
      <c r="C91" s="159" t="s">
        <v>168</v>
      </c>
      <c r="D91" s="159" t="s">
        <v>173</v>
      </c>
      <c r="E91" s="159" t="s">
        <v>279</v>
      </c>
      <c r="F91" s="159"/>
      <c r="G91" s="166" t="s">
        <v>179</v>
      </c>
      <c r="H91" s="171" t="s">
        <v>89</v>
      </c>
      <c r="I91" s="159" t="s">
        <v>106</v>
      </c>
      <c r="J91" s="165">
        <v>45083</v>
      </c>
      <c r="K91" s="165">
        <v>45083</v>
      </c>
      <c r="L91" s="172" t="s">
        <v>2784</v>
      </c>
      <c r="M91" s="159" t="s">
        <v>137</v>
      </c>
      <c r="N91" s="159" t="s">
        <v>644</v>
      </c>
      <c r="O91" s="159" t="s">
        <v>359</v>
      </c>
      <c r="P91" s="159"/>
      <c r="Q91" s="165"/>
      <c r="R91" s="166"/>
      <c r="S91" s="167"/>
      <c r="T91" s="168">
        <v>45087</v>
      </c>
      <c r="U91" s="163" t="s">
        <v>285</v>
      </c>
      <c r="V91" s="169" t="s">
        <v>164</v>
      </c>
      <c r="W91" s="173" t="s">
        <v>1208</v>
      </c>
    </row>
    <row r="92" spans="1:23" ht="14.45" customHeight="1" x14ac:dyDescent="0.25">
      <c r="A92" s="171" t="s">
        <v>2785</v>
      </c>
      <c r="B92" s="160">
        <v>1.5</v>
      </c>
      <c r="C92" s="159" t="s">
        <v>168</v>
      </c>
      <c r="D92" s="159" t="s">
        <v>173</v>
      </c>
      <c r="E92" s="159" t="s">
        <v>185</v>
      </c>
      <c r="F92" s="159"/>
      <c r="G92" s="166" t="s">
        <v>405</v>
      </c>
      <c r="H92" s="171" t="s">
        <v>91</v>
      </c>
      <c r="I92" s="159" t="s">
        <v>116</v>
      </c>
      <c r="J92" s="165">
        <v>45083</v>
      </c>
      <c r="K92" s="165">
        <v>45083</v>
      </c>
      <c r="L92" s="172" t="s">
        <v>1466</v>
      </c>
      <c r="M92" s="159" t="s">
        <v>133</v>
      </c>
      <c r="N92" s="159" t="s">
        <v>644</v>
      </c>
      <c r="O92" s="159" t="s">
        <v>284</v>
      </c>
      <c r="P92" s="159"/>
      <c r="Q92" s="165"/>
      <c r="R92" s="166"/>
      <c r="S92" s="167"/>
      <c r="T92" s="168">
        <v>45087</v>
      </c>
      <c r="U92" s="163" t="s">
        <v>2786</v>
      </c>
      <c r="V92" s="169" t="s">
        <v>162</v>
      </c>
      <c r="W92" s="173" t="s">
        <v>299</v>
      </c>
    </row>
    <row r="93" spans="1:23" ht="14.45" customHeight="1" x14ac:dyDescent="0.25">
      <c r="A93" s="171" t="s">
        <v>2787</v>
      </c>
      <c r="B93" s="160">
        <v>1.5</v>
      </c>
      <c r="C93" s="159" t="s">
        <v>178</v>
      </c>
      <c r="D93" s="159" t="s">
        <v>173</v>
      </c>
      <c r="E93" s="159" t="s">
        <v>185</v>
      </c>
      <c r="F93" s="159"/>
      <c r="G93" s="166" t="s">
        <v>405</v>
      </c>
      <c r="H93" s="171" t="s">
        <v>91</v>
      </c>
      <c r="I93" s="159" t="s">
        <v>116</v>
      </c>
      <c r="J93" s="165">
        <v>45084</v>
      </c>
      <c r="K93" s="165">
        <v>45084</v>
      </c>
      <c r="L93" s="172" t="s">
        <v>211</v>
      </c>
      <c r="M93" s="159" t="s">
        <v>133</v>
      </c>
      <c r="N93" s="159" t="s">
        <v>644</v>
      </c>
      <c r="O93" s="159" t="s">
        <v>284</v>
      </c>
      <c r="P93" s="159"/>
      <c r="Q93" s="165"/>
      <c r="R93" s="166"/>
      <c r="S93" s="167"/>
      <c r="T93" s="168">
        <v>45088</v>
      </c>
      <c r="U93" s="163" t="s">
        <v>1596</v>
      </c>
      <c r="V93" s="169" t="s">
        <v>162</v>
      </c>
      <c r="W93" s="173" t="s">
        <v>299</v>
      </c>
    </row>
    <row r="94" spans="1:23" ht="14.45" customHeight="1" x14ac:dyDescent="0.25">
      <c r="A94" s="171" t="s">
        <v>2788</v>
      </c>
      <c r="B94" s="160">
        <v>24</v>
      </c>
      <c r="C94" s="159" t="s">
        <v>168</v>
      </c>
      <c r="D94" s="159" t="s">
        <v>173</v>
      </c>
      <c r="E94" s="159" t="s">
        <v>185</v>
      </c>
      <c r="F94" s="159"/>
      <c r="G94" s="166" t="s">
        <v>367</v>
      </c>
      <c r="H94" s="171" t="s">
        <v>91</v>
      </c>
      <c r="I94" s="159" t="s">
        <v>114</v>
      </c>
      <c r="J94" s="165">
        <v>45084</v>
      </c>
      <c r="K94" s="165">
        <v>45084</v>
      </c>
      <c r="L94" s="172" t="s">
        <v>2789</v>
      </c>
      <c r="M94" s="159" t="s">
        <v>137</v>
      </c>
      <c r="N94" s="159" t="s">
        <v>644</v>
      </c>
      <c r="O94" s="159" t="s">
        <v>171</v>
      </c>
      <c r="P94" s="159"/>
      <c r="Q94" s="165"/>
      <c r="R94" s="166"/>
      <c r="S94" s="167"/>
      <c r="T94" s="168">
        <v>45088</v>
      </c>
      <c r="U94" s="163" t="s">
        <v>2790</v>
      </c>
      <c r="V94" s="169" t="s">
        <v>162</v>
      </c>
      <c r="W94" s="173" t="s">
        <v>299</v>
      </c>
    </row>
    <row r="95" spans="1:23" ht="14.45" customHeight="1" x14ac:dyDescent="0.25">
      <c r="A95" s="171" t="s">
        <v>2791</v>
      </c>
      <c r="B95" s="160">
        <v>13</v>
      </c>
      <c r="C95" s="159" t="s">
        <v>178</v>
      </c>
      <c r="D95" s="159" t="s">
        <v>508</v>
      </c>
      <c r="E95" s="159" t="s">
        <v>185</v>
      </c>
      <c r="F95" s="159"/>
      <c r="G95" s="166" t="s">
        <v>2746</v>
      </c>
      <c r="H95" s="171" t="s">
        <v>91</v>
      </c>
      <c r="I95" s="159" t="s">
        <v>116</v>
      </c>
      <c r="J95" s="165">
        <v>45084</v>
      </c>
      <c r="K95" s="165">
        <v>45084</v>
      </c>
      <c r="L95" s="172" t="s">
        <v>2541</v>
      </c>
      <c r="M95" s="159" t="s">
        <v>133</v>
      </c>
      <c r="N95" s="159" t="s">
        <v>344</v>
      </c>
      <c r="O95" s="159" t="s">
        <v>345</v>
      </c>
      <c r="P95" s="159"/>
      <c r="Q95" s="165"/>
      <c r="R95" s="166"/>
      <c r="S95" s="167"/>
      <c r="T95" s="168">
        <v>45091</v>
      </c>
      <c r="U95" s="163" t="s">
        <v>2541</v>
      </c>
      <c r="V95" s="169" t="s">
        <v>162</v>
      </c>
      <c r="W95" s="173" t="s">
        <v>423</v>
      </c>
    </row>
    <row r="96" spans="1:23" ht="14.45" customHeight="1" x14ac:dyDescent="0.25">
      <c r="A96" s="171" t="s">
        <v>2792</v>
      </c>
      <c r="B96" s="160">
        <f>4*30.4387/365.25</f>
        <v>0.33334647501711157</v>
      </c>
      <c r="C96" s="159" t="s">
        <v>168</v>
      </c>
      <c r="D96" s="159" t="s">
        <v>173</v>
      </c>
      <c r="E96" s="159" t="s">
        <v>185</v>
      </c>
      <c r="F96" s="159"/>
      <c r="G96" s="166" t="s">
        <v>521</v>
      </c>
      <c r="H96" s="171" t="s">
        <v>91</v>
      </c>
      <c r="I96" s="159" t="s">
        <v>114</v>
      </c>
      <c r="J96" s="165">
        <v>45084</v>
      </c>
      <c r="K96" s="165">
        <v>45084</v>
      </c>
      <c r="L96" s="172" t="s">
        <v>365</v>
      </c>
      <c r="M96" s="159" t="s">
        <v>133</v>
      </c>
      <c r="N96" s="159" t="s">
        <v>644</v>
      </c>
      <c r="O96" s="159" t="s">
        <v>284</v>
      </c>
      <c r="P96" s="159"/>
      <c r="Q96" s="165"/>
      <c r="R96" s="166"/>
      <c r="S96" s="167"/>
      <c r="T96" s="168">
        <v>45086</v>
      </c>
      <c r="U96" s="163" t="s">
        <v>2793</v>
      </c>
      <c r="V96" s="169" t="s">
        <v>162</v>
      </c>
      <c r="W96" s="173" t="s">
        <v>276</v>
      </c>
    </row>
    <row r="97" spans="1:23" ht="14.45" customHeight="1" x14ac:dyDescent="0.25">
      <c r="A97" s="171" t="s">
        <v>2794</v>
      </c>
      <c r="B97" s="160">
        <v>25</v>
      </c>
      <c r="C97" s="159" t="s">
        <v>168</v>
      </c>
      <c r="D97" s="159" t="s">
        <v>173</v>
      </c>
      <c r="E97" s="159" t="s">
        <v>279</v>
      </c>
      <c r="F97" s="159"/>
      <c r="G97" s="166" t="s">
        <v>179</v>
      </c>
      <c r="H97" s="171" t="s">
        <v>89</v>
      </c>
      <c r="I97" s="159" t="s">
        <v>106</v>
      </c>
      <c r="J97" s="165">
        <v>45085</v>
      </c>
      <c r="K97" s="165">
        <v>45085</v>
      </c>
      <c r="L97" s="172" t="s">
        <v>219</v>
      </c>
      <c r="M97" s="159" t="s">
        <v>137</v>
      </c>
      <c r="N97" s="159" t="s">
        <v>644</v>
      </c>
      <c r="O97" s="159" t="s">
        <v>1733</v>
      </c>
      <c r="P97" s="159"/>
      <c r="Q97" s="165"/>
      <c r="R97" s="166"/>
      <c r="S97" s="167"/>
      <c r="T97" s="168">
        <v>45087</v>
      </c>
      <c r="U97" s="163" t="s">
        <v>2795</v>
      </c>
      <c r="V97" s="169" t="s">
        <v>162</v>
      </c>
      <c r="W97" s="173" t="s">
        <v>578</v>
      </c>
    </row>
    <row r="98" spans="1:23" ht="14.45" customHeight="1" x14ac:dyDescent="0.25">
      <c r="A98" s="171" t="s">
        <v>2796</v>
      </c>
      <c r="B98" s="160">
        <f>2*30.4387/365.25</f>
        <v>0.16667323750855578</v>
      </c>
      <c r="C98" s="159" t="s">
        <v>178</v>
      </c>
      <c r="D98" s="159" t="s">
        <v>173</v>
      </c>
      <c r="E98" s="159" t="s">
        <v>185</v>
      </c>
      <c r="F98" s="159"/>
      <c r="G98" s="166" t="s">
        <v>436</v>
      </c>
      <c r="H98" s="171" t="s">
        <v>91</v>
      </c>
      <c r="I98" s="159" t="s">
        <v>114</v>
      </c>
      <c r="J98" s="165">
        <v>45086</v>
      </c>
      <c r="K98" s="165">
        <v>45086</v>
      </c>
      <c r="L98" s="172" t="s">
        <v>1086</v>
      </c>
      <c r="M98" s="159" t="s">
        <v>133</v>
      </c>
      <c r="N98" s="159" t="s">
        <v>644</v>
      </c>
      <c r="O98" s="159" t="s">
        <v>284</v>
      </c>
      <c r="P98" s="159"/>
      <c r="Q98" s="165"/>
      <c r="R98" s="166"/>
      <c r="S98" s="167"/>
      <c r="T98" s="168">
        <v>45095</v>
      </c>
      <c r="U98" s="163" t="s">
        <v>963</v>
      </c>
      <c r="V98" s="169" t="s">
        <v>162</v>
      </c>
      <c r="W98" s="173" t="s">
        <v>417</v>
      </c>
    </row>
    <row r="99" spans="1:23" ht="14.45" customHeight="1" x14ac:dyDescent="0.25">
      <c r="A99" s="171" t="s">
        <v>2797</v>
      </c>
      <c r="B99" s="160">
        <v>5</v>
      </c>
      <c r="C99" s="159" t="s">
        <v>178</v>
      </c>
      <c r="D99" s="159" t="s">
        <v>173</v>
      </c>
      <c r="E99" s="159" t="s">
        <v>185</v>
      </c>
      <c r="F99" s="159"/>
      <c r="G99" s="166" t="s">
        <v>436</v>
      </c>
      <c r="H99" s="171" t="s">
        <v>89</v>
      </c>
      <c r="I99" s="159" t="s">
        <v>114</v>
      </c>
      <c r="J99" s="165">
        <v>45086</v>
      </c>
      <c r="K99" s="165">
        <v>45086</v>
      </c>
      <c r="L99" s="172" t="s">
        <v>2798</v>
      </c>
      <c r="M99" s="159" t="s">
        <v>201</v>
      </c>
      <c r="N99" s="159" t="s">
        <v>644</v>
      </c>
      <c r="O99" s="159" t="s">
        <v>359</v>
      </c>
      <c r="P99" s="159" t="s">
        <v>353</v>
      </c>
      <c r="Q99" s="165">
        <v>45090</v>
      </c>
      <c r="R99" s="166" t="s">
        <v>354</v>
      </c>
      <c r="S99" s="167"/>
      <c r="T99" s="168">
        <v>45094</v>
      </c>
      <c r="U99" s="163" t="s">
        <v>2799</v>
      </c>
      <c r="V99" s="169" t="s">
        <v>162</v>
      </c>
      <c r="W99" s="173" t="s">
        <v>2800</v>
      </c>
    </row>
    <row r="100" spans="1:23" ht="14.45" customHeight="1" x14ac:dyDescent="0.25">
      <c r="A100" s="171" t="s">
        <v>2801</v>
      </c>
      <c r="B100" s="160">
        <v>53</v>
      </c>
      <c r="C100" s="159" t="s">
        <v>168</v>
      </c>
      <c r="D100" s="159" t="s">
        <v>169</v>
      </c>
      <c r="E100" s="159" t="s">
        <v>185</v>
      </c>
      <c r="F100" s="159"/>
      <c r="G100" s="166" t="s">
        <v>2802</v>
      </c>
      <c r="H100" s="171" t="s">
        <v>91</v>
      </c>
      <c r="I100" s="159" t="s">
        <v>114</v>
      </c>
      <c r="J100" s="165">
        <v>45086</v>
      </c>
      <c r="K100" s="165">
        <v>45086</v>
      </c>
      <c r="L100" s="172" t="s">
        <v>2803</v>
      </c>
      <c r="M100" s="159" t="s">
        <v>201</v>
      </c>
      <c r="N100" s="159" t="s">
        <v>344</v>
      </c>
      <c r="O100" s="159" t="s">
        <v>421</v>
      </c>
      <c r="P100" s="159"/>
      <c r="Q100" s="165"/>
      <c r="R100" s="166"/>
      <c r="S100" s="167"/>
      <c r="T100" s="168">
        <v>45086</v>
      </c>
      <c r="U100" s="163"/>
      <c r="V100" s="169" t="s">
        <v>156</v>
      </c>
      <c r="W100" s="173" t="s">
        <v>547</v>
      </c>
    </row>
    <row r="101" spans="1:23" ht="14.45" customHeight="1" x14ac:dyDescent="0.25">
      <c r="A101" s="171" t="s">
        <v>2804</v>
      </c>
      <c r="B101" s="170">
        <v>3.5</v>
      </c>
      <c r="C101" s="159" t="s">
        <v>178</v>
      </c>
      <c r="D101" s="159" t="s">
        <v>173</v>
      </c>
      <c r="E101" s="159" t="s">
        <v>185</v>
      </c>
      <c r="F101" s="159"/>
      <c r="G101" s="166" t="s">
        <v>2572</v>
      </c>
      <c r="H101" s="171" t="s">
        <v>91</v>
      </c>
      <c r="I101" s="159" t="s">
        <v>114</v>
      </c>
      <c r="J101" s="165">
        <v>45086</v>
      </c>
      <c r="K101" s="165">
        <v>45086</v>
      </c>
      <c r="L101" s="172" t="s">
        <v>963</v>
      </c>
      <c r="M101" s="159" t="s">
        <v>133</v>
      </c>
      <c r="N101" s="159" t="s">
        <v>344</v>
      </c>
      <c r="O101" s="159" t="s">
        <v>284</v>
      </c>
      <c r="P101" s="159"/>
      <c r="Q101" s="165"/>
      <c r="R101" s="166"/>
      <c r="S101" s="167"/>
      <c r="T101" s="168">
        <v>45087</v>
      </c>
      <c r="U101" s="163" t="s">
        <v>285</v>
      </c>
      <c r="V101" s="169" t="s">
        <v>166</v>
      </c>
      <c r="W101" s="173" t="s">
        <v>475</v>
      </c>
    </row>
    <row r="102" spans="1:23" ht="14.45" customHeight="1" x14ac:dyDescent="0.25">
      <c r="A102" s="171" t="s">
        <v>2805</v>
      </c>
      <c r="B102" s="160">
        <v>48</v>
      </c>
      <c r="C102" s="159" t="s">
        <v>168</v>
      </c>
      <c r="D102" s="159" t="s">
        <v>508</v>
      </c>
      <c r="E102" s="159" t="s">
        <v>279</v>
      </c>
      <c r="F102" s="159"/>
      <c r="G102" s="166" t="s">
        <v>2806</v>
      </c>
      <c r="H102" s="171" t="s">
        <v>89</v>
      </c>
      <c r="I102" s="159" t="s">
        <v>106</v>
      </c>
      <c r="J102" s="165">
        <v>45086</v>
      </c>
      <c r="K102" s="165">
        <v>45086</v>
      </c>
      <c r="L102" s="172" t="s">
        <v>2807</v>
      </c>
      <c r="M102" s="159" t="s">
        <v>133</v>
      </c>
      <c r="N102" s="159" t="s">
        <v>344</v>
      </c>
      <c r="O102" s="159" t="s">
        <v>284</v>
      </c>
      <c r="P102" s="159"/>
      <c r="Q102" s="165"/>
      <c r="R102" s="166"/>
      <c r="S102" s="167"/>
      <c r="T102" s="168">
        <v>45096</v>
      </c>
      <c r="U102" s="163" t="s">
        <v>2808</v>
      </c>
      <c r="V102" s="169" t="s">
        <v>162</v>
      </c>
      <c r="W102" s="173" t="s">
        <v>502</v>
      </c>
    </row>
    <row r="103" spans="1:23" ht="14.45" customHeight="1" x14ac:dyDescent="0.25">
      <c r="A103" s="171" t="s">
        <v>2809</v>
      </c>
      <c r="B103" s="160">
        <v>68</v>
      </c>
      <c r="C103" s="159" t="s">
        <v>178</v>
      </c>
      <c r="D103" s="159" t="s">
        <v>173</v>
      </c>
      <c r="E103" s="159" t="s">
        <v>185</v>
      </c>
      <c r="F103" s="159"/>
      <c r="G103" s="166" t="s">
        <v>342</v>
      </c>
      <c r="H103" s="171" t="s">
        <v>91</v>
      </c>
      <c r="I103" s="159" t="s">
        <v>114</v>
      </c>
      <c r="J103" s="165">
        <v>45086</v>
      </c>
      <c r="K103" s="165">
        <v>45086</v>
      </c>
      <c r="L103" s="172" t="s">
        <v>2763</v>
      </c>
      <c r="M103" s="159" t="s">
        <v>201</v>
      </c>
      <c r="N103" s="159" t="s">
        <v>644</v>
      </c>
      <c r="O103" s="159" t="s">
        <v>306</v>
      </c>
      <c r="P103" s="159"/>
      <c r="Q103" s="165"/>
      <c r="R103" s="166"/>
      <c r="S103" s="167"/>
      <c r="T103" s="168">
        <v>45096</v>
      </c>
      <c r="U103" s="163" t="s">
        <v>2810</v>
      </c>
      <c r="V103" s="169" t="s">
        <v>162</v>
      </c>
      <c r="W103" s="173" t="s">
        <v>900</v>
      </c>
    </row>
    <row r="104" spans="1:23" ht="14.45" customHeight="1" x14ac:dyDescent="0.25">
      <c r="A104" s="171" t="s">
        <v>2811</v>
      </c>
      <c r="B104" s="160">
        <v>60</v>
      </c>
      <c r="C104" s="159" t="s">
        <v>178</v>
      </c>
      <c r="D104" s="159" t="s">
        <v>173</v>
      </c>
      <c r="E104" s="159" t="s">
        <v>279</v>
      </c>
      <c r="F104" s="159"/>
      <c r="G104" s="166" t="s">
        <v>338</v>
      </c>
      <c r="H104" s="171" t="s">
        <v>89</v>
      </c>
      <c r="I104" s="159" t="s">
        <v>102</v>
      </c>
      <c r="J104" s="165">
        <v>45086</v>
      </c>
      <c r="K104" s="165">
        <v>45086</v>
      </c>
      <c r="L104" s="172" t="s">
        <v>2812</v>
      </c>
      <c r="M104" s="159" t="s">
        <v>133</v>
      </c>
      <c r="N104" s="159" t="s">
        <v>644</v>
      </c>
      <c r="O104" s="159" t="s">
        <v>345</v>
      </c>
      <c r="P104" s="159"/>
      <c r="Q104" s="165"/>
      <c r="R104" s="166"/>
      <c r="S104" s="167"/>
      <c r="T104" s="168">
        <v>45091</v>
      </c>
      <c r="U104" s="163" t="s">
        <v>2813</v>
      </c>
      <c r="V104" s="169" t="s">
        <v>162</v>
      </c>
      <c r="W104" s="173" t="s">
        <v>299</v>
      </c>
    </row>
    <row r="105" spans="1:23" ht="14.45" customHeight="1" x14ac:dyDescent="0.25">
      <c r="A105" s="171" t="s">
        <v>2814</v>
      </c>
      <c r="B105" s="160">
        <v>3.6</v>
      </c>
      <c r="C105" s="159" t="s">
        <v>168</v>
      </c>
      <c r="D105" s="159" t="s">
        <v>173</v>
      </c>
      <c r="E105" s="159" t="s">
        <v>279</v>
      </c>
      <c r="F105" s="159"/>
      <c r="G105" s="166" t="s">
        <v>338</v>
      </c>
      <c r="H105" s="171" t="s">
        <v>89</v>
      </c>
      <c r="I105" s="159" t="s">
        <v>102</v>
      </c>
      <c r="J105" s="165">
        <v>45086</v>
      </c>
      <c r="K105" s="165">
        <v>45086</v>
      </c>
      <c r="L105" s="172" t="s">
        <v>2815</v>
      </c>
      <c r="M105" s="159" t="s">
        <v>133</v>
      </c>
      <c r="N105" s="159" t="s">
        <v>305</v>
      </c>
      <c r="O105" s="159" t="s">
        <v>383</v>
      </c>
      <c r="P105" s="159"/>
      <c r="Q105" s="165"/>
      <c r="R105" s="166"/>
      <c r="S105" s="167"/>
      <c r="T105" s="168">
        <v>45091</v>
      </c>
      <c r="U105" s="163" t="s">
        <v>2816</v>
      </c>
      <c r="V105" s="169" t="s">
        <v>162</v>
      </c>
      <c r="W105" s="173" t="s">
        <v>299</v>
      </c>
    </row>
    <row r="106" spans="1:23" ht="14.45" customHeight="1" x14ac:dyDescent="0.25">
      <c r="A106" s="171" t="s">
        <v>2817</v>
      </c>
      <c r="B106" s="160">
        <v>25</v>
      </c>
      <c r="C106" s="159" t="s">
        <v>168</v>
      </c>
      <c r="D106" s="159" t="s">
        <v>173</v>
      </c>
      <c r="E106" s="159" t="s">
        <v>185</v>
      </c>
      <c r="F106" s="159"/>
      <c r="G106" s="166" t="s">
        <v>408</v>
      </c>
      <c r="H106" s="171" t="s">
        <v>91</v>
      </c>
      <c r="I106" s="159" t="s">
        <v>114</v>
      </c>
      <c r="J106" s="165">
        <v>45086</v>
      </c>
      <c r="K106" s="165">
        <v>45086</v>
      </c>
      <c r="L106" s="172" t="s">
        <v>2818</v>
      </c>
      <c r="M106" s="159" t="s">
        <v>137</v>
      </c>
      <c r="N106" s="159" t="s">
        <v>305</v>
      </c>
      <c r="O106" s="159" t="s">
        <v>1861</v>
      </c>
      <c r="P106" s="159"/>
      <c r="Q106" s="165"/>
      <c r="R106" s="166"/>
      <c r="S106" s="167"/>
      <c r="T106" s="168">
        <v>45094</v>
      </c>
      <c r="U106" s="163" t="s">
        <v>2819</v>
      </c>
      <c r="V106" s="169" t="s">
        <v>162</v>
      </c>
      <c r="W106" s="173" t="s">
        <v>387</v>
      </c>
    </row>
    <row r="107" spans="1:23" ht="14.45" customHeight="1" x14ac:dyDescent="0.25">
      <c r="A107" s="171" t="s">
        <v>2820</v>
      </c>
      <c r="B107" s="160">
        <v>35</v>
      </c>
      <c r="C107" s="159" t="s">
        <v>168</v>
      </c>
      <c r="D107" s="159" t="s">
        <v>173</v>
      </c>
      <c r="E107" s="159" t="s">
        <v>279</v>
      </c>
      <c r="F107" s="159"/>
      <c r="G107" s="166" t="s">
        <v>400</v>
      </c>
      <c r="H107" s="171" t="s">
        <v>89</v>
      </c>
      <c r="I107" s="159" t="s">
        <v>106</v>
      </c>
      <c r="J107" s="165">
        <v>45087</v>
      </c>
      <c r="K107" s="165">
        <v>45087</v>
      </c>
      <c r="L107" s="172" t="s">
        <v>2821</v>
      </c>
      <c r="M107" s="159" t="s">
        <v>137</v>
      </c>
      <c r="N107" s="159" t="s">
        <v>305</v>
      </c>
      <c r="O107" s="159" t="s">
        <v>1733</v>
      </c>
      <c r="P107" s="159"/>
      <c r="Q107" s="165"/>
      <c r="R107" s="166"/>
      <c r="S107" s="167"/>
      <c r="T107" s="168">
        <v>45092</v>
      </c>
      <c r="U107" s="163" t="s">
        <v>2822</v>
      </c>
      <c r="V107" s="169" t="s">
        <v>162</v>
      </c>
      <c r="W107" s="173" t="s">
        <v>912</v>
      </c>
    </row>
    <row r="108" spans="1:23" ht="14.45" customHeight="1" x14ac:dyDescent="0.25">
      <c r="A108" s="171" t="s">
        <v>2823</v>
      </c>
      <c r="B108" s="160">
        <v>23</v>
      </c>
      <c r="C108" s="159" t="s">
        <v>168</v>
      </c>
      <c r="D108" s="159" t="s">
        <v>173</v>
      </c>
      <c r="E108" s="159" t="s">
        <v>185</v>
      </c>
      <c r="F108" s="159"/>
      <c r="G108" s="166" t="s">
        <v>413</v>
      </c>
      <c r="H108" s="171" t="s">
        <v>89</v>
      </c>
      <c r="I108" s="159" t="s">
        <v>114</v>
      </c>
      <c r="J108" s="165">
        <v>45087</v>
      </c>
      <c r="K108" s="165">
        <v>45087</v>
      </c>
      <c r="L108" s="172" t="s">
        <v>2824</v>
      </c>
      <c r="M108" s="159" t="s">
        <v>137</v>
      </c>
      <c r="N108" s="159" t="s">
        <v>305</v>
      </c>
      <c r="O108" s="159" t="s">
        <v>1861</v>
      </c>
      <c r="P108" s="159" t="s">
        <v>353</v>
      </c>
      <c r="Q108" s="165">
        <v>45087</v>
      </c>
      <c r="R108" s="166" t="s">
        <v>354</v>
      </c>
      <c r="S108" s="167"/>
      <c r="T108" s="168">
        <v>45092</v>
      </c>
      <c r="U108" s="163" t="s">
        <v>2825</v>
      </c>
      <c r="V108" s="169" t="s">
        <v>162</v>
      </c>
      <c r="W108" s="173" t="s">
        <v>912</v>
      </c>
    </row>
    <row r="109" spans="1:23" ht="14.45" customHeight="1" x14ac:dyDescent="0.25">
      <c r="A109" s="171" t="s">
        <v>2826</v>
      </c>
      <c r="B109" s="198">
        <f>3/365.25</f>
        <v>8.2135523613963042E-3</v>
      </c>
      <c r="C109" s="159" t="s">
        <v>178</v>
      </c>
      <c r="D109" s="159" t="s">
        <v>173</v>
      </c>
      <c r="E109" s="159" t="s">
        <v>279</v>
      </c>
      <c r="F109" s="159"/>
      <c r="G109" s="166" t="s">
        <v>400</v>
      </c>
      <c r="H109" s="171" t="s">
        <v>89</v>
      </c>
      <c r="I109" s="159" t="s">
        <v>106</v>
      </c>
      <c r="J109" s="165">
        <v>45088</v>
      </c>
      <c r="K109" s="165">
        <v>45088</v>
      </c>
      <c r="L109" s="172" t="s">
        <v>415</v>
      </c>
      <c r="M109" s="159" t="s">
        <v>133</v>
      </c>
      <c r="N109" s="159" t="s">
        <v>644</v>
      </c>
      <c r="O109" s="159" t="s">
        <v>415</v>
      </c>
      <c r="P109" s="159"/>
      <c r="Q109" s="165"/>
      <c r="R109" s="166"/>
      <c r="S109" s="167"/>
      <c r="T109" s="168">
        <v>45101</v>
      </c>
      <c r="U109" s="163" t="s">
        <v>2827</v>
      </c>
      <c r="V109" s="169" t="s">
        <v>162</v>
      </c>
      <c r="W109" s="173" t="s">
        <v>641</v>
      </c>
    </row>
    <row r="110" spans="1:23" ht="14.45" customHeight="1" x14ac:dyDescent="0.25">
      <c r="A110" s="171" t="s">
        <v>2828</v>
      </c>
      <c r="B110" s="160">
        <f>1*30.4387/365.25</f>
        <v>8.3336618754277891E-2</v>
      </c>
      <c r="C110" s="159" t="s">
        <v>178</v>
      </c>
      <c r="D110" s="159" t="s">
        <v>173</v>
      </c>
      <c r="E110" s="159" t="s">
        <v>185</v>
      </c>
      <c r="F110" s="159"/>
      <c r="G110" s="166" t="s">
        <v>413</v>
      </c>
      <c r="H110" s="171" t="s">
        <v>91</v>
      </c>
      <c r="I110" s="159" t="s">
        <v>114</v>
      </c>
      <c r="J110" s="165">
        <v>45088</v>
      </c>
      <c r="K110" s="165">
        <v>45088</v>
      </c>
      <c r="L110" s="172" t="s">
        <v>843</v>
      </c>
      <c r="M110" s="159" t="s">
        <v>133</v>
      </c>
      <c r="N110" s="159" t="s">
        <v>644</v>
      </c>
      <c r="O110" s="159" t="s">
        <v>415</v>
      </c>
      <c r="P110" s="159"/>
      <c r="Q110" s="165"/>
      <c r="R110" s="166"/>
      <c r="S110" s="167"/>
      <c r="T110" s="168">
        <v>45098</v>
      </c>
      <c r="U110" s="163" t="s">
        <v>2829</v>
      </c>
      <c r="V110" s="169" t="s">
        <v>162</v>
      </c>
      <c r="W110" s="173" t="s">
        <v>900</v>
      </c>
    </row>
    <row r="111" spans="1:23" ht="14.45" customHeight="1" x14ac:dyDescent="0.25">
      <c r="A111" s="171" t="s">
        <v>2830</v>
      </c>
      <c r="B111" s="160">
        <v>1.6</v>
      </c>
      <c r="C111" s="159" t="s">
        <v>178</v>
      </c>
      <c r="D111" s="159" t="s">
        <v>173</v>
      </c>
      <c r="E111" s="159" t="s">
        <v>185</v>
      </c>
      <c r="F111" s="159"/>
      <c r="G111" s="166" t="s">
        <v>2300</v>
      </c>
      <c r="H111" s="171" t="s">
        <v>91</v>
      </c>
      <c r="I111" s="159" t="s">
        <v>114</v>
      </c>
      <c r="J111" s="165">
        <v>45088</v>
      </c>
      <c r="K111" s="165">
        <v>45088</v>
      </c>
      <c r="L111" s="172" t="s">
        <v>211</v>
      </c>
      <c r="M111" s="159" t="s">
        <v>133</v>
      </c>
      <c r="N111" s="159" t="s">
        <v>644</v>
      </c>
      <c r="O111" s="191" t="s">
        <v>284</v>
      </c>
      <c r="P111" s="191"/>
      <c r="Q111" s="191"/>
      <c r="R111" s="194"/>
      <c r="S111" s="195"/>
      <c r="T111" s="168">
        <v>45091</v>
      </c>
      <c r="U111" s="191" t="s">
        <v>2831</v>
      </c>
      <c r="V111" s="169" t="s">
        <v>162</v>
      </c>
      <c r="W111" s="196" t="s">
        <v>371</v>
      </c>
    </row>
    <row r="112" spans="1:23" ht="14.45" customHeight="1" x14ac:dyDescent="0.25">
      <c r="A112" s="171" t="s">
        <v>2832</v>
      </c>
      <c r="B112" s="160">
        <f>7*30.4387/365.25</f>
        <v>0.58335633127994524</v>
      </c>
      <c r="C112" s="159" t="s">
        <v>178</v>
      </c>
      <c r="D112" s="159" t="s">
        <v>173</v>
      </c>
      <c r="E112" s="159" t="s">
        <v>279</v>
      </c>
      <c r="F112" s="159"/>
      <c r="G112" s="166" t="s">
        <v>2833</v>
      </c>
      <c r="H112" s="171" t="s">
        <v>89</v>
      </c>
      <c r="I112" s="159" t="s">
        <v>102</v>
      </c>
      <c r="J112" s="165">
        <v>45089</v>
      </c>
      <c r="K112" s="165">
        <v>45089</v>
      </c>
      <c r="L112" s="172" t="s">
        <v>843</v>
      </c>
      <c r="M112" s="159" t="s">
        <v>133</v>
      </c>
      <c r="N112" s="159" t="s">
        <v>644</v>
      </c>
      <c r="O112" s="159" t="s">
        <v>284</v>
      </c>
      <c r="P112" s="159"/>
      <c r="Q112" s="165"/>
      <c r="R112" s="166"/>
      <c r="S112" s="167"/>
      <c r="T112" s="168">
        <v>45093</v>
      </c>
      <c r="U112" s="163" t="s">
        <v>1086</v>
      </c>
      <c r="V112" s="169" t="s">
        <v>162</v>
      </c>
      <c r="W112" s="173" t="s">
        <v>299</v>
      </c>
    </row>
    <row r="113" spans="1:23" ht="14.45" customHeight="1" x14ac:dyDescent="0.25">
      <c r="A113" s="171" t="s">
        <v>2834</v>
      </c>
      <c r="B113" s="160">
        <v>3.5</v>
      </c>
      <c r="C113" s="159" t="s">
        <v>178</v>
      </c>
      <c r="D113" s="159" t="s">
        <v>173</v>
      </c>
      <c r="E113" s="159" t="s">
        <v>279</v>
      </c>
      <c r="F113" s="159"/>
      <c r="G113" s="166" t="s">
        <v>477</v>
      </c>
      <c r="H113" s="171" t="s">
        <v>89</v>
      </c>
      <c r="I113" s="159" t="s">
        <v>106</v>
      </c>
      <c r="J113" s="165">
        <v>45089</v>
      </c>
      <c r="K113" s="165">
        <v>45089</v>
      </c>
      <c r="L113" s="172" t="s">
        <v>313</v>
      </c>
      <c r="M113" s="159" t="s">
        <v>133</v>
      </c>
      <c r="N113" s="159" t="s">
        <v>769</v>
      </c>
      <c r="O113" s="159" t="s">
        <v>383</v>
      </c>
      <c r="P113" s="159"/>
      <c r="Q113" s="165"/>
      <c r="R113" s="166"/>
      <c r="S113" s="167"/>
      <c r="T113" s="168">
        <v>45091</v>
      </c>
      <c r="U113" s="163" t="s">
        <v>906</v>
      </c>
      <c r="V113" s="169" t="s">
        <v>162</v>
      </c>
      <c r="W113" s="173" t="s">
        <v>276</v>
      </c>
    </row>
    <row r="114" spans="1:23" ht="14.45" customHeight="1" x14ac:dyDescent="0.25">
      <c r="A114" s="171" t="s">
        <v>2835</v>
      </c>
      <c r="B114" s="170">
        <v>1</v>
      </c>
      <c r="C114" s="159" t="s">
        <v>178</v>
      </c>
      <c r="D114" s="159" t="s">
        <v>169</v>
      </c>
      <c r="E114" s="159" t="s">
        <v>279</v>
      </c>
      <c r="F114" s="159"/>
      <c r="G114" s="166" t="s">
        <v>2766</v>
      </c>
      <c r="H114" s="171" t="s">
        <v>89</v>
      </c>
      <c r="I114" s="159" t="s">
        <v>106</v>
      </c>
      <c r="J114" s="165">
        <v>45089</v>
      </c>
      <c r="K114" s="165">
        <v>45089</v>
      </c>
      <c r="L114" s="172" t="s">
        <v>1086</v>
      </c>
      <c r="M114" s="159" t="s">
        <v>133</v>
      </c>
      <c r="N114" s="159" t="s">
        <v>344</v>
      </c>
      <c r="O114" s="159" t="s">
        <v>284</v>
      </c>
      <c r="P114" s="159"/>
      <c r="Q114" s="165"/>
      <c r="R114" s="166"/>
      <c r="S114" s="167"/>
      <c r="T114" s="168">
        <v>45093</v>
      </c>
      <c r="U114" s="163" t="s">
        <v>1086</v>
      </c>
      <c r="V114" s="169" t="s">
        <v>162</v>
      </c>
      <c r="W114" s="173" t="s">
        <v>299</v>
      </c>
    </row>
    <row r="115" spans="1:23" ht="14.45" customHeight="1" x14ac:dyDescent="0.25">
      <c r="A115" s="171" t="s">
        <v>2836</v>
      </c>
      <c r="B115" s="160">
        <v>57</v>
      </c>
      <c r="C115" s="159" t="s">
        <v>168</v>
      </c>
      <c r="D115" s="159" t="s">
        <v>173</v>
      </c>
      <c r="E115" s="159" t="s">
        <v>185</v>
      </c>
      <c r="F115" s="159"/>
      <c r="G115" s="166" t="s">
        <v>413</v>
      </c>
      <c r="H115" s="171" t="s">
        <v>89</v>
      </c>
      <c r="I115" s="159" t="s">
        <v>114</v>
      </c>
      <c r="J115" s="165">
        <v>45087</v>
      </c>
      <c r="K115" s="165">
        <v>45087</v>
      </c>
      <c r="L115" s="172" t="s">
        <v>358</v>
      </c>
      <c r="M115" s="159" t="s">
        <v>201</v>
      </c>
      <c r="N115" s="159" t="s">
        <v>644</v>
      </c>
      <c r="O115" s="159" t="s">
        <v>421</v>
      </c>
      <c r="P115" s="159" t="s">
        <v>353</v>
      </c>
      <c r="Q115" s="165">
        <v>45087</v>
      </c>
      <c r="R115" s="166" t="s">
        <v>147</v>
      </c>
      <c r="S115" s="167"/>
      <c r="T115" s="168">
        <v>45096</v>
      </c>
      <c r="U115" s="163" t="s">
        <v>2837</v>
      </c>
      <c r="V115" s="169" t="s">
        <v>162</v>
      </c>
      <c r="W115" s="173" t="s">
        <v>2838</v>
      </c>
    </row>
    <row r="116" spans="1:23" ht="14.45" customHeight="1" x14ac:dyDescent="0.25">
      <c r="A116" s="171" t="s">
        <v>2839</v>
      </c>
      <c r="B116" s="160">
        <v>2.5</v>
      </c>
      <c r="C116" s="159" t="s">
        <v>178</v>
      </c>
      <c r="D116" s="159" t="s">
        <v>173</v>
      </c>
      <c r="E116" s="159" t="s">
        <v>185</v>
      </c>
      <c r="F116" s="159"/>
      <c r="G116" s="166" t="s">
        <v>436</v>
      </c>
      <c r="H116" s="171" t="s">
        <v>91</v>
      </c>
      <c r="I116" s="159" t="s">
        <v>114</v>
      </c>
      <c r="J116" s="165">
        <v>45089</v>
      </c>
      <c r="K116" s="165">
        <v>45089</v>
      </c>
      <c r="L116" s="172" t="s">
        <v>2840</v>
      </c>
      <c r="M116" s="159" t="s">
        <v>133</v>
      </c>
      <c r="N116" s="159" t="s">
        <v>644</v>
      </c>
      <c r="O116" s="159" t="s">
        <v>291</v>
      </c>
      <c r="P116" s="159"/>
      <c r="Q116" s="165"/>
      <c r="R116" s="166"/>
      <c r="S116" s="167"/>
      <c r="T116" s="168">
        <v>45093</v>
      </c>
      <c r="U116" s="163" t="s">
        <v>212</v>
      </c>
      <c r="V116" s="169" t="s">
        <v>162</v>
      </c>
      <c r="W116" s="173" t="s">
        <v>299</v>
      </c>
    </row>
    <row r="117" spans="1:23" ht="14.45" customHeight="1" x14ac:dyDescent="0.25">
      <c r="A117" s="171" t="s">
        <v>2841</v>
      </c>
      <c r="B117" s="160">
        <v>11</v>
      </c>
      <c r="C117" s="159" t="s">
        <v>168</v>
      </c>
      <c r="D117" s="159" t="s">
        <v>173</v>
      </c>
      <c r="E117" s="159" t="s">
        <v>279</v>
      </c>
      <c r="F117" s="159"/>
      <c r="G117" s="166" t="s">
        <v>179</v>
      </c>
      <c r="H117" s="171" t="s">
        <v>89</v>
      </c>
      <c r="I117" s="159" t="s">
        <v>106</v>
      </c>
      <c r="J117" s="165">
        <v>45090</v>
      </c>
      <c r="K117" s="165">
        <v>45090</v>
      </c>
      <c r="L117" s="172" t="s">
        <v>2842</v>
      </c>
      <c r="M117" s="159" t="s">
        <v>201</v>
      </c>
      <c r="N117" s="159" t="s">
        <v>644</v>
      </c>
      <c r="O117" s="159" t="s">
        <v>345</v>
      </c>
      <c r="P117" s="159"/>
      <c r="Q117" s="165"/>
      <c r="R117" s="166"/>
      <c r="S117" s="167"/>
      <c r="T117" s="168">
        <v>45093</v>
      </c>
      <c r="U117" s="163" t="s">
        <v>2843</v>
      </c>
      <c r="V117" s="169" t="s">
        <v>162</v>
      </c>
      <c r="W117" s="173" t="s">
        <v>371</v>
      </c>
    </row>
    <row r="118" spans="1:23" ht="14.45" customHeight="1" x14ac:dyDescent="0.25">
      <c r="A118" s="171" t="s">
        <v>2844</v>
      </c>
      <c r="B118" s="160">
        <v>19</v>
      </c>
      <c r="C118" s="159" t="s">
        <v>168</v>
      </c>
      <c r="D118" s="159" t="s">
        <v>173</v>
      </c>
      <c r="E118" s="159" t="s">
        <v>185</v>
      </c>
      <c r="F118" s="159"/>
      <c r="G118" s="166" t="s">
        <v>413</v>
      </c>
      <c r="H118" s="171" t="s">
        <v>91</v>
      </c>
      <c r="I118" s="159" t="s">
        <v>114</v>
      </c>
      <c r="J118" s="165">
        <v>45090</v>
      </c>
      <c r="K118" s="165">
        <v>45090</v>
      </c>
      <c r="L118" s="172" t="s">
        <v>2763</v>
      </c>
      <c r="M118" s="159" t="s">
        <v>133</v>
      </c>
      <c r="N118" s="159" t="s">
        <v>644</v>
      </c>
      <c r="O118" s="159" t="s">
        <v>2845</v>
      </c>
      <c r="P118" s="159"/>
      <c r="Q118" s="165"/>
      <c r="R118" s="166"/>
      <c r="S118" s="167"/>
      <c r="T118" s="168">
        <v>45095</v>
      </c>
      <c r="U118" s="163" t="s">
        <v>2846</v>
      </c>
      <c r="V118" s="169" t="s">
        <v>162</v>
      </c>
      <c r="W118" s="173" t="s">
        <v>328</v>
      </c>
    </row>
    <row r="119" spans="1:23" ht="14.45" customHeight="1" x14ac:dyDescent="0.25">
      <c r="A119" s="171" t="s">
        <v>2847</v>
      </c>
      <c r="B119" s="160">
        <v>2</v>
      </c>
      <c r="C119" s="159" t="s">
        <v>178</v>
      </c>
      <c r="D119" s="159" t="s">
        <v>169</v>
      </c>
      <c r="E119" s="159" t="s">
        <v>185</v>
      </c>
      <c r="F119" s="159"/>
      <c r="G119" s="166" t="s">
        <v>1502</v>
      </c>
      <c r="H119" s="171" t="s">
        <v>91</v>
      </c>
      <c r="I119" s="159" t="s">
        <v>114</v>
      </c>
      <c r="J119" s="165">
        <v>45090</v>
      </c>
      <c r="K119" s="165">
        <v>45090</v>
      </c>
      <c r="L119" s="172" t="s">
        <v>2848</v>
      </c>
      <c r="M119" s="159" t="s">
        <v>133</v>
      </c>
      <c r="N119" s="159" t="s">
        <v>344</v>
      </c>
      <c r="O119" s="159" t="s">
        <v>284</v>
      </c>
      <c r="P119" s="159"/>
      <c r="Q119" s="165"/>
      <c r="R119" s="166"/>
      <c r="S119" s="167"/>
      <c r="T119" s="168">
        <v>45100</v>
      </c>
      <c r="U119" s="163" t="s">
        <v>2849</v>
      </c>
      <c r="V119" s="169" t="s">
        <v>162</v>
      </c>
      <c r="W119" s="173" t="s">
        <v>900</v>
      </c>
    </row>
    <row r="120" spans="1:23" ht="14.45" customHeight="1" x14ac:dyDescent="0.25">
      <c r="A120" s="171" t="s">
        <v>2850</v>
      </c>
      <c r="B120" s="160">
        <v>26</v>
      </c>
      <c r="C120" s="159" t="s">
        <v>178</v>
      </c>
      <c r="D120" s="159" t="s">
        <v>173</v>
      </c>
      <c r="E120" s="159" t="s">
        <v>185</v>
      </c>
      <c r="F120" s="159"/>
      <c r="G120" s="166" t="s">
        <v>521</v>
      </c>
      <c r="H120" s="171" t="s">
        <v>91</v>
      </c>
      <c r="I120" s="159" t="s">
        <v>114</v>
      </c>
      <c r="J120" s="165">
        <v>45090</v>
      </c>
      <c r="K120" s="165">
        <v>45090</v>
      </c>
      <c r="L120" s="172" t="s">
        <v>2851</v>
      </c>
      <c r="M120" s="159" t="s">
        <v>133</v>
      </c>
      <c r="N120" s="159" t="s">
        <v>644</v>
      </c>
      <c r="O120" s="159" t="s">
        <v>421</v>
      </c>
      <c r="P120" s="159" t="s">
        <v>353</v>
      </c>
      <c r="Q120" s="165">
        <v>45090</v>
      </c>
      <c r="R120" s="166" t="s">
        <v>354</v>
      </c>
      <c r="S120" s="167"/>
      <c r="T120" s="168">
        <v>45098</v>
      </c>
      <c r="U120" s="172" t="s">
        <v>2851</v>
      </c>
      <c r="V120" s="169" t="s">
        <v>162</v>
      </c>
      <c r="W120" s="173" t="s">
        <v>387</v>
      </c>
    </row>
    <row r="121" spans="1:23" ht="14.45" customHeight="1" x14ac:dyDescent="0.25">
      <c r="A121" s="171" t="s">
        <v>2852</v>
      </c>
      <c r="B121" s="160">
        <v>23</v>
      </c>
      <c r="C121" s="159" t="s">
        <v>168</v>
      </c>
      <c r="D121" s="159" t="s">
        <v>173</v>
      </c>
      <c r="E121" s="159" t="s">
        <v>279</v>
      </c>
      <c r="F121" s="159"/>
      <c r="G121" s="166" t="s">
        <v>179</v>
      </c>
      <c r="H121" s="171" t="s">
        <v>89</v>
      </c>
      <c r="I121" s="159" t="s">
        <v>106</v>
      </c>
      <c r="J121" s="165">
        <v>45088</v>
      </c>
      <c r="K121" s="165">
        <v>45088</v>
      </c>
      <c r="L121" s="172" t="s">
        <v>2853</v>
      </c>
      <c r="M121" s="159" t="s">
        <v>137</v>
      </c>
      <c r="N121" s="159" t="s">
        <v>344</v>
      </c>
      <c r="O121" s="159" t="s">
        <v>1861</v>
      </c>
      <c r="P121" s="159" t="s">
        <v>353</v>
      </c>
      <c r="Q121" s="165">
        <v>45088</v>
      </c>
      <c r="R121" s="166" t="s">
        <v>147</v>
      </c>
      <c r="S121" s="167"/>
      <c r="T121" s="168">
        <v>45102</v>
      </c>
      <c r="U121" s="163" t="s">
        <v>2854</v>
      </c>
      <c r="V121" s="169" t="s">
        <v>162</v>
      </c>
      <c r="W121" s="173" t="s">
        <v>2855</v>
      </c>
    </row>
    <row r="122" spans="1:23" ht="14.45" customHeight="1" x14ac:dyDescent="0.25">
      <c r="A122" s="171" t="s">
        <v>2856</v>
      </c>
      <c r="B122" s="160">
        <v>45</v>
      </c>
      <c r="C122" s="159" t="s">
        <v>168</v>
      </c>
      <c r="D122" s="159" t="s">
        <v>173</v>
      </c>
      <c r="E122" s="159" t="s">
        <v>279</v>
      </c>
      <c r="F122" s="159"/>
      <c r="G122" s="166" t="s">
        <v>179</v>
      </c>
      <c r="H122" s="171" t="s">
        <v>89</v>
      </c>
      <c r="I122" s="159" t="s">
        <v>106</v>
      </c>
      <c r="J122" s="165">
        <v>45090</v>
      </c>
      <c r="K122" s="165">
        <v>45090</v>
      </c>
      <c r="L122" s="172" t="s">
        <v>2857</v>
      </c>
      <c r="M122" s="159" t="s">
        <v>133</v>
      </c>
      <c r="N122" s="159" t="s">
        <v>644</v>
      </c>
      <c r="O122" s="159" t="s">
        <v>291</v>
      </c>
      <c r="P122" s="159"/>
      <c r="Q122" s="165"/>
      <c r="R122" s="166" t="s">
        <v>147</v>
      </c>
      <c r="S122" s="167"/>
      <c r="T122" s="168">
        <v>45094</v>
      </c>
      <c r="U122" s="163" t="s">
        <v>2858</v>
      </c>
      <c r="V122" s="169" t="s">
        <v>162</v>
      </c>
      <c r="W122" s="173" t="s">
        <v>293</v>
      </c>
    </row>
    <row r="123" spans="1:23" ht="14.45" customHeight="1" x14ac:dyDescent="0.25">
      <c r="A123" s="171" t="s">
        <v>2859</v>
      </c>
      <c r="B123" s="160">
        <v>25</v>
      </c>
      <c r="C123" s="159" t="s">
        <v>168</v>
      </c>
      <c r="D123" s="159" t="s">
        <v>173</v>
      </c>
      <c r="E123" s="159" t="s">
        <v>279</v>
      </c>
      <c r="F123" s="159"/>
      <c r="G123" s="166" t="s">
        <v>179</v>
      </c>
      <c r="H123" s="171" t="s">
        <v>89</v>
      </c>
      <c r="I123" s="159" t="s">
        <v>106</v>
      </c>
      <c r="J123" s="165">
        <v>45090</v>
      </c>
      <c r="K123" s="165">
        <v>45090</v>
      </c>
      <c r="L123" s="172" t="s">
        <v>2860</v>
      </c>
      <c r="M123" s="159" t="s">
        <v>137</v>
      </c>
      <c r="N123" s="159" t="s">
        <v>644</v>
      </c>
      <c r="O123" s="191" t="s">
        <v>1733</v>
      </c>
      <c r="P123" s="191" t="s">
        <v>353</v>
      </c>
      <c r="Q123" s="203">
        <v>45090</v>
      </c>
      <c r="R123" s="194" t="s">
        <v>354</v>
      </c>
      <c r="S123" s="195"/>
      <c r="T123" s="168">
        <v>45096</v>
      </c>
      <c r="U123" s="191" t="s">
        <v>2861</v>
      </c>
      <c r="V123" s="169" t="s">
        <v>162</v>
      </c>
      <c r="W123" s="196" t="s">
        <v>615</v>
      </c>
    </row>
    <row r="124" spans="1:23" ht="14.45" customHeight="1" x14ac:dyDescent="0.25">
      <c r="A124" s="171" t="s">
        <v>2862</v>
      </c>
      <c r="B124" s="160">
        <v>0.5</v>
      </c>
      <c r="C124" s="159" t="s">
        <v>168</v>
      </c>
      <c r="D124" s="159" t="s">
        <v>173</v>
      </c>
      <c r="E124" s="159" t="s">
        <v>279</v>
      </c>
      <c r="F124" s="159"/>
      <c r="G124" s="166" t="s">
        <v>350</v>
      </c>
      <c r="H124" s="171" t="s">
        <v>89</v>
      </c>
      <c r="I124" s="159" t="s">
        <v>106</v>
      </c>
      <c r="J124" s="165">
        <v>45090</v>
      </c>
      <c r="K124" s="165">
        <v>45090</v>
      </c>
      <c r="L124" s="172" t="s">
        <v>843</v>
      </c>
      <c r="M124" s="159" t="s">
        <v>133</v>
      </c>
      <c r="N124" s="159" t="s">
        <v>644</v>
      </c>
      <c r="O124" s="159" t="s">
        <v>284</v>
      </c>
      <c r="P124" s="159"/>
      <c r="Q124" s="165"/>
      <c r="R124" s="166"/>
      <c r="S124" s="167"/>
      <c r="T124" s="168">
        <v>45092</v>
      </c>
      <c r="U124" s="163" t="s">
        <v>2863</v>
      </c>
      <c r="V124" s="169" t="s">
        <v>162</v>
      </c>
      <c r="W124" s="173" t="s">
        <v>276</v>
      </c>
    </row>
    <row r="125" spans="1:23" ht="14.45" customHeight="1" x14ac:dyDescent="0.25">
      <c r="A125" s="171" t="s">
        <v>2864</v>
      </c>
      <c r="B125" s="160">
        <v>6</v>
      </c>
      <c r="C125" s="159" t="s">
        <v>178</v>
      </c>
      <c r="D125" s="159" t="s">
        <v>345</v>
      </c>
      <c r="E125" s="159" t="s">
        <v>279</v>
      </c>
      <c r="F125" s="159"/>
      <c r="G125" s="166" t="s">
        <v>2702</v>
      </c>
      <c r="H125" s="171" t="s">
        <v>89</v>
      </c>
      <c r="I125" s="159" t="s">
        <v>104</v>
      </c>
      <c r="J125" s="165">
        <v>45090</v>
      </c>
      <c r="K125" s="165">
        <v>45090</v>
      </c>
      <c r="L125" s="172" t="s">
        <v>2865</v>
      </c>
      <c r="M125" s="159" t="s">
        <v>201</v>
      </c>
      <c r="N125" s="159" t="s">
        <v>644</v>
      </c>
      <c r="O125" s="159" t="s">
        <v>421</v>
      </c>
      <c r="P125" s="159" t="s">
        <v>353</v>
      </c>
      <c r="Q125" s="165">
        <v>45090</v>
      </c>
      <c r="R125" s="166" t="s">
        <v>354</v>
      </c>
      <c r="S125" s="167"/>
      <c r="T125" s="168">
        <v>45095</v>
      </c>
      <c r="U125" s="163" t="s">
        <v>2865</v>
      </c>
      <c r="V125" s="169" t="s">
        <v>162</v>
      </c>
      <c r="W125" s="173" t="s">
        <v>328</v>
      </c>
    </row>
    <row r="126" spans="1:23" ht="14.45" customHeight="1" x14ac:dyDescent="0.25">
      <c r="A126" s="171" t="s">
        <v>2866</v>
      </c>
      <c r="B126" s="160">
        <v>60</v>
      </c>
      <c r="C126" s="159" t="s">
        <v>168</v>
      </c>
      <c r="D126" s="159" t="s">
        <v>508</v>
      </c>
      <c r="E126" s="159" t="s">
        <v>185</v>
      </c>
      <c r="F126" s="191"/>
      <c r="G126" s="166" t="s">
        <v>378</v>
      </c>
      <c r="H126" s="171" t="s">
        <v>91</v>
      </c>
      <c r="I126" s="159" t="s">
        <v>114</v>
      </c>
      <c r="J126" s="165">
        <v>45091</v>
      </c>
      <c r="K126" s="165">
        <v>45091</v>
      </c>
      <c r="L126" s="172" t="s">
        <v>2867</v>
      </c>
      <c r="M126" s="159" t="s">
        <v>201</v>
      </c>
      <c r="N126" s="159" t="s">
        <v>644</v>
      </c>
      <c r="O126" s="191" t="s">
        <v>511</v>
      </c>
      <c r="P126" s="191"/>
      <c r="Q126" s="165"/>
      <c r="R126" s="194"/>
      <c r="S126" s="195"/>
      <c r="T126" s="168">
        <v>45123</v>
      </c>
      <c r="U126" s="191" t="s">
        <v>2868</v>
      </c>
      <c r="V126" s="169" t="s">
        <v>162</v>
      </c>
      <c r="W126" s="196" t="s">
        <v>2869</v>
      </c>
    </row>
    <row r="127" spans="1:23" ht="14.45" customHeight="1" x14ac:dyDescent="0.25">
      <c r="A127" s="171" t="s">
        <v>2870</v>
      </c>
      <c r="B127" s="160">
        <v>28</v>
      </c>
      <c r="C127" s="159" t="s">
        <v>168</v>
      </c>
      <c r="D127" s="159" t="s">
        <v>169</v>
      </c>
      <c r="E127" s="159" t="s">
        <v>185</v>
      </c>
      <c r="F127" s="159"/>
      <c r="G127" s="166" t="s">
        <v>1609</v>
      </c>
      <c r="H127" s="171" t="s">
        <v>91</v>
      </c>
      <c r="I127" s="159" t="s">
        <v>114</v>
      </c>
      <c r="J127" s="165">
        <v>45091</v>
      </c>
      <c r="K127" s="165">
        <v>45091</v>
      </c>
      <c r="L127" s="172" t="s">
        <v>2871</v>
      </c>
      <c r="M127" s="159" t="s">
        <v>133</v>
      </c>
      <c r="N127" s="159" t="s">
        <v>644</v>
      </c>
      <c r="O127" s="159" t="s">
        <v>345</v>
      </c>
      <c r="P127" s="159"/>
      <c r="Q127" s="165"/>
      <c r="R127" s="166"/>
      <c r="S127" s="167"/>
      <c r="T127" s="168">
        <v>45093</v>
      </c>
      <c r="U127" s="163" t="s">
        <v>2872</v>
      </c>
      <c r="V127" s="169" t="s">
        <v>162</v>
      </c>
      <c r="W127" s="173" t="s">
        <v>276</v>
      </c>
    </row>
    <row r="128" spans="1:23" ht="14.45" customHeight="1" x14ac:dyDescent="0.25">
      <c r="A128" s="171" t="s">
        <v>2873</v>
      </c>
      <c r="B128" s="160">
        <v>26</v>
      </c>
      <c r="C128" s="159" t="s">
        <v>168</v>
      </c>
      <c r="D128" s="159" t="s">
        <v>173</v>
      </c>
      <c r="E128" s="159" t="s">
        <v>279</v>
      </c>
      <c r="F128" s="159"/>
      <c r="G128" s="166" t="s">
        <v>598</v>
      </c>
      <c r="H128" s="171" t="s">
        <v>89</v>
      </c>
      <c r="I128" s="159" t="s">
        <v>106</v>
      </c>
      <c r="J128" s="165">
        <v>45091</v>
      </c>
      <c r="K128" s="165">
        <v>45091</v>
      </c>
      <c r="L128" s="172" t="s">
        <v>2234</v>
      </c>
      <c r="M128" s="159" t="s">
        <v>201</v>
      </c>
      <c r="N128" s="159" t="s">
        <v>644</v>
      </c>
      <c r="O128" s="159" t="s">
        <v>345</v>
      </c>
      <c r="P128" s="159"/>
      <c r="Q128" s="165"/>
      <c r="R128" s="166"/>
      <c r="S128" s="167"/>
      <c r="T128" s="168">
        <v>45095</v>
      </c>
      <c r="U128" s="163" t="s">
        <v>1136</v>
      </c>
      <c r="V128" s="169" t="s">
        <v>162</v>
      </c>
      <c r="W128" s="173" t="s">
        <v>299</v>
      </c>
    </row>
    <row r="129" spans="1:23" ht="14.45" customHeight="1" x14ac:dyDescent="0.25">
      <c r="A129" s="171" t="s">
        <v>2874</v>
      </c>
      <c r="B129" s="160">
        <f>11*30.4387/365.25</f>
        <v>0.9167028062970568</v>
      </c>
      <c r="C129" s="159" t="s">
        <v>168</v>
      </c>
      <c r="D129" s="159" t="s">
        <v>173</v>
      </c>
      <c r="E129" s="159" t="s">
        <v>279</v>
      </c>
      <c r="F129" s="159"/>
      <c r="G129" s="166" t="s">
        <v>598</v>
      </c>
      <c r="H129" s="171" t="s">
        <v>89</v>
      </c>
      <c r="I129" s="159" t="s">
        <v>106</v>
      </c>
      <c r="J129" s="165">
        <v>45092</v>
      </c>
      <c r="K129" s="165">
        <v>45092</v>
      </c>
      <c r="L129" s="172" t="s">
        <v>211</v>
      </c>
      <c r="M129" s="159" t="s">
        <v>133</v>
      </c>
      <c r="N129" s="159" t="s">
        <v>644</v>
      </c>
      <c r="O129" s="159" t="s">
        <v>284</v>
      </c>
      <c r="P129" s="159"/>
      <c r="Q129" s="165"/>
      <c r="R129" s="166"/>
      <c r="S129" s="167"/>
      <c r="T129" s="168">
        <v>45094</v>
      </c>
      <c r="U129" s="163" t="s">
        <v>285</v>
      </c>
      <c r="V129" s="169" t="s">
        <v>166</v>
      </c>
      <c r="W129" s="173" t="s">
        <v>1809</v>
      </c>
    </row>
    <row r="130" spans="1:23" ht="14.45" customHeight="1" x14ac:dyDescent="0.25">
      <c r="A130" s="171" t="s">
        <v>2875</v>
      </c>
      <c r="B130" s="160">
        <v>35</v>
      </c>
      <c r="C130" s="159" t="s">
        <v>168</v>
      </c>
      <c r="D130" s="159" t="s">
        <v>173</v>
      </c>
      <c r="E130" s="159" t="s">
        <v>279</v>
      </c>
      <c r="F130" s="159"/>
      <c r="G130" s="166" t="s">
        <v>373</v>
      </c>
      <c r="H130" s="171" t="s">
        <v>89</v>
      </c>
      <c r="I130" s="159" t="s">
        <v>106</v>
      </c>
      <c r="J130" s="165">
        <v>45092</v>
      </c>
      <c r="K130" s="165">
        <v>45092</v>
      </c>
      <c r="L130" s="172" t="s">
        <v>2411</v>
      </c>
      <c r="M130" s="159" t="s">
        <v>137</v>
      </c>
      <c r="N130" s="159" t="s">
        <v>644</v>
      </c>
      <c r="O130" s="159" t="s">
        <v>171</v>
      </c>
      <c r="P130" s="159" t="s">
        <v>353</v>
      </c>
      <c r="Q130" s="165">
        <v>45093</v>
      </c>
      <c r="R130" s="166" t="s">
        <v>354</v>
      </c>
      <c r="S130" s="167"/>
      <c r="T130" s="168">
        <v>45097</v>
      </c>
      <c r="U130" s="163" t="s">
        <v>2876</v>
      </c>
      <c r="V130" s="169" t="s">
        <v>162</v>
      </c>
      <c r="W130" s="173" t="s">
        <v>1942</v>
      </c>
    </row>
    <row r="131" spans="1:23" ht="14.45" customHeight="1" x14ac:dyDescent="0.25">
      <c r="A131" s="171" t="s">
        <v>2877</v>
      </c>
      <c r="B131" s="170">
        <f>13/365.25</f>
        <v>3.5592060232717319E-2</v>
      </c>
      <c r="C131" s="159" t="s">
        <v>168</v>
      </c>
      <c r="D131" s="159" t="s">
        <v>173</v>
      </c>
      <c r="E131" s="159" t="s">
        <v>279</v>
      </c>
      <c r="F131" s="159"/>
      <c r="G131" s="166" t="s">
        <v>224</v>
      </c>
      <c r="H131" s="171" t="s">
        <v>89</v>
      </c>
      <c r="I131" s="159" t="s">
        <v>104</v>
      </c>
      <c r="J131" s="165">
        <v>45090</v>
      </c>
      <c r="K131" s="165">
        <v>45090</v>
      </c>
      <c r="L131" s="172" t="s">
        <v>2878</v>
      </c>
      <c r="M131" s="159" t="s">
        <v>133</v>
      </c>
      <c r="N131" s="159" t="s">
        <v>644</v>
      </c>
      <c r="O131" s="159" t="s">
        <v>415</v>
      </c>
      <c r="P131" s="159"/>
      <c r="Q131" s="165"/>
      <c r="R131" s="166"/>
      <c r="S131" s="167"/>
      <c r="T131" s="168">
        <v>45097</v>
      </c>
      <c r="U131" s="207"/>
      <c r="V131" s="169" t="s">
        <v>162</v>
      </c>
      <c r="W131" s="173" t="s">
        <v>423</v>
      </c>
    </row>
    <row r="132" spans="1:23" ht="14.45" customHeight="1" x14ac:dyDescent="0.25">
      <c r="A132" s="171" t="s">
        <v>2879</v>
      </c>
      <c r="B132" s="160">
        <v>0.5</v>
      </c>
      <c r="C132" s="159" t="s">
        <v>178</v>
      </c>
      <c r="D132" s="159" t="s">
        <v>173</v>
      </c>
      <c r="E132" s="159" t="s">
        <v>185</v>
      </c>
      <c r="F132" s="159"/>
      <c r="G132" s="166" t="s">
        <v>732</v>
      </c>
      <c r="H132" s="171" t="s">
        <v>91</v>
      </c>
      <c r="I132" s="159" t="s">
        <v>114</v>
      </c>
      <c r="J132" s="165">
        <v>45092</v>
      </c>
      <c r="K132" s="165">
        <v>45092</v>
      </c>
      <c r="L132" s="172" t="s">
        <v>843</v>
      </c>
      <c r="M132" s="159" t="s">
        <v>133</v>
      </c>
      <c r="N132" s="159" t="s">
        <v>644</v>
      </c>
      <c r="O132" s="159" t="s">
        <v>284</v>
      </c>
      <c r="P132" s="159"/>
      <c r="Q132" s="165"/>
      <c r="R132" s="166"/>
      <c r="S132" s="167"/>
      <c r="T132" s="168">
        <v>45098</v>
      </c>
      <c r="U132" s="163" t="s">
        <v>495</v>
      </c>
      <c r="V132" s="169" t="s">
        <v>162</v>
      </c>
      <c r="W132" s="173" t="s">
        <v>347</v>
      </c>
    </row>
    <row r="133" spans="1:23" ht="14.45" customHeight="1" x14ac:dyDescent="0.25">
      <c r="A133" s="171" t="s">
        <v>2880</v>
      </c>
      <c r="B133" s="160">
        <v>61</v>
      </c>
      <c r="C133" s="159" t="s">
        <v>168</v>
      </c>
      <c r="D133" s="159" t="s">
        <v>839</v>
      </c>
      <c r="E133" s="159" t="s">
        <v>185</v>
      </c>
      <c r="F133" s="159"/>
      <c r="G133" s="166" t="s">
        <v>2881</v>
      </c>
      <c r="H133" s="171" t="s">
        <v>91</v>
      </c>
      <c r="I133" s="159" t="s">
        <v>114</v>
      </c>
      <c r="J133" s="165">
        <v>45092</v>
      </c>
      <c r="K133" s="165">
        <v>45092</v>
      </c>
      <c r="L133" s="172" t="s">
        <v>2882</v>
      </c>
      <c r="M133" s="159" t="s">
        <v>201</v>
      </c>
      <c r="N133" s="159" t="s">
        <v>644</v>
      </c>
      <c r="O133" s="159" t="s">
        <v>345</v>
      </c>
      <c r="P133" s="159"/>
      <c r="Q133" s="165"/>
      <c r="R133" s="166"/>
      <c r="S133" s="167"/>
      <c r="T133" s="168">
        <v>45095</v>
      </c>
      <c r="U133" s="163" t="s">
        <v>285</v>
      </c>
      <c r="V133" s="169" t="s">
        <v>166</v>
      </c>
      <c r="W133" s="173" t="s">
        <v>492</v>
      </c>
    </row>
    <row r="134" spans="1:23" ht="14.45" customHeight="1" x14ac:dyDescent="0.25">
      <c r="A134" s="171" t="s">
        <v>2883</v>
      </c>
      <c r="B134" s="160">
        <v>30</v>
      </c>
      <c r="C134" s="159" t="s">
        <v>168</v>
      </c>
      <c r="D134" s="159" t="s">
        <v>169</v>
      </c>
      <c r="E134" s="159" t="s">
        <v>185</v>
      </c>
      <c r="F134" s="159"/>
      <c r="G134" s="166" t="s">
        <v>2733</v>
      </c>
      <c r="H134" s="171" t="s">
        <v>89</v>
      </c>
      <c r="I134" s="159" t="s">
        <v>114</v>
      </c>
      <c r="J134" s="165">
        <v>45090</v>
      </c>
      <c r="K134" s="165">
        <v>45090</v>
      </c>
      <c r="L134" s="172" t="s">
        <v>2363</v>
      </c>
      <c r="M134" s="159" t="s">
        <v>137</v>
      </c>
      <c r="N134" s="159" t="s">
        <v>644</v>
      </c>
      <c r="O134" s="159" t="s">
        <v>334</v>
      </c>
      <c r="P134" s="159" t="s">
        <v>353</v>
      </c>
      <c r="Q134" s="165">
        <v>45091</v>
      </c>
      <c r="R134" s="166" t="s">
        <v>354</v>
      </c>
      <c r="S134" s="167"/>
      <c r="T134" s="168">
        <v>45096</v>
      </c>
      <c r="U134" s="163" t="s">
        <v>2884</v>
      </c>
      <c r="V134" s="169" t="s">
        <v>162</v>
      </c>
      <c r="W134" s="173" t="s">
        <v>347</v>
      </c>
    </row>
    <row r="135" spans="1:23" ht="14.45" customHeight="1" x14ac:dyDescent="0.25">
      <c r="A135" s="171" t="s">
        <v>2885</v>
      </c>
      <c r="B135" s="160">
        <v>8</v>
      </c>
      <c r="C135" s="159" t="s">
        <v>168</v>
      </c>
      <c r="D135" s="159" t="s">
        <v>569</v>
      </c>
      <c r="E135" s="159" t="s">
        <v>279</v>
      </c>
      <c r="F135" s="159"/>
      <c r="G135" s="166" t="s">
        <v>525</v>
      </c>
      <c r="H135" s="171" t="s">
        <v>89</v>
      </c>
      <c r="I135" s="159" t="s">
        <v>102</v>
      </c>
      <c r="J135" s="165">
        <v>45091</v>
      </c>
      <c r="K135" s="165">
        <v>45091</v>
      </c>
      <c r="L135" s="172" t="s">
        <v>2886</v>
      </c>
      <c r="M135" s="159" t="s">
        <v>201</v>
      </c>
      <c r="N135" s="159" t="s">
        <v>644</v>
      </c>
      <c r="O135" s="159" t="s">
        <v>511</v>
      </c>
      <c r="P135" s="159" t="s">
        <v>353</v>
      </c>
      <c r="Q135" s="165">
        <v>45091</v>
      </c>
      <c r="R135" s="166" t="s">
        <v>354</v>
      </c>
      <c r="S135" s="167"/>
      <c r="T135" s="168">
        <v>45096</v>
      </c>
      <c r="U135" s="163" t="s">
        <v>2886</v>
      </c>
      <c r="V135" s="169" t="s">
        <v>162</v>
      </c>
      <c r="W135" s="173" t="s">
        <v>328</v>
      </c>
    </row>
    <row r="136" spans="1:23" ht="14.45" customHeight="1" x14ac:dyDescent="0.25">
      <c r="A136" s="171" t="s">
        <v>2887</v>
      </c>
      <c r="B136" s="160">
        <v>42</v>
      </c>
      <c r="C136" s="159" t="s">
        <v>178</v>
      </c>
      <c r="D136" s="159" t="s">
        <v>508</v>
      </c>
      <c r="E136" s="159" t="s">
        <v>279</v>
      </c>
      <c r="F136" s="159"/>
      <c r="G136" s="166" t="s">
        <v>2888</v>
      </c>
      <c r="H136" s="171" t="s">
        <v>89</v>
      </c>
      <c r="I136" s="159" t="s">
        <v>106</v>
      </c>
      <c r="J136" s="165">
        <v>45092</v>
      </c>
      <c r="K136" s="165">
        <v>45092</v>
      </c>
      <c r="L136" s="172" t="s">
        <v>2889</v>
      </c>
      <c r="M136" s="159" t="s">
        <v>201</v>
      </c>
      <c r="N136" s="159" t="s">
        <v>644</v>
      </c>
      <c r="O136" s="159" t="s">
        <v>421</v>
      </c>
      <c r="P136" s="159" t="s">
        <v>353</v>
      </c>
      <c r="Q136" s="165">
        <v>45092</v>
      </c>
      <c r="R136" s="159" t="s">
        <v>147</v>
      </c>
      <c r="S136" s="159"/>
      <c r="T136" s="168">
        <v>45117</v>
      </c>
      <c r="U136" s="163" t="s">
        <v>741</v>
      </c>
      <c r="V136" s="169" t="s">
        <v>162</v>
      </c>
      <c r="W136" s="169" t="s">
        <v>2890</v>
      </c>
    </row>
    <row r="137" spans="1:23" ht="14.45" customHeight="1" x14ac:dyDescent="0.25">
      <c r="A137" s="171" t="s">
        <v>2891</v>
      </c>
      <c r="B137" s="160">
        <v>3</v>
      </c>
      <c r="C137" s="159" t="s">
        <v>178</v>
      </c>
      <c r="D137" s="159" t="s">
        <v>173</v>
      </c>
      <c r="E137" s="159" t="s">
        <v>185</v>
      </c>
      <c r="F137" s="159"/>
      <c r="G137" s="166" t="s">
        <v>408</v>
      </c>
      <c r="H137" s="171" t="s">
        <v>91</v>
      </c>
      <c r="I137" s="159" t="s">
        <v>114</v>
      </c>
      <c r="J137" s="165">
        <v>45093</v>
      </c>
      <c r="K137" s="165">
        <v>45093</v>
      </c>
      <c r="L137" s="172" t="s">
        <v>2763</v>
      </c>
      <c r="M137" s="159" t="s">
        <v>133</v>
      </c>
      <c r="N137" s="159" t="s">
        <v>644</v>
      </c>
      <c r="O137" s="159" t="s">
        <v>306</v>
      </c>
      <c r="P137" s="159"/>
      <c r="Q137" s="165"/>
      <c r="R137" s="159"/>
      <c r="S137" s="159"/>
      <c r="T137" s="168">
        <v>45096</v>
      </c>
      <c r="U137" s="163" t="s">
        <v>2764</v>
      </c>
      <c r="V137" s="169" t="s">
        <v>162</v>
      </c>
      <c r="W137" s="169" t="s">
        <v>371</v>
      </c>
    </row>
    <row r="138" spans="1:23" ht="14.45" customHeight="1" x14ac:dyDescent="0.25">
      <c r="A138" s="171" t="s">
        <v>2892</v>
      </c>
      <c r="B138" s="160">
        <v>25</v>
      </c>
      <c r="C138" s="159" t="s">
        <v>168</v>
      </c>
      <c r="D138" s="159" t="s">
        <v>173</v>
      </c>
      <c r="E138" s="159" t="s">
        <v>279</v>
      </c>
      <c r="F138" s="159"/>
      <c r="G138" s="166" t="s">
        <v>373</v>
      </c>
      <c r="H138" s="159" t="s">
        <v>89</v>
      </c>
      <c r="I138" s="159" t="s">
        <v>106</v>
      </c>
      <c r="J138" s="165">
        <v>45094</v>
      </c>
      <c r="K138" s="165">
        <v>45094</v>
      </c>
      <c r="L138" s="172" t="s">
        <v>171</v>
      </c>
      <c r="M138" s="159" t="s">
        <v>137</v>
      </c>
      <c r="N138" s="159" t="s">
        <v>274</v>
      </c>
      <c r="O138" s="159" t="s">
        <v>171</v>
      </c>
      <c r="P138" s="159"/>
      <c r="Q138" s="165"/>
      <c r="R138" s="166"/>
      <c r="S138" s="167"/>
      <c r="T138" s="168">
        <v>45097</v>
      </c>
      <c r="U138" s="163" t="s">
        <v>2893</v>
      </c>
      <c r="V138" s="169" t="s">
        <v>162</v>
      </c>
      <c r="W138" s="173" t="s">
        <v>376</v>
      </c>
    </row>
    <row r="139" spans="1:23" ht="14.45" customHeight="1" x14ac:dyDescent="0.25">
      <c r="A139" s="171" t="s">
        <v>2894</v>
      </c>
      <c r="B139" s="160">
        <v>50</v>
      </c>
      <c r="C139" s="159" t="s">
        <v>168</v>
      </c>
      <c r="D139" s="159" t="s">
        <v>173</v>
      </c>
      <c r="E139" s="159" t="s">
        <v>185</v>
      </c>
      <c r="F139" s="159"/>
      <c r="G139" s="166" t="s">
        <v>436</v>
      </c>
      <c r="H139" s="171" t="s">
        <v>91</v>
      </c>
      <c r="I139" s="159" t="s">
        <v>114</v>
      </c>
      <c r="J139" s="165">
        <v>45094</v>
      </c>
      <c r="K139" s="165">
        <v>45094</v>
      </c>
      <c r="L139" s="172" t="s">
        <v>2008</v>
      </c>
      <c r="M139" s="159" t="s">
        <v>133</v>
      </c>
      <c r="N139" s="159" t="s">
        <v>274</v>
      </c>
      <c r="O139" s="159" t="s">
        <v>291</v>
      </c>
      <c r="P139" s="159"/>
      <c r="Q139" s="165"/>
      <c r="R139" s="166"/>
      <c r="S139" s="167"/>
      <c r="T139" s="168">
        <v>45096</v>
      </c>
      <c r="U139" s="163" t="s">
        <v>2895</v>
      </c>
      <c r="V139" s="169" t="s">
        <v>162</v>
      </c>
      <c r="W139" s="173" t="s">
        <v>276</v>
      </c>
    </row>
    <row r="140" spans="1:23" ht="14.45" customHeight="1" x14ac:dyDescent="0.25">
      <c r="A140" s="171" t="s">
        <v>2896</v>
      </c>
      <c r="B140" s="160">
        <v>7</v>
      </c>
      <c r="C140" s="159" t="s">
        <v>178</v>
      </c>
      <c r="D140" s="159" t="s">
        <v>173</v>
      </c>
      <c r="E140" s="159" t="s">
        <v>279</v>
      </c>
      <c r="F140" s="159"/>
      <c r="G140" s="166" t="s">
        <v>400</v>
      </c>
      <c r="H140" s="171" t="s">
        <v>89</v>
      </c>
      <c r="I140" s="159" t="s">
        <v>106</v>
      </c>
      <c r="J140" s="165">
        <v>45094</v>
      </c>
      <c r="K140" s="165">
        <v>45094</v>
      </c>
      <c r="L140" s="172" t="s">
        <v>1756</v>
      </c>
      <c r="M140" s="159" t="s">
        <v>133</v>
      </c>
      <c r="N140" s="159" t="s">
        <v>274</v>
      </c>
      <c r="O140" s="159" t="s">
        <v>284</v>
      </c>
      <c r="P140" s="159"/>
      <c r="Q140" s="165"/>
      <c r="R140" s="166"/>
      <c r="S140" s="167"/>
      <c r="T140" s="168">
        <v>45097</v>
      </c>
      <c r="U140" s="163" t="s">
        <v>285</v>
      </c>
      <c r="V140" s="169" t="s">
        <v>166</v>
      </c>
      <c r="W140" s="173" t="s">
        <v>492</v>
      </c>
    </row>
    <row r="141" spans="1:23" ht="14.45" customHeight="1" x14ac:dyDescent="0.25">
      <c r="A141" s="171" t="s">
        <v>2897</v>
      </c>
      <c r="B141" s="160">
        <f>2*30.4387/365.25</f>
        <v>0.16667323750855578</v>
      </c>
      <c r="C141" s="159" t="s">
        <v>178</v>
      </c>
      <c r="D141" s="159" t="s">
        <v>173</v>
      </c>
      <c r="E141" s="159" t="s">
        <v>279</v>
      </c>
      <c r="F141" s="159"/>
      <c r="G141" s="166" t="s">
        <v>400</v>
      </c>
      <c r="H141" s="171" t="s">
        <v>89</v>
      </c>
      <c r="I141" s="159" t="s">
        <v>106</v>
      </c>
      <c r="J141" s="165">
        <v>45094</v>
      </c>
      <c r="K141" s="165">
        <v>45094</v>
      </c>
      <c r="L141" s="172" t="s">
        <v>2898</v>
      </c>
      <c r="M141" s="159" t="s">
        <v>133</v>
      </c>
      <c r="N141" s="159" t="s">
        <v>274</v>
      </c>
      <c r="O141" s="159" t="s">
        <v>618</v>
      </c>
      <c r="P141" s="159"/>
      <c r="Q141" s="165"/>
      <c r="R141" s="166"/>
      <c r="S141" s="167"/>
      <c r="T141" s="168">
        <v>45099</v>
      </c>
      <c r="U141" s="163" t="s">
        <v>2899</v>
      </c>
      <c r="V141" s="169" t="s">
        <v>162</v>
      </c>
      <c r="W141" s="173" t="s">
        <v>328</v>
      </c>
    </row>
    <row r="142" spans="1:23" ht="14.45" customHeight="1" x14ac:dyDescent="0.25">
      <c r="A142" s="171" t="s">
        <v>2900</v>
      </c>
      <c r="B142" s="160">
        <v>8</v>
      </c>
      <c r="C142" s="159" t="s">
        <v>178</v>
      </c>
      <c r="D142" s="159" t="s">
        <v>173</v>
      </c>
      <c r="E142" s="159" t="s">
        <v>279</v>
      </c>
      <c r="F142" s="191"/>
      <c r="G142" s="166" t="s">
        <v>224</v>
      </c>
      <c r="H142" s="171" t="s">
        <v>89</v>
      </c>
      <c r="I142" s="159" t="s">
        <v>104</v>
      </c>
      <c r="J142" s="165">
        <v>45094</v>
      </c>
      <c r="K142" s="165">
        <v>45094</v>
      </c>
      <c r="L142" s="172" t="s">
        <v>2901</v>
      </c>
      <c r="M142" s="159" t="s">
        <v>201</v>
      </c>
      <c r="N142" s="159" t="s">
        <v>274</v>
      </c>
      <c r="O142" s="191" t="s">
        <v>421</v>
      </c>
      <c r="P142" s="191" t="s">
        <v>353</v>
      </c>
      <c r="Q142" s="165">
        <v>45098</v>
      </c>
      <c r="R142" s="194" t="s">
        <v>354</v>
      </c>
      <c r="S142" s="195"/>
      <c r="T142" s="168">
        <v>45101</v>
      </c>
      <c r="U142" s="191" t="s">
        <v>2902</v>
      </c>
      <c r="V142" s="169" t="s">
        <v>162</v>
      </c>
      <c r="W142" s="196" t="s">
        <v>423</v>
      </c>
    </row>
    <row r="143" spans="1:23" ht="14.45" customHeight="1" x14ac:dyDescent="0.25">
      <c r="A143" s="171" t="s">
        <v>2903</v>
      </c>
      <c r="B143" s="160">
        <v>28</v>
      </c>
      <c r="C143" s="159" t="s">
        <v>168</v>
      </c>
      <c r="D143" s="159" t="s">
        <v>173</v>
      </c>
      <c r="E143" s="159" t="s">
        <v>279</v>
      </c>
      <c r="F143" s="159"/>
      <c r="G143" s="166" t="s">
        <v>2904</v>
      </c>
      <c r="H143" s="171" t="s">
        <v>89</v>
      </c>
      <c r="I143" s="159" t="s">
        <v>106</v>
      </c>
      <c r="J143" s="165">
        <v>45094</v>
      </c>
      <c r="K143" s="165">
        <v>45094</v>
      </c>
      <c r="L143" s="172" t="s">
        <v>2905</v>
      </c>
      <c r="M143" s="159" t="s">
        <v>137</v>
      </c>
      <c r="N143" s="159" t="s">
        <v>769</v>
      </c>
      <c r="O143" s="159" t="s">
        <v>1733</v>
      </c>
      <c r="P143" s="159"/>
      <c r="Q143" s="165"/>
      <c r="R143" s="166"/>
      <c r="S143" s="167"/>
      <c r="T143" s="168">
        <v>45096</v>
      </c>
      <c r="U143" s="163" t="s">
        <v>2906</v>
      </c>
      <c r="V143" s="169" t="s">
        <v>162</v>
      </c>
      <c r="W143" s="173" t="s">
        <v>395</v>
      </c>
    </row>
    <row r="144" spans="1:23" ht="14.45" customHeight="1" x14ac:dyDescent="0.25">
      <c r="A144" s="171" t="s">
        <v>2907</v>
      </c>
      <c r="B144" s="160">
        <v>26</v>
      </c>
      <c r="C144" s="159" t="s">
        <v>168</v>
      </c>
      <c r="D144" s="159" t="s">
        <v>173</v>
      </c>
      <c r="E144" s="159" t="s">
        <v>185</v>
      </c>
      <c r="F144" s="159"/>
      <c r="G144" s="166" t="s">
        <v>713</v>
      </c>
      <c r="H144" s="171" t="s">
        <v>89</v>
      </c>
      <c r="I144" s="159" t="s">
        <v>114</v>
      </c>
      <c r="J144" s="165">
        <v>45095</v>
      </c>
      <c r="K144" s="165">
        <v>45095</v>
      </c>
      <c r="L144" s="172" t="s">
        <v>2908</v>
      </c>
      <c r="M144" s="159" t="s">
        <v>137</v>
      </c>
      <c r="N144" s="159" t="s">
        <v>769</v>
      </c>
      <c r="O144" s="159" t="s">
        <v>888</v>
      </c>
      <c r="P144" s="159"/>
      <c r="Q144" s="165"/>
      <c r="R144" s="166"/>
      <c r="S144" s="167"/>
      <c r="T144" s="168">
        <v>45100</v>
      </c>
      <c r="U144" s="163" t="s">
        <v>2909</v>
      </c>
      <c r="V144" s="169" t="s">
        <v>162</v>
      </c>
      <c r="W144" s="173" t="s">
        <v>2910</v>
      </c>
    </row>
    <row r="145" spans="1:23" ht="14.45" customHeight="1" x14ac:dyDescent="0.25">
      <c r="A145" s="171" t="s">
        <v>2911</v>
      </c>
      <c r="B145" s="160">
        <v>21</v>
      </c>
      <c r="C145" s="159" t="s">
        <v>178</v>
      </c>
      <c r="D145" s="159" t="s">
        <v>173</v>
      </c>
      <c r="E145" s="159" t="s">
        <v>279</v>
      </c>
      <c r="F145" s="159"/>
      <c r="G145" s="166" t="s">
        <v>539</v>
      </c>
      <c r="H145" s="171" t="s">
        <v>89</v>
      </c>
      <c r="I145" s="159" t="s">
        <v>106</v>
      </c>
      <c r="J145" s="165">
        <v>45095</v>
      </c>
      <c r="K145" s="165">
        <v>45095</v>
      </c>
      <c r="L145" s="172" t="s">
        <v>2912</v>
      </c>
      <c r="M145" s="159" t="s">
        <v>201</v>
      </c>
      <c r="N145" s="159" t="s">
        <v>769</v>
      </c>
      <c r="O145" s="159" t="s">
        <v>359</v>
      </c>
      <c r="P145" s="159" t="s">
        <v>353</v>
      </c>
      <c r="Q145" s="165">
        <v>45096</v>
      </c>
      <c r="R145" s="166" t="s">
        <v>354</v>
      </c>
      <c r="S145" s="167"/>
      <c r="T145" s="168">
        <v>45098</v>
      </c>
      <c r="U145" s="163" t="s">
        <v>2913</v>
      </c>
      <c r="V145" s="169" t="s">
        <v>162</v>
      </c>
      <c r="W145" s="173" t="s">
        <v>371</v>
      </c>
    </row>
    <row r="146" spans="1:23" ht="14.45" customHeight="1" x14ac:dyDescent="0.25">
      <c r="A146" s="171" t="s">
        <v>2914</v>
      </c>
      <c r="B146" s="160">
        <v>32</v>
      </c>
      <c r="C146" s="159" t="s">
        <v>168</v>
      </c>
      <c r="D146" s="159" t="s">
        <v>173</v>
      </c>
      <c r="E146" s="159" t="s">
        <v>185</v>
      </c>
      <c r="F146" s="159"/>
      <c r="G146" s="166" t="s">
        <v>2300</v>
      </c>
      <c r="H146" s="171" t="s">
        <v>91</v>
      </c>
      <c r="I146" s="159" t="s">
        <v>114</v>
      </c>
      <c r="J146" s="165">
        <v>45095</v>
      </c>
      <c r="K146" s="165">
        <v>45095</v>
      </c>
      <c r="L146" s="172" t="s">
        <v>2915</v>
      </c>
      <c r="M146" s="159" t="s">
        <v>137</v>
      </c>
      <c r="N146" s="159" t="s">
        <v>769</v>
      </c>
      <c r="O146" s="159" t="s">
        <v>334</v>
      </c>
      <c r="P146" s="159"/>
      <c r="Q146" s="165"/>
      <c r="R146" s="166"/>
      <c r="S146" s="167"/>
      <c r="T146" s="168">
        <v>45105</v>
      </c>
      <c r="U146" s="163" t="s">
        <v>2916</v>
      </c>
      <c r="V146" s="169" t="s">
        <v>162</v>
      </c>
      <c r="W146" s="173" t="s">
        <v>900</v>
      </c>
    </row>
    <row r="147" spans="1:23" ht="14.45" customHeight="1" x14ac:dyDescent="0.25">
      <c r="A147" s="171" t="s">
        <v>2917</v>
      </c>
      <c r="B147" s="160">
        <v>44</v>
      </c>
      <c r="C147" s="159" t="s">
        <v>178</v>
      </c>
      <c r="D147" s="159" t="s">
        <v>839</v>
      </c>
      <c r="E147" s="159" t="s">
        <v>185</v>
      </c>
      <c r="F147" s="159"/>
      <c r="G147" s="166" t="s">
        <v>2918</v>
      </c>
      <c r="H147" s="171" t="s">
        <v>91</v>
      </c>
      <c r="I147" s="159" t="s">
        <v>116</v>
      </c>
      <c r="J147" s="165">
        <v>45095</v>
      </c>
      <c r="K147" s="165">
        <v>45095</v>
      </c>
      <c r="L147" s="172" t="s">
        <v>2919</v>
      </c>
      <c r="M147" s="159" t="s">
        <v>133</v>
      </c>
      <c r="N147" s="159" t="s">
        <v>344</v>
      </c>
      <c r="O147" s="159" t="s">
        <v>310</v>
      </c>
      <c r="P147" s="159"/>
      <c r="Q147" s="165"/>
      <c r="R147" s="166"/>
      <c r="S147" s="167"/>
      <c r="T147" s="168">
        <v>45101</v>
      </c>
      <c r="U147" s="163" t="s">
        <v>2920</v>
      </c>
      <c r="V147" s="169" t="s">
        <v>162</v>
      </c>
      <c r="W147" s="173" t="s">
        <v>347</v>
      </c>
    </row>
    <row r="148" spans="1:23" ht="14.45" customHeight="1" x14ac:dyDescent="0.25">
      <c r="A148" s="171" t="s">
        <v>2921</v>
      </c>
      <c r="B148" s="160">
        <v>2</v>
      </c>
      <c r="C148" s="159" t="s">
        <v>178</v>
      </c>
      <c r="D148" s="159" t="s">
        <v>173</v>
      </c>
      <c r="E148" s="159" t="s">
        <v>185</v>
      </c>
      <c r="F148" s="159"/>
      <c r="G148" s="166" t="s">
        <v>1891</v>
      </c>
      <c r="H148" s="171" t="s">
        <v>91</v>
      </c>
      <c r="I148" s="159" t="s">
        <v>114</v>
      </c>
      <c r="J148" s="165">
        <v>45095</v>
      </c>
      <c r="K148" s="165">
        <v>45095</v>
      </c>
      <c r="L148" s="172" t="s">
        <v>2922</v>
      </c>
      <c r="M148" s="159" t="s">
        <v>133</v>
      </c>
      <c r="N148" s="159" t="s">
        <v>769</v>
      </c>
      <c r="O148" s="159" t="s">
        <v>284</v>
      </c>
      <c r="P148" s="159"/>
      <c r="Q148" s="165"/>
      <c r="R148" s="166"/>
      <c r="S148" s="167"/>
      <c r="T148" s="168">
        <v>45098</v>
      </c>
      <c r="U148" s="163" t="s">
        <v>2923</v>
      </c>
      <c r="V148" s="169" t="s">
        <v>162</v>
      </c>
      <c r="W148" s="173" t="s">
        <v>371</v>
      </c>
    </row>
    <row r="149" spans="1:23" ht="14.45" customHeight="1" x14ac:dyDescent="0.25">
      <c r="A149" s="171" t="s">
        <v>2924</v>
      </c>
      <c r="B149" s="160">
        <v>64</v>
      </c>
      <c r="C149" s="159" t="s">
        <v>178</v>
      </c>
      <c r="D149" s="159" t="s">
        <v>173</v>
      </c>
      <c r="E149" s="159" t="s">
        <v>279</v>
      </c>
      <c r="F149" s="159"/>
      <c r="G149" s="166" t="s">
        <v>902</v>
      </c>
      <c r="H149" s="171" t="s">
        <v>89</v>
      </c>
      <c r="I149" s="159" t="s">
        <v>104</v>
      </c>
      <c r="J149" s="165">
        <v>45093</v>
      </c>
      <c r="K149" s="165">
        <v>45093</v>
      </c>
      <c r="L149" s="172" t="s">
        <v>2925</v>
      </c>
      <c r="M149" s="159" t="s">
        <v>201</v>
      </c>
      <c r="N149" s="159" t="s">
        <v>644</v>
      </c>
      <c r="O149" s="159" t="s">
        <v>511</v>
      </c>
      <c r="P149" s="159" t="s">
        <v>353</v>
      </c>
      <c r="Q149" s="165">
        <v>45094</v>
      </c>
      <c r="R149" s="166" t="s">
        <v>147</v>
      </c>
      <c r="S149" s="167"/>
      <c r="T149" s="168">
        <v>45097</v>
      </c>
      <c r="U149" s="163" t="s">
        <v>2926</v>
      </c>
      <c r="V149" s="169" t="s">
        <v>162</v>
      </c>
      <c r="W149" s="173" t="s">
        <v>293</v>
      </c>
    </row>
    <row r="150" spans="1:23" ht="14.45" customHeight="1" x14ac:dyDescent="0.25">
      <c r="A150" s="171" t="s">
        <v>2927</v>
      </c>
      <c r="B150" s="198">
        <f>1/365.25</f>
        <v>2.7378507871321013E-3</v>
      </c>
      <c r="C150" s="159" t="s">
        <v>178</v>
      </c>
      <c r="D150" s="159" t="s">
        <v>173</v>
      </c>
      <c r="E150" s="159" t="s">
        <v>279</v>
      </c>
      <c r="F150" s="159"/>
      <c r="G150" s="166" t="s">
        <v>2928</v>
      </c>
      <c r="H150" s="171" t="s">
        <v>89</v>
      </c>
      <c r="I150" s="159" t="s">
        <v>104</v>
      </c>
      <c r="J150" s="165">
        <v>45095</v>
      </c>
      <c r="K150" s="165">
        <v>45095</v>
      </c>
      <c r="L150" s="172" t="s">
        <v>2929</v>
      </c>
      <c r="M150" s="159" t="s">
        <v>201</v>
      </c>
      <c r="N150" s="159" t="s">
        <v>644</v>
      </c>
      <c r="O150" s="159" t="s">
        <v>421</v>
      </c>
      <c r="P150" s="159"/>
      <c r="Q150" s="165"/>
      <c r="R150" s="166" t="s">
        <v>147</v>
      </c>
      <c r="S150" s="167"/>
      <c r="T150" s="168">
        <v>45107</v>
      </c>
      <c r="U150" s="163" t="s">
        <v>2930</v>
      </c>
      <c r="V150" s="169" t="s">
        <v>162</v>
      </c>
      <c r="W150" s="173" t="s">
        <v>2931</v>
      </c>
    </row>
    <row r="151" spans="1:23" ht="14.45" customHeight="1" x14ac:dyDescent="0.25">
      <c r="A151" s="171" t="s">
        <v>2932</v>
      </c>
      <c r="B151" s="160">
        <v>20</v>
      </c>
      <c r="C151" s="159" t="s">
        <v>168</v>
      </c>
      <c r="D151" s="159" t="s">
        <v>173</v>
      </c>
      <c r="E151" s="159" t="s">
        <v>279</v>
      </c>
      <c r="F151" s="159"/>
      <c r="G151" s="166" t="s">
        <v>477</v>
      </c>
      <c r="H151" s="171" t="s">
        <v>89</v>
      </c>
      <c r="I151" s="159" t="s">
        <v>106</v>
      </c>
      <c r="J151" s="165">
        <v>45096</v>
      </c>
      <c r="K151" s="165">
        <v>45096</v>
      </c>
      <c r="L151" s="172" t="s">
        <v>177</v>
      </c>
      <c r="M151" s="159" t="s">
        <v>137</v>
      </c>
      <c r="N151" s="159" t="s">
        <v>644</v>
      </c>
      <c r="O151" s="159" t="s">
        <v>208</v>
      </c>
      <c r="P151" s="159"/>
      <c r="Q151" s="165"/>
      <c r="R151" s="166"/>
      <c r="S151" s="167"/>
      <c r="T151" s="168">
        <v>45097</v>
      </c>
      <c r="U151" s="163" t="s">
        <v>2380</v>
      </c>
      <c r="V151" s="169" t="s">
        <v>162</v>
      </c>
      <c r="W151" s="173" t="s">
        <v>665</v>
      </c>
    </row>
    <row r="152" spans="1:23" ht="14.45" customHeight="1" x14ac:dyDescent="0.25">
      <c r="A152" s="171" t="s">
        <v>2933</v>
      </c>
      <c r="B152" s="160">
        <v>16</v>
      </c>
      <c r="C152" s="159" t="s">
        <v>168</v>
      </c>
      <c r="D152" s="159" t="s">
        <v>839</v>
      </c>
      <c r="E152" s="159" t="s">
        <v>185</v>
      </c>
      <c r="F152" s="159"/>
      <c r="G152" s="166" t="s">
        <v>2526</v>
      </c>
      <c r="H152" s="171" t="s">
        <v>91</v>
      </c>
      <c r="I152" s="159" t="s">
        <v>114</v>
      </c>
      <c r="J152" s="165">
        <v>45092</v>
      </c>
      <c r="K152" s="165">
        <v>45092</v>
      </c>
      <c r="L152" s="172" t="s">
        <v>2934</v>
      </c>
      <c r="M152" s="159" t="s">
        <v>133</v>
      </c>
      <c r="N152" s="159" t="s">
        <v>644</v>
      </c>
      <c r="O152" s="159" t="s">
        <v>345</v>
      </c>
      <c r="P152" s="159"/>
      <c r="Q152" s="165"/>
      <c r="R152" s="166"/>
      <c r="S152" s="167"/>
      <c r="T152" s="168">
        <v>45095</v>
      </c>
      <c r="U152" s="163" t="s">
        <v>2541</v>
      </c>
      <c r="V152" s="169" t="s">
        <v>162</v>
      </c>
      <c r="W152" s="173" t="s">
        <v>371</v>
      </c>
    </row>
    <row r="153" spans="1:23" ht="14.45" customHeight="1" x14ac:dyDescent="0.25">
      <c r="A153" s="171" t="s">
        <v>2935</v>
      </c>
      <c r="B153" s="160">
        <v>37</v>
      </c>
      <c r="C153" s="159" t="s">
        <v>168</v>
      </c>
      <c r="D153" s="159" t="s">
        <v>173</v>
      </c>
      <c r="E153" s="159" t="s">
        <v>185</v>
      </c>
      <c r="F153" s="159"/>
      <c r="G153" s="166" t="s">
        <v>342</v>
      </c>
      <c r="H153" s="171" t="s">
        <v>89</v>
      </c>
      <c r="I153" s="159" t="s">
        <v>114</v>
      </c>
      <c r="J153" s="165">
        <v>45096</v>
      </c>
      <c r="K153" s="165">
        <v>45096</v>
      </c>
      <c r="L153" s="172" t="s">
        <v>2936</v>
      </c>
      <c r="M153" s="159" t="s">
        <v>137</v>
      </c>
      <c r="N153" s="159" t="s">
        <v>644</v>
      </c>
      <c r="O153" s="159" t="s">
        <v>1733</v>
      </c>
      <c r="P153" s="159" t="s">
        <v>353</v>
      </c>
      <c r="Q153" s="165">
        <v>45100</v>
      </c>
      <c r="R153" s="166" t="s">
        <v>354</v>
      </c>
      <c r="S153" s="167"/>
      <c r="T153" s="168">
        <v>45105</v>
      </c>
      <c r="U153" s="163" t="s">
        <v>2937</v>
      </c>
      <c r="V153" s="169" t="s">
        <v>162</v>
      </c>
      <c r="W153" s="173" t="s">
        <v>2938</v>
      </c>
    </row>
    <row r="154" spans="1:23" ht="14.45" customHeight="1" x14ac:dyDescent="0.25">
      <c r="A154" s="171" t="s">
        <v>2939</v>
      </c>
      <c r="B154" s="160">
        <v>55</v>
      </c>
      <c r="C154" s="159" t="s">
        <v>168</v>
      </c>
      <c r="D154" s="159" t="s">
        <v>169</v>
      </c>
      <c r="E154" s="159" t="s">
        <v>795</v>
      </c>
      <c r="F154" s="159"/>
      <c r="G154" s="166" t="s">
        <v>2940</v>
      </c>
      <c r="H154" s="171" t="s">
        <v>89</v>
      </c>
      <c r="I154" s="159"/>
      <c r="J154" s="165">
        <v>45095</v>
      </c>
      <c r="K154" s="165">
        <v>45095</v>
      </c>
      <c r="L154" s="172" t="s">
        <v>2941</v>
      </c>
      <c r="M154" s="159" t="s">
        <v>133</v>
      </c>
      <c r="N154" s="159" t="s">
        <v>644</v>
      </c>
      <c r="O154" s="159" t="s">
        <v>310</v>
      </c>
      <c r="P154" s="159"/>
      <c r="Q154" s="165"/>
      <c r="R154" s="166"/>
      <c r="S154" s="167"/>
      <c r="T154" s="168">
        <v>45101</v>
      </c>
      <c r="U154" s="163" t="s">
        <v>285</v>
      </c>
      <c r="V154" s="169" t="s">
        <v>164</v>
      </c>
      <c r="W154" s="173" t="s">
        <v>286</v>
      </c>
    </row>
    <row r="155" spans="1:23" ht="14.45" customHeight="1" x14ac:dyDescent="0.25">
      <c r="A155" s="171" t="s">
        <v>2942</v>
      </c>
      <c r="B155" s="160">
        <v>6</v>
      </c>
      <c r="C155" s="159" t="s">
        <v>178</v>
      </c>
      <c r="D155" s="159" t="s">
        <v>173</v>
      </c>
      <c r="E155" s="159" t="s">
        <v>185</v>
      </c>
      <c r="F155" s="159"/>
      <c r="G155" s="166" t="s">
        <v>1891</v>
      </c>
      <c r="H155" s="171" t="s">
        <v>91</v>
      </c>
      <c r="I155" s="159" t="s">
        <v>114</v>
      </c>
      <c r="J155" s="165">
        <v>45094</v>
      </c>
      <c r="K155" s="165">
        <v>45094</v>
      </c>
      <c r="L155" s="172" t="s">
        <v>211</v>
      </c>
      <c r="M155" s="159" t="s">
        <v>133</v>
      </c>
      <c r="N155" s="159" t="s">
        <v>644</v>
      </c>
      <c r="O155" s="159" t="s">
        <v>284</v>
      </c>
      <c r="P155" s="159"/>
      <c r="Q155" s="165"/>
      <c r="R155" s="166"/>
      <c r="S155" s="167"/>
      <c r="T155" s="168">
        <v>45098</v>
      </c>
      <c r="U155" s="163" t="s">
        <v>2943</v>
      </c>
      <c r="V155" s="169" t="s">
        <v>162</v>
      </c>
      <c r="W155" s="173" t="s">
        <v>299</v>
      </c>
    </row>
    <row r="156" spans="1:23" ht="14.45" customHeight="1" x14ac:dyDescent="0.25">
      <c r="A156" s="171" t="s">
        <v>2944</v>
      </c>
      <c r="B156" s="160">
        <v>2</v>
      </c>
      <c r="C156" s="159" t="s">
        <v>178</v>
      </c>
      <c r="D156" s="159" t="s">
        <v>173</v>
      </c>
      <c r="E156" s="159" t="s">
        <v>185</v>
      </c>
      <c r="F156" s="159"/>
      <c r="G156" s="166" t="s">
        <v>367</v>
      </c>
      <c r="H156" s="171" t="s">
        <v>91</v>
      </c>
      <c r="I156" s="159" t="s">
        <v>114</v>
      </c>
      <c r="J156" s="165">
        <v>45097</v>
      </c>
      <c r="K156" s="165">
        <v>45097</v>
      </c>
      <c r="L156" s="172" t="s">
        <v>211</v>
      </c>
      <c r="M156" s="159" t="s">
        <v>133</v>
      </c>
      <c r="N156" s="159" t="s">
        <v>644</v>
      </c>
      <c r="O156" s="159" t="s">
        <v>284</v>
      </c>
      <c r="P156" s="159"/>
      <c r="Q156" s="165"/>
      <c r="R156" s="166"/>
      <c r="S156" s="167"/>
      <c r="T156" s="168">
        <v>45104</v>
      </c>
      <c r="U156" s="163" t="s">
        <v>907</v>
      </c>
      <c r="V156" s="169" t="s">
        <v>162</v>
      </c>
      <c r="W156" s="173" t="s">
        <v>423</v>
      </c>
    </row>
    <row r="157" spans="1:23" ht="14.45" customHeight="1" x14ac:dyDescent="0.25">
      <c r="A157" s="171" t="s">
        <v>2945</v>
      </c>
      <c r="B157" s="160">
        <v>2.5</v>
      </c>
      <c r="C157" s="159" t="s">
        <v>178</v>
      </c>
      <c r="D157" s="159" t="s">
        <v>173</v>
      </c>
      <c r="E157" s="159" t="s">
        <v>279</v>
      </c>
      <c r="F157" s="159"/>
      <c r="G157" s="166" t="s">
        <v>514</v>
      </c>
      <c r="H157" s="171" t="s">
        <v>89</v>
      </c>
      <c r="I157" s="159" t="s">
        <v>106</v>
      </c>
      <c r="J157" s="165">
        <v>45097</v>
      </c>
      <c r="K157" s="165">
        <v>45097</v>
      </c>
      <c r="L157" s="172" t="s">
        <v>198</v>
      </c>
      <c r="M157" s="159" t="s">
        <v>133</v>
      </c>
      <c r="N157" s="159" t="s">
        <v>644</v>
      </c>
      <c r="O157" s="159" t="s">
        <v>805</v>
      </c>
      <c r="P157" s="159"/>
      <c r="Q157" s="165"/>
      <c r="R157" s="166"/>
      <c r="S157" s="167"/>
      <c r="T157" s="168">
        <v>45104</v>
      </c>
      <c r="U157" s="163" t="s">
        <v>2946</v>
      </c>
      <c r="V157" s="169" t="s">
        <v>162</v>
      </c>
      <c r="W157" s="173" t="s">
        <v>423</v>
      </c>
    </row>
    <row r="158" spans="1:23" ht="14.45" customHeight="1" x14ac:dyDescent="0.25">
      <c r="A158" s="171" t="s">
        <v>2947</v>
      </c>
      <c r="B158" s="160">
        <v>40</v>
      </c>
      <c r="C158" s="159" t="s">
        <v>168</v>
      </c>
      <c r="D158" s="159" t="s">
        <v>169</v>
      </c>
      <c r="E158" s="159" t="s">
        <v>279</v>
      </c>
      <c r="F158" s="159"/>
      <c r="G158" s="166" t="s">
        <v>2948</v>
      </c>
      <c r="H158" s="171" t="s">
        <v>89</v>
      </c>
      <c r="I158" s="159" t="s">
        <v>106</v>
      </c>
      <c r="J158" s="165">
        <v>45095</v>
      </c>
      <c r="K158" s="165">
        <v>45095</v>
      </c>
      <c r="L158" s="172" t="s">
        <v>2949</v>
      </c>
      <c r="M158" s="159" t="s">
        <v>137</v>
      </c>
      <c r="N158" s="159" t="s">
        <v>644</v>
      </c>
      <c r="O158" s="159" t="s">
        <v>826</v>
      </c>
      <c r="P158" s="159" t="s">
        <v>353</v>
      </c>
      <c r="Q158" s="165">
        <v>45098</v>
      </c>
      <c r="R158" s="166" t="s">
        <v>354</v>
      </c>
      <c r="S158" s="167"/>
      <c r="T158" s="168">
        <v>45104</v>
      </c>
      <c r="U158" s="163" t="s">
        <v>2950</v>
      </c>
      <c r="V158" s="169" t="s">
        <v>162</v>
      </c>
      <c r="W158" s="173" t="s">
        <v>417</v>
      </c>
    </row>
    <row r="159" spans="1:23" ht="14.45" customHeight="1" x14ac:dyDescent="0.25">
      <c r="A159" s="171" t="s">
        <v>2951</v>
      </c>
      <c r="B159" s="160">
        <v>22</v>
      </c>
      <c r="C159" s="159" t="s">
        <v>168</v>
      </c>
      <c r="D159" s="159" t="s">
        <v>173</v>
      </c>
      <c r="E159" s="159" t="s">
        <v>279</v>
      </c>
      <c r="F159" s="159"/>
      <c r="G159" s="166" t="s">
        <v>224</v>
      </c>
      <c r="H159" s="171" t="s">
        <v>89</v>
      </c>
      <c r="I159" s="159" t="s">
        <v>104</v>
      </c>
      <c r="J159" s="165">
        <v>45098</v>
      </c>
      <c r="K159" s="165">
        <v>45098</v>
      </c>
      <c r="L159" s="172" t="s">
        <v>339</v>
      </c>
      <c r="M159" s="159" t="s">
        <v>137</v>
      </c>
      <c r="N159" s="159" t="s">
        <v>644</v>
      </c>
      <c r="O159" s="159" t="s">
        <v>171</v>
      </c>
      <c r="P159" s="159"/>
      <c r="Q159" s="165"/>
      <c r="R159" s="166"/>
      <c r="S159" s="167"/>
      <c r="T159" s="168">
        <v>45103</v>
      </c>
      <c r="U159" s="163" t="s">
        <v>2952</v>
      </c>
      <c r="V159" s="169" t="s">
        <v>162</v>
      </c>
      <c r="W159" s="173" t="s">
        <v>1942</v>
      </c>
    </row>
    <row r="160" spans="1:23" ht="14.45" customHeight="1" x14ac:dyDescent="0.25">
      <c r="A160" s="171" t="s">
        <v>2953</v>
      </c>
      <c r="B160" s="160">
        <f>40/365.25</f>
        <v>0.10951403148528405</v>
      </c>
      <c r="C160" s="159" t="s">
        <v>178</v>
      </c>
      <c r="D160" s="159" t="s">
        <v>173</v>
      </c>
      <c r="E160" s="159" t="s">
        <v>185</v>
      </c>
      <c r="F160" s="159"/>
      <c r="G160" s="166" t="s">
        <v>529</v>
      </c>
      <c r="H160" s="171" t="s">
        <v>91</v>
      </c>
      <c r="I160" s="159" t="s">
        <v>114</v>
      </c>
      <c r="J160" s="165">
        <v>45098</v>
      </c>
      <c r="K160" s="165">
        <v>45098</v>
      </c>
      <c r="L160" s="172" t="s">
        <v>365</v>
      </c>
      <c r="M160" s="159" t="s">
        <v>133</v>
      </c>
      <c r="N160" s="159" t="s">
        <v>644</v>
      </c>
      <c r="O160" s="159" t="s">
        <v>284</v>
      </c>
      <c r="P160" s="159"/>
      <c r="Q160" s="165"/>
      <c r="R160" s="166"/>
      <c r="S160" s="167"/>
      <c r="T160" s="168">
        <v>45104</v>
      </c>
      <c r="U160" s="163" t="s">
        <v>2954</v>
      </c>
      <c r="V160" s="169" t="s">
        <v>162</v>
      </c>
      <c r="W160" s="173" t="s">
        <v>347</v>
      </c>
    </row>
    <row r="161" spans="1:23" ht="14.45" customHeight="1" x14ac:dyDescent="0.25">
      <c r="A161" s="171" t="s">
        <v>2955</v>
      </c>
      <c r="B161" s="160">
        <v>37</v>
      </c>
      <c r="C161" s="159" t="s">
        <v>168</v>
      </c>
      <c r="D161" s="159" t="s">
        <v>173</v>
      </c>
      <c r="E161" s="159" t="s">
        <v>185</v>
      </c>
      <c r="F161" s="159"/>
      <c r="G161" s="166" t="s">
        <v>342</v>
      </c>
      <c r="H161" s="171" t="s">
        <v>91</v>
      </c>
      <c r="I161" s="159" t="s">
        <v>114</v>
      </c>
      <c r="J161" s="165">
        <v>45096</v>
      </c>
      <c r="K161" s="165">
        <v>45096</v>
      </c>
      <c r="L161" s="172" t="s">
        <v>2956</v>
      </c>
      <c r="M161" s="159" t="s">
        <v>201</v>
      </c>
      <c r="N161" s="159" t="s">
        <v>644</v>
      </c>
      <c r="O161" s="159" t="s">
        <v>306</v>
      </c>
      <c r="P161" s="159" t="s">
        <v>353</v>
      </c>
      <c r="Q161" s="165">
        <v>45097</v>
      </c>
      <c r="R161" s="166" t="s">
        <v>354</v>
      </c>
      <c r="S161" s="167"/>
      <c r="T161" s="168">
        <v>45108</v>
      </c>
      <c r="U161" s="163" t="s">
        <v>2957</v>
      </c>
      <c r="V161" s="169" t="s">
        <v>162</v>
      </c>
      <c r="W161" s="173" t="s">
        <v>2958</v>
      </c>
    </row>
    <row r="162" spans="1:23" ht="14.45" customHeight="1" x14ac:dyDescent="0.25">
      <c r="A162" s="171" t="s">
        <v>2959</v>
      </c>
      <c r="B162" s="160">
        <v>72</v>
      </c>
      <c r="C162" s="159" t="s">
        <v>178</v>
      </c>
      <c r="D162" s="159" t="s">
        <v>508</v>
      </c>
      <c r="E162" s="159" t="s">
        <v>279</v>
      </c>
      <c r="F162" s="159"/>
      <c r="G162" s="166" t="s">
        <v>176</v>
      </c>
      <c r="H162" s="171" t="s">
        <v>89</v>
      </c>
      <c r="I162" s="159" t="s">
        <v>104</v>
      </c>
      <c r="J162" s="165">
        <v>45097</v>
      </c>
      <c r="K162" s="165">
        <v>45097</v>
      </c>
      <c r="L162" s="172" t="s">
        <v>2960</v>
      </c>
      <c r="M162" s="159" t="s">
        <v>201</v>
      </c>
      <c r="N162" s="159" t="s">
        <v>644</v>
      </c>
      <c r="O162" s="159" t="s">
        <v>511</v>
      </c>
      <c r="P162" s="159" t="s">
        <v>353</v>
      </c>
      <c r="Q162" s="165">
        <v>45098</v>
      </c>
      <c r="R162" s="166" t="s">
        <v>354</v>
      </c>
      <c r="S162" s="167"/>
      <c r="T162" s="168">
        <v>45107</v>
      </c>
      <c r="U162" s="163" t="s">
        <v>2961</v>
      </c>
      <c r="V162" s="169" t="s">
        <v>162</v>
      </c>
      <c r="W162" s="173" t="s">
        <v>900</v>
      </c>
    </row>
    <row r="163" spans="1:23" ht="14.45" customHeight="1" x14ac:dyDescent="0.25">
      <c r="A163" s="171" t="s">
        <v>2962</v>
      </c>
      <c r="B163" s="160">
        <v>2</v>
      </c>
      <c r="C163" s="159" t="s">
        <v>178</v>
      </c>
      <c r="D163" s="159" t="s">
        <v>173</v>
      </c>
      <c r="E163" s="159" t="s">
        <v>185</v>
      </c>
      <c r="F163" s="159"/>
      <c r="G163" s="166" t="s">
        <v>436</v>
      </c>
      <c r="H163" s="171" t="s">
        <v>89</v>
      </c>
      <c r="I163" s="159" t="s">
        <v>114</v>
      </c>
      <c r="J163" s="165">
        <v>45099</v>
      </c>
      <c r="K163" s="165">
        <v>45099</v>
      </c>
      <c r="L163" s="172" t="s">
        <v>2963</v>
      </c>
      <c r="M163" s="159" t="s">
        <v>201</v>
      </c>
      <c r="N163" s="159" t="s">
        <v>644</v>
      </c>
      <c r="O163" s="159" t="s">
        <v>421</v>
      </c>
      <c r="P163" s="159"/>
      <c r="Q163" s="165"/>
      <c r="R163" s="166"/>
      <c r="S163" s="167"/>
      <c r="T163" s="168">
        <v>45100</v>
      </c>
      <c r="U163" s="163" t="s">
        <v>2964</v>
      </c>
      <c r="V163" s="169" t="s">
        <v>162</v>
      </c>
      <c r="W163" s="173" t="s">
        <v>665</v>
      </c>
    </row>
    <row r="164" spans="1:23" ht="14.45" customHeight="1" x14ac:dyDescent="0.25">
      <c r="A164" s="171" t="s">
        <v>2965</v>
      </c>
      <c r="B164" s="160">
        <f>2*30.4387/365.25</f>
        <v>0.16667323750855578</v>
      </c>
      <c r="C164" s="159" t="s">
        <v>168</v>
      </c>
      <c r="D164" s="159" t="s">
        <v>173</v>
      </c>
      <c r="E164" s="159" t="s">
        <v>185</v>
      </c>
      <c r="F164" s="159"/>
      <c r="G164" s="166" t="s">
        <v>521</v>
      </c>
      <c r="H164" s="171" t="s">
        <v>91</v>
      </c>
      <c r="I164" s="159" t="s">
        <v>114</v>
      </c>
      <c r="J164" s="165">
        <v>45099</v>
      </c>
      <c r="K164" s="165">
        <v>45099</v>
      </c>
      <c r="L164" s="172" t="s">
        <v>843</v>
      </c>
      <c r="M164" s="159" t="s">
        <v>133</v>
      </c>
      <c r="N164" s="159" t="s">
        <v>644</v>
      </c>
      <c r="O164" s="159" t="s">
        <v>284</v>
      </c>
      <c r="P164" s="159"/>
      <c r="Q164" s="165"/>
      <c r="R164" s="166"/>
      <c r="S164" s="167"/>
      <c r="T164" s="168">
        <v>45102</v>
      </c>
      <c r="U164" s="163" t="s">
        <v>365</v>
      </c>
      <c r="V164" s="169" t="s">
        <v>162</v>
      </c>
      <c r="W164" s="173" t="s">
        <v>371</v>
      </c>
    </row>
    <row r="165" spans="1:23" ht="14.45" customHeight="1" x14ac:dyDescent="0.25">
      <c r="A165" s="171" t="s">
        <v>2966</v>
      </c>
      <c r="B165" s="160">
        <v>45</v>
      </c>
      <c r="C165" s="159" t="s">
        <v>168</v>
      </c>
      <c r="D165" s="159" t="s">
        <v>173</v>
      </c>
      <c r="E165" s="159" t="s">
        <v>279</v>
      </c>
      <c r="F165" s="159"/>
      <c r="G165" s="166" t="s">
        <v>179</v>
      </c>
      <c r="H165" s="171" t="s">
        <v>89</v>
      </c>
      <c r="I165" s="159" t="s">
        <v>106</v>
      </c>
      <c r="J165" s="165">
        <v>45099</v>
      </c>
      <c r="K165" s="165">
        <v>45099</v>
      </c>
      <c r="L165" s="172" t="s">
        <v>2967</v>
      </c>
      <c r="M165" s="159" t="s">
        <v>133</v>
      </c>
      <c r="N165" s="159" t="s">
        <v>644</v>
      </c>
      <c r="O165" s="159" t="s">
        <v>291</v>
      </c>
      <c r="P165" s="159"/>
      <c r="Q165" s="165"/>
      <c r="R165" s="166" t="s">
        <v>147</v>
      </c>
      <c r="S165" s="167"/>
      <c r="T165" s="168">
        <v>45103</v>
      </c>
      <c r="U165" s="163" t="s">
        <v>2968</v>
      </c>
      <c r="V165" s="169" t="s">
        <v>162</v>
      </c>
      <c r="W165" s="173" t="s">
        <v>582</v>
      </c>
    </row>
    <row r="166" spans="1:23" ht="14.45" customHeight="1" x14ac:dyDescent="0.25">
      <c r="A166" s="171" t="s">
        <v>2969</v>
      </c>
      <c r="B166" s="160">
        <v>3</v>
      </c>
      <c r="C166" s="159" t="s">
        <v>178</v>
      </c>
      <c r="D166" s="159" t="s">
        <v>169</v>
      </c>
      <c r="E166" s="159" t="s">
        <v>185</v>
      </c>
      <c r="F166" s="159"/>
      <c r="G166" s="166" t="s">
        <v>2970</v>
      </c>
      <c r="H166" s="171" t="s">
        <v>91</v>
      </c>
      <c r="I166" s="159" t="s">
        <v>116</v>
      </c>
      <c r="J166" s="165">
        <v>45098</v>
      </c>
      <c r="K166" s="165">
        <v>45098</v>
      </c>
      <c r="L166" s="172" t="s">
        <v>2971</v>
      </c>
      <c r="M166" s="159" t="s">
        <v>133</v>
      </c>
      <c r="N166" s="159" t="s">
        <v>644</v>
      </c>
      <c r="O166" s="159" t="s">
        <v>345</v>
      </c>
      <c r="P166" s="159"/>
      <c r="Q166" s="165"/>
      <c r="R166" s="166"/>
      <c r="S166" s="167"/>
      <c r="T166" s="168">
        <v>45105</v>
      </c>
      <c r="U166" s="163" t="s">
        <v>2972</v>
      </c>
      <c r="V166" s="169" t="s">
        <v>162</v>
      </c>
      <c r="W166" s="173" t="s">
        <v>423</v>
      </c>
    </row>
    <row r="167" spans="1:23" ht="14.45" customHeight="1" x14ac:dyDescent="0.25">
      <c r="A167" s="171" t="s">
        <v>2973</v>
      </c>
      <c r="B167" s="160">
        <v>56</v>
      </c>
      <c r="C167" s="159" t="s">
        <v>178</v>
      </c>
      <c r="D167" s="159" t="s">
        <v>173</v>
      </c>
      <c r="E167" s="159" t="s">
        <v>185</v>
      </c>
      <c r="F167" s="159"/>
      <c r="G167" s="166" t="s">
        <v>2974</v>
      </c>
      <c r="H167" s="171" t="s">
        <v>91</v>
      </c>
      <c r="I167" s="159" t="s">
        <v>114</v>
      </c>
      <c r="J167" s="165">
        <v>45098</v>
      </c>
      <c r="K167" s="165">
        <v>45098</v>
      </c>
      <c r="L167" s="172" t="s">
        <v>2975</v>
      </c>
      <c r="M167" s="159" t="s">
        <v>201</v>
      </c>
      <c r="N167" s="159" t="s">
        <v>644</v>
      </c>
      <c r="O167" s="159" t="s">
        <v>511</v>
      </c>
      <c r="P167" s="159"/>
      <c r="Q167" s="165"/>
      <c r="R167" s="166"/>
      <c r="S167" s="167"/>
      <c r="T167" s="168">
        <v>45110</v>
      </c>
      <c r="U167" s="163" t="s">
        <v>2976</v>
      </c>
      <c r="V167" s="169" t="s">
        <v>162</v>
      </c>
      <c r="W167" s="173" t="s">
        <v>324</v>
      </c>
    </row>
    <row r="168" spans="1:23" ht="14.45" customHeight="1" x14ac:dyDescent="0.25">
      <c r="A168" s="171" t="s">
        <v>2977</v>
      </c>
      <c r="B168" s="160">
        <v>1.2</v>
      </c>
      <c r="C168" s="159" t="s">
        <v>178</v>
      </c>
      <c r="D168" s="159" t="s">
        <v>173</v>
      </c>
      <c r="E168" s="159" t="s">
        <v>279</v>
      </c>
      <c r="F168" s="159"/>
      <c r="G168" s="166" t="s">
        <v>539</v>
      </c>
      <c r="H168" s="171" t="s">
        <v>89</v>
      </c>
      <c r="I168" s="159" t="s">
        <v>106</v>
      </c>
      <c r="J168" s="165">
        <v>45099</v>
      </c>
      <c r="K168" s="165">
        <v>45099</v>
      </c>
      <c r="L168" s="172" t="s">
        <v>211</v>
      </c>
      <c r="M168" s="159" t="s">
        <v>133</v>
      </c>
      <c r="N168" s="159" t="s">
        <v>644</v>
      </c>
      <c r="O168" s="159" t="s">
        <v>284</v>
      </c>
      <c r="P168" s="159"/>
      <c r="Q168" s="165"/>
      <c r="R168" s="166"/>
      <c r="S168" s="167"/>
      <c r="T168" s="168">
        <v>45103</v>
      </c>
      <c r="U168" s="163" t="s">
        <v>672</v>
      </c>
      <c r="V168" s="169" t="s">
        <v>162</v>
      </c>
      <c r="W168" s="173" t="s">
        <v>299</v>
      </c>
    </row>
    <row r="169" spans="1:23" ht="14.45" customHeight="1" x14ac:dyDescent="0.25">
      <c r="A169" s="171" t="s">
        <v>2978</v>
      </c>
      <c r="B169" s="160">
        <v>1.5</v>
      </c>
      <c r="C169" s="159" t="s">
        <v>168</v>
      </c>
      <c r="D169" s="159" t="s">
        <v>173</v>
      </c>
      <c r="E169" s="159" t="s">
        <v>279</v>
      </c>
      <c r="F169" s="159"/>
      <c r="G169" s="166" t="s">
        <v>179</v>
      </c>
      <c r="H169" s="171" t="s">
        <v>89</v>
      </c>
      <c r="I169" s="159" t="s">
        <v>106</v>
      </c>
      <c r="J169" s="165">
        <v>45099</v>
      </c>
      <c r="K169" s="165">
        <v>45099</v>
      </c>
      <c r="L169" s="172" t="s">
        <v>2979</v>
      </c>
      <c r="M169" s="159" t="s">
        <v>201</v>
      </c>
      <c r="N169" s="159" t="s">
        <v>644</v>
      </c>
      <c r="O169" s="159" t="s">
        <v>421</v>
      </c>
      <c r="P169" s="159"/>
      <c r="Q169" s="165"/>
      <c r="R169" s="166"/>
      <c r="S169" s="167"/>
      <c r="T169" s="168">
        <v>45105</v>
      </c>
      <c r="U169" s="163" t="s">
        <v>285</v>
      </c>
      <c r="V169" s="169" t="s">
        <v>164</v>
      </c>
      <c r="W169" s="173" t="s">
        <v>286</v>
      </c>
    </row>
    <row r="170" spans="1:23" ht="14.45" customHeight="1" x14ac:dyDescent="0.25">
      <c r="A170" s="171" t="s">
        <v>2980</v>
      </c>
      <c r="B170" s="160">
        <f>9*30.4387/365.25</f>
        <v>0.75002956878850102</v>
      </c>
      <c r="C170" s="159" t="s">
        <v>178</v>
      </c>
      <c r="D170" s="159" t="s">
        <v>173</v>
      </c>
      <c r="E170" s="159" t="s">
        <v>279</v>
      </c>
      <c r="F170" s="159"/>
      <c r="G170" s="166" t="s">
        <v>400</v>
      </c>
      <c r="H170" s="171" t="s">
        <v>89</v>
      </c>
      <c r="I170" s="159" t="s">
        <v>106</v>
      </c>
      <c r="J170" s="165">
        <v>45100</v>
      </c>
      <c r="K170" s="165">
        <v>45100</v>
      </c>
      <c r="L170" s="172" t="s">
        <v>211</v>
      </c>
      <c r="M170" s="159" t="s">
        <v>133</v>
      </c>
      <c r="N170" s="159" t="s">
        <v>644</v>
      </c>
      <c r="O170" s="159" t="s">
        <v>284</v>
      </c>
      <c r="P170" s="159"/>
      <c r="Q170" s="165"/>
      <c r="R170" s="166"/>
      <c r="S170" s="167"/>
      <c r="T170" s="168">
        <v>45106</v>
      </c>
      <c r="U170" s="163" t="s">
        <v>672</v>
      </c>
      <c r="V170" s="169" t="s">
        <v>162</v>
      </c>
      <c r="W170" s="173" t="s">
        <v>347</v>
      </c>
    </row>
    <row r="171" spans="1:23" ht="14.45" customHeight="1" x14ac:dyDescent="0.25">
      <c r="A171" s="171" t="s">
        <v>2981</v>
      </c>
      <c r="B171" s="160">
        <v>81</v>
      </c>
      <c r="C171" s="159" t="s">
        <v>168</v>
      </c>
      <c r="D171" s="159" t="s">
        <v>169</v>
      </c>
      <c r="E171" s="159" t="s">
        <v>279</v>
      </c>
      <c r="F171" s="159"/>
      <c r="G171" s="166" t="s">
        <v>2487</v>
      </c>
      <c r="H171" s="171" t="s">
        <v>89</v>
      </c>
      <c r="I171" s="159" t="s">
        <v>104</v>
      </c>
      <c r="J171" s="165">
        <v>45095</v>
      </c>
      <c r="K171" s="165">
        <v>45095</v>
      </c>
      <c r="L171" s="172" t="s">
        <v>2407</v>
      </c>
      <c r="M171" s="159" t="s">
        <v>201</v>
      </c>
      <c r="N171" s="159" t="s">
        <v>644</v>
      </c>
      <c r="O171" s="159" t="s">
        <v>421</v>
      </c>
      <c r="P171" s="159" t="s">
        <v>353</v>
      </c>
      <c r="Q171" s="165">
        <v>45099</v>
      </c>
      <c r="R171" s="166" t="s">
        <v>354</v>
      </c>
      <c r="S171" s="167"/>
      <c r="T171" s="168">
        <v>45106</v>
      </c>
      <c r="U171" s="163" t="s">
        <v>1574</v>
      </c>
      <c r="V171" s="169" t="s">
        <v>162</v>
      </c>
      <c r="W171" s="173" t="s">
        <v>423</v>
      </c>
    </row>
    <row r="172" spans="1:23" ht="14.45" customHeight="1" x14ac:dyDescent="0.25">
      <c r="A172" s="171" t="s">
        <v>2982</v>
      </c>
      <c r="B172" s="160">
        <v>3.5</v>
      </c>
      <c r="C172" s="159" t="s">
        <v>168</v>
      </c>
      <c r="D172" s="159" t="s">
        <v>173</v>
      </c>
      <c r="E172" s="159" t="s">
        <v>279</v>
      </c>
      <c r="F172" s="159"/>
      <c r="G172" s="166" t="s">
        <v>598</v>
      </c>
      <c r="H172" s="171" t="s">
        <v>89</v>
      </c>
      <c r="I172" s="159" t="s">
        <v>106</v>
      </c>
      <c r="J172" s="165">
        <v>45100</v>
      </c>
      <c r="K172" s="165">
        <v>45100</v>
      </c>
      <c r="L172" s="172" t="s">
        <v>2983</v>
      </c>
      <c r="M172" s="159" t="s">
        <v>133</v>
      </c>
      <c r="N172" s="159" t="s">
        <v>769</v>
      </c>
      <c r="O172" s="159" t="s">
        <v>284</v>
      </c>
      <c r="P172" s="159"/>
      <c r="Q172" s="165"/>
      <c r="R172" s="166"/>
      <c r="S172" s="167"/>
      <c r="T172" s="168">
        <v>45105</v>
      </c>
      <c r="U172" s="163" t="s">
        <v>672</v>
      </c>
      <c r="V172" s="169" t="s">
        <v>162</v>
      </c>
      <c r="W172" s="173" t="s">
        <v>328</v>
      </c>
    </row>
    <row r="173" spans="1:23" ht="14.45" customHeight="1" x14ac:dyDescent="0.25">
      <c r="A173" s="171" t="s">
        <v>2984</v>
      </c>
      <c r="B173" s="160">
        <f>9*30.4387/365.25</f>
        <v>0.75002956878850102</v>
      </c>
      <c r="C173" s="159" t="s">
        <v>178</v>
      </c>
      <c r="D173" s="159" t="s">
        <v>173</v>
      </c>
      <c r="E173" s="159" t="s">
        <v>279</v>
      </c>
      <c r="F173" s="159"/>
      <c r="G173" s="166" t="s">
        <v>338</v>
      </c>
      <c r="H173" s="171" t="s">
        <v>89</v>
      </c>
      <c r="I173" s="159" t="s">
        <v>102</v>
      </c>
      <c r="J173" s="165">
        <v>45100</v>
      </c>
      <c r="K173" s="165">
        <v>45100</v>
      </c>
      <c r="L173" s="172" t="s">
        <v>2985</v>
      </c>
      <c r="M173" s="159" t="s">
        <v>133</v>
      </c>
      <c r="N173" s="159" t="s">
        <v>769</v>
      </c>
      <c r="O173" s="159" t="s">
        <v>284</v>
      </c>
      <c r="P173" s="159"/>
      <c r="Q173" s="165"/>
      <c r="R173" s="166"/>
      <c r="S173" s="167"/>
      <c r="T173" s="168">
        <v>45103</v>
      </c>
      <c r="U173" s="163" t="s">
        <v>285</v>
      </c>
      <c r="V173" s="169" t="s">
        <v>164</v>
      </c>
      <c r="W173" s="173" t="s">
        <v>817</v>
      </c>
    </row>
    <row r="174" spans="1:23" ht="14.45" customHeight="1" x14ac:dyDescent="0.25">
      <c r="A174" s="171" t="s">
        <v>2986</v>
      </c>
      <c r="B174" s="160">
        <v>3.5</v>
      </c>
      <c r="C174" s="159" t="s">
        <v>168</v>
      </c>
      <c r="D174" s="159" t="s">
        <v>173</v>
      </c>
      <c r="E174" s="159" t="s">
        <v>279</v>
      </c>
      <c r="F174" s="159"/>
      <c r="G174" s="166" t="s">
        <v>350</v>
      </c>
      <c r="H174" s="171" t="s">
        <v>89</v>
      </c>
      <c r="I174" s="159" t="s">
        <v>106</v>
      </c>
      <c r="J174" s="165">
        <v>45101</v>
      </c>
      <c r="K174" s="165">
        <v>45101</v>
      </c>
      <c r="L174" s="172" t="s">
        <v>2987</v>
      </c>
      <c r="M174" s="159" t="s">
        <v>133</v>
      </c>
      <c r="N174" s="159" t="s">
        <v>769</v>
      </c>
      <c r="O174" s="159" t="s">
        <v>916</v>
      </c>
      <c r="P174" s="159"/>
      <c r="Q174" s="165"/>
      <c r="R174" s="166"/>
      <c r="S174" s="167"/>
      <c r="T174" s="168">
        <v>45105</v>
      </c>
      <c r="U174" s="163" t="s">
        <v>2641</v>
      </c>
      <c r="V174" s="169" t="s">
        <v>162</v>
      </c>
      <c r="W174" s="173" t="s">
        <v>299</v>
      </c>
    </row>
    <row r="175" spans="1:23" ht="14.45" customHeight="1" x14ac:dyDescent="0.25">
      <c r="A175" s="171" t="s">
        <v>2988</v>
      </c>
      <c r="B175" s="170">
        <v>55</v>
      </c>
      <c r="C175" s="159" t="s">
        <v>178</v>
      </c>
      <c r="D175" s="159" t="s">
        <v>173</v>
      </c>
      <c r="E175" s="159" t="s">
        <v>185</v>
      </c>
      <c r="F175" s="159"/>
      <c r="G175" s="166" t="s">
        <v>716</v>
      </c>
      <c r="H175" s="171" t="s">
        <v>91</v>
      </c>
      <c r="I175" s="159" t="s">
        <v>114</v>
      </c>
      <c r="J175" s="165">
        <v>45101</v>
      </c>
      <c r="K175" s="165">
        <v>45101</v>
      </c>
      <c r="L175" s="172" t="s">
        <v>2989</v>
      </c>
      <c r="M175" s="159" t="s">
        <v>201</v>
      </c>
      <c r="N175" s="159" t="s">
        <v>769</v>
      </c>
      <c r="O175" s="159" t="s">
        <v>421</v>
      </c>
      <c r="P175" s="159"/>
      <c r="Q175" s="165"/>
      <c r="R175" s="166"/>
      <c r="S175" s="167"/>
      <c r="T175" s="168">
        <v>45108</v>
      </c>
      <c r="U175" s="163" t="s">
        <v>2990</v>
      </c>
      <c r="V175" s="169" t="s">
        <v>162</v>
      </c>
      <c r="W175" s="173" t="s">
        <v>423</v>
      </c>
    </row>
    <row r="176" spans="1:23" ht="14.45" customHeight="1" x14ac:dyDescent="0.25">
      <c r="A176" s="171" t="s">
        <v>2991</v>
      </c>
      <c r="B176" s="160">
        <v>1.3</v>
      </c>
      <c r="C176" s="159" t="s">
        <v>168</v>
      </c>
      <c r="D176" s="159" t="s">
        <v>173</v>
      </c>
      <c r="E176" s="159" t="s">
        <v>185</v>
      </c>
      <c r="F176" s="159"/>
      <c r="G176" s="166" t="s">
        <v>716</v>
      </c>
      <c r="H176" s="171" t="s">
        <v>91</v>
      </c>
      <c r="I176" s="159" t="s">
        <v>114</v>
      </c>
      <c r="J176" s="165">
        <v>45102</v>
      </c>
      <c r="K176" s="165">
        <v>45102</v>
      </c>
      <c r="L176" s="172" t="s">
        <v>2585</v>
      </c>
      <c r="M176" s="159" t="s">
        <v>133</v>
      </c>
      <c r="N176" s="159" t="s">
        <v>290</v>
      </c>
      <c r="O176" s="159" t="s">
        <v>284</v>
      </c>
      <c r="P176" s="159"/>
      <c r="Q176" s="165"/>
      <c r="R176" s="166"/>
      <c r="S176" s="167"/>
      <c r="T176" s="168">
        <v>45109</v>
      </c>
      <c r="U176" s="163" t="s">
        <v>406</v>
      </c>
      <c r="V176" s="169" t="s">
        <v>162</v>
      </c>
      <c r="W176" s="173" t="s">
        <v>423</v>
      </c>
    </row>
    <row r="177" spans="1:23" ht="14.45" customHeight="1" x14ac:dyDescent="0.25">
      <c r="A177" s="171" t="s">
        <v>2992</v>
      </c>
      <c r="B177" s="198">
        <f>1/365.25</f>
        <v>2.7378507871321013E-3</v>
      </c>
      <c r="C177" s="159" t="s">
        <v>178</v>
      </c>
      <c r="D177" s="159" t="s">
        <v>173</v>
      </c>
      <c r="E177" s="159" t="s">
        <v>185</v>
      </c>
      <c r="F177" s="159"/>
      <c r="G177" s="166" t="s">
        <v>446</v>
      </c>
      <c r="H177" s="171" t="s">
        <v>91</v>
      </c>
      <c r="I177" s="159" t="s">
        <v>116</v>
      </c>
      <c r="J177" s="165">
        <v>45102</v>
      </c>
      <c r="K177" s="165">
        <v>45102</v>
      </c>
      <c r="L177" s="172" t="s">
        <v>2993</v>
      </c>
      <c r="M177" s="159" t="s">
        <v>133</v>
      </c>
      <c r="N177" s="159" t="s">
        <v>290</v>
      </c>
      <c r="O177" s="159" t="s">
        <v>345</v>
      </c>
      <c r="P177" s="159"/>
      <c r="Q177" s="165"/>
      <c r="R177" s="166"/>
      <c r="S177" s="167"/>
      <c r="T177" s="168">
        <v>45103</v>
      </c>
      <c r="U177" s="163" t="s">
        <v>285</v>
      </c>
      <c r="V177" s="169" t="s">
        <v>166</v>
      </c>
      <c r="W177" s="173" t="s">
        <v>475</v>
      </c>
    </row>
    <row r="178" spans="1:23" ht="14.45" customHeight="1" x14ac:dyDescent="0.25">
      <c r="A178" s="171" t="s">
        <v>2994</v>
      </c>
      <c r="B178" s="160">
        <v>15</v>
      </c>
      <c r="C178" s="159" t="s">
        <v>168</v>
      </c>
      <c r="D178" s="159" t="s">
        <v>173</v>
      </c>
      <c r="E178" s="159" t="s">
        <v>185</v>
      </c>
      <c r="F178" s="159"/>
      <c r="G178" s="166" t="s">
        <v>436</v>
      </c>
      <c r="H178" s="171" t="s">
        <v>91</v>
      </c>
      <c r="I178" s="159" t="s">
        <v>114</v>
      </c>
      <c r="J178" s="165">
        <v>45102</v>
      </c>
      <c r="K178" s="165">
        <v>45102</v>
      </c>
      <c r="L178" s="172" t="s">
        <v>2995</v>
      </c>
      <c r="M178" s="159" t="s">
        <v>137</v>
      </c>
      <c r="N178" s="159" t="s">
        <v>644</v>
      </c>
      <c r="O178" s="159" t="s">
        <v>826</v>
      </c>
      <c r="P178" s="159"/>
      <c r="Q178" s="165"/>
      <c r="R178" s="166"/>
      <c r="S178" s="167"/>
      <c r="T178" s="168">
        <v>45111</v>
      </c>
      <c r="U178" s="163" t="s">
        <v>2996</v>
      </c>
      <c r="V178" s="169" t="s">
        <v>162</v>
      </c>
      <c r="W178" s="173" t="s">
        <v>417</v>
      </c>
    </row>
    <row r="179" spans="1:23" ht="14.45" customHeight="1" x14ac:dyDescent="0.25">
      <c r="A179" s="171" t="s">
        <v>2997</v>
      </c>
      <c r="B179" s="160">
        <v>1</v>
      </c>
      <c r="C179" s="159" t="s">
        <v>178</v>
      </c>
      <c r="D179" s="159" t="s">
        <v>173</v>
      </c>
      <c r="E179" s="159" t="s">
        <v>279</v>
      </c>
      <c r="F179" s="159"/>
      <c r="G179" s="166" t="s">
        <v>179</v>
      </c>
      <c r="H179" s="171" t="s">
        <v>89</v>
      </c>
      <c r="I179" s="159" t="s">
        <v>106</v>
      </c>
      <c r="J179" s="165">
        <v>45102</v>
      </c>
      <c r="K179" s="165">
        <v>45102</v>
      </c>
      <c r="L179" s="172" t="s">
        <v>2998</v>
      </c>
      <c r="M179" s="159" t="s">
        <v>133</v>
      </c>
      <c r="N179" s="159" t="s">
        <v>290</v>
      </c>
      <c r="O179" s="159" t="s">
        <v>345</v>
      </c>
      <c r="P179" s="159"/>
      <c r="Q179" s="165"/>
      <c r="R179" s="166"/>
      <c r="S179" s="167"/>
      <c r="T179" s="168">
        <v>45106</v>
      </c>
      <c r="U179" s="163" t="s">
        <v>2999</v>
      </c>
      <c r="V179" s="169" t="s">
        <v>162</v>
      </c>
      <c r="W179" s="173" t="s">
        <v>299</v>
      </c>
    </row>
    <row r="180" spans="1:23" ht="14.45" customHeight="1" x14ac:dyDescent="0.25">
      <c r="A180" s="171" t="s">
        <v>3000</v>
      </c>
      <c r="B180" s="193">
        <v>25</v>
      </c>
      <c r="C180" s="191" t="s">
        <v>168</v>
      </c>
      <c r="D180" s="191" t="s">
        <v>173</v>
      </c>
      <c r="E180" s="191" t="s">
        <v>279</v>
      </c>
      <c r="F180" s="191"/>
      <c r="G180" s="194" t="s">
        <v>2465</v>
      </c>
      <c r="H180" s="197" t="s">
        <v>89</v>
      </c>
      <c r="I180" s="159" t="s">
        <v>104</v>
      </c>
      <c r="J180" s="165">
        <v>45102</v>
      </c>
      <c r="K180" s="165">
        <v>45102</v>
      </c>
      <c r="L180" s="172" t="s">
        <v>3001</v>
      </c>
      <c r="M180" s="159" t="s">
        <v>137</v>
      </c>
      <c r="N180" s="159" t="s">
        <v>290</v>
      </c>
      <c r="O180" s="159" t="s">
        <v>705</v>
      </c>
      <c r="P180" s="159"/>
      <c r="Q180" s="165"/>
      <c r="R180" s="166"/>
      <c r="S180" s="167"/>
      <c r="T180" s="168">
        <v>45104</v>
      </c>
      <c r="U180" s="163" t="s">
        <v>3002</v>
      </c>
      <c r="V180" s="169" t="s">
        <v>162</v>
      </c>
      <c r="W180" s="173" t="s">
        <v>276</v>
      </c>
    </row>
    <row r="181" spans="1:23" ht="14.45" customHeight="1" x14ac:dyDescent="0.25">
      <c r="A181" s="171" t="s">
        <v>3003</v>
      </c>
      <c r="B181" s="160">
        <v>30</v>
      </c>
      <c r="C181" s="159" t="s">
        <v>168</v>
      </c>
      <c r="D181" s="159" t="s">
        <v>173</v>
      </c>
      <c r="E181" s="159" t="s">
        <v>279</v>
      </c>
      <c r="F181" s="159"/>
      <c r="G181" s="166" t="s">
        <v>598</v>
      </c>
      <c r="H181" s="171" t="s">
        <v>89</v>
      </c>
      <c r="I181" s="159" t="s">
        <v>106</v>
      </c>
      <c r="J181" s="165">
        <v>45102</v>
      </c>
      <c r="K181" s="165">
        <v>45102</v>
      </c>
      <c r="L181" s="172" t="s">
        <v>3004</v>
      </c>
      <c r="M181" s="159" t="s">
        <v>137</v>
      </c>
      <c r="N181" s="159" t="s">
        <v>290</v>
      </c>
      <c r="O181" s="159" t="s">
        <v>1733</v>
      </c>
      <c r="P181" s="159" t="s">
        <v>353</v>
      </c>
      <c r="Q181" s="165">
        <v>45102</v>
      </c>
      <c r="R181" s="166" t="s">
        <v>354</v>
      </c>
      <c r="S181" s="167"/>
      <c r="T181" s="168">
        <v>45108</v>
      </c>
      <c r="U181" s="163" t="s">
        <v>3005</v>
      </c>
      <c r="V181" s="169" t="s">
        <v>162</v>
      </c>
      <c r="W181" s="173" t="s">
        <v>3006</v>
      </c>
    </row>
    <row r="182" spans="1:23" ht="14.45" customHeight="1" x14ac:dyDescent="0.25">
      <c r="A182" s="171" t="s">
        <v>3007</v>
      </c>
      <c r="B182" s="160">
        <v>22</v>
      </c>
      <c r="C182" s="159" t="s">
        <v>168</v>
      </c>
      <c r="D182" s="159" t="s">
        <v>173</v>
      </c>
      <c r="E182" s="159" t="s">
        <v>279</v>
      </c>
      <c r="F182" s="159"/>
      <c r="G182" s="166" t="s">
        <v>598</v>
      </c>
      <c r="H182" s="171" t="s">
        <v>89</v>
      </c>
      <c r="I182" s="159" t="s">
        <v>106</v>
      </c>
      <c r="J182" s="165">
        <v>45102</v>
      </c>
      <c r="K182" s="165">
        <v>45102</v>
      </c>
      <c r="L182" s="172" t="s">
        <v>339</v>
      </c>
      <c r="M182" s="159" t="s">
        <v>137</v>
      </c>
      <c r="N182" s="159" t="s">
        <v>290</v>
      </c>
      <c r="O182" s="159" t="s">
        <v>171</v>
      </c>
      <c r="P182" s="159"/>
      <c r="Q182" s="165"/>
      <c r="R182" s="166"/>
      <c r="S182" s="167"/>
      <c r="T182" s="168">
        <v>45108</v>
      </c>
      <c r="U182" s="163" t="s">
        <v>3008</v>
      </c>
      <c r="V182" s="169" t="s">
        <v>162</v>
      </c>
      <c r="W182" s="173" t="s">
        <v>347</v>
      </c>
    </row>
    <row r="183" spans="1:23" ht="14.45" customHeight="1" x14ac:dyDescent="0.25">
      <c r="A183" s="171" t="s">
        <v>3009</v>
      </c>
      <c r="B183" s="160">
        <v>1.5</v>
      </c>
      <c r="C183" s="159" t="s">
        <v>168</v>
      </c>
      <c r="D183" s="159" t="s">
        <v>173</v>
      </c>
      <c r="E183" s="159" t="s">
        <v>185</v>
      </c>
      <c r="F183" s="159"/>
      <c r="G183" s="166" t="s">
        <v>521</v>
      </c>
      <c r="H183" s="171" t="s">
        <v>91</v>
      </c>
      <c r="I183" s="159" t="s">
        <v>114</v>
      </c>
      <c r="J183" s="165">
        <v>45103</v>
      </c>
      <c r="K183" s="165">
        <v>45103</v>
      </c>
      <c r="L183" s="172" t="s">
        <v>3010</v>
      </c>
      <c r="M183" s="159" t="s">
        <v>133</v>
      </c>
      <c r="N183" s="159" t="s">
        <v>290</v>
      </c>
      <c r="O183" s="159" t="s">
        <v>306</v>
      </c>
      <c r="P183" s="159"/>
      <c r="Q183" s="165"/>
      <c r="R183" s="166"/>
      <c r="S183" s="167"/>
      <c r="T183" s="168">
        <v>45108</v>
      </c>
      <c r="U183" s="163" t="s">
        <v>3011</v>
      </c>
      <c r="V183" s="169" t="s">
        <v>162</v>
      </c>
      <c r="W183" s="173" t="s">
        <v>328</v>
      </c>
    </row>
    <row r="184" spans="1:23" ht="14.45" customHeight="1" x14ac:dyDescent="0.25">
      <c r="A184" s="171" t="s">
        <v>3012</v>
      </c>
      <c r="B184" s="160">
        <f>1*30.4387/365.25</f>
        <v>8.3336618754277891E-2</v>
      </c>
      <c r="C184" s="159" t="s">
        <v>178</v>
      </c>
      <c r="D184" s="159" t="s">
        <v>173</v>
      </c>
      <c r="E184" s="159" t="s">
        <v>185</v>
      </c>
      <c r="F184" s="159"/>
      <c r="G184" s="166" t="s">
        <v>405</v>
      </c>
      <c r="H184" s="171" t="s">
        <v>91</v>
      </c>
      <c r="I184" s="159" t="s">
        <v>116</v>
      </c>
      <c r="J184" s="165">
        <v>45102</v>
      </c>
      <c r="K184" s="165">
        <v>45102</v>
      </c>
      <c r="L184" s="172" t="s">
        <v>574</v>
      </c>
      <c r="M184" s="159" t="s">
        <v>133</v>
      </c>
      <c r="N184" s="159" t="s">
        <v>290</v>
      </c>
      <c r="O184" s="159" t="s">
        <v>415</v>
      </c>
      <c r="P184" s="159"/>
      <c r="Q184" s="165"/>
      <c r="R184" s="166"/>
      <c r="S184" s="167"/>
      <c r="T184" s="168">
        <v>45105</v>
      </c>
      <c r="U184" s="163" t="s">
        <v>365</v>
      </c>
      <c r="V184" s="169" t="s">
        <v>162</v>
      </c>
      <c r="W184" s="173" t="s">
        <v>371</v>
      </c>
    </row>
    <row r="185" spans="1:23" ht="14.45" customHeight="1" x14ac:dyDescent="0.25">
      <c r="A185" s="171" t="s">
        <v>3013</v>
      </c>
      <c r="B185" s="160">
        <v>27</v>
      </c>
      <c r="C185" s="159" t="s">
        <v>168</v>
      </c>
      <c r="D185" s="159" t="s">
        <v>173</v>
      </c>
      <c r="E185" s="159" t="s">
        <v>279</v>
      </c>
      <c r="F185" s="159"/>
      <c r="G185" s="166" t="s">
        <v>598</v>
      </c>
      <c r="H185" s="171" t="s">
        <v>89</v>
      </c>
      <c r="I185" s="159" t="s">
        <v>106</v>
      </c>
      <c r="J185" s="165">
        <v>45103</v>
      </c>
      <c r="K185" s="165">
        <v>45103</v>
      </c>
      <c r="L185" s="172" t="s">
        <v>3014</v>
      </c>
      <c r="M185" s="159" t="s">
        <v>137</v>
      </c>
      <c r="N185" s="159" t="s">
        <v>290</v>
      </c>
      <c r="O185" s="159" t="s">
        <v>1733</v>
      </c>
      <c r="P185" s="159" t="s">
        <v>353</v>
      </c>
      <c r="Q185" s="165">
        <v>45105</v>
      </c>
      <c r="R185" s="166" t="s">
        <v>354</v>
      </c>
      <c r="S185" s="167"/>
      <c r="T185" s="168">
        <v>45110</v>
      </c>
      <c r="U185" s="163" t="s">
        <v>3015</v>
      </c>
      <c r="V185" s="169" t="s">
        <v>162</v>
      </c>
      <c r="W185" s="173" t="s">
        <v>3016</v>
      </c>
    </row>
    <row r="186" spans="1:23" ht="14.45" customHeight="1" x14ac:dyDescent="0.25">
      <c r="A186" s="171" t="s">
        <v>3017</v>
      </c>
      <c r="B186" s="160">
        <v>17</v>
      </c>
      <c r="C186" s="159" t="s">
        <v>178</v>
      </c>
      <c r="D186" s="159" t="s">
        <v>173</v>
      </c>
      <c r="E186" s="159" t="s">
        <v>185</v>
      </c>
      <c r="F186" s="159"/>
      <c r="G186" s="166" t="s">
        <v>3018</v>
      </c>
      <c r="H186" s="171" t="s">
        <v>91</v>
      </c>
      <c r="I186" s="159" t="s">
        <v>116</v>
      </c>
      <c r="J186" s="165">
        <v>45103</v>
      </c>
      <c r="K186" s="165">
        <v>45103</v>
      </c>
      <c r="L186" s="172" t="s">
        <v>3019</v>
      </c>
      <c r="M186" s="159" t="s">
        <v>133</v>
      </c>
      <c r="N186" s="159" t="s">
        <v>290</v>
      </c>
      <c r="O186" s="159" t="s">
        <v>2845</v>
      </c>
      <c r="P186" s="159"/>
      <c r="Q186" s="165"/>
      <c r="R186" s="166"/>
      <c r="S186" s="167"/>
      <c r="T186" s="168">
        <v>45107</v>
      </c>
      <c r="U186" s="163" t="s">
        <v>3020</v>
      </c>
      <c r="V186" s="169" t="s">
        <v>162</v>
      </c>
      <c r="W186" s="173" t="s">
        <v>299</v>
      </c>
    </row>
    <row r="187" spans="1:23" ht="14.45" customHeight="1" x14ac:dyDescent="0.25">
      <c r="A187" s="171" t="s">
        <v>3021</v>
      </c>
      <c r="B187" s="160">
        <v>22</v>
      </c>
      <c r="C187" s="159" t="s">
        <v>178</v>
      </c>
      <c r="D187" s="159" t="s">
        <v>173</v>
      </c>
      <c r="E187" s="159" t="s">
        <v>279</v>
      </c>
      <c r="F187" s="159"/>
      <c r="G187" s="166" t="s">
        <v>179</v>
      </c>
      <c r="H187" s="171" t="s">
        <v>89</v>
      </c>
      <c r="I187" s="159" t="s">
        <v>106</v>
      </c>
      <c r="J187" s="165">
        <v>45101</v>
      </c>
      <c r="K187" s="165">
        <v>45101</v>
      </c>
      <c r="L187" s="172" t="s">
        <v>3022</v>
      </c>
      <c r="M187" s="159" t="s">
        <v>201</v>
      </c>
      <c r="N187" s="159" t="s">
        <v>644</v>
      </c>
      <c r="O187" s="159" t="s">
        <v>421</v>
      </c>
      <c r="P187" s="159" t="s">
        <v>353</v>
      </c>
      <c r="Q187" s="165">
        <v>45101</v>
      </c>
      <c r="R187" s="166" t="s">
        <v>354</v>
      </c>
      <c r="S187" s="167"/>
      <c r="T187" s="168">
        <v>45107</v>
      </c>
      <c r="U187" s="163" t="s">
        <v>2902</v>
      </c>
      <c r="V187" s="169" t="s">
        <v>162</v>
      </c>
      <c r="W187" s="173" t="s">
        <v>347</v>
      </c>
    </row>
    <row r="188" spans="1:23" ht="14.45" customHeight="1" x14ac:dyDescent="0.25">
      <c r="A188" s="171" t="s">
        <v>3023</v>
      </c>
      <c r="B188" s="160">
        <v>38</v>
      </c>
      <c r="C188" s="159" t="s">
        <v>178</v>
      </c>
      <c r="D188" s="159" t="s">
        <v>169</v>
      </c>
      <c r="E188" s="159" t="s">
        <v>279</v>
      </c>
      <c r="F188" s="159"/>
      <c r="G188" s="166" t="s">
        <v>176</v>
      </c>
      <c r="H188" s="171" t="s">
        <v>89</v>
      </c>
      <c r="I188" s="159" t="s">
        <v>104</v>
      </c>
      <c r="J188" s="165">
        <v>45102</v>
      </c>
      <c r="K188" s="165">
        <v>45102</v>
      </c>
      <c r="L188" s="172" t="s">
        <v>3024</v>
      </c>
      <c r="M188" s="159" t="s">
        <v>133</v>
      </c>
      <c r="N188" s="159" t="s">
        <v>644</v>
      </c>
      <c r="O188" s="159" t="s">
        <v>284</v>
      </c>
      <c r="P188" s="159"/>
      <c r="Q188" s="165"/>
      <c r="R188" s="166"/>
      <c r="S188" s="167"/>
      <c r="T188" s="168">
        <v>45107</v>
      </c>
      <c r="U188" s="163" t="s">
        <v>3025</v>
      </c>
      <c r="V188" s="169" t="s">
        <v>162</v>
      </c>
      <c r="W188" s="173" t="s">
        <v>328</v>
      </c>
    </row>
    <row r="189" spans="1:23" ht="14.45" customHeight="1" x14ac:dyDescent="0.25">
      <c r="A189" s="171" t="s">
        <v>3026</v>
      </c>
      <c r="B189" s="160">
        <v>45</v>
      </c>
      <c r="C189" s="159" t="s">
        <v>168</v>
      </c>
      <c r="D189" s="159" t="s">
        <v>508</v>
      </c>
      <c r="E189" s="159" t="s">
        <v>279</v>
      </c>
      <c r="F189" s="159"/>
      <c r="G189" s="166" t="s">
        <v>3027</v>
      </c>
      <c r="H189" s="171" t="s">
        <v>89</v>
      </c>
      <c r="I189" s="159" t="s">
        <v>106</v>
      </c>
      <c r="J189" s="165">
        <v>45103</v>
      </c>
      <c r="K189" s="165">
        <v>45103</v>
      </c>
      <c r="L189" s="172" t="s">
        <v>3028</v>
      </c>
      <c r="M189" s="159" t="s">
        <v>133</v>
      </c>
      <c r="N189" s="159" t="s">
        <v>644</v>
      </c>
      <c r="O189" s="159" t="s">
        <v>284</v>
      </c>
      <c r="P189" s="159"/>
      <c r="Q189" s="165"/>
      <c r="R189" s="166"/>
      <c r="S189" s="167"/>
      <c r="T189" s="168">
        <v>45112</v>
      </c>
      <c r="U189" s="163" t="s">
        <v>3029</v>
      </c>
      <c r="V189" s="169" t="s">
        <v>162</v>
      </c>
      <c r="W189" s="173" t="s">
        <v>417</v>
      </c>
    </row>
    <row r="190" spans="1:23" ht="14.45" customHeight="1" x14ac:dyDescent="0.25">
      <c r="A190" s="171" t="s">
        <v>3030</v>
      </c>
      <c r="B190" s="160">
        <v>30</v>
      </c>
      <c r="C190" s="159" t="s">
        <v>168</v>
      </c>
      <c r="D190" s="159" t="s">
        <v>173</v>
      </c>
      <c r="E190" s="159" t="s">
        <v>185</v>
      </c>
      <c r="F190" s="159"/>
      <c r="G190" s="166" t="s">
        <v>3031</v>
      </c>
      <c r="H190" s="171" t="s">
        <v>89</v>
      </c>
      <c r="I190" s="159" t="s">
        <v>114</v>
      </c>
      <c r="J190" s="165">
        <v>45103</v>
      </c>
      <c r="K190" s="165">
        <v>45103</v>
      </c>
      <c r="L190" s="172" t="s">
        <v>358</v>
      </c>
      <c r="M190" s="159" t="s">
        <v>201</v>
      </c>
      <c r="N190" s="159" t="s">
        <v>644</v>
      </c>
      <c r="O190" s="206" t="s">
        <v>421</v>
      </c>
      <c r="P190" s="159"/>
      <c r="Q190" s="165"/>
      <c r="R190" s="166"/>
      <c r="S190" s="167"/>
      <c r="T190" s="168">
        <v>45113</v>
      </c>
      <c r="U190" s="163" t="s">
        <v>358</v>
      </c>
      <c r="V190" s="169" t="s">
        <v>162</v>
      </c>
      <c r="W190" s="173" t="s">
        <v>417</v>
      </c>
    </row>
    <row r="191" spans="1:23" ht="14.45" customHeight="1" x14ac:dyDescent="0.25">
      <c r="A191" s="171" t="s">
        <v>3032</v>
      </c>
      <c r="B191" s="160">
        <v>1.5</v>
      </c>
      <c r="C191" s="159" t="s">
        <v>178</v>
      </c>
      <c r="D191" s="159" t="s">
        <v>173</v>
      </c>
      <c r="E191" s="159" t="s">
        <v>279</v>
      </c>
      <c r="F191" s="159"/>
      <c r="G191" s="166" t="s">
        <v>179</v>
      </c>
      <c r="H191" s="171" t="s">
        <v>89</v>
      </c>
      <c r="I191" s="159" t="s">
        <v>106</v>
      </c>
      <c r="J191" s="165">
        <v>45103</v>
      </c>
      <c r="K191" s="165">
        <v>45103</v>
      </c>
      <c r="L191" s="172" t="s">
        <v>3033</v>
      </c>
      <c r="M191" s="159" t="s">
        <v>133</v>
      </c>
      <c r="N191" s="159" t="s">
        <v>290</v>
      </c>
      <c r="O191" s="159" t="s">
        <v>916</v>
      </c>
      <c r="P191" s="159"/>
      <c r="Q191" s="165"/>
      <c r="R191" s="166"/>
      <c r="S191" s="167"/>
      <c r="T191" s="168">
        <v>45108</v>
      </c>
      <c r="U191" s="163" t="s">
        <v>3034</v>
      </c>
      <c r="V191" s="169" t="s">
        <v>162</v>
      </c>
      <c r="W191" s="173" t="s">
        <v>328</v>
      </c>
    </row>
    <row r="192" spans="1:23" ht="14.45" customHeight="1" x14ac:dyDescent="0.25">
      <c r="A192" s="171" t="s">
        <v>3035</v>
      </c>
      <c r="B192" s="160">
        <v>30</v>
      </c>
      <c r="C192" s="159" t="s">
        <v>168</v>
      </c>
      <c r="D192" s="159" t="s">
        <v>173</v>
      </c>
      <c r="E192" s="159" t="s">
        <v>279</v>
      </c>
      <c r="F192" s="159"/>
      <c r="G192" s="166" t="s">
        <v>179</v>
      </c>
      <c r="H192" s="171" t="s">
        <v>89</v>
      </c>
      <c r="I192" s="159" t="s">
        <v>106</v>
      </c>
      <c r="J192" s="165">
        <v>45103</v>
      </c>
      <c r="K192" s="165">
        <v>45103</v>
      </c>
      <c r="L192" s="172" t="s">
        <v>2989</v>
      </c>
      <c r="M192" s="159" t="s">
        <v>201</v>
      </c>
      <c r="N192" s="159" t="s">
        <v>290</v>
      </c>
      <c r="O192" s="159" t="s">
        <v>306</v>
      </c>
      <c r="P192" s="159"/>
      <c r="Q192" s="165"/>
      <c r="R192" s="166"/>
      <c r="S192" s="167"/>
      <c r="T192" s="168">
        <v>45105</v>
      </c>
      <c r="U192" s="163" t="s">
        <v>3036</v>
      </c>
      <c r="V192" s="169" t="s">
        <v>162</v>
      </c>
      <c r="W192" s="173" t="s">
        <v>276</v>
      </c>
    </row>
    <row r="193" spans="1:23" ht="14.45" customHeight="1" x14ac:dyDescent="0.25">
      <c r="A193" s="171" t="s">
        <v>3037</v>
      </c>
      <c r="B193" s="160">
        <v>38</v>
      </c>
      <c r="C193" s="159" t="s">
        <v>168</v>
      </c>
      <c r="D193" s="159" t="s">
        <v>173</v>
      </c>
      <c r="E193" s="159" t="s">
        <v>279</v>
      </c>
      <c r="F193" s="159"/>
      <c r="G193" s="166" t="s">
        <v>224</v>
      </c>
      <c r="H193" s="171" t="s">
        <v>89</v>
      </c>
      <c r="I193" s="159" t="s">
        <v>104</v>
      </c>
      <c r="J193" s="165">
        <v>45104</v>
      </c>
      <c r="K193" s="165">
        <v>45104</v>
      </c>
      <c r="L193" s="172" t="s">
        <v>339</v>
      </c>
      <c r="M193" s="159" t="s">
        <v>137</v>
      </c>
      <c r="N193" s="159" t="s">
        <v>290</v>
      </c>
      <c r="O193" s="159" t="s">
        <v>171</v>
      </c>
      <c r="P193" s="159"/>
      <c r="Q193" s="165"/>
      <c r="R193" s="166"/>
      <c r="S193" s="167"/>
      <c r="T193" s="168">
        <v>45109</v>
      </c>
      <c r="U193" s="163" t="s">
        <v>3038</v>
      </c>
      <c r="V193" s="169" t="s">
        <v>162</v>
      </c>
      <c r="W193" s="173" t="s">
        <v>912</v>
      </c>
    </row>
    <row r="194" spans="1:23" ht="14.45" customHeight="1" x14ac:dyDescent="0.25">
      <c r="A194" s="171" t="s">
        <v>3039</v>
      </c>
      <c r="B194" s="160">
        <v>11</v>
      </c>
      <c r="C194" s="159" t="s">
        <v>168</v>
      </c>
      <c r="D194" s="159" t="s">
        <v>169</v>
      </c>
      <c r="E194" s="159" t="s">
        <v>185</v>
      </c>
      <c r="F194" s="159"/>
      <c r="G194" s="166" t="s">
        <v>405</v>
      </c>
      <c r="H194" s="171" t="s">
        <v>89</v>
      </c>
      <c r="I194" s="159" t="s">
        <v>114</v>
      </c>
      <c r="J194" s="165">
        <v>45103</v>
      </c>
      <c r="K194" s="165">
        <v>45103</v>
      </c>
      <c r="L194" s="172" t="s">
        <v>3040</v>
      </c>
      <c r="M194" s="159" t="s">
        <v>133</v>
      </c>
      <c r="N194" s="159" t="s">
        <v>644</v>
      </c>
      <c r="O194" s="159" t="s">
        <v>511</v>
      </c>
      <c r="P194" s="159"/>
      <c r="Q194" s="165"/>
      <c r="R194" s="166"/>
      <c r="S194" s="167"/>
      <c r="T194" s="168">
        <v>45114</v>
      </c>
      <c r="U194" s="163" t="s">
        <v>3041</v>
      </c>
      <c r="V194" s="169" t="s">
        <v>162</v>
      </c>
      <c r="W194" s="173" t="s">
        <v>502</v>
      </c>
    </row>
    <row r="195" spans="1:23" ht="14.45" customHeight="1" x14ac:dyDescent="0.25">
      <c r="A195" s="171" t="s">
        <v>3042</v>
      </c>
      <c r="B195" s="160">
        <v>24</v>
      </c>
      <c r="C195" s="159" t="s">
        <v>168</v>
      </c>
      <c r="D195" s="159" t="s">
        <v>173</v>
      </c>
      <c r="E195" s="159" t="s">
        <v>279</v>
      </c>
      <c r="F195" s="159"/>
      <c r="G195" s="166" t="s">
        <v>539</v>
      </c>
      <c r="H195" s="171" t="s">
        <v>89</v>
      </c>
      <c r="I195" s="159" t="s">
        <v>106</v>
      </c>
      <c r="J195" s="165">
        <v>45104</v>
      </c>
      <c r="K195" s="165">
        <v>45104</v>
      </c>
      <c r="L195" s="172" t="s">
        <v>3043</v>
      </c>
      <c r="M195" s="159" t="s">
        <v>137</v>
      </c>
      <c r="N195" s="159" t="s">
        <v>290</v>
      </c>
      <c r="O195" s="159" t="s">
        <v>1733</v>
      </c>
      <c r="P195" s="159"/>
      <c r="Q195" s="165"/>
      <c r="R195" s="166"/>
      <c r="S195" s="167"/>
      <c r="T195" s="168">
        <v>45105</v>
      </c>
      <c r="U195" s="163" t="s">
        <v>3044</v>
      </c>
      <c r="V195" s="169" t="s">
        <v>162</v>
      </c>
      <c r="W195" s="173" t="s">
        <v>3045</v>
      </c>
    </row>
    <row r="196" spans="1:23" ht="14.45" customHeight="1" x14ac:dyDescent="0.25">
      <c r="A196" s="171" t="s">
        <v>3046</v>
      </c>
      <c r="B196" s="160">
        <v>50</v>
      </c>
      <c r="C196" s="159" t="s">
        <v>178</v>
      </c>
      <c r="D196" s="159" t="s">
        <v>173</v>
      </c>
      <c r="E196" s="159" t="s">
        <v>279</v>
      </c>
      <c r="F196" s="159"/>
      <c r="G196" s="166" t="s">
        <v>179</v>
      </c>
      <c r="H196" s="171" t="s">
        <v>89</v>
      </c>
      <c r="I196" s="159" t="s">
        <v>106</v>
      </c>
      <c r="J196" s="165">
        <v>45104</v>
      </c>
      <c r="K196" s="165">
        <v>45104</v>
      </c>
      <c r="L196" s="172" t="s">
        <v>3047</v>
      </c>
      <c r="M196" s="159" t="s">
        <v>133</v>
      </c>
      <c r="N196" s="159" t="s">
        <v>290</v>
      </c>
      <c r="O196" s="159" t="s">
        <v>2845</v>
      </c>
      <c r="P196" s="159"/>
      <c r="Q196" s="165"/>
      <c r="R196" s="166"/>
      <c r="S196" s="167"/>
      <c r="T196" s="168">
        <v>45107</v>
      </c>
      <c r="U196" s="163" t="s">
        <v>3048</v>
      </c>
      <c r="V196" s="169" t="s">
        <v>162</v>
      </c>
      <c r="W196" s="173" t="s">
        <v>371</v>
      </c>
    </row>
    <row r="197" spans="1:23" ht="14.45" customHeight="1" x14ac:dyDescent="0.25">
      <c r="A197" s="171" t="s">
        <v>3049</v>
      </c>
      <c r="B197" s="160">
        <v>47</v>
      </c>
      <c r="C197" s="159" t="s">
        <v>168</v>
      </c>
      <c r="D197" s="159" t="s">
        <v>173</v>
      </c>
      <c r="E197" s="159" t="s">
        <v>185</v>
      </c>
      <c r="F197" s="159"/>
      <c r="G197" s="166" t="s">
        <v>367</v>
      </c>
      <c r="H197" s="171" t="s">
        <v>91</v>
      </c>
      <c r="I197" s="159" t="s">
        <v>114</v>
      </c>
      <c r="J197" s="165">
        <v>45105</v>
      </c>
      <c r="K197" s="165">
        <v>45105</v>
      </c>
      <c r="L197" s="172" t="s">
        <v>3050</v>
      </c>
      <c r="M197" s="159" t="s">
        <v>133</v>
      </c>
      <c r="N197" s="159" t="s">
        <v>290</v>
      </c>
      <c r="O197" s="159" t="s">
        <v>310</v>
      </c>
      <c r="P197" s="159"/>
      <c r="Q197" s="165"/>
      <c r="R197" s="166"/>
      <c r="S197" s="167"/>
      <c r="T197" s="168">
        <v>45106</v>
      </c>
      <c r="U197" s="163" t="s">
        <v>3051</v>
      </c>
      <c r="V197" s="169" t="s">
        <v>162</v>
      </c>
      <c r="W197" s="173" t="s">
        <v>665</v>
      </c>
    </row>
    <row r="198" spans="1:23" ht="14.45" customHeight="1" x14ac:dyDescent="0.25">
      <c r="A198" s="171" t="s">
        <v>3052</v>
      </c>
      <c r="B198" s="160">
        <v>35</v>
      </c>
      <c r="C198" s="159" t="s">
        <v>168</v>
      </c>
      <c r="D198" s="159" t="s">
        <v>173</v>
      </c>
      <c r="E198" s="159" t="s">
        <v>185</v>
      </c>
      <c r="F198" s="159"/>
      <c r="G198" s="166" t="s">
        <v>521</v>
      </c>
      <c r="H198" s="171" t="s">
        <v>91</v>
      </c>
      <c r="I198" s="159" t="s">
        <v>114</v>
      </c>
      <c r="J198" s="165">
        <v>45105</v>
      </c>
      <c r="K198" s="165">
        <v>45105</v>
      </c>
      <c r="L198" s="172" t="s">
        <v>3053</v>
      </c>
      <c r="M198" s="159" t="s">
        <v>133</v>
      </c>
      <c r="N198" s="159" t="s">
        <v>290</v>
      </c>
      <c r="O198" s="159" t="s">
        <v>291</v>
      </c>
      <c r="P198" s="159"/>
      <c r="Q198" s="165"/>
      <c r="R198" s="166"/>
      <c r="S198" s="167"/>
      <c r="T198" s="168">
        <v>45108</v>
      </c>
      <c r="U198" s="163" t="s">
        <v>291</v>
      </c>
      <c r="V198" s="169" t="s">
        <v>162</v>
      </c>
      <c r="W198" s="173" t="s">
        <v>371</v>
      </c>
    </row>
    <row r="199" spans="1:23" ht="14.45" customHeight="1" x14ac:dyDescent="0.25">
      <c r="A199" s="171" t="s">
        <v>3054</v>
      </c>
      <c r="B199" s="160">
        <v>3</v>
      </c>
      <c r="C199" s="159" t="s">
        <v>178</v>
      </c>
      <c r="D199" s="159" t="s">
        <v>173</v>
      </c>
      <c r="E199" s="159" t="s">
        <v>185</v>
      </c>
      <c r="F199" s="159"/>
      <c r="G199" s="166" t="s">
        <v>436</v>
      </c>
      <c r="H199" s="171" t="s">
        <v>91</v>
      </c>
      <c r="I199" s="159" t="s">
        <v>114</v>
      </c>
      <c r="J199" s="165">
        <v>45105</v>
      </c>
      <c r="K199" s="165">
        <v>45105</v>
      </c>
      <c r="L199" s="172" t="s">
        <v>3055</v>
      </c>
      <c r="M199" s="159" t="s">
        <v>133</v>
      </c>
      <c r="N199" s="159" t="s">
        <v>290</v>
      </c>
      <c r="O199" s="159" t="s">
        <v>291</v>
      </c>
      <c r="P199" s="159"/>
      <c r="Q199" s="165"/>
      <c r="R199" s="159"/>
      <c r="S199" s="159"/>
      <c r="T199" s="168">
        <v>45109</v>
      </c>
      <c r="U199" s="163" t="s">
        <v>3056</v>
      </c>
      <c r="V199" s="169" t="s">
        <v>162</v>
      </c>
      <c r="W199" s="169" t="s">
        <v>299</v>
      </c>
    </row>
    <row r="200" spans="1:23" ht="14.45" customHeight="1" x14ac:dyDescent="0.25">
      <c r="A200" s="171" t="s">
        <v>3057</v>
      </c>
      <c r="B200" s="160">
        <v>4</v>
      </c>
      <c r="C200" s="159" t="s">
        <v>178</v>
      </c>
      <c r="D200" s="159" t="s">
        <v>173</v>
      </c>
      <c r="E200" s="159" t="s">
        <v>185</v>
      </c>
      <c r="F200" s="159"/>
      <c r="G200" s="166" t="s">
        <v>436</v>
      </c>
      <c r="H200" s="171" t="s">
        <v>91</v>
      </c>
      <c r="I200" s="159" t="s">
        <v>114</v>
      </c>
      <c r="J200" s="165">
        <v>45105</v>
      </c>
      <c r="K200" s="165">
        <v>45105</v>
      </c>
      <c r="L200" s="172" t="s">
        <v>3055</v>
      </c>
      <c r="M200" s="159" t="s">
        <v>133</v>
      </c>
      <c r="N200" s="159" t="s">
        <v>290</v>
      </c>
      <c r="O200" s="159" t="s">
        <v>291</v>
      </c>
      <c r="P200" s="159"/>
      <c r="Q200" s="165"/>
      <c r="R200" s="159"/>
      <c r="S200" s="159"/>
      <c r="T200" s="168">
        <v>45109</v>
      </c>
      <c r="U200" s="163" t="s">
        <v>212</v>
      </c>
      <c r="V200" s="169" t="s">
        <v>162</v>
      </c>
      <c r="W200" s="169" t="s">
        <v>299</v>
      </c>
    </row>
    <row r="201" spans="1:23" ht="14.45" customHeight="1" x14ac:dyDescent="0.25">
      <c r="A201" s="171" t="s">
        <v>3058</v>
      </c>
      <c r="B201" s="160">
        <v>30</v>
      </c>
      <c r="C201" s="159" t="s">
        <v>168</v>
      </c>
      <c r="D201" s="159" t="s">
        <v>173</v>
      </c>
      <c r="E201" s="159" t="s">
        <v>279</v>
      </c>
      <c r="F201" s="159"/>
      <c r="G201" s="159" t="s">
        <v>477</v>
      </c>
      <c r="H201" s="159" t="s">
        <v>89</v>
      </c>
      <c r="I201" s="159" t="s">
        <v>106</v>
      </c>
      <c r="J201" s="165">
        <v>45105</v>
      </c>
      <c r="K201" s="165">
        <v>45105</v>
      </c>
      <c r="L201" s="172" t="s">
        <v>3059</v>
      </c>
      <c r="M201" s="159" t="s">
        <v>137</v>
      </c>
      <c r="N201" s="159" t="s">
        <v>290</v>
      </c>
      <c r="O201" s="159" t="s">
        <v>705</v>
      </c>
      <c r="P201" s="159" t="s">
        <v>353</v>
      </c>
      <c r="Q201" s="165">
        <v>45110</v>
      </c>
      <c r="R201" s="166" t="s">
        <v>147</v>
      </c>
      <c r="S201" s="167"/>
      <c r="T201" s="168">
        <v>45115</v>
      </c>
      <c r="U201" s="163" t="s">
        <v>3060</v>
      </c>
      <c r="V201" s="169" t="s">
        <v>162</v>
      </c>
      <c r="W201" s="173" t="s">
        <v>3061</v>
      </c>
    </row>
    <row r="202" spans="1:23" ht="14.45" customHeight="1" x14ac:dyDescent="0.25">
      <c r="A202" s="171" t="s">
        <v>3062</v>
      </c>
      <c r="B202" s="160">
        <v>0.5</v>
      </c>
      <c r="C202" s="159" t="s">
        <v>178</v>
      </c>
      <c r="D202" s="159" t="s">
        <v>173</v>
      </c>
      <c r="E202" s="159" t="s">
        <v>279</v>
      </c>
      <c r="F202" s="159"/>
      <c r="G202" s="166" t="s">
        <v>373</v>
      </c>
      <c r="H202" s="171" t="s">
        <v>89</v>
      </c>
      <c r="I202" s="159" t="s">
        <v>106</v>
      </c>
      <c r="J202" s="165">
        <v>45105</v>
      </c>
      <c r="K202" s="165">
        <v>45105</v>
      </c>
      <c r="L202" s="172" t="s">
        <v>530</v>
      </c>
      <c r="M202" s="159" t="s">
        <v>133</v>
      </c>
      <c r="N202" s="159" t="s">
        <v>290</v>
      </c>
      <c r="O202" s="159" t="s">
        <v>284</v>
      </c>
      <c r="P202" s="159"/>
      <c r="Q202" s="165"/>
      <c r="R202" s="166"/>
      <c r="S202" s="167"/>
      <c r="T202" s="168">
        <v>45110</v>
      </c>
      <c r="U202" s="163" t="s">
        <v>3063</v>
      </c>
      <c r="V202" s="169" t="s">
        <v>162</v>
      </c>
      <c r="W202" s="173" t="s">
        <v>328</v>
      </c>
    </row>
    <row r="203" spans="1:23" ht="14.45" customHeight="1" x14ac:dyDescent="0.25">
      <c r="A203" s="171" t="s">
        <v>3064</v>
      </c>
      <c r="B203" s="160">
        <v>29</v>
      </c>
      <c r="C203" s="159" t="s">
        <v>168</v>
      </c>
      <c r="D203" s="159" t="s">
        <v>169</v>
      </c>
      <c r="E203" s="159" t="s">
        <v>279</v>
      </c>
      <c r="F203" s="159"/>
      <c r="G203" s="166" t="s">
        <v>231</v>
      </c>
      <c r="H203" s="171" t="s">
        <v>89</v>
      </c>
      <c r="I203" s="159" t="s">
        <v>104</v>
      </c>
      <c r="J203" s="165">
        <v>45105</v>
      </c>
      <c r="K203" s="165">
        <v>45105</v>
      </c>
      <c r="L203" s="172" t="s">
        <v>3065</v>
      </c>
      <c r="M203" s="159" t="s">
        <v>137</v>
      </c>
      <c r="N203" s="159" t="s">
        <v>290</v>
      </c>
      <c r="O203" s="159" t="s">
        <v>826</v>
      </c>
      <c r="P203" s="159" t="s">
        <v>353</v>
      </c>
      <c r="Q203" s="165">
        <v>45106</v>
      </c>
      <c r="R203" s="166" t="s">
        <v>354</v>
      </c>
      <c r="S203" s="167"/>
      <c r="T203" s="168">
        <v>45111</v>
      </c>
      <c r="U203" s="163" t="s">
        <v>3066</v>
      </c>
      <c r="V203" s="169" t="s">
        <v>162</v>
      </c>
      <c r="W203" s="173" t="s">
        <v>347</v>
      </c>
    </row>
    <row r="204" spans="1:23" ht="14.45" customHeight="1" x14ac:dyDescent="0.25">
      <c r="A204" s="171" t="s">
        <v>3067</v>
      </c>
      <c r="B204" s="160">
        <v>1</v>
      </c>
      <c r="C204" s="159" t="s">
        <v>178</v>
      </c>
      <c r="D204" s="159" t="s">
        <v>173</v>
      </c>
      <c r="E204" s="159" t="s">
        <v>185</v>
      </c>
      <c r="F204" s="159"/>
      <c r="G204" s="166" t="s">
        <v>529</v>
      </c>
      <c r="H204" s="171" t="s">
        <v>91</v>
      </c>
      <c r="I204" s="159" t="s">
        <v>114</v>
      </c>
      <c r="J204" s="165">
        <v>45106</v>
      </c>
      <c r="K204" s="165">
        <v>45106</v>
      </c>
      <c r="L204" s="172" t="s">
        <v>617</v>
      </c>
      <c r="M204" s="159" t="s">
        <v>133</v>
      </c>
      <c r="N204" s="159" t="s">
        <v>290</v>
      </c>
      <c r="O204" s="159" t="s">
        <v>618</v>
      </c>
      <c r="P204" s="159"/>
      <c r="Q204" s="165"/>
      <c r="R204" s="166"/>
      <c r="S204" s="167"/>
      <c r="T204" s="168">
        <v>45110</v>
      </c>
      <c r="U204" s="163"/>
      <c r="V204" s="169" t="s">
        <v>162</v>
      </c>
      <c r="W204" s="173" t="s">
        <v>299</v>
      </c>
    </row>
    <row r="205" spans="1:23" ht="14.45" customHeight="1" x14ac:dyDescent="0.25">
      <c r="A205" s="171" t="s">
        <v>3068</v>
      </c>
      <c r="B205" s="160">
        <v>8</v>
      </c>
      <c r="C205" s="159" t="s">
        <v>168</v>
      </c>
      <c r="D205" s="159" t="s">
        <v>173</v>
      </c>
      <c r="E205" s="159" t="s">
        <v>185</v>
      </c>
      <c r="F205" s="159"/>
      <c r="G205" s="166" t="s">
        <v>363</v>
      </c>
      <c r="H205" s="171" t="s">
        <v>91</v>
      </c>
      <c r="I205" s="159" t="s">
        <v>114</v>
      </c>
      <c r="J205" s="165">
        <v>45106</v>
      </c>
      <c r="K205" s="165">
        <v>45106</v>
      </c>
      <c r="L205" s="172" t="s">
        <v>3069</v>
      </c>
      <c r="M205" s="159" t="s">
        <v>133</v>
      </c>
      <c r="N205" s="159" t="s">
        <v>290</v>
      </c>
      <c r="O205" s="159" t="s">
        <v>345</v>
      </c>
      <c r="P205" s="159"/>
      <c r="Q205" s="165"/>
      <c r="R205" s="166"/>
      <c r="S205" s="167"/>
      <c r="T205" s="168">
        <v>45111</v>
      </c>
      <c r="U205" s="163" t="s">
        <v>2793</v>
      </c>
      <c r="V205" s="169" t="s">
        <v>162</v>
      </c>
      <c r="W205" s="173" t="s">
        <v>347</v>
      </c>
    </row>
    <row r="206" spans="1:23" ht="14.45" customHeight="1" x14ac:dyDescent="0.25">
      <c r="A206" s="171" t="s">
        <v>3070</v>
      </c>
      <c r="B206" s="160">
        <v>31</v>
      </c>
      <c r="C206" s="159" t="s">
        <v>168</v>
      </c>
      <c r="D206" s="159" t="s">
        <v>173</v>
      </c>
      <c r="E206" s="159" t="s">
        <v>279</v>
      </c>
      <c r="F206" s="159"/>
      <c r="G206" s="166" t="s">
        <v>338</v>
      </c>
      <c r="H206" s="171" t="s">
        <v>89</v>
      </c>
      <c r="I206" s="159" t="s">
        <v>102</v>
      </c>
      <c r="J206" s="165">
        <v>45106</v>
      </c>
      <c r="K206" s="165">
        <v>45106</v>
      </c>
      <c r="L206" s="172" t="s">
        <v>875</v>
      </c>
      <c r="M206" s="159" t="s">
        <v>137</v>
      </c>
      <c r="N206" s="159" t="s">
        <v>290</v>
      </c>
      <c r="O206" s="159" t="s">
        <v>171</v>
      </c>
      <c r="P206" s="159" t="s">
        <v>353</v>
      </c>
      <c r="Q206" s="165">
        <v>45107</v>
      </c>
      <c r="R206" s="166" t="s">
        <v>147</v>
      </c>
      <c r="S206" s="167"/>
      <c r="T206" s="168">
        <v>45111</v>
      </c>
      <c r="U206" s="163" t="s">
        <v>3071</v>
      </c>
      <c r="V206" s="169" t="s">
        <v>162</v>
      </c>
      <c r="W206" s="173" t="s">
        <v>3072</v>
      </c>
    </row>
    <row r="207" spans="1:23" ht="14.45" customHeight="1" x14ac:dyDescent="0.25">
      <c r="A207" s="171" t="s">
        <v>3073</v>
      </c>
      <c r="B207" s="160">
        <v>30</v>
      </c>
      <c r="C207" s="159" t="s">
        <v>168</v>
      </c>
      <c r="D207" s="159" t="s">
        <v>173</v>
      </c>
      <c r="E207" s="159" t="s">
        <v>279</v>
      </c>
      <c r="F207" s="159"/>
      <c r="G207" s="166" t="s">
        <v>338</v>
      </c>
      <c r="H207" s="171" t="s">
        <v>89</v>
      </c>
      <c r="I207" s="159" t="s">
        <v>102</v>
      </c>
      <c r="J207" s="165">
        <v>45106</v>
      </c>
      <c r="K207" s="165">
        <v>45106</v>
      </c>
      <c r="L207" s="172" t="s">
        <v>177</v>
      </c>
      <c r="M207" s="159" t="s">
        <v>137</v>
      </c>
      <c r="N207" s="159" t="s">
        <v>290</v>
      </c>
      <c r="O207" s="159" t="s">
        <v>208</v>
      </c>
      <c r="P207" s="159"/>
      <c r="Q207" s="165"/>
      <c r="R207" s="166"/>
      <c r="S207" s="167"/>
      <c r="T207" s="168">
        <v>45107</v>
      </c>
      <c r="U207" s="163" t="s">
        <v>3074</v>
      </c>
      <c r="V207" s="169" t="s">
        <v>162</v>
      </c>
      <c r="W207" s="173" t="s">
        <v>1569</v>
      </c>
    </row>
    <row r="208" spans="1:23" ht="14.45" customHeight="1" x14ac:dyDescent="0.25">
      <c r="A208" s="171" t="s">
        <v>3075</v>
      </c>
      <c r="B208" s="160">
        <v>29</v>
      </c>
      <c r="C208" s="159" t="s">
        <v>168</v>
      </c>
      <c r="D208" s="159" t="s">
        <v>173</v>
      </c>
      <c r="E208" s="159" t="s">
        <v>279</v>
      </c>
      <c r="F208" s="159"/>
      <c r="G208" s="166" t="s">
        <v>2928</v>
      </c>
      <c r="H208" s="171" t="s">
        <v>89</v>
      </c>
      <c r="I208" s="159" t="s">
        <v>104</v>
      </c>
      <c r="J208" s="165">
        <v>45107</v>
      </c>
      <c r="K208" s="165">
        <v>45107</v>
      </c>
      <c r="L208" s="172" t="s">
        <v>3076</v>
      </c>
      <c r="M208" s="159" t="s">
        <v>137</v>
      </c>
      <c r="N208" s="159" t="s">
        <v>290</v>
      </c>
      <c r="O208" s="159" t="s">
        <v>1733</v>
      </c>
      <c r="P208" s="159" t="s">
        <v>353</v>
      </c>
      <c r="Q208" s="165">
        <v>45107</v>
      </c>
      <c r="R208" s="166" t="s">
        <v>354</v>
      </c>
      <c r="S208" s="167"/>
      <c r="T208" s="168">
        <v>45112</v>
      </c>
      <c r="U208" s="163" t="s">
        <v>3077</v>
      </c>
      <c r="V208" s="169" t="s">
        <v>162</v>
      </c>
      <c r="W208" s="173" t="s">
        <v>328</v>
      </c>
    </row>
    <row r="209" spans="1:23" ht="14.45" customHeight="1" x14ac:dyDescent="0.25">
      <c r="A209" s="171" t="s">
        <v>3078</v>
      </c>
      <c r="B209" s="160">
        <v>74</v>
      </c>
      <c r="C209" s="159" t="s">
        <v>178</v>
      </c>
      <c r="D209" s="159" t="s">
        <v>173</v>
      </c>
      <c r="E209" s="159" t="s">
        <v>279</v>
      </c>
      <c r="F209" s="159"/>
      <c r="G209" s="166" t="s">
        <v>224</v>
      </c>
      <c r="H209" s="171" t="s">
        <v>89</v>
      </c>
      <c r="I209" s="159" t="s">
        <v>104</v>
      </c>
      <c r="J209" s="165">
        <v>45107</v>
      </c>
      <c r="K209" s="165">
        <v>45107</v>
      </c>
      <c r="L209" s="172" t="s">
        <v>3079</v>
      </c>
      <c r="M209" s="159" t="s">
        <v>133</v>
      </c>
      <c r="N209" s="159" t="s">
        <v>290</v>
      </c>
      <c r="O209" s="159" t="s">
        <v>310</v>
      </c>
      <c r="P209" s="159"/>
      <c r="Q209" s="165"/>
      <c r="R209" s="166"/>
      <c r="S209" s="167"/>
      <c r="T209" s="168">
        <v>45112</v>
      </c>
      <c r="U209" s="163" t="s">
        <v>3080</v>
      </c>
      <c r="V209" s="169" t="s">
        <v>162</v>
      </c>
      <c r="W209" s="173" t="s">
        <v>328</v>
      </c>
    </row>
    <row r="210" spans="1:23" ht="14.45" customHeight="1" x14ac:dyDescent="0.25">
      <c r="A210" s="171" t="s">
        <v>3081</v>
      </c>
      <c r="B210" s="160">
        <v>5.5</v>
      </c>
      <c r="C210" s="159" t="s">
        <v>168</v>
      </c>
      <c r="D210" s="159" t="s">
        <v>173</v>
      </c>
      <c r="E210" s="159" t="s">
        <v>185</v>
      </c>
      <c r="F210" s="159"/>
      <c r="G210" s="166" t="s">
        <v>521</v>
      </c>
      <c r="H210" s="171" t="s">
        <v>91</v>
      </c>
      <c r="I210" s="159" t="s">
        <v>114</v>
      </c>
      <c r="J210" s="165">
        <v>45107</v>
      </c>
      <c r="K210" s="165">
        <v>45107</v>
      </c>
      <c r="L210" s="172" t="s">
        <v>3082</v>
      </c>
      <c r="M210" s="159" t="s">
        <v>133</v>
      </c>
      <c r="N210" s="159" t="s">
        <v>290</v>
      </c>
      <c r="O210" s="159" t="s">
        <v>383</v>
      </c>
      <c r="P210" s="159"/>
      <c r="Q210" s="165"/>
      <c r="R210" s="166"/>
      <c r="S210" s="167"/>
      <c r="T210" s="168">
        <v>45107</v>
      </c>
      <c r="U210" s="163" t="s">
        <v>1287</v>
      </c>
      <c r="V210" s="169" t="s">
        <v>162</v>
      </c>
      <c r="W210" s="173" t="s">
        <v>973</v>
      </c>
    </row>
    <row r="211" spans="1:23" ht="14.45" customHeight="1" x14ac:dyDescent="0.25">
      <c r="A211" s="171" t="s">
        <v>3083</v>
      </c>
      <c r="B211" s="160">
        <v>19</v>
      </c>
      <c r="C211" s="159" t="s">
        <v>168</v>
      </c>
      <c r="D211" s="159" t="s">
        <v>173</v>
      </c>
      <c r="E211" s="159" t="s">
        <v>185</v>
      </c>
      <c r="F211" s="159"/>
      <c r="G211" s="166" t="s">
        <v>1891</v>
      </c>
      <c r="H211" s="171" t="s">
        <v>91</v>
      </c>
      <c r="I211" s="159" t="s">
        <v>114</v>
      </c>
      <c r="J211" s="165">
        <v>45107</v>
      </c>
      <c r="K211" s="165">
        <v>45107</v>
      </c>
      <c r="L211" s="172" t="s">
        <v>339</v>
      </c>
      <c r="M211" s="159" t="s">
        <v>137</v>
      </c>
      <c r="N211" s="159" t="s">
        <v>290</v>
      </c>
      <c r="O211" s="159" t="s">
        <v>171</v>
      </c>
      <c r="P211" s="159"/>
      <c r="Q211" s="165"/>
      <c r="R211" s="166"/>
      <c r="S211" s="167"/>
      <c r="T211" s="168">
        <v>45113</v>
      </c>
      <c r="U211" s="163" t="s">
        <v>3084</v>
      </c>
      <c r="V211" s="169" t="s">
        <v>162</v>
      </c>
      <c r="W211" s="173" t="s">
        <v>347</v>
      </c>
    </row>
    <row r="212" spans="1:23" ht="14.45" customHeight="1" x14ac:dyDescent="0.25">
      <c r="A212" s="171" t="s">
        <v>3085</v>
      </c>
      <c r="B212" s="160">
        <v>45</v>
      </c>
      <c r="C212" s="159" t="s">
        <v>168</v>
      </c>
      <c r="D212" s="159" t="s">
        <v>173</v>
      </c>
      <c r="E212" s="159" t="s">
        <v>185</v>
      </c>
      <c r="F212" s="159"/>
      <c r="G212" s="166" t="s">
        <v>1891</v>
      </c>
      <c r="H212" s="171" t="s">
        <v>91</v>
      </c>
      <c r="I212" s="159" t="s">
        <v>114</v>
      </c>
      <c r="J212" s="165">
        <v>45107</v>
      </c>
      <c r="K212" s="165">
        <v>45107</v>
      </c>
      <c r="L212" s="172" t="s">
        <v>3086</v>
      </c>
      <c r="M212" s="159" t="s">
        <v>201</v>
      </c>
      <c r="N212" s="159" t="s">
        <v>290</v>
      </c>
      <c r="O212" s="159" t="s">
        <v>291</v>
      </c>
      <c r="P212" s="159"/>
      <c r="Q212" s="165"/>
      <c r="R212" s="166"/>
      <c r="S212" s="167"/>
      <c r="T212" s="168">
        <v>45111</v>
      </c>
      <c r="U212" s="163" t="s">
        <v>3087</v>
      </c>
      <c r="V212" s="169" t="s">
        <v>162</v>
      </c>
      <c r="W212" s="173" t="s">
        <v>299</v>
      </c>
    </row>
    <row r="213" spans="1:23" ht="14.45" customHeight="1" x14ac:dyDescent="0.25">
      <c r="A213" s="171" t="s">
        <v>3088</v>
      </c>
      <c r="B213" s="160">
        <v>6</v>
      </c>
      <c r="C213" s="159" t="s">
        <v>168</v>
      </c>
      <c r="D213" s="159" t="s">
        <v>173</v>
      </c>
      <c r="E213" s="159" t="s">
        <v>279</v>
      </c>
      <c r="F213" s="159"/>
      <c r="G213" s="166" t="s">
        <v>350</v>
      </c>
      <c r="H213" s="171" t="s">
        <v>89</v>
      </c>
      <c r="I213" s="159" t="s">
        <v>106</v>
      </c>
      <c r="J213" s="165">
        <v>45107</v>
      </c>
      <c r="K213" s="165">
        <v>45107</v>
      </c>
      <c r="L213" s="172" t="s">
        <v>3089</v>
      </c>
      <c r="M213" s="159" t="s">
        <v>201</v>
      </c>
      <c r="N213" s="159" t="s">
        <v>290</v>
      </c>
      <c r="O213" s="159" t="s">
        <v>421</v>
      </c>
      <c r="P213" s="159" t="s">
        <v>353</v>
      </c>
      <c r="Q213" s="165">
        <v>45113</v>
      </c>
      <c r="R213" s="166" t="s">
        <v>354</v>
      </c>
      <c r="S213" s="167"/>
      <c r="T213" s="168">
        <v>45116</v>
      </c>
      <c r="U213" s="163" t="s">
        <v>3090</v>
      </c>
      <c r="V213" s="169" t="s">
        <v>162</v>
      </c>
      <c r="W213" s="173" t="s">
        <v>417</v>
      </c>
    </row>
    <row r="214" spans="1:23" ht="14.45" customHeight="1" x14ac:dyDescent="0.25">
      <c r="A214" s="171" t="s">
        <v>3091</v>
      </c>
      <c r="B214" s="160">
        <v>8</v>
      </c>
      <c r="C214" s="159" t="s">
        <v>178</v>
      </c>
      <c r="D214" s="159" t="s">
        <v>508</v>
      </c>
      <c r="E214" s="159" t="s">
        <v>185</v>
      </c>
      <c r="F214" s="159"/>
      <c r="G214" s="166" t="s">
        <v>3092</v>
      </c>
      <c r="H214" s="171" t="s">
        <v>91</v>
      </c>
      <c r="I214" s="159" t="s">
        <v>116</v>
      </c>
      <c r="J214" s="165">
        <v>45107</v>
      </c>
      <c r="K214" s="165">
        <v>45107</v>
      </c>
      <c r="L214" s="172" t="s">
        <v>3093</v>
      </c>
      <c r="M214" s="159" t="s">
        <v>133</v>
      </c>
      <c r="N214" s="159" t="s">
        <v>644</v>
      </c>
      <c r="O214" s="159" t="s">
        <v>345</v>
      </c>
      <c r="P214" s="159"/>
      <c r="Q214" s="165"/>
      <c r="R214" s="166"/>
      <c r="S214" s="167"/>
      <c r="T214" s="168">
        <v>45111</v>
      </c>
      <c r="U214" s="163" t="s">
        <v>3094</v>
      </c>
      <c r="V214" s="169" t="s">
        <v>162</v>
      </c>
      <c r="W214" s="173" t="s">
        <v>299</v>
      </c>
    </row>
    <row r="215" spans="1:23" ht="14.45" customHeight="1" x14ac:dyDescent="0.25">
      <c r="A215" s="171" t="s">
        <v>3095</v>
      </c>
      <c r="B215" s="160">
        <v>65</v>
      </c>
      <c r="C215" s="159" t="s">
        <v>178</v>
      </c>
      <c r="D215" s="159" t="s">
        <v>173</v>
      </c>
      <c r="E215" s="159" t="s">
        <v>279</v>
      </c>
      <c r="F215" s="159"/>
      <c r="G215" s="166" t="s">
        <v>224</v>
      </c>
      <c r="H215" s="171" t="s">
        <v>89</v>
      </c>
      <c r="I215" s="159" t="s">
        <v>104</v>
      </c>
      <c r="J215" s="165">
        <v>45107</v>
      </c>
      <c r="K215" s="165">
        <v>45107</v>
      </c>
      <c r="L215" s="172" t="s">
        <v>3096</v>
      </c>
      <c r="M215" s="159" t="s">
        <v>133</v>
      </c>
      <c r="N215" s="159" t="s">
        <v>290</v>
      </c>
      <c r="O215" s="159" t="s">
        <v>291</v>
      </c>
      <c r="P215" s="159"/>
      <c r="Q215" s="165"/>
      <c r="R215" s="166"/>
      <c r="S215" s="167"/>
      <c r="T215" s="168">
        <v>45107</v>
      </c>
      <c r="U215" s="163" t="s">
        <v>285</v>
      </c>
      <c r="V215" s="169" t="s">
        <v>166</v>
      </c>
      <c r="W215" s="173" t="s">
        <v>1124</v>
      </c>
    </row>
    <row r="216" spans="1:23" ht="14.45" customHeight="1" x14ac:dyDescent="0.25">
      <c r="A216" s="171" t="s">
        <v>3097</v>
      </c>
      <c r="B216" s="160">
        <v>36</v>
      </c>
      <c r="C216" s="159" t="s">
        <v>168</v>
      </c>
      <c r="D216" s="159" t="s">
        <v>173</v>
      </c>
      <c r="E216" s="159" t="s">
        <v>185</v>
      </c>
      <c r="F216" s="159"/>
      <c r="G216" s="166" t="s">
        <v>1891</v>
      </c>
      <c r="H216" s="171" t="s">
        <v>89</v>
      </c>
      <c r="I216" s="159" t="s">
        <v>114</v>
      </c>
      <c r="J216" s="165">
        <v>45108</v>
      </c>
      <c r="K216" s="165">
        <v>45108</v>
      </c>
      <c r="L216" s="172" t="s">
        <v>3098</v>
      </c>
      <c r="M216" s="159" t="s">
        <v>137</v>
      </c>
      <c r="N216" s="159" t="s">
        <v>290</v>
      </c>
      <c r="O216" s="159" t="s">
        <v>1733</v>
      </c>
      <c r="P216" s="159"/>
      <c r="Q216" s="165"/>
      <c r="R216" s="166"/>
      <c r="S216" s="167"/>
      <c r="T216" s="168">
        <v>45108</v>
      </c>
      <c r="U216" s="163" t="s">
        <v>285</v>
      </c>
      <c r="V216" s="169" t="s">
        <v>166</v>
      </c>
      <c r="W216" s="173" t="s">
        <v>1124</v>
      </c>
    </row>
    <row r="217" spans="1:23" ht="14.45" customHeight="1" x14ac:dyDescent="0.25">
      <c r="A217" s="171" t="s">
        <v>3099</v>
      </c>
      <c r="B217" s="160">
        <v>27</v>
      </c>
      <c r="C217" s="159" t="s">
        <v>168</v>
      </c>
      <c r="D217" s="159" t="s">
        <v>173</v>
      </c>
      <c r="E217" s="159" t="s">
        <v>185</v>
      </c>
      <c r="F217" s="159"/>
      <c r="G217" s="166" t="s">
        <v>413</v>
      </c>
      <c r="H217" s="171" t="s">
        <v>91</v>
      </c>
      <c r="I217" s="159" t="s">
        <v>114</v>
      </c>
      <c r="J217" s="165">
        <v>45108</v>
      </c>
      <c r="K217" s="165">
        <v>45108</v>
      </c>
      <c r="L217" s="172" t="s">
        <v>1391</v>
      </c>
      <c r="M217" s="159" t="s">
        <v>137</v>
      </c>
      <c r="N217" s="159" t="s">
        <v>290</v>
      </c>
      <c r="O217" s="159" t="s">
        <v>171</v>
      </c>
      <c r="P217" s="159"/>
      <c r="Q217" s="165"/>
      <c r="R217" s="166"/>
      <c r="S217" s="167"/>
      <c r="T217" s="168">
        <v>45136</v>
      </c>
      <c r="U217" s="163" t="s">
        <v>3100</v>
      </c>
      <c r="V217" s="169" t="s">
        <v>162</v>
      </c>
      <c r="W217" s="173" t="s">
        <v>3101</v>
      </c>
    </row>
    <row r="218" spans="1:23" ht="14.45" customHeight="1" x14ac:dyDescent="0.25">
      <c r="A218" s="171" t="s">
        <v>3102</v>
      </c>
      <c r="B218" s="160">
        <v>60</v>
      </c>
      <c r="C218" s="159" t="s">
        <v>178</v>
      </c>
      <c r="D218" s="159" t="s">
        <v>173</v>
      </c>
      <c r="E218" s="159" t="s">
        <v>185</v>
      </c>
      <c r="F218" s="159"/>
      <c r="G218" s="166" t="s">
        <v>3103</v>
      </c>
      <c r="H218" s="171" t="s">
        <v>89</v>
      </c>
      <c r="I218" s="159" t="s">
        <v>114</v>
      </c>
      <c r="J218" s="165">
        <v>45108</v>
      </c>
      <c r="K218" s="165">
        <v>45108</v>
      </c>
      <c r="L218" s="172" t="s">
        <v>3104</v>
      </c>
      <c r="M218" s="159" t="s">
        <v>201</v>
      </c>
      <c r="N218" s="159" t="s">
        <v>290</v>
      </c>
      <c r="O218" s="159" t="s">
        <v>359</v>
      </c>
      <c r="P218" s="159" t="s">
        <v>353</v>
      </c>
      <c r="Q218" s="165">
        <v>45113</v>
      </c>
      <c r="R218" s="166" t="s">
        <v>147</v>
      </c>
      <c r="S218" s="167"/>
      <c r="T218" s="168">
        <v>45147</v>
      </c>
      <c r="U218" s="163" t="s">
        <v>3105</v>
      </c>
      <c r="V218" s="169" t="s">
        <v>162</v>
      </c>
      <c r="W218" s="173" t="s">
        <v>3106</v>
      </c>
    </row>
    <row r="219" spans="1:23" ht="14.45" customHeight="1" x14ac:dyDescent="0.25">
      <c r="A219" s="171" t="s">
        <v>3107</v>
      </c>
      <c r="B219" s="160">
        <v>29</v>
      </c>
      <c r="C219" s="159" t="s">
        <v>178</v>
      </c>
      <c r="D219" s="159" t="s">
        <v>173</v>
      </c>
      <c r="E219" s="159" t="s">
        <v>185</v>
      </c>
      <c r="F219" s="159"/>
      <c r="G219" s="166" t="s">
        <v>521</v>
      </c>
      <c r="H219" s="171" t="s">
        <v>91</v>
      </c>
      <c r="I219" s="159" t="s">
        <v>114</v>
      </c>
      <c r="J219" s="165">
        <v>45108</v>
      </c>
      <c r="K219" s="165">
        <v>45108</v>
      </c>
      <c r="L219" s="172" t="s">
        <v>2384</v>
      </c>
      <c r="M219" s="159" t="s">
        <v>201</v>
      </c>
      <c r="N219" s="159" t="s">
        <v>290</v>
      </c>
      <c r="O219" s="159" t="s">
        <v>421</v>
      </c>
      <c r="P219" s="159"/>
      <c r="Q219" s="165"/>
      <c r="R219" s="166"/>
      <c r="S219" s="167"/>
      <c r="T219" s="168">
        <v>45111</v>
      </c>
      <c r="U219" s="163" t="s">
        <v>3108</v>
      </c>
      <c r="V219" s="169" t="s">
        <v>162</v>
      </c>
      <c r="W219" s="173" t="s">
        <v>371</v>
      </c>
    </row>
    <row r="220" spans="1:23" ht="14.45" customHeight="1" x14ac:dyDescent="0.25">
      <c r="A220" s="171" t="s">
        <v>3109</v>
      </c>
      <c r="B220" s="160">
        <v>1</v>
      </c>
      <c r="C220" s="159" t="s">
        <v>178</v>
      </c>
      <c r="D220" s="159" t="s">
        <v>173</v>
      </c>
      <c r="E220" s="159" t="s">
        <v>279</v>
      </c>
      <c r="F220" s="159"/>
      <c r="G220" s="166" t="s">
        <v>179</v>
      </c>
      <c r="H220" s="171" t="s">
        <v>89</v>
      </c>
      <c r="I220" s="159" t="s">
        <v>106</v>
      </c>
      <c r="J220" s="165">
        <v>45108</v>
      </c>
      <c r="K220" s="165">
        <v>45108</v>
      </c>
      <c r="L220" s="172" t="s">
        <v>3110</v>
      </c>
      <c r="M220" s="159" t="s">
        <v>133</v>
      </c>
      <c r="N220" s="159" t="s">
        <v>290</v>
      </c>
      <c r="O220" s="159" t="s">
        <v>618</v>
      </c>
      <c r="P220" s="159"/>
      <c r="Q220" s="165"/>
      <c r="R220" s="166"/>
      <c r="S220" s="167"/>
      <c r="T220" s="168">
        <v>45114</v>
      </c>
      <c r="U220" s="163" t="s">
        <v>3111</v>
      </c>
      <c r="V220" s="169" t="s">
        <v>162</v>
      </c>
      <c r="W220" s="173" t="s">
        <v>347</v>
      </c>
    </row>
    <row r="221" spans="1:23" ht="14.45" customHeight="1" x14ac:dyDescent="0.25">
      <c r="A221" s="171" t="s">
        <v>3112</v>
      </c>
      <c r="B221" s="160">
        <v>8</v>
      </c>
      <c r="C221" s="159" t="s">
        <v>168</v>
      </c>
      <c r="D221" s="159" t="s">
        <v>173</v>
      </c>
      <c r="E221" s="159" t="s">
        <v>185</v>
      </c>
      <c r="F221" s="159"/>
      <c r="G221" s="166" t="s">
        <v>408</v>
      </c>
      <c r="H221" s="171" t="s">
        <v>91</v>
      </c>
      <c r="I221" s="159" t="s">
        <v>114</v>
      </c>
      <c r="J221" s="165">
        <v>45108</v>
      </c>
      <c r="K221" s="165">
        <v>45108</v>
      </c>
      <c r="L221" s="172" t="s">
        <v>501</v>
      </c>
      <c r="M221" s="159" t="s">
        <v>133</v>
      </c>
      <c r="N221" s="159" t="s">
        <v>290</v>
      </c>
      <c r="O221" s="159" t="s">
        <v>383</v>
      </c>
      <c r="P221" s="159"/>
      <c r="Q221" s="165"/>
      <c r="R221" s="166"/>
      <c r="S221" s="167"/>
      <c r="T221" s="168">
        <v>45112</v>
      </c>
      <c r="U221" s="163" t="s">
        <v>907</v>
      </c>
      <c r="V221" s="169" t="s">
        <v>162</v>
      </c>
      <c r="W221" s="173" t="s">
        <v>299</v>
      </c>
    </row>
    <row r="222" spans="1:23" ht="14.45" customHeight="1" x14ac:dyDescent="0.25">
      <c r="A222" s="171" t="s">
        <v>3113</v>
      </c>
      <c r="B222" s="160">
        <v>35</v>
      </c>
      <c r="C222" s="159" t="s">
        <v>168</v>
      </c>
      <c r="D222" s="159" t="s">
        <v>173</v>
      </c>
      <c r="E222" s="159" t="s">
        <v>185</v>
      </c>
      <c r="F222" s="159"/>
      <c r="G222" s="166" t="s">
        <v>1891</v>
      </c>
      <c r="H222" s="171" t="s">
        <v>91</v>
      </c>
      <c r="I222" s="159" t="s">
        <v>114</v>
      </c>
      <c r="J222" s="165">
        <v>45109</v>
      </c>
      <c r="K222" s="165">
        <v>45109</v>
      </c>
      <c r="L222" s="172" t="s">
        <v>3114</v>
      </c>
      <c r="M222" s="159" t="s">
        <v>137</v>
      </c>
      <c r="N222" s="159" t="s">
        <v>274</v>
      </c>
      <c r="O222" s="159" t="s">
        <v>208</v>
      </c>
      <c r="P222" s="159"/>
      <c r="Q222" s="165"/>
      <c r="R222" s="166"/>
      <c r="S222" s="167"/>
      <c r="T222" s="168">
        <v>45114</v>
      </c>
      <c r="U222" s="163" t="s">
        <v>3115</v>
      </c>
      <c r="V222" s="169" t="s">
        <v>162</v>
      </c>
      <c r="W222" s="173" t="s">
        <v>328</v>
      </c>
    </row>
    <row r="223" spans="1:23" ht="14.45" customHeight="1" x14ac:dyDescent="0.25">
      <c r="A223" s="171" t="s">
        <v>3116</v>
      </c>
      <c r="B223" s="160">
        <v>58</v>
      </c>
      <c r="C223" s="159" t="s">
        <v>168</v>
      </c>
      <c r="D223" s="159" t="s">
        <v>173</v>
      </c>
      <c r="E223" s="159" t="s">
        <v>279</v>
      </c>
      <c r="F223" s="159"/>
      <c r="G223" s="166" t="s">
        <v>338</v>
      </c>
      <c r="H223" s="171" t="s">
        <v>89</v>
      </c>
      <c r="I223" s="159" t="s">
        <v>102</v>
      </c>
      <c r="J223" s="165">
        <v>45109</v>
      </c>
      <c r="K223" s="165">
        <v>45109</v>
      </c>
      <c r="L223" s="172" t="s">
        <v>3117</v>
      </c>
      <c r="M223" s="159" t="s">
        <v>133</v>
      </c>
      <c r="N223" s="159" t="s">
        <v>274</v>
      </c>
      <c r="O223" s="159" t="s">
        <v>736</v>
      </c>
      <c r="P223" s="159"/>
      <c r="Q223" s="165"/>
      <c r="R223" s="166" t="s">
        <v>147</v>
      </c>
      <c r="S223" s="167"/>
      <c r="T223" s="168">
        <v>45117</v>
      </c>
      <c r="U223" s="163" t="s">
        <v>3118</v>
      </c>
      <c r="V223" s="169" t="s">
        <v>162</v>
      </c>
      <c r="W223" s="173" t="s">
        <v>1623</v>
      </c>
    </row>
    <row r="224" spans="1:23" ht="14.45" customHeight="1" x14ac:dyDescent="0.25">
      <c r="A224" s="171" t="s">
        <v>3119</v>
      </c>
      <c r="B224" s="160">
        <v>11</v>
      </c>
      <c r="C224" s="159" t="s">
        <v>178</v>
      </c>
      <c r="D224" s="159" t="s">
        <v>839</v>
      </c>
      <c r="E224" s="159" t="s">
        <v>185</v>
      </c>
      <c r="F224" s="159"/>
      <c r="G224" s="166" t="s">
        <v>3120</v>
      </c>
      <c r="H224" s="171" t="s">
        <v>91</v>
      </c>
      <c r="I224" s="159" t="s">
        <v>116</v>
      </c>
      <c r="J224" s="165">
        <v>45109</v>
      </c>
      <c r="K224" s="165">
        <v>45109</v>
      </c>
      <c r="L224" s="172" t="s">
        <v>3121</v>
      </c>
      <c r="M224" s="159" t="s">
        <v>133</v>
      </c>
      <c r="N224" s="159" t="s">
        <v>644</v>
      </c>
      <c r="O224" s="159" t="s">
        <v>291</v>
      </c>
      <c r="P224" s="159"/>
      <c r="Q224" s="165"/>
      <c r="R224" s="166"/>
      <c r="S224" s="167"/>
      <c r="T224" s="168">
        <v>45115</v>
      </c>
      <c r="U224" s="163" t="s">
        <v>285</v>
      </c>
      <c r="V224" s="169" t="s">
        <v>164</v>
      </c>
      <c r="W224" s="173" t="s">
        <v>286</v>
      </c>
    </row>
    <row r="225" spans="1:23" ht="14.45" customHeight="1" x14ac:dyDescent="0.25">
      <c r="A225" s="171"/>
      <c r="B225" s="193"/>
      <c r="C225" s="191"/>
      <c r="D225" s="191"/>
      <c r="E225" s="191"/>
      <c r="F225" s="191"/>
      <c r="G225" s="194"/>
      <c r="H225" s="197"/>
      <c r="I225" s="159"/>
      <c r="J225" s="165"/>
      <c r="K225" s="165"/>
      <c r="L225" s="172"/>
      <c r="M225" s="159"/>
      <c r="N225" s="159"/>
      <c r="O225" s="159"/>
      <c r="P225" s="159"/>
      <c r="Q225" s="165"/>
      <c r="R225" s="166"/>
      <c r="S225" s="167"/>
      <c r="T225" s="168"/>
      <c r="U225" s="163"/>
      <c r="V225" s="169"/>
      <c r="W225" s="173"/>
    </row>
    <row r="226" spans="1:23" ht="14.45" customHeight="1" x14ac:dyDescent="0.25">
      <c r="A226" s="171"/>
      <c r="B226" s="160"/>
      <c r="C226" s="159"/>
      <c r="D226" s="159"/>
      <c r="E226" s="159"/>
      <c r="F226" s="159"/>
      <c r="G226" s="166"/>
      <c r="H226" s="171"/>
      <c r="I226" s="159"/>
      <c r="J226" s="165"/>
      <c r="K226" s="165"/>
      <c r="L226" s="172"/>
      <c r="M226" s="159"/>
      <c r="N226" s="159"/>
      <c r="O226" s="159"/>
      <c r="P226" s="159"/>
      <c r="Q226" s="165"/>
      <c r="R226" s="166"/>
      <c r="S226" s="167"/>
      <c r="T226" s="168"/>
      <c r="U226" s="163"/>
      <c r="V226" s="169"/>
      <c r="W226" s="173"/>
    </row>
    <row r="227" spans="1:23" ht="14.45" customHeight="1" x14ac:dyDescent="0.25">
      <c r="A227" s="171"/>
      <c r="B227" s="160"/>
      <c r="C227" s="159"/>
      <c r="D227" s="159"/>
      <c r="E227" s="159"/>
      <c r="F227" s="159"/>
      <c r="G227" s="166"/>
      <c r="H227" s="171"/>
      <c r="I227" s="159"/>
      <c r="J227" s="165"/>
      <c r="K227" s="165"/>
      <c r="L227" s="172"/>
      <c r="M227" s="159"/>
      <c r="N227" s="159"/>
      <c r="O227" s="159"/>
      <c r="P227" s="159"/>
      <c r="Q227" s="165"/>
      <c r="R227" s="166"/>
      <c r="S227" s="167"/>
      <c r="T227" s="168"/>
      <c r="U227" s="163"/>
      <c r="V227" s="169"/>
      <c r="W227" s="173"/>
    </row>
    <row r="228" spans="1:23" ht="14.45" customHeight="1" x14ac:dyDescent="0.25">
      <c r="A228" s="171"/>
      <c r="B228" s="160"/>
      <c r="C228" s="159"/>
      <c r="D228" s="159"/>
      <c r="E228" s="159"/>
      <c r="F228" s="159"/>
      <c r="G228" s="166"/>
      <c r="H228" s="171"/>
      <c r="I228" s="159"/>
      <c r="J228" s="165"/>
      <c r="K228" s="165"/>
      <c r="L228" s="172"/>
      <c r="M228" s="159"/>
      <c r="N228" s="159"/>
      <c r="O228" s="159"/>
      <c r="P228" s="159"/>
      <c r="Q228" s="165"/>
      <c r="R228" s="166"/>
      <c r="S228" s="167"/>
      <c r="T228" s="168"/>
      <c r="U228" s="163"/>
      <c r="V228" s="169"/>
      <c r="W228" s="173"/>
    </row>
    <row r="229" spans="1:23" ht="14.45" customHeight="1" x14ac:dyDescent="0.25">
      <c r="A229" s="171"/>
      <c r="B229" s="160"/>
      <c r="C229" s="159"/>
      <c r="D229" s="159"/>
      <c r="E229" s="159"/>
      <c r="F229" s="159"/>
      <c r="G229" s="166"/>
      <c r="H229" s="171"/>
      <c r="I229" s="159"/>
      <c r="J229" s="165"/>
      <c r="K229" s="165"/>
      <c r="L229" s="172"/>
      <c r="M229" s="159"/>
      <c r="N229" s="159"/>
      <c r="O229" s="159"/>
      <c r="P229" s="159"/>
      <c r="Q229" s="165"/>
      <c r="R229" s="166"/>
      <c r="S229" s="167"/>
      <c r="T229" s="168"/>
      <c r="U229" s="163"/>
      <c r="V229" s="169"/>
      <c r="W229" s="173"/>
    </row>
    <row r="230" spans="1:23" ht="14.45" customHeight="1" x14ac:dyDescent="0.25">
      <c r="A230" s="171"/>
      <c r="B230" s="160"/>
      <c r="C230" s="159"/>
      <c r="D230" s="159"/>
      <c r="E230" s="159"/>
      <c r="F230" s="159"/>
      <c r="G230" s="166"/>
      <c r="H230" s="171"/>
      <c r="I230" s="159"/>
      <c r="J230" s="165"/>
      <c r="K230" s="165"/>
      <c r="L230" s="172"/>
      <c r="M230" s="159"/>
      <c r="N230" s="159"/>
      <c r="O230" s="159"/>
      <c r="P230" s="159"/>
      <c r="Q230" s="165"/>
      <c r="R230" s="166"/>
      <c r="S230" s="167"/>
      <c r="T230" s="168"/>
      <c r="U230" s="163"/>
      <c r="V230" s="169"/>
      <c r="W230" s="173"/>
    </row>
    <row r="231" spans="1:23" ht="14.45" customHeight="1" x14ac:dyDescent="0.25">
      <c r="A231" s="171"/>
      <c r="B231" s="170"/>
      <c r="C231" s="159"/>
      <c r="D231" s="159"/>
      <c r="E231" s="159"/>
      <c r="F231" s="159"/>
      <c r="G231" s="166"/>
      <c r="H231" s="171"/>
      <c r="I231" s="159"/>
      <c r="J231" s="165"/>
      <c r="K231" s="165"/>
      <c r="L231" s="172"/>
      <c r="M231" s="159"/>
      <c r="N231" s="159"/>
      <c r="O231" s="159"/>
      <c r="P231" s="159"/>
      <c r="Q231" s="165"/>
      <c r="R231" s="166"/>
      <c r="S231" s="167"/>
      <c r="T231" s="168"/>
      <c r="U231" s="163"/>
      <c r="V231" s="169"/>
      <c r="W231" s="173"/>
    </row>
    <row r="232" spans="1:23" ht="14.45" customHeight="1" x14ac:dyDescent="0.25">
      <c r="A232" s="171"/>
      <c r="B232" s="160"/>
      <c r="C232" s="159"/>
      <c r="D232" s="159"/>
      <c r="E232" s="159"/>
      <c r="F232" s="159"/>
      <c r="G232" s="166"/>
      <c r="H232" s="171"/>
      <c r="I232" s="159"/>
      <c r="J232" s="165"/>
      <c r="K232" s="165"/>
      <c r="L232" s="172"/>
      <c r="M232" s="159"/>
      <c r="N232" s="159"/>
      <c r="O232" s="159"/>
      <c r="P232" s="159"/>
      <c r="Q232" s="165"/>
      <c r="R232" s="166"/>
      <c r="S232" s="167"/>
      <c r="T232" s="168"/>
      <c r="U232" s="163"/>
      <c r="V232" s="169"/>
      <c r="W232" s="173"/>
    </row>
    <row r="233" spans="1:23" ht="14.45" customHeight="1" x14ac:dyDescent="0.25">
      <c r="A233" s="171"/>
      <c r="B233" s="160"/>
      <c r="C233" s="159"/>
      <c r="D233" s="159"/>
      <c r="E233" s="159"/>
      <c r="F233" s="159"/>
      <c r="G233" s="166"/>
      <c r="H233" s="171"/>
      <c r="I233" s="159"/>
      <c r="J233" s="165"/>
      <c r="K233" s="165"/>
      <c r="L233" s="172"/>
      <c r="M233" s="159"/>
      <c r="N233" s="159"/>
      <c r="O233" s="159"/>
      <c r="P233" s="159"/>
      <c r="Q233" s="165"/>
      <c r="R233" s="166"/>
      <c r="S233" s="167"/>
      <c r="T233" s="168"/>
      <c r="U233" s="163"/>
      <c r="V233" s="169"/>
      <c r="W233" s="173"/>
    </row>
    <row r="234" spans="1:23" ht="14.45" customHeight="1" x14ac:dyDescent="0.25">
      <c r="A234" s="171"/>
      <c r="B234" s="160"/>
      <c r="C234" s="159"/>
      <c r="D234" s="159"/>
      <c r="E234" s="159"/>
      <c r="F234" s="159"/>
      <c r="G234" s="166"/>
      <c r="H234" s="171"/>
      <c r="I234" s="159"/>
      <c r="J234" s="165"/>
      <c r="K234" s="165"/>
      <c r="L234" s="172"/>
      <c r="M234" s="159"/>
      <c r="N234" s="159"/>
      <c r="O234" s="159"/>
      <c r="P234" s="159"/>
      <c r="Q234" s="165"/>
      <c r="R234" s="166"/>
      <c r="S234" s="167"/>
      <c r="T234" s="168"/>
      <c r="U234" s="163"/>
      <c r="V234" s="169"/>
      <c r="W234" s="173"/>
    </row>
    <row r="235" spans="1:23" ht="14.45" customHeight="1" x14ac:dyDescent="0.25">
      <c r="A235" s="171"/>
      <c r="B235" s="160"/>
      <c r="C235" s="159"/>
      <c r="D235" s="159"/>
      <c r="E235" s="159"/>
      <c r="F235" s="159"/>
      <c r="G235" s="166"/>
      <c r="H235" s="171"/>
      <c r="I235" s="159"/>
      <c r="J235" s="165"/>
      <c r="K235" s="165"/>
      <c r="L235" s="172"/>
      <c r="M235" s="159"/>
      <c r="N235" s="159"/>
      <c r="O235" s="159"/>
      <c r="P235" s="159"/>
      <c r="Q235" s="165"/>
      <c r="R235" s="166"/>
      <c r="S235" s="167"/>
      <c r="T235" s="168"/>
      <c r="U235" s="163"/>
      <c r="V235" s="169"/>
      <c r="W235" s="173"/>
    </row>
    <row r="236" spans="1:23" ht="14.45" customHeight="1" x14ac:dyDescent="0.25">
      <c r="A236" s="171"/>
      <c r="B236" s="170"/>
      <c r="C236" s="159"/>
      <c r="D236" s="159"/>
      <c r="E236" s="159"/>
      <c r="F236" s="159"/>
      <c r="G236" s="166"/>
      <c r="H236" s="171"/>
      <c r="I236" s="159"/>
      <c r="J236" s="165"/>
      <c r="K236" s="165"/>
      <c r="L236" s="172"/>
      <c r="M236" s="159"/>
      <c r="N236" s="159"/>
      <c r="O236" s="159"/>
      <c r="P236" s="159"/>
      <c r="Q236" s="165"/>
      <c r="R236" s="166"/>
      <c r="S236" s="167"/>
      <c r="T236" s="168"/>
      <c r="U236" s="163"/>
      <c r="V236" s="169"/>
      <c r="W236" s="173"/>
    </row>
    <row r="237" spans="1:23" ht="14.45" customHeight="1" x14ac:dyDescent="0.25">
      <c r="A237" s="171"/>
      <c r="B237" s="170"/>
      <c r="C237" s="159"/>
      <c r="D237" s="159"/>
      <c r="E237" s="159"/>
      <c r="F237" s="159"/>
      <c r="G237" s="166"/>
      <c r="H237" s="171"/>
      <c r="I237" s="159"/>
      <c r="J237" s="165"/>
      <c r="K237" s="165"/>
      <c r="L237" s="172"/>
      <c r="M237" s="159"/>
      <c r="N237" s="159"/>
      <c r="O237" s="159"/>
      <c r="P237" s="159"/>
      <c r="Q237" s="165"/>
      <c r="R237" s="166"/>
      <c r="S237" s="167"/>
      <c r="T237" s="168"/>
      <c r="U237" s="163"/>
      <c r="V237" s="169"/>
      <c r="W237" s="173"/>
    </row>
    <row r="238" spans="1:23" ht="14.45" customHeight="1" x14ac:dyDescent="0.25">
      <c r="A238" s="171"/>
      <c r="B238" s="160"/>
      <c r="C238" s="159"/>
      <c r="D238" s="159"/>
      <c r="E238" s="159"/>
      <c r="F238" s="159"/>
      <c r="G238" s="166"/>
      <c r="H238" s="171"/>
      <c r="I238" s="159"/>
      <c r="J238" s="165"/>
      <c r="K238" s="165"/>
      <c r="L238" s="172"/>
      <c r="M238" s="159"/>
      <c r="N238" s="159"/>
      <c r="O238" s="159"/>
      <c r="P238" s="159"/>
      <c r="Q238" s="165"/>
      <c r="R238" s="166"/>
      <c r="S238" s="167"/>
      <c r="T238" s="168"/>
      <c r="U238" s="163"/>
      <c r="V238" s="169"/>
      <c r="W238" s="173"/>
    </row>
    <row r="239" spans="1:23" ht="14.45" customHeight="1" x14ac:dyDescent="0.25">
      <c r="A239" s="171"/>
      <c r="B239" s="160"/>
      <c r="C239" s="159"/>
      <c r="D239" s="159"/>
      <c r="E239" s="159"/>
      <c r="F239" s="159"/>
      <c r="G239" s="166"/>
      <c r="H239" s="171"/>
      <c r="I239" s="159"/>
      <c r="J239" s="165"/>
      <c r="K239" s="165"/>
      <c r="L239" s="172"/>
      <c r="M239" s="159"/>
      <c r="N239" s="159"/>
      <c r="O239" s="159"/>
      <c r="P239" s="159"/>
      <c r="Q239" s="165"/>
      <c r="R239" s="166"/>
      <c r="S239" s="167"/>
      <c r="T239" s="168"/>
      <c r="U239" s="163"/>
      <c r="V239" s="169"/>
      <c r="W239" s="173"/>
    </row>
    <row r="240" spans="1:23" ht="14.45" customHeight="1" x14ac:dyDescent="0.25">
      <c r="A240" s="171"/>
      <c r="B240" s="160"/>
      <c r="C240" s="159"/>
      <c r="D240" s="159"/>
      <c r="E240" s="159"/>
      <c r="F240" s="159"/>
      <c r="G240" s="166"/>
      <c r="H240" s="171"/>
      <c r="I240" s="159"/>
      <c r="J240" s="165"/>
      <c r="K240" s="165"/>
      <c r="L240" s="172"/>
      <c r="M240" s="159"/>
      <c r="N240" s="159"/>
      <c r="O240" s="159"/>
      <c r="P240" s="159"/>
      <c r="Q240" s="165"/>
      <c r="R240" s="166"/>
      <c r="S240" s="167"/>
      <c r="T240" s="168"/>
      <c r="U240" s="163"/>
      <c r="V240" s="169"/>
      <c r="W240" s="173"/>
    </row>
    <row r="241" spans="1:23" ht="14.45" customHeight="1" x14ac:dyDescent="0.25">
      <c r="A241" s="171"/>
      <c r="B241" s="170"/>
      <c r="C241" s="159"/>
      <c r="D241" s="159"/>
      <c r="E241" s="159"/>
      <c r="F241" s="159"/>
      <c r="G241" s="166"/>
      <c r="H241" s="171"/>
      <c r="I241" s="159"/>
      <c r="J241" s="165"/>
      <c r="K241" s="165"/>
      <c r="L241" s="172"/>
      <c r="M241" s="159"/>
      <c r="N241" s="159"/>
      <c r="O241" s="159"/>
      <c r="P241" s="159"/>
      <c r="Q241" s="165"/>
      <c r="R241" s="166"/>
      <c r="S241" s="167"/>
      <c r="T241" s="168"/>
      <c r="U241" s="163"/>
      <c r="V241" s="169"/>
      <c r="W241" s="173"/>
    </row>
    <row r="242" spans="1:23" ht="14.45" customHeight="1" x14ac:dyDescent="0.25">
      <c r="A242" s="171"/>
      <c r="B242" s="160"/>
      <c r="C242" s="159"/>
      <c r="D242" s="159"/>
      <c r="E242" s="159"/>
      <c r="F242" s="159"/>
      <c r="G242" s="166"/>
      <c r="H242" s="171"/>
      <c r="I242" s="159"/>
      <c r="J242" s="165"/>
      <c r="K242" s="165"/>
      <c r="L242" s="172"/>
      <c r="M242" s="159"/>
      <c r="N242" s="159"/>
      <c r="O242" s="159"/>
      <c r="P242" s="159"/>
      <c r="Q242" s="165"/>
      <c r="R242" s="166"/>
      <c r="S242" s="167"/>
      <c r="T242" s="168"/>
      <c r="U242" s="163"/>
      <c r="V242" s="169"/>
      <c r="W242" s="173"/>
    </row>
    <row r="243" spans="1:23" ht="14.45" customHeight="1" x14ac:dyDescent="0.25">
      <c r="A243" s="171"/>
      <c r="B243" s="160"/>
      <c r="C243" s="159"/>
      <c r="D243" s="159"/>
      <c r="E243" s="159"/>
      <c r="F243" s="159"/>
      <c r="G243" s="166"/>
      <c r="H243" s="171"/>
      <c r="I243" s="159"/>
      <c r="J243" s="165"/>
      <c r="K243" s="165"/>
      <c r="L243" s="172"/>
      <c r="M243" s="159"/>
      <c r="N243" s="159"/>
      <c r="O243" s="159"/>
      <c r="P243" s="159"/>
      <c r="Q243" s="165"/>
      <c r="R243" s="166"/>
      <c r="S243" s="167"/>
      <c r="T243" s="168"/>
      <c r="U243" s="163"/>
      <c r="V243" s="169"/>
      <c r="W243" s="173"/>
    </row>
    <row r="244" spans="1:23" ht="14.45" customHeight="1" x14ac:dyDescent="0.25">
      <c r="A244" s="171"/>
      <c r="B244" s="160"/>
      <c r="C244" s="159"/>
      <c r="D244" s="159"/>
      <c r="E244" s="159"/>
      <c r="F244" s="159"/>
      <c r="G244" s="166"/>
      <c r="H244" s="171"/>
      <c r="I244" s="159"/>
      <c r="J244" s="165"/>
      <c r="K244" s="165"/>
      <c r="L244" s="172"/>
      <c r="M244" s="159"/>
      <c r="N244" s="159"/>
      <c r="O244" s="159"/>
      <c r="P244" s="159"/>
      <c r="Q244" s="165"/>
      <c r="R244" s="166"/>
      <c r="S244" s="167"/>
      <c r="T244" s="168"/>
      <c r="U244" s="163"/>
      <c r="V244" s="169"/>
      <c r="W244" s="173"/>
    </row>
    <row r="245" spans="1:23" ht="14.45" customHeight="1" x14ac:dyDescent="0.25">
      <c r="A245" s="171"/>
      <c r="B245" s="160"/>
      <c r="C245" s="159"/>
      <c r="D245" s="159"/>
      <c r="E245" s="159"/>
      <c r="F245" s="159"/>
      <c r="G245" s="166"/>
      <c r="H245" s="171"/>
      <c r="I245" s="159"/>
      <c r="J245" s="165"/>
      <c r="K245" s="165"/>
      <c r="L245" s="172"/>
      <c r="M245" s="159"/>
      <c r="N245" s="159"/>
      <c r="O245" s="159"/>
      <c r="P245" s="159"/>
      <c r="Q245" s="165"/>
      <c r="R245" s="166"/>
      <c r="S245" s="167"/>
      <c r="T245" s="168"/>
      <c r="U245" s="163"/>
      <c r="V245" s="169"/>
      <c r="W245" s="173"/>
    </row>
    <row r="246" spans="1:23" ht="14.45" customHeight="1" x14ac:dyDescent="0.25">
      <c r="A246" s="171"/>
      <c r="B246" s="160"/>
      <c r="C246" s="159"/>
      <c r="D246" s="159"/>
      <c r="E246" s="159"/>
      <c r="F246" s="159"/>
      <c r="G246" s="166"/>
      <c r="H246" s="171"/>
      <c r="I246" s="159"/>
      <c r="J246" s="165"/>
      <c r="K246" s="165"/>
      <c r="L246" s="172"/>
      <c r="M246" s="159"/>
      <c r="N246" s="159"/>
      <c r="O246" s="159"/>
      <c r="P246" s="159"/>
      <c r="Q246" s="165"/>
      <c r="R246" s="166"/>
      <c r="S246" s="167"/>
      <c r="T246" s="168"/>
      <c r="U246" s="163"/>
      <c r="V246" s="169"/>
      <c r="W246" s="173"/>
    </row>
    <row r="247" spans="1:23" ht="14.45" customHeight="1" x14ac:dyDescent="0.25">
      <c r="A247" s="171"/>
      <c r="B247" s="160"/>
      <c r="C247" s="159"/>
      <c r="D247" s="159"/>
      <c r="E247" s="159"/>
      <c r="F247" s="159"/>
      <c r="G247" s="166"/>
      <c r="H247" s="171"/>
      <c r="I247" s="159"/>
      <c r="J247" s="165"/>
      <c r="K247" s="165"/>
      <c r="L247" s="172"/>
      <c r="M247" s="159"/>
      <c r="N247" s="159"/>
      <c r="O247" s="159"/>
      <c r="P247" s="159"/>
      <c r="Q247" s="165"/>
      <c r="R247" s="166"/>
      <c r="S247" s="167"/>
      <c r="T247" s="168"/>
      <c r="U247" s="163"/>
      <c r="V247" s="169"/>
      <c r="W247" s="173"/>
    </row>
    <row r="248" spans="1:23" ht="14.45" customHeight="1" x14ac:dyDescent="0.25">
      <c r="A248" s="171"/>
      <c r="B248" s="160"/>
      <c r="C248" s="159"/>
      <c r="D248" s="159"/>
      <c r="E248" s="159"/>
      <c r="F248" s="159"/>
      <c r="G248" s="166"/>
      <c r="H248" s="171"/>
      <c r="I248" s="159"/>
      <c r="J248" s="165"/>
      <c r="K248" s="165"/>
      <c r="L248" s="172"/>
      <c r="M248" s="159"/>
      <c r="N248" s="159"/>
      <c r="O248" s="159"/>
      <c r="P248" s="159"/>
      <c r="Q248" s="165"/>
      <c r="R248" s="166"/>
      <c r="S248" s="167"/>
      <c r="T248" s="168"/>
      <c r="U248" s="163"/>
      <c r="V248" s="169"/>
      <c r="W248" s="173"/>
    </row>
    <row r="249" spans="1:23" ht="14.45" customHeight="1" x14ac:dyDescent="0.25">
      <c r="A249" s="171"/>
      <c r="B249" s="170"/>
      <c r="C249" s="159"/>
      <c r="D249" s="159"/>
      <c r="E249" s="159"/>
      <c r="F249" s="159"/>
      <c r="G249" s="166"/>
      <c r="H249" s="171"/>
      <c r="I249" s="159"/>
      <c r="J249" s="165"/>
      <c r="K249" s="165"/>
      <c r="L249" s="172"/>
      <c r="M249" s="159"/>
      <c r="N249" s="159"/>
      <c r="O249" s="159"/>
      <c r="P249" s="159"/>
      <c r="Q249" s="165"/>
      <c r="R249" s="166"/>
      <c r="S249" s="167"/>
      <c r="T249" s="168"/>
      <c r="U249" s="163"/>
      <c r="V249" s="169"/>
      <c r="W249" s="173"/>
    </row>
    <row r="250" spans="1:23" ht="14.45" customHeight="1" x14ac:dyDescent="0.25">
      <c r="A250" s="171"/>
      <c r="B250" s="160"/>
      <c r="C250" s="159"/>
      <c r="D250" s="159"/>
      <c r="E250" s="159"/>
      <c r="F250" s="159"/>
      <c r="G250" s="166"/>
      <c r="H250" s="171"/>
      <c r="I250" s="159"/>
      <c r="J250" s="165"/>
      <c r="K250" s="165"/>
      <c r="L250" s="172"/>
      <c r="M250" s="159"/>
      <c r="N250" s="159"/>
      <c r="O250" s="159"/>
      <c r="P250" s="159"/>
      <c r="Q250" s="165"/>
      <c r="R250" s="166"/>
      <c r="S250" s="167"/>
      <c r="T250" s="168"/>
      <c r="U250" s="163"/>
      <c r="V250" s="169"/>
      <c r="W250" s="173"/>
    </row>
    <row r="251" spans="1:23" ht="14.45" customHeight="1" x14ac:dyDescent="0.25">
      <c r="A251" s="171"/>
      <c r="B251" s="160"/>
      <c r="C251" s="159"/>
      <c r="D251" s="159"/>
      <c r="E251" s="159"/>
      <c r="F251" s="159"/>
      <c r="G251" s="166"/>
      <c r="H251" s="171"/>
      <c r="I251" s="159"/>
      <c r="J251" s="165"/>
      <c r="K251" s="165"/>
      <c r="L251" s="172"/>
      <c r="M251" s="159"/>
      <c r="N251" s="159"/>
      <c r="O251" s="159"/>
      <c r="P251" s="159"/>
      <c r="Q251" s="165"/>
      <c r="R251" s="166"/>
      <c r="S251" s="167"/>
      <c r="T251" s="168"/>
      <c r="U251" s="163"/>
      <c r="V251" s="169"/>
      <c r="W251" s="173"/>
    </row>
    <row r="252" spans="1:23" ht="14.45" customHeight="1" x14ac:dyDescent="0.25">
      <c r="A252" s="171"/>
      <c r="B252" s="160"/>
      <c r="C252" s="159"/>
      <c r="D252" s="159"/>
      <c r="E252" s="159"/>
      <c r="F252" s="159"/>
      <c r="G252" s="166"/>
      <c r="H252" s="171"/>
      <c r="I252" s="159"/>
      <c r="J252" s="165"/>
      <c r="K252" s="165"/>
      <c r="L252" s="172"/>
      <c r="M252" s="159"/>
      <c r="N252" s="159"/>
      <c r="O252" s="159"/>
      <c r="P252" s="159"/>
      <c r="Q252" s="165"/>
      <c r="R252" s="166"/>
      <c r="S252" s="167"/>
      <c r="T252" s="168"/>
      <c r="U252" s="163"/>
      <c r="V252" s="169"/>
      <c r="W252" s="173"/>
    </row>
    <row r="253" spans="1:23" ht="14.45" customHeight="1" x14ac:dyDescent="0.25">
      <c r="A253" s="171"/>
      <c r="B253" s="160"/>
      <c r="C253" s="159"/>
      <c r="D253" s="159"/>
      <c r="E253" s="159"/>
      <c r="F253" s="159"/>
      <c r="G253" s="166"/>
      <c r="H253" s="171"/>
      <c r="I253" s="159"/>
      <c r="J253" s="165"/>
      <c r="K253" s="165"/>
      <c r="L253" s="172"/>
      <c r="M253" s="159"/>
      <c r="N253" s="159"/>
      <c r="O253" s="159"/>
      <c r="P253" s="159"/>
      <c r="Q253" s="165"/>
      <c r="R253" s="166"/>
      <c r="S253" s="167"/>
      <c r="T253" s="168"/>
      <c r="U253" s="163"/>
      <c r="V253" s="169"/>
      <c r="W253" s="173"/>
    </row>
    <row r="254" spans="1:23" ht="14.45" customHeight="1" x14ac:dyDescent="0.25">
      <c r="A254" s="171"/>
      <c r="B254" s="160"/>
      <c r="C254" s="159"/>
      <c r="D254" s="159"/>
      <c r="E254" s="159"/>
      <c r="F254" s="159"/>
      <c r="G254" s="166"/>
      <c r="H254" s="171"/>
      <c r="I254" s="159"/>
      <c r="J254" s="165"/>
      <c r="K254" s="165"/>
      <c r="L254" s="172"/>
      <c r="M254" s="159"/>
      <c r="N254" s="159"/>
      <c r="O254" s="159"/>
      <c r="P254" s="159"/>
      <c r="Q254" s="165"/>
      <c r="R254" s="166"/>
      <c r="S254" s="167"/>
      <c r="T254" s="168"/>
      <c r="U254" s="163"/>
      <c r="V254" s="169"/>
      <c r="W254" s="173"/>
    </row>
    <row r="255" spans="1:23" ht="14.45" customHeight="1" x14ac:dyDescent="0.25">
      <c r="A255" s="171"/>
      <c r="B255" s="160"/>
      <c r="C255" s="159"/>
      <c r="D255" s="159"/>
      <c r="E255" s="159"/>
      <c r="F255" s="159"/>
      <c r="G255" s="166"/>
      <c r="H255" s="171"/>
      <c r="I255" s="159"/>
      <c r="J255" s="165"/>
      <c r="K255" s="165"/>
      <c r="L255" s="172"/>
      <c r="M255" s="159"/>
      <c r="N255" s="159"/>
      <c r="O255" s="159"/>
      <c r="P255" s="159"/>
      <c r="Q255" s="165"/>
      <c r="R255" s="166"/>
      <c r="S255" s="167"/>
      <c r="T255" s="168"/>
      <c r="U255" s="163"/>
      <c r="V255" s="169"/>
      <c r="W255" s="173"/>
    </row>
    <row r="256" spans="1:23" ht="14.45" customHeight="1" x14ac:dyDescent="0.25">
      <c r="A256" s="171"/>
      <c r="B256" s="160"/>
      <c r="C256" s="159"/>
      <c r="D256" s="159"/>
      <c r="E256" s="159"/>
      <c r="F256" s="159"/>
      <c r="G256" s="166"/>
      <c r="H256" s="171"/>
      <c r="I256" s="159"/>
      <c r="J256" s="165"/>
      <c r="K256" s="178"/>
      <c r="L256" s="172"/>
      <c r="M256" s="159"/>
      <c r="N256" s="159"/>
      <c r="O256" s="159"/>
      <c r="P256" s="159"/>
      <c r="Q256" s="165"/>
      <c r="R256" s="166"/>
      <c r="S256" s="167"/>
      <c r="T256" s="168"/>
      <c r="U256" s="163"/>
      <c r="V256" s="169"/>
      <c r="W256" s="173"/>
    </row>
    <row r="257" spans="1:23" ht="14.45" customHeight="1" x14ac:dyDescent="0.25">
      <c r="A257" s="171"/>
      <c r="B257" s="160"/>
      <c r="C257" s="159"/>
      <c r="D257" s="159"/>
      <c r="E257" s="159"/>
      <c r="F257" s="159"/>
      <c r="G257" s="166"/>
      <c r="H257" s="171"/>
      <c r="I257" s="159"/>
      <c r="J257" s="165"/>
      <c r="K257" s="165"/>
      <c r="L257" s="172"/>
      <c r="M257" s="159"/>
      <c r="N257" s="159"/>
      <c r="O257" s="159"/>
      <c r="P257" s="159"/>
      <c r="Q257" s="165"/>
      <c r="R257" s="166"/>
      <c r="S257" s="167"/>
      <c r="T257" s="168"/>
      <c r="U257" s="163"/>
      <c r="V257" s="169"/>
      <c r="W257" s="173"/>
    </row>
    <row r="258" spans="1:23" ht="14.45" customHeight="1" x14ac:dyDescent="0.25">
      <c r="A258" s="171"/>
      <c r="B258" s="160"/>
      <c r="C258" s="159"/>
      <c r="D258" s="159"/>
      <c r="E258" s="159"/>
      <c r="F258" s="159"/>
      <c r="G258" s="166"/>
      <c r="H258" s="171"/>
      <c r="I258" s="159"/>
      <c r="J258" s="165"/>
      <c r="K258" s="165"/>
      <c r="L258" s="172"/>
      <c r="M258" s="159"/>
      <c r="N258" s="159"/>
      <c r="O258" s="159"/>
      <c r="P258" s="159"/>
      <c r="Q258" s="165"/>
      <c r="R258" s="166"/>
      <c r="S258" s="167"/>
      <c r="T258" s="168"/>
      <c r="U258" s="163"/>
      <c r="V258" s="169"/>
      <c r="W258" s="173"/>
    </row>
    <row r="259" spans="1:23" ht="14.45" customHeight="1" x14ac:dyDescent="0.25">
      <c r="A259" s="171"/>
      <c r="B259" s="160"/>
      <c r="C259" s="159"/>
      <c r="D259" s="159"/>
      <c r="E259" s="159"/>
      <c r="F259" s="159"/>
      <c r="G259" s="166"/>
      <c r="H259" s="171"/>
      <c r="I259" s="159"/>
      <c r="J259" s="165"/>
      <c r="K259" s="165"/>
      <c r="L259" s="172"/>
      <c r="M259" s="159"/>
      <c r="N259" s="159"/>
      <c r="O259" s="159"/>
      <c r="P259" s="159"/>
      <c r="Q259" s="165"/>
      <c r="R259" s="166"/>
      <c r="S259" s="167"/>
      <c r="T259" s="168"/>
      <c r="U259" s="163"/>
      <c r="V259" s="169"/>
      <c r="W259" s="173"/>
    </row>
    <row r="260" spans="1:23" ht="14.45" customHeight="1" x14ac:dyDescent="0.25">
      <c r="A260" s="171"/>
      <c r="B260" s="160"/>
      <c r="C260" s="159"/>
      <c r="D260" s="159"/>
      <c r="E260" s="159"/>
      <c r="F260" s="159"/>
      <c r="G260" s="166"/>
      <c r="H260" s="171"/>
      <c r="I260" s="159"/>
      <c r="J260" s="165"/>
      <c r="K260" s="165"/>
      <c r="L260" s="172"/>
      <c r="M260" s="159"/>
      <c r="N260" s="159"/>
      <c r="O260" s="159"/>
      <c r="P260" s="159"/>
      <c r="Q260" s="165"/>
      <c r="R260" s="166"/>
      <c r="S260" s="167"/>
      <c r="T260" s="168"/>
      <c r="U260" s="163"/>
      <c r="V260" s="169"/>
      <c r="W260" s="173"/>
    </row>
    <row r="261" spans="1:23" ht="14.45" customHeight="1" x14ac:dyDescent="0.25">
      <c r="A261" s="171"/>
      <c r="B261" s="160"/>
      <c r="C261" s="159"/>
      <c r="D261" s="159"/>
      <c r="E261" s="159"/>
      <c r="F261" s="159"/>
      <c r="G261" s="166"/>
      <c r="H261" s="171"/>
      <c r="I261" s="159"/>
      <c r="J261" s="165"/>
      <c r="K261" s="165"/>
      <c r="L261" s="172"/>
      <c r="M261" s="159"/>
      <c r="N261" s="159"/>
      <c r="O261" s="159"/>
      <c r="P261" s="159"/>
      <c r="Q261" s="165"/>
      <c r="R261" s="166"/>
      <c r="S261" s="167"/>
      <c r="T261" s="168"/>
      <c r="U261" s="163"/>
      <c r="V261" s="169"/>
      <c r="W261" s="173"/>
    </row>
    <row r="262" spans="1:23" ht="14.45" customHeight="1" x14ac:dyDescent="0.25">
      <c r="A262" s="171"/>
      <c r="B262" s="160"/>
      <c r="C262" s="159"/>
      <c r="D262" s="159"/>
      <c r="E262" s="159"/>
      <c r="F262" s="159"/>
      <c r="G262" s="166"/>
      <c r="H262" s="171"/>
      <c r="I262" s="159"/>
      <c r="J262" s="165"/>
      <c r="K262" s="165"/>
      <c r="L262" s="172"/>
      <c r="M262" s="159"/>
      <c r="N262" s="159"/>
      <c r="O262" s="159"/>
      <c r="P262" s="159"/>
      <c r="Q262" s="165"/>
      <c r="R262" s="166"/>
      <c r="S262" s="167"/>
      <c r="T262" s="168"/>
      <c r="U262" s="163"/>
      <c r="V262" s="169"/>
      <c r="W262" s="173"/>
    </row>
    <row r="263" spans="1:23" ht="14.45" customHeight="1" x14ac:dyDescent="0.25">
      <c r="A263" s="171"/>
      <c r="B263" s="160"/>
      <c r="C263" s="159"/>
      <c r="D263" s="159"/>
      <c r="E263" s="159"/>
      <c r="F263" s="159"/>
      <c r="G263" s="166"/>
      <c r="H263" s="171"/>
      <c r="I263" s="159"/>
      <c r="J263" s="165"/>
      <c r="K263" s="165"/>
      <c r="L263" s="172"/>
      <c r="M263" s="159"/>
      <c r="N263" s="159"/>
      <c r="O263" s="159"/>
      <c r="P263" s="159"/>
      <c r="Q263" s="165"/>
      <c r="R263" s="166"/>
      <c r="S263" s="167"/>
      <c r="T263" s="168"/>
      <c r="U263" s="163"/>
      <c r="V263" s="169"/>
      <c r="W263" s="173"/>
    </row>
    <row r="264" spans="1:23" ht="14.45" customHeight="1" x14ac:dyDescent="0.25">
      <c r="A264" s="171"/>
      <c r="B264" s="170"/>
      <c r="C264" s="159"/>
      <c r="D264" s="159"/>
      <c r="E264" s="159"/>
      <c r="F264" s="159"/>
      <c r="G264" s="166"/>
      <c r="H264" s="171"/>
      <c r="I264" s="159"/>
      <c r="J264" s="165"/>
      <c r="K264" s="165"/>
      <c r="L264" s="172"/>
      <c r="M264" s="159"/>
      <c r="N264" s="159"/>
      <c r="O264" s="159"/>
      <c r="P264" s="159"/>
      <c r="Q264" s="165"/>
      <c r="R264" s="166"/>
      <c r="S264" s="167"/>
      <c r="T264" s="168"/>
      <c r="U264" s="163"/>
      <c r="V264" s="169"/>
      <c r="W264" s="173"/>
    </row>
    <row r="265" spans="1:23" ht="14.45" customHeight="1" x14ac:dyDescent="0.25">
      <c r="A265" s="171"/>
      <c r="B265" s="160"/>
      <c r="C265" s="159"/>
      <c r="D265" s="159"/>
      <c r="E265" s="159"/>
      <c r="F265" s="159"/>
      <c r="G265" s="166"/>
      <c r="H265" s="171"/>
      <c r="I265" s="159"/>
      <c r="J265" s="165"/>
      <c r="K265" s="165"/>
      <c r="L265" s="172"/>
      <c r="M265" s="159"/>
      <c r="N265" s="159"/>
      <c r="O265" s="159"/>
      <c r="P265" s="159"/>
      <c r="Q265" s="165"/>
      <c r="R265" s="166"/>
      <c r="S265" s="167"/>
      <c r="T265" s="168"/>
      <c r="U265" s="163"/>
      <c r="V265" s="169"/>
      <c r="W265" s="173"/>
    </row>
    <row r="266" spans="1:23" ht="14.45" customHeight="1" x14ac:dyDescent="0.25">
      <c r="A266" s="171"/>
      <c r="B266" s="170"/>
      <c r="C266" s="159"/>
      <c r="D266" s="159"/>
      <c r="E266" s="159"/>
      <c r="F266" s="159"/>
      <c r="G266" s="166"/>
      <c r="H266" s="171"/>
      <c r="I266" s="159"/>
      <c r="J266" s="165"/>
      <c r="K266" s="165"/>
      <c r="L266" s="172"/>
      <c r="M266" s="159"/>
      <c r="N266" s="159"/>
      <c r="O266" s="159"/>
      <c r="P266" s="159"/>
      <c r="Q266" s="165"/>
      <c r="R266" s="166"/>
      <c r="S266" s="167"/>
      <c r="T266" s="168"/>
      <c r="U266" s="163"/>
      <c r="V266" s="169"/>
      <c r="W266" s="173"/>
    </row>
    <row r="267" spans="1:23" ht="14.45" customHeight="1" x14ac:dyDescent="0.25">
      <c r="A267" s="171"/>
      <c r="B267" s="160"/>
      <c r="C267" s="159"/>
      <c r="D267" s="159"/>
      <c r="E267" s="159"/>
      <c r="F267" s="159"/>
      <c r="G267" s="166"/>
      <c r="H267" s="171"/>
      <c r="I267" s="159"/>
      <c r="J267" s="165"/>
      <c r="K267" s="165"/>
      <c r="L267" s="172"/>
      <c r="M267" s="159"/>
      <c r="N267" s="159"/>
      <c r="O267" s="159"/>
      <c r="P267" s="159"/>
      <c r="Q267" s="165"/>
      <c r="R267" s="166"/>
      <c r="S267" s="167"/>
      <c r="T267" s="168"/>
      <c r="U267" s="163"/>
      <c r="V267" s="169"/>
      <c r="W267" s="173"/>
    </row>
    <row r="268" spans="1:23" ht="14.45" customHeight="1" x14ac:dyDescent="0.25">
      <c r="A268" s="171"/>
      <c r="B268" s="170"/>
      <c r="C268" s="159"/>
      <c r="D268" s="159"/>
      <c r="E268" s="159"/>
      <c r="F268" s="159"/>
      <c r="G268" s="166"/>
      <c r="H268" s="171"/>
      <c r="I268" s="159"/>
      <c r="J268" s="165"/>
      <c r="K268" s="165"/>
      <c r="L268" s="172"/>
      <c r="M268" s="159"/>
      <c r="N268" s="159"/>
      <c r="O268" s="159"/>
      <c r="P268" s="159"/>
      <c r="Q268" s="165"/>
      <c r="R268" s="166"/>
      <c r="S268" s="167"/>
      <c r="T268" s="168"/>
      <c r="U268" s="163"/>
      <c r="V268" s="169"/>
      <c r="W268" s="173"/>
    </row>
    <row r="269" spans="1:23" ht="14.45" customHeight="1" x14ac:dyDescent="0.25">
      <c r="A269" s="171"/>
      <c r="B269" s="160"/>
      <c r="C269" s="159"/>
      <c r="D269" s="159"/>
      <c r="E269" s="159"/>
      <c r="F269" s="159"/>
      <c r="G269" s="166"/>
      <c r="H269" s="171"/>
      <c r="I269" s="159"/>
      <c r="J269" s="165"/>
      <c r="K269" s="165"/>
      <c r="L269" s="172"/>
      <c r="M269" s="159"/>
      <c r="N269" s="159"/>
      <c r="O269" s="159"/>
      <c r="P269" s="159"/>
      <c r="Q269" s="165"/>
      <c r="R269" s="166"/>
      <c r="S269" s="167"/>
      <c r="T269" s="168"/>
      <c r="U269" s="163"/>
      <c r="V269" s="169"/>
      <c r="W269" s="173"/>
    </row>
    <row r="270" spans="1:23" ht="14.45" customHeight="1" x14ac:dyDescent="0.25">
      <c r="A270" s="171"/>
      <c r="B270" s="170"/>
      <c r="C270" s="159"/>
      <c r="D270" s="159"/>
      <c r="E270" s="159"/>
      <c r="F270" s="159"/>
      <c r="G270" s="166"/>
      <c r="H270" s="171"/>
      <c r="I270" s="159"/>
      <c r="J270" s="165"/>
      <c r="K270" s="165"/>
      <c r="L270" s="172"/>
      <c r="M270" s="159"/>
      <c r="N270" s="159"/>
      <c r="O270" s="159"/>
      <c r="P270" s="159"/>
      <c r="Q270" s="165"/>
      <c r="R270" s="166"/>
      <c r="S270" s="167"/>
      <c r="T270" s="168"/>
      <c r="U270" s="163"/>
      <c r="V270" s="169"/>
      <c r="W270" s="173"/>
    </row>
    <row r="271" spans="1:23" ht="14.45" customHeight="1" x14ac:dyDescent="0.25">
      <c r="A271" s="171"/>
      <c r="B271" s="160"/>
      <c r="C271" s="159"/>
      <c r="D271" s="159"/>
      <c r="E271" s="159"/>
      <c r="F271" s="159"/>
      <c r="G271" s="166"/>
      <c r="H271" s="171"/>
      <c r="I271" s="159"/>
      <c r="J271" s="165"/>
      <c r="K271" s="165"/>
      <c r="L271" s="172"/>
      <c r="M271" s="159"/>
      <c r="N271" s="159"/>
      <c r="O271" s="159"/>
      <c r="P271" s="159"/>
      <c r="Q271" s="165"/>
      <c r="R271" s="166"/>
      <c r="S271" s="167"/>
      <c r="T271" s="168"/>
      <c r="U271" s="163"/>
      <c r="V271" s="169"/>
      <c r="W271" s="173"/>
    </row>
    <row r="272" spans="1:23" ht="14.45" customHeight="1" x14ac:dyDescent="0.25">
      <c r="A272" s="171"/>
      <c r="B272" s="170"/>
      <c r="C272" s="159"/>
      <c r="D272" s="159"/>
      <c r="E272" s="159"/>
      <c r="F272" s="159"/>
      <c r="G272" s="166"/>
      <c r="H272" s="171"/>
      <c r="I272" s="159"/>
      <c r="J272" s="165"/>
      <c r="K272" s="165"/>
      <c r="L272" s="172"/>
      <c r="M272" s="159"/>
      <c r="N272" s="159"/>
      <c r="O272" s="159"/>
      <c r="P272" s="159"/>
      <c r="Q272" s="165"/>
      <c r="R272" s="166"/>
      <c r="S272" s="167"/>
      <c r="T272" s="168"/>
      <c r="U272" s="163"/>
      <c r="V272" s="169"/>
      <c r="W272" s="173"/>
    </row>
    <row r="273" spans="1:23" ht="14.45" customHeight="1" x14ac:dyDescent="0.25">
      <c r="A273" s="171"/>
      <c r="B273" s="160"/>
      <c r="C273" s="159"/>
      <c r="D273" s="159"/>
      <c r="E273" s="159"/>
      <c r="F273" s="159"/>
      <c r="G273" s="166"/>
      <c r="H273" s="171"/>
      <c r="I273" s="159"/>
      <c r="J273" s="165"/>
      <c r="K273" s="165"/>
      <c r="L273" s="172"/>
      <c r="M273" s="159"/>
      <c r="N273" s="159"/>
      <c r="O273" s="159"/>
      <c r="P273" s="159"/>
      <c r="Q273" s="165"/>
      <c r="R273" s="166"/>
      <c r="S273" s="167"/>
      <c r="T273" s="168"/>
      <c r="U273" s="163"/>
      <c r="V273" s="169"/>
      <c r="W273" s="173"/>
    </row>
    <row r="274" spans="1:23" ht="14.45" customHeight="1" x14ac:dyDescent="0.25">
      <c r="A274" s="171"/>
      <c r="B274" s="160"/>
      <c r="C274" s="159"/>
      <c r="D274" s="159"/>
      <c r="E274" s="159"/>
      <c r="F274" s="159"/>
      <c r="G274" s="166"/>
      <c r="H274" s="171"/>
      <c r="I274" s="159"/>
      <c r="J274" s="165"/>
      <c r="K274" s="165"/>
      <c r="L274" s="172"/>
      <c r="M274" s="159"/>
      <c r="N274" s="159"/>
      <c r="O274" s="159"/>
      <c r="P274" s="159"/>
      <c r="Q274" s="165"/>
      <c r="R274" s="166"/>
      <c r="S274" s="167"/>
      <c r="T274" s="168"/>
      <c r="U274" s="163"/>
      <c r="V274" s="169"/>
      <c r="W274" s="173"/>
    </row>
    <row r="275" spans="1:23" ht="14.45" customHeight="1" x14ac:dyDescent="0.25">
      <c r="A275" s="179"/>
      <c r="B275" s="180"/>
      <c r="C275" s="181"/>
      <c r="D275" s="181"/>
      <c r="E275" s="181"/>
      <c r="F275" s="181"/>
      <c r="G275" s="182"/>
      <c r="H275" s="179"/>
      <c r="I275" s="181"/>
      <c r="J275" s="183"/>
      <c r="K275" s="183"/>
      <c r="L275" s="185"/>
      <c r="M275" s="181"/>
      <c r="N275" s="181"/>
      <c r="O275" s="181"/>
      <c r="P275" s="181"/>
      <c r="Q275" s="183"/>
      <c r="R275" s="182"/>
      <c r="S275" s="186"/>
      <c r="T275" s="187"/>
      <c r="U275" s="188"/>
      <c r="V275" s="169"/>
      <c r="W275" s="190"/>
    </row>
  </sheetData>
  <sheetProtection formatCells="0" formatColumns="0" formatRows="0" sort="0" autoFilter="0" pivotTables="0"/>
  <autoFilter ref="A4:W252"/>
  <mergeCells count="5">
    <mergeCell ref="A1:G1"/>
    <mergeCell ref="H1:K1"/>
    <mergeCell ref="E2:G2"/>
    <mergeCell ref="L1:R1"/>
    <mergeCell ref="T1:W1"/>
  </mergeCells>
  <conditionalFormatting sqref="A5:A116">
    <cfRule type="duplicateValues" dxfId="37" priority="62"/>
  </conditionalFormatting>
  <conditionalFormatting sqref="A117:A153">
    <cfRule type="duplicateValues" dxfId="36" priority="9"/>
  </conditionalFormatting>
  <conditionalFormatting sqref="A154:A223">
    <cfRule type="duplicateValues" dxfId="35" priority="8"/>
  </conditionalFormatting>
  <conditionalFormatting sqref="A225:A252">
    <cfRule type="duplicateValues" dxfId="34" priority="7"/>
  </conditionalFormatting>
  <conditionalFormatting sqref="A266:A269">
    <cfRule type="duplicateValues" dxfId="33" priority="46"/>
  </conditionalFormatting>
  <conditionalFormatting sqref="A270">
    <cfRule type="duplicateValues" dxfId="32" priority="4"/>
  </conditionalFormatting>
  <conditionalFormatting sqref="A271">
    <cfRule type="duplicateValues" dxfId="31" priority="3"/>
  </conditionalFormatting>
  <conditionalFormatting sqref="A272">
    <cfRule type="duplicateValues" dxfId="30" priority="2"/>
  </conditionalFormatting>
  <conditionalFormatting sqref="A273:A275 A253:A265">
    <cfRule type="duplicateValues" dxfId="29" priority="44"/>
  </conditionalFormatting>
  <conditionalFormatting sqref="A224">
    <cfRule type="duplicateValues" dxfId="28" priority="1"/>
  </conditionalFormatting>
  <dataValidations count="13">
    <dataValidation type="date" operator="greaterThan" allowBlank="1" showInputMessage="1" showErrorMessage="1" sqref="J1:K1 J3:K4 Q3 Q5:Q73 Q76:Q275">
      <formula1>42370</formula1>
    </dataValidation>
    <dataValidation operator="greaterThan" allowBlank="1" showInputMessage="1" showErrorMessage="1" sqref="J2:K2 U5:U73 U76:U119 U121:U275"/>
    <dataValidation type="list" allowBlank="1" showInputMessage="1" showErrorMessage="1" sqref="O1:O2">
      <formula1>#REF!</formula1>
    </dataValidation>
    <dataValidation type="list" allowBlank="1" showInputMessage="1" showErrorMessage="1" sqref="P5:P73 P76:P275">
      <formula1>"yes,no"</formula1>
    </dataValidation>
    <dataValidation type="list" allowBlank="1" showInputMessage="1" showErrorMessage="1" sqref="H5:H74 H77:H275">
      <formula1>hospital_refer_to</formula1>
    </dataValidation>
    <dataValidation type="list" allowBlank="1" showInputMessage="1" showErrorMessage="1" sqref="R5:R73 R76:R275">
      <formula1>blood_transfusion_info</formula1>
    </dataValidation>
    <dataValidation type="list" allowBlank="1" showInputMessage="1" showErrorMessage="1" sqref="S5:S73 S76:S275">
      <formula1>refused_care</formula1>
    </dataValidation>
    <dataValidation type="decimal" allowBlank="1" showInputMessage="1" showErrorMessage="1" sqref="B5:B74 B77:B275">
      <formula1>0</formula1>
      <formula2>100</formula2>
    </dataValidation>
    <dataValidation type="list" allowBlank="1" showInputMessage="1" showErrorMessage="1" sqref="C5:C74 C77:C275">
      <formula1>"male,female"</formula1>
    </dataValidation>
    <dataValidation type="list" allowBlank="1" showInputMessage="1" showErrorMessage="1" sqref="O5:O7 O9:O37 O39:O73 O76:O79 O81:O189 O191:O275">
      <formula1>disease_category</formula1>
    </dataValidation>
    <dataValidation type="list" allowBlank="1" showInputMessage="1" showErrorMessage="1" sqref="D5:D275">
      <formula1>"Rakhine,Burma,Muslim,Hindu,Mro,Dyna,Khami,Other"</formula1>
    </dataValidation>
    <dataValidation type="list" allowBlank="1" showInputMessage="1" showErrorMessage="1" sqref="M5:M275">
      <formula1>case_category</formula1>
    </dataValidation>
    <dataValidation type="date" operator="greaterThan" allowBlank="1" showInputMessage="1" showErrorMessage="1" sqref="T5:T275 J5:K275">
      <formula1>42369</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Instructions!$B$54:$B$69</xm:f>
          </x14:formula1>
          <xm:sqref>I5:I275</xm:sqref>
        </x14:dataValidation>
        <x14:dataValidation type="list" allowBlank="1" showInputMessage="1" showErrorMessage="1">
          <x14:formula1>
            <xm:f>Instructions!$B$80:$B$85</xm:f>
          </x14:formula1>
          <xm:sqref>V5:V275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W284"/>
  <sheetViews>
    <sheetView zoomScaleNormal="100" workbookViewId="0">
      <pane xSplit="1" ySplit="4" topLeftCell="B5" activePane="bottomRight" state="frozen"/>
      <selection pane="topRight" activeCell="I2" sqref="I1:I1048576"/>
      <selection pane="bottomLeft" activeCell="I2" sqref="I1:I1048576"/>
      <selection pane="bottomRight" activeCell="A5" sqref="A5"/>
    </sheetView>
  </sheetViews>
  <sheetFormatPr defaultColWidth="9.140625" defaultRowHeight="14.45" customHeight="1" x14ac:dyDescent="0.25"/>
  <cols>
    <col min="1" max="1" width="11.42578125" customWidth="1"/>
    <col min="2" max="2" width="6.5703125" customWidth="1"/>
    <col min="3" max="3" width="8.5703125" customWidth="1"/>
    <col min="4" max="4" width="10.85546875" bestFit="1" customWidth="1"/>
    <col min="5" max="5" width="13" customWidth="1"/>
    <col min="6" max="6" width="18.5703125" hidden="1" customWidth="1"/>
    <col min="7" max="7" width="18.5703125" customWidth="1"/>
    <col min="8" max="8" width="9.140625" customWidth="1"/>
    <col min="9" max="9" width="17.85546875" bestFit="1" customWidth="1"/>
    <col min="10" max="10" width="11" style="105" customWidth="1"/>
    <col min="11" max="11" width="12.5703125" customWidth="1"/>
    <col min="12" max="12" width="82.5703125" bestFit="1" customWidth="1"/>
    <col min="13" max="13" width="17.85546875" bestFit="1" customWidth="1"/>
    <col min="14" max="14" width="15.42578125" bestFit="1" customWidth="1"/>
    <col min="15" max="15" width="19.85546875" bestFit="1" customWidth="1"/>
    <col min="16" max="16" width="21.42578125" bestFit="1" customWidth="1"/>
    <col min="17" max="17" width="18.5703125" bestFit="1" customWidth="1"/>
    <col min="18" max="18" width="23.5703125" bestFit="1" customWidth="1"/>
    <col min="19" max="19" width="16.5703125" bestFit="1" customWidth="1"/>
    <col min="20" max="20" width="11.42578125" bestFit="1" customWidth="1"/>
    <col min="21" max="21" width="33.42578125" customWidth="1"/>
    <col min="22" max="22" width="26.5703125" style="124" bestFit="1" customWidth="1"/>
    <col min="23" max="23" width="69.140625" style="124" customWidth="1"/>
    <col min="24" max="16384" width="9.140625" style="104"/>
  </cols>
  <sheetData>
    <row r="1" spans="1:23" ht="15" x14ac:dyDescent="0.25">
      <c r="A1" s="266" t="s">
        <v>242</v>
      </c>
      <c r="B1" s="267"/>
      <c r="C1" s="267"/>
      <c r="D1" s="267"/>
      <c r="E1" s="267"/>
      <c r="F1" s="267"/>
      <c r="G1" s="268"/>
      <c r="H1" s="266" t="s">
        <v>243</v>
      </c>
      <c r="I1" s="267"/>
      <c r="J1" s="267"/>
      <c r="K1" s="268"/>
      <c r="L1" s="266" t="s">
        <v>244</v>
      </c>
      <c r="M1" s="267"/>
      <c r="N1" s="267"/>
      <c r="O1" s="267"/>
      <c r="P1" s="267"/>
      <c r="Q1" s="267"/>
      <c r="R1" s="268"/>
      <c r="S1" s="140" t="s">
        <v>245</v>
      </c>
      <c r="T1" s="266" t="s">
        <v>246</v>
      </c>
      <c r="U1" s="267"/>
      <c r="V1" s="267"/>
      <c r="W1" s="268"/>
    </row>
    <row r="2" spans="1:23" ht="38.25" x14ac:dyDescent="0.25">
      <c r="A2" s="126" t="s">
        <v>14</v>
      </c>
      <c r="B2" s="14" t="s">
        <v>17</v>
      </c>
      <c r="C2" s="24" t="s">
        <v>22</v>
      </c>
      <c r="D2" s="24" t="s">
        <v>25</v>
      </c>
      <c r="E2" s="269" t="s">
        <v>28</v>
      </c>
      <c r="F2" s="270"/>
      <c r="G2" s="271"/>
      <c r="H2" s="131" t="s">
        <v>31</v>
      </c>
      <c r="I2" s="22" t="s">
        <v>247</v>
      </c>
      <c r="J2" s="22" t="s">
        <v>39</v>
      </c>
      <c r="K2" s="132" t="s">
        <v>42</v>
      </c>
      <c r="L2" s="135" t="s">
        <v>45</v>
      </c>
      <c r="M2" s="25" t="s">
        <v>51</v>
      </c>
      <c r="N2" s="25" t="s">
        <v>248</v>
      </c>
      <c r="O2" s="25" t="s">
        <v>141</v>
      </c>
      <c r="P2" s="23" t="s">
        <v>54</v>
      </c>
      <c r="Q2" s="15" t="s">
        <v>57</v>
      </c>
      <c r="R2" s="136" t="s">
        <v>60</v>
      </c>
      <c r="S2" s="141" t="s">
        <v>63</v>
      </c>
      <c r="T2" s="131" t="s">
        <v>66</v>
      </c>
      <c r="U2" s="15" t="s">
        <v>249</v>
      </c>
      <c r="V2" s="22" t="s">
        <v>73</v>
      </c>
      <c r="W2" s="132" t="s">
        <v>76</v>
      </c>
    </row>
    <row r="3" spans="1:23" ht="78.75" x14ac:dyDescent="0.25">
      <c r="A3" s="127" t="s">
        <v>250</v>
      </c>
      <c r="B3" s="17" t="s">
        <v>251</v>
      </c>
      <c r="C3" s="18" t="s">
        <v>252</v>
      </c>
      <c r="D3" s="19" t="s">
        <v>253</v>
      </c>
      <c r="E3" s="13" t="s">
        <v>254</v>
      </c>
      <c r="F3" s="13" t="s">
        <v>254</v>
      </c>
      <c r="G3" s="128" t="s">
        <v>254</v>
      </c>
      <c r="H3" s="133" t="s">
        <v>3122</v>
      </c>
      <c r="I3" s="200" t="s">
        <v>256</v>
      </c>
      <c r="J3" s="21" t="s">
        <v>257</v>
      </c>
      <c r="K3" s="134" t="s">
        <v>257</v>
      </c>
      <c r="L3" s="137" t="s">
        <v>254</v>
      </c>
      <c r="M3" s="20" t="s">
        <v>258</v>
      </c>
      <c r="N3" s="20" t="s">
        <v>259</v>
      </c>
      <c r="O3" s="20" t="s">
        <v>260</v>
      </c>
      <c r="P3" s="21" t="s">
        <v>261</v>
      </c>
      <c r="Q3" s="21" t="s">
        <v>257</v>
      </c>
      <c r="R3" s="138" t="s">
        <v>262</v>
      </c>
      <c r="S3" s="142" t="s">
        <v>263</v>
      </c>
      <c r="T3" s="137" t="s">
        <v>257</v>
      </c>
      <c r="U3" s="78" t="s">
        <v>254</v>
      </c>
      <c r="V3" s="20" t="s">
        <v>754</v>
      </c>
      <c r="W3" s="78" t="s">
        <v>254</v>
      </c>
    </row>
    <row r="4" spans="1:23" ht="15" x14ac:dyDescent="0.25">
      <c r="A4" s="129" t="s">
        <v>15</v>
      </c>
      <c r="B4" s="4" t="s">
        <v>18</v>
      </c>
      <c r="C4" s="4" t="s">
        <v>23</v>
      </c>
      <c r="D4" s="4" t="s">
        <v>26</v>
      </c>
      <c r="E4" s="4" t="s">
        <v>265</v>
      </c>
      <c r="F4" s="4" t="s">
        <v>266</v>
      </c>
      <c r="G4" s="130" t="s">
        <v>267</v>
      </c>
      <c r="H4" s="129" t="s">
        <v>32</v>
      </c>
      <c r="I4" s="4" t="s">
        <v>268</v>
      </c>
      <c r="J4" s="4" t="s">
        <v>40</v>
      </c>
      <c r="K4" s="130" t="s">
        <v>43</v>
      </c>
      <c r="L4" s="129" t="s">
        <v>46</v>
      </c>
      <c r="M4" s="5" t="s">
        <v>52</v>
      </c>
      <c r="N4" s="6" t="s">
        <v>248</v>
      </c>
      <c r="O4" s="6" t="s">
        <v>269</v>
      </c>
      <c r="P4" s="6" t="s">
        <v>55</v>
      </c>
      <c r="Q4" s="6" t="s">
        <v>58</v>
      </c>
      <c r="R4" s="130" t="s">
        <v>61</v>
      </c>
      <c r="S4" s="143" t="s">
        <v>64</v>
      </c>
      <c r="T4" s="129" t="s">
        <v>67</v>
      </c>
      <c r="U4" s="6" t="s">
        <v>70</v>
      </c>
      <c r="V4" s="5" t="s">
        <v>74</v>
      </c>
      <c r="W4" s="139" t="s">
        <v>77</v>
      </c>
    </row>
    <row r="5" spans="1:23" ht="14.45" customHeight="1" x14ac:dyDescent="0.25">
      <c r="A5" s="171" t="s">
        <v>3123</v>
      </c>
      <c r="B5" s="160">
        <v>1.5</v>
      </c>
      <c r="C5" s="159" t="s">
        <v>178</v>
      </c>
      <c r="D5" s="159" t="s">
        <v>173</v>
      </c>
      <c r="E5" s="159" t="s">
        <v>279</v>
      </c>
      <c r="F5" s="159"/>
      <c r="G5" s="166" t="s">
        <v>281</v>
      </c>
      <c r="H5" s="171" t="s">
        <v>89</v>
      </c>
      <c r="I5" s="159" t="s">
        <v>100</v>
      </c>
      <c r="J5" s="165">
        <v>45110</v>
      </c>
      <c r="K5" s="165">
        <v>45110</v>
      </c>
      <c r="L5" s="172" t="s">
        <v>3124</v>
      </c>
      <c r="M5" s="159" t="s">
        <v>133</v>
      </c>
      <c r="N5" s="159" t="s">
        <v>290</v>
      </c>
      <c r="O5" s="159" t="s">
        <v>284</v>
      </c>
      <c r="P5" s="159"/>
      <c r="Q5" s="165"/>
      <c r="R5" s="166"/>
      <c r="S5" s="167"/>
      <c r="T5" s="168">
        <v>45120</v>
      </c>
      <c r="U5" s="163" t="s">
        <v>3125</v>
      </c>
      <c r="V5" s="169" t="s">
        <v>162</v>
      </c>
      <c r="W5" s="173" t="s">
        <v>900</v>
      </c>
    </row>
    <row r="6" spans="1:23" ht="14.45" customHeight="1" x14ac:dyDescent="0.25">
      <c r="A6" s="171" t="s">
        <v>3126</v>
      </c>
      <c r="B6" s="160">
        <v>7</v>
      </c>
      <c r="C6" s="159" t="s">
        <v>168</v>
      </c>
      <c r="D6" s="159" t="s">
        <v>173</v>
      </c>
      <c r="E6" s="159" t="s">
        <v>185</v>
      </c>
      <c r="F6" s="159"/>
      <c r="G6" s="166" t="s">
        <v>3127</v>
      </c>
      <c r="H6" s="171" t="s">
        <v>91</v>
      </c>
      <c r="I6" s="159" t="s">
        <v>110</v>
      </c>
      <c r="J6" s="165">
        <v>45110</v>
      </c>
      <c r="K6" s="165">
        <v>45110</v>
      </c>
      <c r="L6" s="172" t="s">
        <v>3128</v>
      </c>
      <c r="M6" s="159" t="s">
        <v>133</v>
      </c>
      <c r="N6" s="159" t="s">
        <v>1217</v>
      </c>
      <c r="O6" s="159" t="s">
        <v>421</v>
      </c>
      <c r="P6" s="159"/>
      <c r="Q6" s="165"/>
      <c r="R6" s="166"/>
      <c r="S6" s="167"/>
      <c r="T6" s="168">
        <v>45122</v>
      </c>
      <c r="U6" s="163" t="s">
        <v>3129</v>
      </c>
      <c r="V6" s="169" t="s">
        <v>162</v>
      </c>
      <c r="W6" s="173" t="s">
        <v>324</v>
      </c>
    </row>
    <row r="7" spans="1:23" ht="14.45" customHeight="1" x14ac:dyDescent="0.25">
      <c r="A7" s="171" t="s">
        <v>3130</v>
      </c>
      <c r="B7" s="160">
        <v>3</v>
      </c>
      <c r="C7" s="159" t="s">
        <v>168</v>
      </c>
      <c r="D7" s="159" t="s">
        <v>173</v>
      </c>
      <c r="E7" s="159" t="s">
        <v>185</v>
      </c>
      <c r="F7" s="159"/>
      <c r="G7" s="166" t="s">
        <v>3131</v>
      </c>
      <c r="H7" s="171" t="s">
        <v>91</v>
      </c>
      <c r="I7" s="159" t="s">
        <v>110</v>
      </c>
      <c r="J7" s="165">
        <v>45110</v>
      </c>
      <c r="K7" s="165">
        <v>45110</v>
      </c>
      <c r="L7" s="172" t="s">
        <v>3132</v>
      </c>
      <c r="M7" s="159" t="s">
        <v>133</v>
      </c>
      <c r="N7" s="159" t="s">
        <v>1217</v>
      </c>
      <c r="O7" s="159" t="s">
        <v>359</v>
      </c>
      <c r="P7" s="159"/>
      <c r="Q7" s="165"/>
      <c r="R7" s="166"/>
      <c r="S7" s="167"/>
      <c r="T7" s="168">
        <v>45114</v>
      </c>
      <c r="U7" s="163" t="s">
        <v>220</v>
      </c>
      <c r="V7" s="169" t="s">
        <v>162</v>
      </c>
      <c r="W7" s="173" t="s">
        <v>299</v>
      </c>
    </row>
    <row r="8" spans="1:23" ht="14.45" customHeight="1" x14ac:dyDescent="0.25">
      <c r="A8" s="171" t="s">
        <v>3133</v>
      </c>
      <c r="B8" s="160">
        <v>45</v>
      </c>
      <c r="C8" s="159" t="s">
        <v>178</v>
      </c>
      <c r="D8" s="159" t="s">
        <v>173</v>
      </c>
      <c r="E8" s="159" t="s">
        <v>185</v>
      </c>
      <c r="F8" s="159"/>
      <c r="G8" s="166" t="s">
        <v>2591</v>
      </c>
      <c r="H8" s="171" t="s">
        <v>91</v>
      </c>
      <c r="I8" s="159" t="s">
        <v>110</v>
      </c>
      <c r="J8" s="165">
        <v>45110</v>
      </c>
      <c r="K8" s="165">
        <v>45110</v>
      </c>
      <c r="L8" s="172" t="s">
        <v>3134</v>
      </c>
      <c r="M8" s="159" t="s">
        <v>133</v>
      </c>
      <c r="N8" s="159" t="s">
        <v>305</v>
      </c>
      <c r="O8" s="159" t="s">
        <v>345</v>
      </c>
      <c r="P8" s="159"/>
      <c r="Q8" s="165"/>
      <c r="R8" s="166"/>
      <c r="S8" s="167"/>
      <c r="T8" s="168">
        <v>45116</v>
      </c>
      <c r="U8" s="163" t="s">
        <v>3135</v>
      </c>
      <c r="V8" s="169" t="s">
        <v>162</v>
      </c>
      <c r="W8" s="173" t="s">
        <v>347</v>
      </c>
    </row>
    <row r="9" spans="1:23" ht="14.45" customHeight="1" x14ac:dyDescent="0.25">
      <c r="A9" s="171" t="s">
        <v>3136</v>
      </c>
      <c r="B9" s="160">
        <v>58</v>
      </c>
      <c r="C9" s="159" t="s">
        <v>168</v>
      </c>
      <c r="D9" s="159" t="s">
        <v>173</v>
      </c>
      <c r="E9" s="159" t="s">
        <v>185</v>
      </c>
      <c r="F9" s="159"/>
      <c r="G9" s="166" t="s">
        <v>1793</v>
      </c>
      <c r="H9" s="171" t="s">
        <v>91</v>
      </c>
      <c r="I9" s="159" t="s">
        <v>110</v>
      </c>
      <c r="J9" s="165">
        <v>45111</v>
      </c>
      <c r="K9" s="165">
        <v>45111</v>
      </c>
      <c r="L9" s="172" t="s">
        <v>3137</v>
      </c>
      <c r="M9" s="159" t="s">
        <v>133</v>
      </c>
      <c r="N9" s="159" t="s">
        <v>305</v>
      </c>
      <c r="O9" s="159" t="s">
        <v>310</v>
      </c>
      <c r="P9" s="159"/>
      <c r="Q9" s="165"/>
      <c r="R9" s="166"/>
      <c r="S9" s="167"/>
      <c r="T9" s="168">
        <v>45120</v>
      </c>
      <c r="U9" s="163" t="s">
        <v>285</v>
      </c>
      <c r="V9" s="169" t="s">
        <v>166</v>
      </c>
      <c r="W9" s="173" t="s">
        <v>3138</v>
      </c>
    </row>
    <row r="10" spans="1:23" ht="14.45" customHeight="1" x14ac:dyDescent="0.25">
      <c r="A10" s="171" t="s">
        <v>3139</v>
      </c>
      <c r="B10" s="160">
        <v>30</v>
      </c>
      <c r="C10" s="159" t="s">
        <v>168</v>
      </c>
      <c r="D10" s="159" t="s">
        <v>173</v>
      </c>
      <c r="E10" s="159" t="s">
        <v>185</v>
      </c>
      <c r="F10" s="159"/>
      <c r="G10" s="166" t="s">
        <v>3140</v>
      </c>
      <c r="H10" s="171" t="s">
        <v>91</v>
      </c>
      <c r="I10" s="159" t="s">
        <v>110</v>
      </c>
      <c r="J10" s="165">
        <v>45111</v>
      </c>
      <c r="K10" s="165">
        <v>45111</v>
      </c>
      <c r="L10" s="172" t="s">
        <v>3141</v>
      </c>
      <c r="M10" s="159" t="s">
        <v>137</v>
      </c>
      <c r="N10" s="159" t="s">
        <v>1217</v>
      </c>
      <c r="O10" s="159" t="s">
        <v>208</v>
      </c>
      <c r="P10" s="159"/>
      <c r="Q10" s="165"/>
      <c r="R10" s="166"/>
      <c r="S10" s="167"/>
      <c r="T10" s="168">
        <v>45113</v>
      </c>
      <c r="U10" s="163" t="s">
        <v>3142</v>
      </c>
      <c r="V10" s="169" t="s">
        <v>162</v>
      </c>
      <c r="W10" s="173" t="s">
        <v>276</v>
      </c>
    </row>
    <row r="11" spans="1:23" ht="14.45" customHeight="1" x14ac:dyDescent="0.25">
      <c r="A11" s="171" t="s">
        <v>3143</v>
      </c>
      <c r="B11" s="160">
        <v>7</v>
      </c>
      <c r="C11" s="159" t="s">
        <v>168</v>
      </c>
      <c r="D11" s="159" t="s">
        <v>173</v>
      </c>
      <c r="E11" s="159" t="s">
        <v>185</v>
      </c>
      <c r="F11" s="159"/>
      <c r="G11" s="166" t="s">
        <v>1891</v>
      </c>
      <c r="H11" s="171" t="s">
        <v>91</v>
      </c>
      <c r="I11" s="159" t="s">
        <v>110</v>
      </c>
      <c r="J11" s="165">
        <v>45111</v>
      </c>
      <c r="K11" s="165">
        <v>45111</v>
      </c>
      <c r="L11" s="172" t="s">
        <v>3144</v>
      </c>
      <c r="M11" s="159" t="s">
        <v>133</v>
      </c>
      <c r="N11" s="159" t="s">
        <v>305</v>
      </c>
      <c r="O11" s="159" t="s">
        <v>310</v>
      </c>
      <c r="P11" s="159"/>
      <c r="Q11" s="165"/>
      <c r="R11" s="166"/>
      <c r="S11" s="167"/>
      <c r="T11" s="168">
        <v>45114</v>
      </c>
      <c r="U11" s="163" t="s">
        <v>3145</v>
      </c>
      <c r="V11" s="169" t="s">
        <v>162</v>
      </c>
      <c r="W11" s="173" t="s">
        <v>371</v>
      </c>
    </row>
    <row r="12" spans="1:23" ht="14.45" customHeight="1" x14ac:dyDescent="0.25">
      <c r="A12" s="171" t="s">
        <v>3146</v>
      </c>
      <c r="B12" s="160">
        <f>11*30.4387/365.25</f>
        <v>0.9167028062970568</v>
      </c>
      <c r="C12" s="159" t="s">
        <v>168</v>
      </c>
      <c r="D12" s="159" t="s">
        <v>173</v>
      </c>
      <c r="E12" s="159" t="s">
        <v>185</v>
      </c>
      <c r="F12" s="159"/>
      <c r="G12" s="166" t="s">
        <v>3147</v>
      </c>
      <c r="H12" s="171" t="s">
        <v>91</v>
      </c>
      <c r="I12" s="159" t="s">
        <v>110</v>
      </c>
      <c r="J12" s="165">
        <v>45111</v>
      </c>
      <c r="K12" s="165">
        <v>45111</v>
      </c>
      <c r="L12" s="172" t="s">
        <v>3148</v>
      </c>
      <c r="M12" s="159" t="s">
        <v>133</v>
      </c>
      <c r="N12" s="159" t="s">
        <v>769</v>
      </c>
      <c r="O12" s="159" t="s">
        <v>284</v>
      </c>
      <c r="P12" s="159"/>
      <c r="Q12" s="165"/>
      <c r="R12" s="166"/>
      <c r="S12" s="167"/>
      <c r="T12" s="168">
        <v>45118</v>
      </c>
      <c r="U12" s="163" t="s">
        <v>365</v>
      </c>
      <c r="V12" s="169" t="s">
        <v>162</v>
      </c>
      <c r="W12" s="173" t="s">
        <v>423</v>
      </c>
    </row>
    <row r="13" spans="1:23" ht="14.45" customHeight="1" x14ac:dyDescent="0.25">
      <c r="A13" s="171" t="s">
        <v>3149</v>
      </c>
      <c r="B13" s="160">
        <v>1</v>
      </c>
      <c r="C13" s="159" t="s">
        <v>178</v>
      </c>
      <c r="D13" s="159" t="s">
        <v>173</v>
      </c>
      <c r="E13" s="159" t="s">
        <v>185</v>
      </c>
      <c r="F13" s="159"/>
      <c r="G13" s="166" t="s">
        <v>3150</v>
      </c>
      <c r="H13" s="171" t="s">
        <v>91</v>
      </c>
      <c r="I13" s="159" t="s">
        <v>110</v>
      </c>
      <c r="J13" s="165">
        <v>45112</v>
      </c>
      <c r="K13" s="165">
        <v>45112</v>
      </c>
      <c r="L13" s="172" t="s">
        <v>3151</v>
      </c>
      <c r="M13" s="159" t="s">
        <v>133</v>
      </c>
      <c r="N13" s="159" t="s">
        <v>1217</v>
      </c>
      <c r="O13" s="159" t="s">
        <v>618</v>
      </c>
      <c r="P13" s="159"/>
      <c r="Q13" s="165"/>
      <c r="R13" s="166"/>
      <c r="S13" s="167"/>
      <c r="T13" s="168">
        <v>45116</v>
      </c>
      <c r="U13" s="163" t="s">
        <v>617</v>
      </c>
      <c r="V13" s="169" t="s">
        <v>162</v>
      </c>
      <c r="W13" s="173" t="s">
        <v>299</v>
      </c>
    </row>
    <row r="14" spans="1:23" ht="14.45" customHeight="1" x14ac:dyDescent="0.25">
      <c r="A14" s="171" t="s">
        <v>3152</v>
      </c>
      <c r="B14" s="160">
        <v>6</v>
      </c>
      <c r="C14" s="159" t="s">
        <v>178</v>
      </c>
      <c r="D14" s="159" t="s">
        <v>173</v>
      </c>
      <c r="E14" s="159" t="s">
        <v>279</v>
      </c>
      <c r="F14" s="159"/>
      <c r="G14" s="166" t="s">
        <v>179</v>
      </c>
      <c r="H14" s="171" t="s">
        <v>89</v>
      </c>
      <c r="I14" s="159" t="s">
        <v>100</v>
      </c>
      <c r="J14" s="165">
        <v>45112</v>
      </c>
      <c r="K14" s="165">
        <v>45112</v>
      </c>
      <c r="L14" s="172" t="s">
        <v>3153</v>
      </c>
      <c r="M14" s="159" t="s">
        <v>133</v>
      </c>
      <c r="N14" s="159" t="s">
        <v>769</v>
      </c>
      <c r="O14" s="159" t="s">
        <v>284</v>
      </c>
      <c r="P14" s="159"/>
      <c r="Q14" s="165"/>
      <c r="R14" s="166"/>
      <c r="S14" s="167"/>
      <c r="T14" s="168">
        <v>45114</v>
      </c>
      <c r="U14" s="163" t="s">
        <v>2188</v>
      </c>
      <c r="V14" s="169" t="s">
        <v>162</v>
      </c>
      <c r="W14" s="173" t="s">
        <v>276</v>
      </c>
    </row>
    <row r="15" spans="1:23" ht="14.45" customHeight="1" x14ac:dyDescent="0.25">
      <c r="A15" s="171" t="s">
        <v>3154</v>
      </c>
      <c r="B15" s="160">
        <f>7*30.4387/365.25</f>
        <v>0.58335633127994524</v>
      </c>
      <c r="C15" s="159" t="s">
        <v>178</v>
      </c>
      <c r="D15" s="159" t="s">
        <v>569</v>
      </c>
      <c r="E15" s="159" t="s">
        <v>279</v>
      </c>
      <c r="F15" s="159"/>
      <c r="G15" s="166" t="s">
        <v>3155</v>
      </c>
      <c r="H15" s="171" t="s">
        <v>89</v>
      </c>
      <c r="I15" s="159" t="s">
        <v>100</v>
      </c>
      <c r="J15" s="165">
        <v>45112</v>
      </c>
      <c r="K15" s="165">
        <v>45112</v>
      </c>
      <c r="L15" s="172" t="s">
        <v>3156</v>
      </c>
      <c r="M15" s="159" t="s">
        <v>133</v>
      </c>
      <c r="N15" s="159" t="s">
        <v>274</v>
      </c>
      <c r="O15" s="159" t="s">
        <v>284</v>
      </c>
      <c r="P15" s="159"/>
      <c r="Q15" s="165"/>
      <c r="R15" s="166"/>
      <c r="S15" s="167"/>
      <c r="T15" s="168">
        <v>45120</v>
      </c>
      <c r="U15" s="163" t="s">
        <v>672</v>
      </c>
      <c r="V15" s="169" t="s">
        <v>162</v>
      </c>
      <c r="W15" s="173" t="s">
        <v>387</v>
      </c>
    </row>
    <row r="16" spans="1:23" ht="14.45" customHeight="1" x14ac:dyDescent="0.25">
      <c r="A16" s="171" t="s">
        <v>3157</v>
      </c>
      <c r="B16" s="160">
        <v>3</v>
      </c>
      <c r="C16" s="159" t="s">
        <v>178</v>
      </c>
      <c r="D16" s="159" t="s">
        <v>173</v>
      </c>
      <c r="E16" s="159" t="s">
        <v>185</v>
      </c>
      <c r="F16" s="159"/>
      <c r="G16" s="166" t="s">
        <v>3158</v>
      </c>
      <c r="H16" s="171" t="s">
        <v>91</v>
      </c>
      <c r="I16" s="159" t="s">
        <v>110</v>
      </c>
      <c r="J16" s="165">
        <v>45113</v>
      </c>
      <c r="K16" s="165">
        <v>45113</v>
      </c>
      <c r="L16" s="172" t="s">
        <v>963</v>
      </c>
      <c r="M16" s="159" t="s">
        <v>133</v>
      </c>
      <c r="N16" s="159" t="s">
        <v>305</v>
      </c>
      <c r="O16" s="159" t="s">
        <v>284</v>
      </c>
      <c r="P16" s="159"/>
      <c r="Q16" s="165"/>
      <c r="R16" s="166"/>
      <c r="S16" s="167"/>
      <c r="T16" s="168">
        <v>45118</v>
      </c>
      <c r="U16" s="163" t="s">
        <v>907</v>
      </c>
      <c r="V16" s="169" t="s">
        <v>162</v>
      </c>
      <c r="W16" s="173" t="s">
        <v>328</v>
      </c>
    </row>
    <row r="17" spans="1:23" ht="14.45" customHeight="1" x14ac:dyDescent="0.25">
      <c r="A17" s="171" t="s">
        <v>3159</v>
      </c>
      <c r="B17" s="160">
        <v>4</v>
      </c>
      <c r="C17" s="159" t="s">
        <v>178</v>
      </c>
      <c r="D17" s="159" t="s">
        <v>173</v>
      </c>
      <c r="E17" s="159" t="s">
        <v>279</v>
      </c>
      <c r="F17" s="159"/>
      <c r="G17" s="166" t="s">
        <v>179</v>
      </c>
      <c r="H17" s="171" t="s">
        <v>89</v>
      </c>
      <c r="I17" s="159" t="s">
        <v>100</v>
      </c>
      <c r="J17" s="165">
        <v>45114</v>
      </c>
      <c r="K17" s="165">
        <v>45114</v>
      </c>
      <c r="L17" s="172" t="s">
        <v>3160</v>
      </c>
      <c r="M17" s="159" t="s">
        <v>133</v>
      </c>
      <c r="N17" s="159" t="s">
        <v>290</v>
      </c>
      <c r="O17" s="159" t="s">
        <v>291</v>
      </c>
      <c r="P17" s="159"/>
      <c r="Q17" s="165"/>
      <c r="R17" s="166" t="s">
        <v>147</v>
      </c>
      <c r="S17" s="167"/>
      <c r="T17" s="168">
        <v>45119</v>
      </c>
      <c r="U17" s="163" t="s">
        <v>212</v>
      </c>
      <c r="V17" s="169" t="s">
        <v>162</v>
      </c>
      <c r="W17" s="173" t="s">
        <v>3161</v>
      </c>
    </row>
    <row r="18" spans="1:23" ht="14.45" customHeight="1" x14ac:dyDescent="0.25">
      <c r="A18" s="171" t="s">
        <v>3162</v>
      </c>
      <c r="B18" s="160">
        <v>4</v>
      </c>
      <c r="C18" s="159" t="s">
        <v>168</v>
      </c>
      <c r="D18" s="159" t="s">
        <v>173</v>
      </c>
      <c r="E18" s="159" t="s">
        <v>279</v>
      </c>
      <c r="F18" s="159"/>
      <c r="G18" s="166" t="s">
        <v>3163</v>
      </c>
      <c r="H18" s="171" t="s">
        <v>89</v>
      </c>
      <c r="I18" s="159" t="s">
        <v>100</v>
      </c>
      <c r="J18" s="165">
        <v>45114</v>
      </c>
      <c r="K18" s="165">
        <v>45114</v>
      </c>
      <c r="L18" s="172" t="s">
        <v>3164</v>
      </c>
      <c r="M18" s="159" t="s">
        <v>133</v>
      </c>
      <c r="N18" s="159" t="s">
        <v>769</v>
      </c>
      <c r="O18" s="159" t="s">
        <v>284</v>
      </c>
      <c r="P18" s="159"/>
      <c r="Q18" s="165"/>
      <c r="R18" s="166"/>
      <c r="S18" s="167"/>
      <c r="T18" s="168">
        <v>45119</v>
      </c>
      <c r="U18" s="163" t="s">
        <v>672</v>
      </c>
      <c r="V18" s="169" t="s">
        <v>162</v>
      </c>
      <c r="W18" s="173" t="s">
        <v>328</v>
      </c>
    </row>
    <row r="19" spans="1:23" ht="14.45" customHeight="1" x14ac:dyDescent="0.25">
      <c r="A19" s="171" t="s">
        <v>3165</v>
      </c>
      <c r="B19" s="160">
        <f>45/365.25</f>
        <v>0.12320328542094455</v>
      </c>
      <c r="C19" s="159" t="s">
        <v>178</v>
      </c>
      <c r="D19" s="159" t="s">
        <v>173</v>
      </c>
      <c r="E19" s="159" t="s">
        <v>279</v>
      </c>
      <c r="F19" s="159"/>
      <c r="G19" s="166" t="s">
        <v>179</v>
      </c>
      <c r="H19" s="171" t="s">
        <v>89</v>
      </c>
      <c r="I19" s="159" t="s">
        <v>100</v>
      </c>
      <c r="J19" s="165">
        <v>45114</v>
      </c>
      <c r="K19" s="165">
        <v>45114</v>
      </c>
      <c r="L19" s="172" t="s">
        <v>3166</v>
      </c>
      <c r="M19" s="159" t="s">
        <v>133</v>
      </c>
      <c r="N19" s="159" t="s">
        <v>769</v>
      </c>
      <c r="O19" s="159" t="s">
        <v>284</v>
      </c>
      <c r="P19" s="159"/>
      <c r="Q19" s="165"/>
      <c r="R19" s="166"/>
      <c r="S19" s="167"/>
      <c r="T19" s="168">
        <v>45121</v>
      </c>
      <c r="U19" s="163" t="s">
        <v>1086</v>
      </c>
      <c r="V19" s="169" t="s">
        <v>162</v>
      </c>
      <c r="W19" s="173" t="s">
        <v>423</v>
      </c>
    </row>
    <row r="20" spans="1:23" ht="14.45" customHeight="1" x14ac:dyDescent="0.25">
      <c r="A20" s="171" t="s">
        <v>3167</v>
      </c>
      <c r="B20" s="160">
        <v>2</v>
      </c>
      <c r="C20" s="159" t="s">
        <v>178</v>
      </c>
      <c r="D20" s="159" t="s">
        <v>173</v>
      </c>
      <c r="E20" s="159" t="s">
        <v>185</v>
      </c>
      <c r="F20" s="159"/>
      <c r="G20" s="166" t="s">
        <v>835</v>
      </c>
      <c r="H20" s="171" t="s">
        <v>91</v>
      </c>
      <c r="I20" s="159" t="s">
        <v>110</v>
      </c>
      <c r="J20" s="165">
        <v>45114</v>
      </c>
      <c r="K20" s="165">
        <v>45114</v>
      </c>
      <c r="L20" s="172" t="s">
        <v>3168</v>
      </c>
      <c r="M20" s="159" t="s">
        <v>133</v>
      </c>
      <c r="N20" s="159" t="s">
        <v>1217</v>
      </c>
      <c r="O20" s="159" t="s">
        <v>284</v>
      </c>
      <c r="P20" s="159"/>
      <c r="Q20" s="165"/>
      <c r="R20" s="166"/>
      <c r="S20" s="167"/>
      <c r="T20" s="168">
        <v>45119</v>
      </c>
      <c r="U20" s="163" t="s">
        <v>843</v>
      </c>
      <c r="V20" s="169" t="s">
        <v>162</v>
      </c>
      <c r="W20" s="173" t="s">
        <v>328</v>
      </c>
    </row>
    <row r="21" spans="1:23" ht="14.45" customHeight="1" x14ac:dyDescent="0.25">
      <c r="A21" s="171" t="s">
        <v>3169</v>
      </c>
      <c r="B21" s="160">
        <v>1.5</v>
      </c>
      <c r="C21" s="159" t="s">
        <v>178</v>
      </c>
      <c r="D21" s="159" t="s">
        <v>173</v>
      </c>
      <c r="E21" s="159" t="s">
        <v>279</v>
      </c>
      <c r="F21" s="159"/>
      <c r="G21" s="166" t="s">
        <v>3170</v>
      </c>
      <c r="H21" s="171" t="s">
        <v>89</v>
      </c>
      <c r="I21" s="159" t="s">
        <v>100</v>
      </c>
      <c r="J21" s="165">
        <v>45117</v>
      </c>
      <c r="K21" s="178"/>
      <c r="L21" s="172" t="s">
        <v>3171</v>
      </c>
      <c r="M21" s="159" t="s">
        <v>133</v>
      </c>
      <c r="N21" s="159" t="s">
        <v>290</v>
      </c>
      <c r="O21" s="159" t="s">
        <v>284</v>
      </c>
      <c r="P21" s="159"/>
      <c r="Q21" s="165"/>
      <c r="R21" s="166"/>
      <c r="S21" s="167"/>
      <c r="T21" s="168"/>
      <c r="U21" s="163"/>
      <c r="V21" s="169" t="s">
        <v>158</v>
      </c>
      <c r="W21" s="173"/>
    </row>
    <row r="22" spans="1:23" ht="14.45" customHeight="1" x14ac:dyDescent="0.25">
      <c r="A22" s="171" t="s">
        <v>3172</v>
      </c>
      <c r="B22" s="160">
        <v>16</v>
      </c>
      <c r="C22" s="159" t="s">
        <v>168</v>
      </c>
      <c r="D22" s="159" t="s">
        <v>173</v>
      </c>
      <c r="E22" s="159" t="s">
        <v>279</v>
      </c>
      <c r="F22" s="159"/>
      <c r="G22" s="166" t="s">
        <v>238</v>
      </c>
      <c r="H22" s="171" t="s">
        <v>89</v>
      </c>
      <c r="I22" s="159" t="s">
        <v>100</v>
      </c>
      <c r="J22" s="165">
        <v>45117</v>
      </c>
      <c r="K22" s="165">
        <v>45117</v>
      </c>
      <c r="L22" s="172" t="s">
        <v>3173</v>
      </c>
      <c r="M22" s="159" t="s">
        <v>137</v>
      </c>
      <c r="N22" s="159" t="s">
        <v>274</v>
      </c>
      <c r="O22" s="159" t="s">
        <v>462</v>
      </c>
      <c r="P22" s="159"/>
      <c r="Q22" s="165"/>
      <c r="R22" s="166"/>
      <c r="S22" s="167"/>
      <c r="T22" s="168">
        <v>45127</v>
      </c>
      <c r="U22" s="163" t="s">
        <v>3174</v>
      </c>
      <c r="V22" s="169" t="s">
        <v>162</v>
      </c>
      <c r="W22" s="173" t="s">
        <v>3175</v>
      </c>
    </row>
    <row r="23" spans="1:23" ht="14.45" customHeight="1" x14ac:dyDescent="0.25">
      <c r="A23" s="171" t="s">
        <v>3176</v>
      </c>
      <c r="B23" s="160">
        <v>3</v>
      </c>
      <c r="C23" s="159" t="s">
        <v>178</v>
      </c>
      <c r="D23" s="159" t="s">
        <v>173</v>
      </c>
      <c r="E23" s="159" t="s">
        <v>279</v>
      </c>
      <c r="F23" s="159"/>
      <c r="G23" s="166" t="s">
        <v>1828</v>
      </c>
      <c r="H23" s="171" t="s">
        <v>89</v>
      </c>
      <c r="I23" s="159" t="s">
        <v>100</v>
      </c>
      <c r="J23" s="165">
        <v>45117</v>
      </c>
      <c r="K23" s="165">
        <v>45117</v>
      </c>
      <c r="L23" s="172" t="s">
        <v>3177</v>
      </c>
      <c r="M23" s="159" t="s">
        <v>201</v>
      </c>
      <c r="N23" s="159" t="s">
        <v>1217</v>
      </c>
      <c r="O23" s="159" t="s">
        <v>421</v>
      </c>
      <c r="P23" s="159"/>
      <c r="Q23" s="165"/>
      <c r="R23" s="166"/>
      <c r="S23" s="167"/>
      <c r="T23" s="168">
        <v>45122</v>
      </c>
      <c r="U23" s="163" t="s">
        <v>3178</v>
      </c>
      <c r="V23" s="169" t="s">
        <v>162</v>
      </c>
      <c r="W23" s="173" t="s">
        <v>328</v>
      </c>
    </row>
    <row r="24" spans="1:23" ht="14.45" customHeight="1" x14ac:dyDescent="0.25">
      <c r="A24" s="171" t="s">
        <v>3179</v>
      </c>
      <c r="B24" s="160">
        <v>62</v>
      </c>
      <c r="C24" s="159" t="s">
        <v>178</v>
      </c>
      <c r="D24" s="159" t="s">
        <v>173</v>
      </c>
      <c r="E24" s="159" t="s">
        <v>185</v>
      </c>
      <c r="F24" s="159"/>
      <c r="G24" s="166" t="s">
        <v>363</v>
      </c>
      <c r="H24" s="171" t="s">
        <v>91</v>
      </c>
      <c r="I24" s="159" t="s">
        <v>110</v>
      </c>
      <c r="J24" s="165">
        <v>45117</v>
      </c>
      <c r="K24" s="165">
        <v>45117</v>
      </c>
      <c r="L24" s="172" t="s">
        <v>3180</v>
      </c>
      <c r="M24" s="159" t="s">
        <v>133</v>
      </c>
      <c r="N24" s="159" t="s">
        <v>1217</v>
      </c>
      <c r="O24" s="159" t="s">
        <v>284</v>
      </c>
      <c r="P24" s="159"/>
      <c r="Q24" s="165"/>
      <c r="R24" s="166"/>
      <c r="S24" s="167"/>
      <c r="T24" s="168">
        <v>45122</v>
      </c>
      <c r="U24" s="163" t="s">
        <v>3181</v>
      </c>
      <c r="V24" s="169" t="s">
        <v>162</v>
      </c>
      <c r="W24" s="173" t="s">
        <v>328</v>
      </c>
    </row>
    <row r="25" spans="1:23" ht="14.45" customHeight="1" x14ac:dyDescent="0.25">
      <c r="A25" s="171" t="s">
        <v>3182</v>
      </c>
      <c r="B25" s="160">
        <f>40/365.25</f>
        <v>0.10951403148528405</v>
      </c>
      <c r="C25" s="159" t="s">
        <v>168</v>
      </c>
      <c r="D25" s="159" t="s">
        <v>173</v>
      </c>
      <c r="E25" s="159" t="s">
        <v>185</v>
      </c>
      <c r="F25" s="159"/>
      <c r="G25" s="166" t="s">
        <v>1891</v>
      </c>
      <c r="H25" s="171" t="s">
        <v>91</v>
      </c>
      <c r="I25" s="159" t="s">
        <v>110</v>
      </c>
      <c r="J25" s="165">
        <v>45118</v>
      </c>
      <c r="K25" s="165">
        <v>45118</v>
      </c>
      <c r="L25" s="172" t="s">
        <v>3183</v>
      </c>
      <c r="M25" s="159" t="s">
        <v>133</v>
      </c>
      <c r="N25" s="159" t="s">
        <v>305</v>
      </c>
      <c r="O25" s="159" t="s">
        <v>284</v>
      </c>
      <c r="P25" s="159"/>
      <c r="Q25" s="165"/>
      <c r="R25" s="166"/>
      <c r="S25" s="167"/>
      <c r="T25" s="168">
        <v>45120</v>
      </c>
      <c r="U25" s="163" t="s">
        <v>3184</v>
      </c>
      <c r="V25" s="169" t="s">
        <v>162</v>
      </c>
      <c r="W25" s="173" t="s">
        <v>276</v>
      </c>
    </row>
    <row r="26" spans="1:23" ht="14.45" customHeight="1" x14ac:dyDescent="0.25">
      <c r="A26" s="171" t="s">
        <v>3185</v>
      </c>
      <c r="B26" s="160">
        <f>4*30.4387/365.25</f>
        <v>0.33334647501711157</v>
      </c>
      <c r="C26" s="159" t="s">
        <v>178</v>
      </c>
      <c r="D26" s="159" t="s">
        <v>173</v>
      </c>
      <c r="E26" s="159" t="s">
        <v>185</v>
      </c>
      <c r="F26" s="159"/>
      <c r="G26" s="166" t="s">
        <v>1793</v>
      </c>
      <c r="H26" s="171" t="s">
        <v>91</v>
      </c>
      <c r="I26" s="159" t="s">
        <v>110</v>
      </c>
      <c r="J26" s="165">
        <v>45118</v>
      </c>
      <c r="K26" s="165">
        <v>45118</v>
      </c>
      <c r="L26" s="172" t="s">
        <v>3186</v>
      </c>
      <c r="M26" s="159" t="s">
        <v>133</v>
      </c>
      <c r="N26" s="159" t="s">
        <v>1217</v>
      </c>
      <c r="O26" s="159" t="s">
        <v>805</v>
      </c>
      <c r="P26" s="159"/>
      <c r="Q26" s="165"/>
      <c r="R26" s="166"/>
      <c r="S26" s="167"/>
      <c r="T26" s="168">
        <v>45124</v>
      </c>
      <c r="U26" s="163" t="s">
        <v>3187</v>
      </c>
      <c r="V26" s="169" t="s">
        <v>162</v>
      </c>
      <c r="W26" s="173" t="s">
        <v>347</v>
      </c>
    </row>
    <row r="27" spans="1:23" ht="14.45" customHeight="1" x14ac:dyDescent="0.25">
      <c r="A27" s="171" t="s">
        <v>3188</v>
      </c>
      <c r="B27" s="160">
        <v>38</v>
      </c>
      <c r="C27" s="159" t="s">
        <v>178</v>
      </c>
      <c r="D27" s="159" t="s">
        <v>173</v>
      </c>
      <c r="E27" s="159" t="s">
        <v>185</v>
      </c>
      <c r="F27" s="159"/>
      <c r="G27" s="166" t="s">
        <v>1891</v>
      </c>
      <c r="H27" s="171" t="s">
        <v>91</v>
      </c>
      <c r="I27" s="159" t="s">
        <v>110</v>
      </c>
      <c r="J27" s="165">
        <v>45118</v>
      </c>
      <c r="K27" s="165">
        <v>45118</v>
      </c>
      <c r="L27" s="172" t="s">
        <v>3189</v>
      </c>
      <c r="M27" s="159" t="s">
        <v>133</v>
      </c>
      <c r="N27" s="159" t="s">
        <v>1217</v>
      </c>
      <c r="O27" s="159" t="s">
        <v>421</v>
      </c>
      <c r="P27" s="159"/>
      <c r="Q27" s="165"/>
      <c r="R27" s="166"/>
      <c r="S27" s="167"/>
      <c r="T27" s="168">
        <v>45118</v>
      </c>
      <c r="U27" s="163" t="s">
        <v>319</v>
      </c>
      <c r="V27" s="169" t="s">
        <v>160</v>
      </c>
      <c r="W27" s="173" t="s">
        <v>319</v>
      </c>
    </row>
    <row r="28" spans="1:23" ht="14.45" customHeight="1" x14ac:dyDescent="0.25">
      <c r="A28" s="171" t="s">
        <v>3190</v>
      </c>
      <c r="B28" s="160">
        <v>5</v>
      </c>
      <c r="C28" s="159" t="s">
        <v>178</v>
      </c>
      <c r="D28" s="159" t="s">
        <v>173</v>
      </c>
      <c r="E28" s="159" t="s">
        <v>185</v>
      </c>
      <c r="F28" s="159"/>
      <c r="G28" s="166" t="s">
        <v>1891</v>
      </c>
      <c r="H28" s="171" t="s">
        <v>91</v>
      </c>
      <c r="I28" s="159" t="s">
        <v>110</v>
      </c>
      <c r="J28" s="165">
        <v>45118</v>
      </c>
      <c r="K28" s="165">
        <v>45118</v>
      </c>
      <c r="L28" s="172" t="s">
        <v>3191</v>
      </c>
      <c r="M28" s="159" t="s">
        <v>133</v>
      </c>
      <c r="N28" s="159" t="s">
        <v>1217</v>
      </c>
      <c r="O28" s="159" t="s">
        <v>2433</v>
      </c>
      <c r="P28" s="159"/>
      <c r="Q28" s="165"/>
      <c r="R28" s="166"/>
      <c r="S28" s="167"/>
      <c r="T28" s="168">
        <v>45119</v>
      </c>
      <c r="U28" s="163" t="s">
        <v>3192</v>
      </c>
      <c r="V28" s="169" t="s">
        <v>162</v>
      </c>
      <c r="W28" s="173" t="s">
        <v>665</v>
      </c>
    </row>
    <row r="29" spans="1:23" ht="14.45" customHeight="1" x14ac:dyDescent="0.25">
      <c r="A29" s="171" t="s">
        <v>3193</v>
      </c>
      <c r="B29" s="160">
        <v>2</v>
      </c>
      <c r="C29" s="159" t="s">
        <v>178</v>
      </c>
      <c r="D29" s="159" t="s">
        <v>173</v>
      </c>
      <c r="E29" s="159" t="s">
        <v>185</v>
      </c>
      <c r="F29" s="159"/>
      <c r="G29" s="166" t="s">
        <v>436</v>
      </c>
      <c r="H29" s="171" t="s">
        <v>91</v>
      </c>
      <c r="I29" s="159" t="s">
        <v>110</v>
      </c>
      <c r="J29" s="165">
        <v>45118</v>
      </c>
      <c r="K29" s="178"/>
      <c r="L29" s="172" t="s">
        <v>3194</v>
      </c>
      <c r="M29" s="159" t="s">
        <v>133</v>
      </c>
      <c r="N29" s="159" t="s">
        <v>283</v>
      </c>
      <c r="O29" s="159" t="s">
        <v>284</v>
      </c>
      <c r="P29" s="159"/>
      <c r="Q29" s="165"/>
      <c r="R29" s="166"/>
      <c r="S29" s="167"/>
      <c r="T29" s="168"/>
      <c r="U29" s="163"/>
      <c r="V29" s="169" t="s">
        <v>158</v>
      </c>
      <c r="W29" s="173"/>
    </row>
    <row r="30" spans="1:23" ht="14.45" customHeight="1" x14ac:dyDescent="0.25">
      <c r="A30" s="171" t="s">
        <v>3195</v>
      </c>
      <c r="B30" s="160">
        <v>2</v>
      </c>
      <c r="C30" s="159" t="s">
        <v>168</v>
      </c>
      <c r="D30" s="159" t="s">
        <v>173</v>
      </c>
      <c r="E30" s="159" t="s">
        <v>185</v>
      </c>
      <c r="F30" s="159"/>
      <c r="G30" s="166" t="s">
        <v>3196</v>
      </c>
      <c r="H30" s="171" t="s">
        <v>91</v>
      </c>
      <c r="I30" s="159" t="s">
        <v>110</v>
      </c>
      <c r="J30" s="165">
        <v>45118</v>
      </c>
      <c r="K30" s="165">
        <v>45118</v>
      </c>
      <c r="L30" s="172" t="s">
        <v>3197</v>
      </c>
      <c r="M30" s="159" t="s">
        <v>133</v>
      </c>
      <c r="N30" s="159" t="s">
        <v>2132</v>
      </c>
      <c r="O30" s="159" t="s">
        <v>421</v>
      </c>
      <c r="P30" s="159"/>
      <c r="Q30" s="165"/>
      <c r="R30" s="166"/>
      <c r="S30" s="167"/>
      <c r="T30" s="168">
        <v>45124</v>
      </c>
      <c r="U30" s="163" t="s">
        <v>3198</v>
      </c>
      <c r="V30" s="169" t="s">
        <v>162</v>
      </c>
      <c r="W30" s="173" t="s">
        <v>347</v>
      </c>
    </row>
    <row r="31" spans="1:23" ht="14.45" customHeight="1" x14ac:dyDescent="0.25">
      <c r="A31" s="171" t="s">
        <v>3199</v>
      </c>
      <c r="B31" s="160">
        <v>65</v>
      </c>
      <c r="C31" s="159" t="s">
        <v>178</v>
      </c>
      <c r="D31" s="159" t="s">
        <v>173</v>
      </c>
      <c r="E31" s="159" t="s">
        <v>185</v>
      </c>
      <c r="F31" s="159"/>
      <c r="G31" s="166" t="s">
        <v>543</v>
      </c>
      <c r="H31" s="171" t="s">
        <v>91</v>
      </c>
      <c r="I31" s="159" t="s">
        <v>110</v>
      </c>
      <c r="J31" s="165">
        <v>45118</v>
      </c>
      <c r="K31" s="165">
        <v>45118</v>
      </c>
      <c r="L31" s="172" t="s">
        <v>3200</v>
      </c>
      <c r="M31" s="159" t="s">
        <v>133</v>
      </c>
      <c r="N31" s="159" t="s">
        <v>283</v>
      </c>
      <c r="O31" s="159" t="s">
        <v>383</v>
      </c>
      <c r="P31" s="159"/>
      <c r="Q31" s="165"/>
      <c r="R31" s="166"/>
      <c r="S31" s="167"/>
      <c r="T31" s="168">
        <v>45123</v>
      </c>
      <c r="U31" s="163" t="s">
        <v>3181</v>
      </c>
      <c r="V31" s="169" t="s">
        <v>162</v>
      </c>
      <c r="W31" s="173" t="s">
        <v>328</v>
      </c>
    </row>
    <row r="32" spans="1:23" ht="14.45" customHeight="1" x14ac:dyDescent="0.25">
      <c r="A32" s="171" t="s">
        <v>3201</v>
      </c>
      <c r="B32" s="160">
        <v>1.5</v>
      </c>
      <c r="C32" s="159" t="s">
        <v>168</v>
      </c>
      <c r="D32" s="159" t="s">
        <v>173</v>
      </c>
      <c r="E32" s="159" t="s">
        <v>185</v>
      </c>
      <c r="F32" s="159"/>
      <c r="G32" s="166" t="s">
        <v>543</v>
      </c>
      <c r="H32" s="171" t="s">
        <v>91</v>
      </c>
      <c r="I32" s="159" t="s">
        <v>110</v>
      </c>
      <c r="J32" s="165">
        <v>45118</v>
      </c>
      <c r="K32" s="165">
        <v>45118</v>
      </c>
      <c r="L32" s="172" t="s">
        <v>3202</v>
      </c>
      <c r="M32" s="159" t="s">
        <v>133</v>
      </c>
      <c r="N32" s="159" t="s">
        <v>283</v>
      </c>
      <c r="O32" s="159" t="s">
        <v>284</v>
      </c>
      <c r="P32" s="159"/>
      <c r="Q32" s="165"/>
      <c r="R32" s="166"/>
      <c r="S32" s="167"/>
      <c r="T32" s="168">
        <v>45123</v>
      </c>
      <c r="U32" s="163" t="s">
        <v>365</v>
      </c>
      <c r="V32" s="169" t="s">
        <v>162</v>
      </c>
      <c r="W32" s="173" t="s">
        <v>328</v>
      </c>
    </row>
    <row r="33" spans="1:23" ht="14.45" customHeight="1" x14ac:dyDescent="0.25">
      <c r="A33" s="171" t="s">
        <v>3203</v>
      </c>
      <c r="B33" s="160">
        <v>7</v>
      </c>
      <c r="C33" s="159" t="s">
        <v>178</v>
      </c>
      <c r="D33" s="159" t="s">
        <v>173</v>
      </c>
      <c r="E33" s="159" t="s">
        <v>185</v>
      </c>
      <c r="F33" s="159"/>
      <c r="G33" s="166" t="s">
        <v>3163</v>
      </c>
      <c r="H33" s="171" t="s">
        <v>89</v>
      </c>
      <c r="I33" s="159" t="s">
        <v>110</v>
      </c>
      <c r="J33" s="165">
        <v>45118</v>
      </c>
      <c r="K33" s="165">
        <v>45118</v>
      </c>
      <c r="L33" s="172" t="s">
        <v>3204</v>
      </c>
      <c r="M33" s="159" t="s">
        <v>201</v>
      </c>
      <c r="N33" s="159" t="s">
        <v>283</v>
      </c>
      <c r="O33" s="159" t="s">
        <v>359</v>
      </c>
      <c r="P33" s="159"/>
      <c r="Q33" s="165"/>
      <c r="R33" s="166"/>
      <c r="S33" s="167"/>
      <c r="T33" s="168">
        <v>45124</v>
      </c>
      <c r="U33" s="163" t="s">
        <v>3205</v>
      </c>
      <c r="V33" s="169" t="s">
        <v>162</v>
      </c>
      <c r="W33" s="173" t="s">
        <v>347</v>
      </c>
    </row>
    <row r="34" spans="1:23" ht="14.45" customHeight="1" x14ac:dyDescent="0.25">
      <c r="A34" s="171" t="s">
        <v>3206</v>
      </c>
      <c r="B34" s="160">
        <v>4</v>
      </c>
      <c r="C34" s="159" t="s">
        <v>178</v>
      </c>
      <c r="D34" s="159" t="s">
        <v>173</v>
      </c>
      <c r="E34" s="159" t="s">
        <v>185</v>
      </c>
      <c r="F34" s="159"/>
      <c r="G34" s="166" t="s">
        <v>732</v>
      </c>
      <c r="H34" s="171" t="s">
        <v>91</v>
      </c>
      <c r="I34" s="159" t="s">
        <v>110</v>
      </c>
      <c r="J34" s="165">
        <v>45118</v>
      </c>
      <c r="K34" s="165">
        <v>45118</v>
      </c>
      <c r="L34" s="172" t="s">
        <v>3207</v>
      </c>
      <c r="M34" s="159" t="s">
        <v>133</v>
      </c>
      <c r="N34" s="159" t="s">
        <v>2132</v>
      </c>
      <c r="O34" s="159" t="s">
        <v>383</v>
      </c>
      <c r="P34" s="159"/>
      <c r="Q34" s="165"/>
      <c r="R34" s="166"/>
      <c r="S34" s="167"/>
      <c r="T34" s="168">
        <v>45121</v>
      </c>
      <c r="U34" s="163" t="s">
        <v>3208</v>
      </c>
      <c r="V34" s="169" t="s">
        <v>162</v>
      </c>
      <c r="W34" s="173" t="s">
        <v>371</v>
      </c>
    </row>
    <row r="35" spans="1:23" ht="14.45" customHeight="1" x14ac:dyDescent="0.25">
      <c r="A35" s="171" t="s">
        <v>3209</v>
      </c>
      <c r="B35" s="160">
        <v>3</v>
      </c>
      <c r="C35" s="159" t="s">
        <v>168</v>
      </c>
      <c r="D35" s="159" t="s">
        <v>173</v>
      </c>
      <c r="E35" s="159" t="s">
        <v>185</v>
      </c>
      <c r="F35" s="159"/>
      <c r="G35" s="166" t="s">
        <v>3127</v>
      </c>
      <c r="H35" s="171" t="s">
        <v>91</v>
      </c>
      <c r="I35" s="159" t="s">
        <v>110</v>
      </c>
      <c r="J35" s="165">
        <v>45119</v>
      </c>
      <c r="K35" s="165">
        <v>45119</v>
      </c>
      <c r="L35" s="172" t="s">
        <v>3210</v>
      </c>
      <c r="M35" s="159" t="s">
        <v>133</v>
      </c>
      <c r="N35" s="159" t="s">
        <v>283</v>
      </c>
      <c r="O35" s="159" t="s">
        <v>284</v>
      </c>
      <c r="P35" s="159"/>
      <c r="Q35" s="165"/>
      <c r="R35" s="166"/>
      <c r="S35" s="167"/>
      <c r="T35" s="168">
        <v>45122</v>
      </c>
      <c r="U35" s="163" t="s">
        <v>3211</v>
      </c>
      <c r="V35" s="169" t="s">
        <v>162</v>
      </c>
      <c r="W35" s="173" t="s">
        <v>371</v>
      </c>
    </row>
    <row r="36" spans="1:23" ht="14.45" customHeight="1" x14ac:dyDescent="0.25">
      <c r="A36" s="171" t="s">
        <v>3212</v>
      </c>
      <c r="B36" s="160">
        <v>6</v>
      </c>
      <c r="C36" s="159" t="s">
        <v>168</v>
      </c>
      <c r="D36" s="159" t="s">
        <v>173</v>
      </c>
      <c r="E36" s="159" t="s">
        <v>185</v>
      </c>
      <c r="F36" s="159"/>
      <c r="G36" s="166" t="s">
        <v>2569</v>
      </c>
      <c r="H36" s="171" t="s">
        <v>91</v>
      </c>
      <c r="I36" s="159" t="s">
        <v>110</v>
      </c>
      <c r="J36" s="165">
        <v>45119</v>
      </c>
      <c r="K36" s="165">
        <v>45119</v>
      </c>
      <c r="L36" s="172" t="s">
        <v>3207</v>
      </c>
      <c r="M36" s="159" t="s">
        <v>133</v>
      </c>
      <c r="N36" s="159" t="s">
        <v>2132</v>
      </c>
      <c r="O36" s="159" t="s">
        <v>383</v>
      </c>
      <c r="P36" s="159"/>
      <c r="Q36" s="165"/>
      <c r="R36" s="166"/>
      <c r="S36" s="167"/>
      <c r="T36" s="168">
        <v>45122</v>
      </c>
      <c r="U36" s="163" t="s">
        <v>3213</v>
      </c>
      <c r="V36" s="169" t="s">
        <v>162</v>
      </c>
      <c r="W36" s="173" t="s">
        <v>371</v>
      </c>
    </row>
    <row r="37" spans="1:23" ht="14.45" customHeight="1" x14ac:dyDescent="0.25">
      <c r="A37" s="171" t="s">
        <v>3214</v>
      </c>
      <c r="B37" s="170">
        <f>16/365.25</f>
        <v>4.380561259411362E-2</v>
      </c>
      <c r="C37" s="159" t="s">
        <v>178</v>
      </c>
      <c r="D37" s="159" t="s">
        <v>173</v>
      </c>
      <c r="E37" s="159" t="s">
        <v>185</v>
      </c>
      <c r="F37" s="159"/>
      <c r="G37" s="166" t="s">
        <v>3215</v>
      </c>
      <c r="H37" s="171" t="s">
        <v>91</v>
      </c>
      <c r="I37" s="159" t="s">
        <v>110</v>
      </c>
      <c r="J37" s="165">
        <v>45119</v>
      </c>
      <c r="K37" s="165">
        <v>45119</v>
      </c>
      <c r="L37" s="172" t="s">
        <v>3216</v>
      </c>
      <c r="M37" s="159" t="s">
        <v>133</v>
      </c>
      <c r="N37" s="159" t="s">
        <v>283</v>
      </c>
      <c r="O37" s="159" t="s">
        <v>511</v>
      </c>
      <c r="P37" s="159"/>
      <c r="Q37" s="165"/>
      <c r="R37" s="166"/>
      <c r="S37" s="167"/>
      <c r="T37" s="168">
        <v>45119</v>
      </c>
      <c r="U37" s="163" t="s">
        <v>319</v>
      </c>
      <c r="V37" s="169" t="s">
        <v>160</v>
      </c>
      <c r="W37" s="173" t="s">
        <v>319</v>
      </c>
    </row>
    <row r="38" spans="1:23" ht="14.45" customHeight="1" x14ac:dyDescent="0.25">
      <c r="A38" s="171" t="s">
        <v>3217</v>
      </c>
      <c r="B38" s="160">
        <v>3</v>
      </c>
      <c r="C38" s="159" t="s">
        <v>168</v>
      </c>
      <c r="D38" s="159" t="s">
        <v>173</v>
      </c>
      <c r="E38" s="159" t="s">
        <v>279</v>
      </c>
      <c r="F38" s="159"/>
      <c r="G38" s="166" t="s">
        <v>179</v>
      </c>
      <c r="H38" s="171" t="s">
        <v>89</v>
      </c>
      <c r="I38" s="159" t="s">
        <v>100</v>
      </c>
      <c r="J38" s="165">
        <v>45119</v>
      </c>
      <c r="K38" s="165">
        <v>45119</v>
      </c>
      <c r="L38" s="172" t="s">
        <v>3218</v>
      </c>
      <c r="M38" s="159" t="s">
        <v>133</v>
      </c>
      <c r="N38" s="159" t="s">
        <v>274</v>
      </c>
      <c r="O38" s="159" t="s">
        <v>284</v>
      </c>
      <c r="P38" s="159"/>
      <c r="Q38" s="165"/>
      <c r="R38" s="166"/>
      <c r="S38" s="167"/>
      <c r="T38" s="168">
        <v>45125</v>
      </c>
      <c r="U38" s="163" t="s">
        <v>672</v>
      </c>
      <c r="V38" s="169" t="s">
        <v>162</v>
      </c>
      <c r="W38" s="173" t="s">
        <v>347</v>
      </c>
    </row>
    <row r="39" spans="1:23" ht="14.45" customHeight="1" x14ac:dyDescent="0.25">
      <c r="A39" s="171" t="s">
        <v>3219</v>
      </c>
      <c r="B39" s="160">
        <f>5*30.4387/365.25</f>
        <v>0.41668309377138946</v>
      </c>
      <c r="C39" s="159" t="s">
        <v>178</v>
      </c>
      <c r="D39" s="159" t="s">
        <v>173</v>
      </c>
      <c r="E39" s="159" t="s">
        <v>279</v>
      </c>
      <c r="F39" s="159"/>
      <c r="G39" s="166" t="s">
        <v>3163</v>
      </c>
      <c r="H39" s="171" t="s">
        <v>89</v>
      </c>
      <c r="I39" s="159" t="s">
        <v>100</v>
      </c>
      <c r="J39" s="165">
        <v>45119</v>
      </c>
      <c r="K39" s="165">
        <v>45119</v>
      </c>
      <c r="L39" s="172" t="s">
        <v>3220</v>
      </c>
      <c r="M39" s="159" t="s">
        <v>133</v>
      </c>
      <c r="N39" s="159" t="s">
        <v>3221</v>
      </c>
      <c r="O39" s="159" t="s">
        <v>284</v>
      </c>
      <c r="P39" s="159"/>
      <c r="Q39" s="165"/>
      <c r="R39" s="166"/>
      <c r="S39" s="167"/>
      <c r="T39" s="168">
        <v>45125</v>
      </c>
      <c r="U39" s="163" t="s">
        <v>672</v>
      </c>
      <c r="V39" s="169" t="s">
        <v>162</v>
      </c>
      <c r="W39" s="173" t="s">
        <v>347</v>
      </c>
    </row>
    <row r="40" spans="1:23" ht="14.45" customHeight="1" x14ac:dyDescent="0.25">
      <c r="A40" s="171" t="s">
        <v>3222</v>
      </c>
      <c r="B40" s="160">
        <v>40</v>
      </c>
      <c r="C40" s="159" t="s">
        <v>178</v>
      </c>
      <c r="D40" s="159" t="s">
        <v>173</v>
      </c>
      <c r="E40" s="159" t="s">
        <v>279</v>
      </c>
      <c r="F40" s="159"/>
      <c r="G40" s="166" t="s">
        <v>179</v>
      </c>
      <c r="H40" s="171" t="s">
        <v>89</v>
      </c>
      <c r="I40" s="159" t="s">
        <v>100</v>
      </c>
      <c r="J40" s="165">
        <v>45119</v>
      </c>
      <c r="K40" s="165">
        <v>45119</v>
      </c>
      <c r="L40" s="172" t="s">
        <v>3223</v>
      </c>
      <c r="M40" s="159" t="s">
        <v>133</v>
      </c>
      <c r="N40" s="159" t="s">
        <v>274</v>
      </c>
      <c r="O40" s="159" t="s">
        <v>291</v>
      </c>
      <c r="P40" s="159"/>
      <c r="Q40" s="165"/>
      <c r="R40" s="166"/>
      <c r="S40" s="167"/>
      <c r="T40" s="168">
        <v>45119</v>
      </c>
      <c r="U40" s="163" t="s">
        <v>319</v>
      </c>
      <c r="V40" s="169" t="s">
        <v>160</v>
      </c>
      <c r="W40" s="173" t="s">
        <v>319</v>
      </c>
    </row>
    <row r="41" spans="1:23" ht="14.45" customHeight="1" x14ac:dyDescent="0.25">
      <c r="A41" s="171" t="s">
        <v>3224</v>
      </c>
      <c r="B41" s="160">
        <f>20/365.25</f>
        <v>5.4757015742642023E-2</v>
      </c>
      <c r="C41" s="159" t="s">
        <v>168</v>
      </c>
      <c r="D41" s="159" t="s">
        <v>173</v>
      </c>
      <c r="E41" s="159" t="s">
        <v>185</v>
      </c>
      <c r="F41" s="159"/>
      <c r="G41" s="166" t="s">
        <v>446</v>
      </c>
      <c r="H41" s="171" t="s">
        <v>91</v>
      </c>
      <c r="I41" s="159" t="s">
        <v>110</v>
      </c>
      <c r="J41" s="165">
        <v>45119</v>
      </c>
      <c r="K41" s="178"/>
      <c r="L41" s="172" t="s">
        <v>3225</v>
      </c>
      <c r="M41" s="159" t="s">
        <v>133</v>
      </c>
      <c r="N41" s="159" t="s">
        <v>305</v>
      </c>
      <c r="O41" s="159" t="s">
        <v>805</v>
      </c>
      <c r="P41" s="159"/>
      <c r="Q41" s="165"/>
      <c r="R41" s="166"/>
      <c r="S41" s="167"/>
      <c r="T41" s="168"/>
      <c r="U41" s="163"/>
      <c r="V41" s="169" t="s">
        <v>158</v>
      </c>
      <c r="W41" s="173"/>
    </row>
    <row r="42" spans="1:23" ht="14.45" customHeight="1" x14ac:dyDescent="0.25">
      <c r="A42" s="171" t="s">
        <v>3226</v>
      </c>
      <c r="B42" s="160">
        <v>2.5</v>
      </c>
      <c r="C42" s="159" t="s">
        <v>178</v>
      </c>
      <c r="D42" s="159" t="s">
        <v>173</v>
      </c>
      <c r="E42" s="159" t="s">
        <v>185</v>
      </c>
      <c r="F42" s="159"/>
      <c r="G42" s="166" t="s">
        <v>543</v>
      </c>
      <c r="H42" s="171" t="s">
        <v>91</v>
      </c>
      <c r="I42" s="159" t="s">
        <v>110</v>
      </c>
      <c r="J42" s="165">
        <v>45120</v>
      </c>
      <c r="K42" s="165">
        <v>45120</v>
      </c>
      <c r="L42" s="172" t="s">
        <v>3227</v>
      </c>
      <c r="M42" s="159" t="s">
        <v>201</v>
      </c>
      <c r="N42" s="159" t="s">
        <v>305</v>
      </c>
      <c r="O42" s="159" t="s">
        <v>359</v>
      </c>
      <c r="P42" s="159"/>
      <c r="Q42" s="165"/>
      <c r="R42" s="166"/>
      <c r="S42" s="167"/>
      <c r="T42" s="168">
        <v>45120</v>
      </c>
      <c r="U42" s="163" t="s">
        <v>319</v>
      </c>
      <c r="V42" s="169" t="s">
        <v>160</v>
      </c>
      <c r="W42" s="173" t="s">
        <v>319</v>
      </c>
    </row>
    <row r="43" spans="1:23" ht="14.45" customHeight="1" x14ac:dyDescent="0.25">
      <c r="A43" s="171" t="s">
        <v>3228</v>
      </c>
      <c r="B43" s="160">
        <v>2</v>
      </c>
      <c r="C43" s="159" t="s">
        <v>178</v>
      </c>
      <c r="D43" s="159" t="s">
        <v>173</v>
      </c>
      <c r="E43" s="159" t="s">
        <v>185</v>
      </c>
      <c r="F43" s="159"/>
      <c r="G43" s="166" t="s">
        <v>342</v>
      </c>
      <c r="H43" s="171" t="s">
        <v>91</v>
      </c>
      <c r="I43" s="159" t="s">
        <v>110</v>
      </c>
      <c r="J43" s="165">
        <v>45120</v>
      </c>
      <c r="K43" s="165">
        <v>45120</v>
      </c>
      <c r="L43" s="172" t="s">
        <v>3229</v>
      </c>
      <c r="M43" s="159" t="s">
        <v>201</v>
      </c>
      <c r="N43" s="159" t="s">
        <v>1217</v>
      </c>
      <c r="O43" s="159" t="s">
        <v>421</v>
      </c>
      <c r="P43" s="159"/>
      <c r="Q43" s="165"/>
      <c r="R43" s="166"/>
      <c r="S43" s="167"/>
      <c r="T43" s="168">
        <v>45123</v>
      </c>
      <c r="U43" s="163" t="s">
        <v>3230</v>
      </c>
      <c r="V43" s="169" t="s">
        <v>162</v>
      </c>
      <c r="W43" s="173" t="s">
        <v>371</v>
      </c>
    </row>
    <row r="44" spans="1:23" ht="14.45" customHeight="1" x14ac:dyDescent="0.25">
      <c r="A44" s="171" t="s">
        <v>3231</v>
      </c>
      <c r="B44" s="160">
        <v>1</v>
      </c>
      <c r="C44" s="159" t="s">
        <v>168</v>
      </c>
      <c r="D44" s="159" t="s">
        <v>173</v>
      </c>
      <c r="E44" s="159" t="s">
        <v>185</v>
      </c>
      <c r="F44" s="159"/>
      <c r="G44" s="166" t="s">
        <v>1891</v>
      </c>
      <c r="H44" s="171" t="s">
        <v>91</v>
      </c>
      <c r="I44" s="159" t="s">
        <v>110</v>
      </c>
      <c r="J44" s="165">
        <v>45120</v>
      </c>
      <c r="K44" s="165">
        <v>45120</v>
      </c>
      <c r="L44" s="172" t="s">
        <v>3232</v>
      </c>
      <c r="M44" s="159" t="s">
        <v>133</v>
      </c>
      <c r="N44" s="159" t="s">
        <v>3233</v>
      </c>
      <c r="O44" s="159" t="s">
        <v>359</v>
      </c>
      <c r="P44" s="159"/>
      <c r="Q44" s="165"/>
      <c r="R44" s="166"/>
      <c r="S44" s="167"/>
      <c r="T44" s="168">
        <v>45124</v>
      </c>
      <c r="U44" s="163" t="s">
        <v>3234</v>
      </c>
      <c r="V44" s="169" t="s">
        <v>162</v>
      </c>
      <c r="W44" s="173" t="s">
        <v>299</v>
      </c>
    </row>
    <row r="45" spans="1:23" ht="14.45" customHeight="1" x14ac:dyDescent="0.25">
      <c r="A45" s="171" t="s">
        <v>3235</v>
      </c>
      <c r="B45" s="160">
        <v>7</v>
      </c>
      <c r="C45" s="159" t="s">
        <v>168</v>
      </c>
      <c r="D45" s="159" t="s">
        <v>173</v>
      </c>
      <c r="E45" s="159" t="s">
        <v>279</v>
      </c>
      <c r="F45" s="159"/>
      <c r="G45" s="166" t="s">
        <v>1268</v>
      </c>
      <c r="H45" s="171" t="s">
        <v>89</v>
      </c>
      <c r="I45" s="159" t="s">
        <v>100</v>
      </c>
      <c r="J45" s="165">
        <v>45121</v>
      </c>
      <c r="K45" s="165">
        <v>45121</v>
      </c>
      <c r="L45" s="172" t="s">
        <v>3236</v>
      </c>
      <c r="M45" s="159" t="s">
        <v>133</v>
      </c>
      <c r="N45" s="159" t="s">
        <v>305</v>
      </c>
      <c r="O45" s="159" t="s">
        <v>284</v>
      </c>
      <c r="P45" s="159"/>
      <c r="Q45" s="165"/>
      <c r="R45" s="166"/>
      <c r="S45" s="167"/>
      <c r="T45" s="168">
        <v>45125</v>
      </c>
      <c r="U45" s="163" t="s">
        <v>906</v>
      </c>
      <c r="V45" s="169" t="s">
        <v>162</v>
      </c>
      <c r="W45" s="173" t="s">
        <v>299</v>
      </c>
    </row>
    <row r="46" spans="1:23" ht="14.45" customHeight="1" x14ac:dyDescent="0.25">
      <c r="A46" s="171" t="s">
        <v>3237</v>
      </c>
      <c r="B46" s="160">
        <f>4*30.4387/365.25</f>
        <v>0.33334647501711157</v>
      </c>
      <c r="C46" s="159" t="s">
        <v>168</v>
      </c>
      <c r="D46" s="159" t="s">
        <v>173</v>
      </c>
      <c r="E46" s="159" t="s">
        <v>279</v>
      </c>
      <c r="F46" s="159"/>
      <c r="G46" s="166" t="s">
        <v>598</v>
      </c>
      <c r="H46" s="171" t="s">
        <v>89</v>
      </c>
      <c r="I46" s="159" t="s">
        <v>100</v>
      </c>
      <c r="J46" s="165">
        <v>45121</v>
      </c>
      <c r="K46" s="165">
        <v>45121</v>
      </c>
      <c r="L46" s="172" t="s">
        <v>3238</v>
      </c>
      <c r="M46" s="159" t="s">
        <v>133</v>
      </c>
      <c r="N46" s="159" t="s">
        <v>274</v>
      </c>
      <c r="O46" s="159" t="s">
        <v>284</v>
      </c>
      <c r="P46" s="159"/>
      <c r="Q46" s="165"/>
      <c r="R46" s="166"/>
      <c r="S46" s="167"/>
      <c r="T46" s="168">
        <v>45124</v>
      </c>
      <c r="U46" s="163" t="s">
        <v>2586</v>
      </c>
      <c r="V46" s="169" t="s">
        <v>162</v>
      </c>
      <c r="W46" s="173" t="s">
        <v>371</v>
      </c>
    </row>
    <row r="47" spans="1:23" ht="14.45" customHeight="1" x14ac:dyDescent="0.25">
      <c r="A47" s="171" t="s">
        <v>3239</v>
      </c>
      <c r="B47" s="160">
        <v>40</v>
      </c>
      <c r="C47" s="159" t="s">
        <v>178</v>
      </c>
      <c r="D47" s="159" t="s">
        <v>173</v>
      </c>
      <c r="E47" s="159" t="s">
        <v>279</v>
      </c>
      <c r="F47" s="159"/>
      <c r="G47" s="166" t="s">
        <v>179</v>
      </c>
      <c r="H47" s="171" t="s">
        <v>89</v>
      </c>
      <c r="I47" s="159" t="s">
        <v>100</v>
      </c>
      <c r="J47" s="165">
        <v>45121</v>
      </c>
      <c r="K47" s="165">
        <v>45121</v>
      </c>
      <c r="L47" s="172" t="s">
        <v>3240</v>
      </c>
      <c r="M47" s="159" t="s">
        <v>133</v>
      </c>
      <c r="N47" s="159" t="s">
        <v>274</v>
      </c>
      <c r="O47" s="159" t="s">
        <v>383</v>
      </c>
      <c r="P47" s="159"/>
      <c r="Q47" s="165"/>
      <c r="R47" s="166"/>
      <c r="S47" s="167"/>
      <c r="T47" s="168">
        <v>45122</v>
      </c>
      <c r="U47" s="163" t="s">
        <v>319</v>
      </c>
      <c r="V47" s="169" t="s">
        <v>160</v>
      </c>
      <c r="W47" s="173" t="s">
        <v>319</v>
      </c>
    </row>
    <row r="48" spans="1:23" ht="14.45" customHeight="1" x14ac:dyDescent="0.25">
      <c r="A48" s="171" t="s">
        <v>3241</v>
      </c>
      <c r="B48" s="160">
        <v>30</v>
      </c>
      <c r="C48" s="159" t="s">
        <v>168</v>
      </c>
      <c r="D48" s="159" t="s">
        <v>173</v>
      </c>
      <c r="E48" s="159" t="s">
        <v>279</v>
      </c>
      <c r="F48" s="159"/>
      <c r="G48" s="166" t="s">
        <v>3242</v>
      </c>
      <c r="H48" s="171" t="s">
        <v>89</v>
      </c>
      <c r="I48" s="159" t="s">
        <v>100</v>
      </c>
      <c r="J48" s="165">
        <v>45121</v>
      </c>
      <c r="K48" s="165">
        <v>45121</v>
      </c>
      <c r="L48" s="172" t="s">
        <v>3243</v>
      </c>
      <c r="M48" s="159" t="s">
        <v>133</v>
      </c>
      <c r="N48" s="159" t="s">
        <v>274</v>
      </c>
      <c r="O48" s="159" t="s">
        <v>805</v>
      </c>
      <c r="P48" s="159"/>
      <c r="Q48" s="165"/>
      <c r="R48" s="166"/>
      <c r="S48" s="167"/>
      <c r="T48" s="168">
        <v>45128</v>
      </c>
      <c r="U48" s="163" t="s">
        <v>3244</v>
      </c>
      <c r="V48" s="169" t="s">
        <v>162</v>
      </c>
      <c r="W48" s="173" t="s">
        <v>423</v>
      </c>
    </row>
    <row r="49" spans="1:23" ht="14.45" customHeight="1" x14ac:dyDescent="0.25">
      <c r="A49" s="171" t="s">
        <v>3245</v>
      </c>
      <c r="B49" s="160">
        <v>3</v>
      </c>
      <c r="C49" s="159" t="s">
        <v>168</v>
      </c>
      <c r="D49" s="159" t="s">
        <v>173</v>
      </c>
      <c r="E49" s="159" t="s">
        <v>279</v>
      </c>
      <c r="F49" s="159"/>
      <c r="G49" s="166" t="s">
        <v>3242</v>
      </c>
      <c r="H49" s="171" t="s">
        <v>89</v>
      </c>
      <c r="I49" s="159" t="s">
        <v>100</v>
      </c>
      <c r="J49" s="165">
        <v>45121</v>
      </c>
      <c r="K49" s="165">
        <v>45121</v>
      </c>
      <c r="L49" s="172" t="s">
        <v>3246</v>
      </c>
      <c r="M49" s="159" t="s">
        <v>133</v>
      </c>
      <c r="N49" s="159" t="s">
        <v>305</v>
      </c>
      <c r="O49" s="159" t="s">
        <v>383</v>
      </c>
      <c r="P49" s="159"/>
      <c r="Q49" s="165"/>
      <c r="R49" s="166"/>
      <c r="S49" s="167"/>
      <c r="T49" s="168">
        <v>45125</v>
      </c>
      <c r="U49" s="163" t="s">
        <v>1086</v>
      </c>
      <c r="V49" s="169" t="s">
        <v>162</v>
      </c>
      <c r="W49" s="173" t="s">
        <v>299</v>
      </c>
    </row>
    <row r="50" spans="1:23" ht="14.45" customHeight="1" x14ac:dyDescent="0.25">
      <c r="A50" s="171" t="s">
        <v>3247</v>
      </c>
      <c r="B50" s="160">
        <v>40</v>
      </c>
      <c r="C50" s="159" t="s">
        <v>168</v>
      </c>
      <c r="D50" s="159" t="s">
        <v>173</v>
      </c>
      <c r="E50" s="159" t="s">
        <v>279</v>
      </c>
      <c r="F50" s="159"/>
      <c r="G50" s="166" t="s">
        <v>1766</v>
      </c>
      <c r="H50" s="171" t="s">
        <v>89</v>
      </c>
      <c r="I50" s="159" t="s">
        <v>100</v>
      </c>
      <c r="J50" s="165">
        <v>45121</v>
      </c>
      <c r="K50" s="165">
        <v>45121</v>
      </c>
      <c r="L50" s="172" t="s">
        <v>3248</v>
      </c>
      <c r="M50" s="159" t="s">
        <v>137</v>
      </c>
      <c r="N50" s="159" t="s">
        <v>274</v>
      </c>
      <c r="O50" s="159" t="s">
        <v>208</v>
      </c>
      <c r="P50" s="159"/>
      <c r="Q50" s="165"/>
      <c r="R50" s="166"/>
      <c r="S50" s="167"/>
      <c r="T50" s="168">
        <v>45125</v>
      </c>
      <c r="U50" s="163" t="s">
        <v>3249</v>
      </c>
      <c r="V50" s="169" t="s">
        <v>162</v>
      </c>
      <c r="W50" s="173" t="s">
        <v>3250</v>
      </c>
    </row>
    <row r="51" spans="1:23" ht="14.45" customHeight="1" x14ac:dyDescent="0.25">
      <c r="A51" s="171" t="s">
        <v>3251</v>
      </c>
      <c r="B51" s="160">
        <v>75</v>
      </c>
      <c r="C51" s="159" t="s">
        <v>178</v>
      </c>
      <c r="D51" s="159" t="s">
        <v>169</v>
      </c>
      <c r="E51" s="159" t="s">
        <v>185</v>
      </c>
      <c r="F51" s="159"/>
      <c r="G51" s="166" t="s">
        <v>2163</v>
      </c>
      <c r="H51" s="171" t="s">
        <v>91</v>
      </c>
      <c r="I51" s="159" t="s">
        <v>110</v>
      </c>
      <c r="J51" s="165">
        <v>45121</v>
      </c>
      <c r="K51" s="165">
        <v>45121</v>
      </c>
      <c r="L51" s="172" t="s">
        <v>3252</v>
      </c>
      <c r="M51" s="159" t="s">
        <v>133</v>
      </c>
      <c r="N51" s="159" t="s">
        <v>1217</v>
      </c>
      <c r="O51" s="159" t="s">
        <v>284</v>
      </c>
      <c r="P51" s="159"/>
      <c r="Q51" s="165"/>
      <c r="R51" s="166"/>
      <c r="S51" s="167"/>
      <c r="T51" s="168">
        <v>45125</v>
      </c>
      <c r="U51" s="163" t="s">
        <v>3253</v>
      </c>
      <c r="V51" s="169" t="s">
        <v>162</v>
      </c>
      <c r="W51" s="173" t="s">
        <v>299</v>
      </c>
    </row>
    <row r="52" spans="1:23" ht="14.45" customHeight="1" x14ac:dyDescent="0.25">
      <c r="A52" s="171" t="s">
        <v>3254</v>
      </c>
      <c r="B52" s="160">
        <v>45</v>
      </c>
      <c r="C52" s="159" t="s">
        <v>178</v>
      </c>
      <c r="D52" s="159" t="s">
        <v>173</v>
      </c>
      <c r="E52" s="159" t="s">
        <v>185</v>
      </c>
      <c r="F52" s="159"/>
      <c r="G52" s="166" t="s">
        <v>2591</v>
      </c>
      <c r="H52" s="171" t="s">
        <v>91</v>
      </c>
      <c r="I52" s="159" t="s">
        <v>110</v>
      </c>
      <c r="J52" s="165">
        <v>45124</v>
      </c>
      <c r="K52" s="165">
        <v>45124</v>
      </c>
      <c r="L52" s="172" t="s">
        <v>3255</v>
      </c>
      <c r="M52" s="159" t="s">
        <v>133</v>
      </c>
      <c r="N52" s="159" t="s">
        <v>305</v>
      </c>
      <c r="O52" s="159" t="s">
        <v>345</v>
      </c>
      <c r="P52" s="159"/>
      <c r="Q52" s="165"/>
      <c r="R52" s="166"/>
      <c r="S52" s="167"/>
      <c r="T52" s="168">
        <v>45129</v>
      </c>
      <c r="U52" s="163" t="s">
        <v>3256</v>
      </c>
      <c r="V52" s="169" t="s">
        <v>162</v>
      </c>
      <c r="W52" s="173" t="s">
        <v>328</v>
      </c>
    </row>
    <row r="53" spans="1:23" ht="14.45" customHeight="1" x14ac:dyDescent="0.25">
      <c r="A53" s="171" t="s">
        <v>3257</v>
      </c>
      <c r="B53" s="160">
        <v>60</v>
      </c>
      <c r="C53" s="159" t="s">
        <v>168</v>
      </c>
      <c r="D53" s="159" t="s">
        <v>173</v>
      </c>
      <c r="E53" s="159" t="s">
        <v>279</v>
      </c>
      <c r="F53" s="159"/>
      <c r="G53" s="166" t="s">
        <v>281</v>
      </c>
      <c r="H53" s="171" t="s">
        <v>89</v>
      </c>
      <c r="I53" s="159" t="s">
        <v>100</v>
      </c>
      <c r="J53" s="165">
        <v>45124</v>
      </c>
      <c r="K53" s="165">
        <v>45124</v>
      </c>
      <c r="L53" s="172" t="s">
        <v>3258</v>
      </c>
      <c r="M53" s="159" t="s">
        <v>133</v>
      </c>
      <c r="N53" s="159" t="s">
        <v>769</v>
      </c>
      <c r="O53" s="159" t="s">
        <v>383</v>
      </c>
      <c r="P53" s="159"/>
      <c r="Q53" s="165"/>
      <c r="R53" s="166"/>
      <c r="S53" s="167"/>
      <c r="T53" s="168">
        <v>45130</v>
      </c>
      <c r="U53" s="163" t="s">
        <v>3259</v>
      </c>
      <c r="V53" s="169" t="s">
        <v>162</v>
      </c>
      <c r="W53" s="173" t="s">
        <v>347</v>
      </c>
    </row>
    <row r="54" spans="1:23" ht="14.45" customHeight="1" x14ac:dyDescent="0.25">
      <c r="A54" s="171" t="s">
        <v>3260</v>
      </c>
      <c r="B54" s="160">
        <v>1.5</v>
      </c>
      <c r="C54" s="159" t="s">
        <v>168</v>
      </c>
      <c r="D54" s="159" t="s">
        <v>173</v>
      </c>
      <c r="E54" s="159" t="s">
        <v>279</v>
      </c>
      <c r="F54" s="159"/>
      <c r="G54" s="166" t="s">
        <v>781</v>
      </c>
      <c r="H54" s="171" t="s">
        <v>89</v>
      </c>
      <c r="I54" s="159" t="s">
        <v>100</v>
      </c>
      <c r="J54" s="165">
        <v>45124</v>
      </c>
      <c r="K54" s="165">
        <v>45124</v>
      </c>
      <c r="L54" s="172" t="s">
        <v>3261</v>
      </c>
      <c r="M54" s="159" t="s">
        <v>133</v>
      </c>
      <c r="N54" s="159" t="s">
        <v>769</v>
      </c>
      <c r="O54" s="159" t="s">
        <v>284</v>
      </c>
      <c r="P54" s="159"/>
      <c r="Q54" s="165"/>
      <c r="R54" s="166"/>
      <c r="S54" s="167"/>
      <c r="T54" s="168">
        <v>45128</v>
      </c>
      <c r="U54" s="163" t="s">
        <v>1086</v>
      </c>
      <c r="V54" s="169" t="s">
        <v>162</v>
      </c>
      <c r="W54" s="173" t="s">
        <v>299</v>
      </c>
    </row>
    <row r="55" spans="1:23" ht="14.45" customHeight="1" x14ac:dyDescent="0.25">
      <c r="A55" s="171" t="s">
        <v>3262</v>
      </c>
      <c r="B55" s="160">
        <v>59</v>
      </c>
      <c r="C55" s="159" t="s">
        <v>178</v>
      </c>
      <c r="D55" s="159" t="s">
        <v>173</v>
      </c>
      <c r="E55" s="159" t="s">
        <v>279</v>
      </c>
      <c r="F55" s="159"/>
      <c r="G55" s="166" t="s">
        <v>179</v>
      </c>
      <c r="H55" s="171" t="s">
        <v>89</v>
      </c>
      <c r="I55" s="159" t="s">
        <v>100</v>
      </c>
      <c r="J55" s="165">
        <v>45124</v>
      </c>
      <c r="K55" s="165">
        <v>45124</v>
      </c>
      <c r="L55" s="172" t="s">
        <v>1574</v>
      </c>
      <c r="M55" s="159" t="s">
        <v>201</v>
      </c>
      <c r="N55" s="159" t="s">
        <v>769</v>
      </c>
      <c r="O55" s="159" t="s">
        <v>421</v>
      </c>
      <c r="P55" s="159"/>
      <c r="Q55" s="165"/>
      <c r="R55" s="166"/>
      <c r="S55" s="167"/>
      <c r="T55" s="168">
        <v>45132</v>
      </c>
      <c r="U55" s="163" t="s">
        <v>2407</v>
      </c>
      <c r="V55" s="169" t="s">
        <v>162</v>
      </c>
      <c r="W55" s="173" t="s">
        <v>387</v>
      </c>
    </row>
    <row r="56" spans="1:23" ht="14.45" customHeight="1" x14ac:dyDescent="0.25">
      <c r="A56" s="171" t="s">
        <v>3263</v>
      </c>
      <c r="B56" s="160">
        <v>35</v>
      </c>
      <c r="C56" s="159" t="s">
        <v>168</v>
      </c>
      <c r="D56" s="159" t="s">
        <v>173</v>
      </c>
      <c r="E56" s="159" t="s">
        <v>185</v>
      </c>
      <c r="F56" s="159"/>
      <c r="G56" s="166" t="s">
        <v>1828</v>
      </c>
      <c r="H56" s="171" t="s">
        <v>89</v>
      </c>
      <c r="I56" s="159" t="s">
        <v>110</v>
      </c>
      <c r="J56" s="165">
        <v>45124</v>
      </c>
      <c r="K56" s="165">
        <v>45124</v>
      </c>
      <c r="L56" s="172" t="s">
        <v>3264</v>
      </c>
      <c r="M56" s="159" t="s">
        <v>137</v>
      </c>
      <c r="N56" s="159" t="s">
        <v>769</v>
      </c>
      <c r="O56" s="159" t="s">
        <v>705</v>
      </c>
      <c r="P56" s="159"/>
      <c r="Q56" s="165"/>
      <c r="R56" s="166"/>
      <c r="S56" s="167"/>
      <c r="T56" s="168">
        <v>45128</v>
      </c>
      <c r="U56" s="163" t="s">
        <v>3265</v>
      </c>
      <c r="V56" s="169" t="s">
        <v>162</v>
      </c>
      <c r="W56" s="173" t="s">
        <v>299</v>
      </c>
    </row>
    <row r="57" spans="1:23" ht="14.45" customHeight="1" x14ac:dyDescent="0.25">
      <c r="A57" s="171" t="s">
        <v>3266</v>
      </c>
      <c r="B57" s="160">
        <v>72</v>
      </c>
      <c r="C57" s="159" t="s">
        <v>178</v>
      </c>
      <c r="D57" s="159" t="s">
        <v>173</v>
      </c>
      <c r="E57" s="159" t="s">
        <v>185</v>
      </c>
      <c r="F57" s="159"/>
      <c r="G57" s="166" t="s">
        <v>363</v>
      </c>
      <c r="H57" s="171" t="s">
        <v>91</v>
      </c>
      <c r="I57" s="159" t="s">
        <v>110</v>
      </c>
      <c r="J57" s="165">
        <v>45124</v>
      </c>
      <c r="K57" s="165">
        <v>45124</v>
      </c>
      <c r="L57" s="172" t="s">
        <v>3267</v>
      </c>
      <c r="M57" s="159" t="s">
        <v>133</v>
      </c>
      <c r="N57" s="159" t="s">
        <v>305</v>
      </c>
      <c r="O57" s="159" t="s">
        <v>383</v>
      </c>
      <c r="P57" s="159"/>
      <c r="Q57" s="165"/>
      <c r="R57" s="166"/>
      <c r="S57" s="167"/>
      <c r="T57" s="168">
        <v>45126</v>
      </c>
      <c r="U57" s="163"/>
      <c r="V57" s="169" t="s">
        <v>162</v>
      </c>
      <c r="W57" s="173"/>
    </row>
    <row r="58" spans="1:23" ht="14.45" customHeight="1" x14ac:dyDescent="0.25">
      <c r="A58" s="171" t="s">
        <v>3268</v>
      </c>
      <c r="B58" s="170">
        <f>14/365.25</f>
        <v>3.8329911019849415E-2</v>
      </c>
      <c r="C58" s="159" t="s">
        <v>168</v>
      </c>
      <c r="D58" s="159" t="s">
        <v>173</v>
      </c>
      <c r="E58" s="159" t="s">
        <v>185</v>
      </c>
      <c r="F58" s="159"/>
      <c r="G58" s="166" t="s">
        <v>1285</v>
      </c>
      <c r="H58" s="171" t="s">
        <v>91</v>
      </c>
      <c r="I58" s="159" t="s">
        <v>110</v>
      </c>
      <c r="J58" s="165">
        <v>45124</v>
      </c>
      <c r="K58" s="165">
        <v>45124</v>
      </c>
      <c r="L58" s="172" t="s">
        <v>2232</v>
      </c>
      <c r="M58" s="159" t="s">
        <v>133</v>
      </c>
      <c r="N58" s="159" t="s">
        <v>305</v>
      </c>
      <c r="O58" s="159" t="s">
        <v>415</v>
      </c>
      <c r="P58" s="159"/>
      <c r="Q58" s="165"/>
      <c r="R58" s="166"/>
      <c r="S58" s="167"/>
      <c r="T58" s="168">
        <v>45124</v>
      </c>
      <c r="U58" s="163" t="s">
        <v>319</v>
      </c>
      <c r="V58" s="169" t="s">
        <v>160</v>
      </c>
      <c r="W58" s="173" t="s">
        <v>319</v>
      </c>
    </row>
    <row r="59" spans="1:23" ht="14.45" customHeight="1" x14ac:dyDescent="0.25">
      <c r="A59" s="171" t="s">
        <v>3269</v>
      </c>
      <c r="B59" s="160">
        <v>5</v>
      </c>
      <c r="C59" s="159" t="s">
        <v>168</v>
      </c>
      <c r="D59" s="159" t="s">
        <v>173</v>
      </c>
      <c r="E59" s="159" t="s">
        <v>185</v>
      </c>
      <c r="F59" s="159"/>
      <c r="G59" s="166" t="s">
        <v>446</v>
      </c>
      <c r="H59" s="171" t="s">
        <v>89</v>
      </c>
      <c r="I59" s="159" t="s">
        <v>110</v>
      </c>
      <c r="J59" s="165">
        <v>45124</v>
      </c>
      <c r="K59" s="165">
        <v>45124</v>
      </c>
      <c r="L59" s="172" t="s">
        <v>3270</v>
      </c>
      <c r="M59" s="159" t="s">
        <v>201</v>
      </c>
      <c r="N59" s="159" t="s">
        <v>305</v>
      </c>
      <c r="O59" s="159" t="s">
        <v>359</v>
      </c>
      <c r="P59" s="159" t="s">
        <v>353</v>
      </c>
      <c r="Q59" s="165">
        <v>45125</v>
      </c>
      <c r="R59" s="166" t="s">
        <v>354</v>
      </c>
      <c r="S59" s="167"/>
      <c r="T59" s="168">
        <v>45129</v>
      </c>
      <c r="U59" s="163" t="s">
        <v>3271</v>
      </c>
      <c r="V59" s="169" t="s">
        <v>162</v>
      </c>
      <c r="W59" s="173" t="s">
        <v>328</v>
      </c>
    </row>
    <row r="60" spans="1:23" ht="14.45" customHeight="1" x14ac:dyDescent="0.25">
      <c r="A60" s="171" t="s">
        <v>3272</v>
      </c>
      <c r="B60" s="160">
        <v>7</v>
      </c>
      <c r="C60" s="159" t="s">
        <v>178</v>
      </c>
      <c r="D60" s="159" t="s">
        <v>173</v>
      </c>
      <c r="E60" s="159" t="s">
        <v>185</v>
      </c>
      <c r="F60" s="159"/>
      <c r="G60" s="166" t="s">
        <v>1891</v>
      </c>
      <c r="H60" s="171" t="s">
        <v>91</v>
      </c>
      <c r="I60" s="159" t="s">
        <v>110</v>
      </c>
      <c r="J60" s="165">
        <v>45125</v>
      </c>
      <c r="K60" s="165">
        <v>45125</v>
      </c>
      <c r="L60" s="172" t="s">
        <v>3273</v>
      </c>
      <c r="M60" s="159" t="s">
        <v>133</v>
      </c>
      <c r="N60" s="159" t="s">
        <v>305</v>
      </c>
      <c r="O60" s="159" t="s">
        <v>359</v>
      </c>
      <c r="P60" s="159"/>
      <c r="Q60" s="165"/>
      <c r="R60" s="166"/>
      <c r="S60" s="167"/>
      <c r="T60" s="168">
        <v>45125</v>
      </c>
      <c r="U60" s="163" t="s">
        <v>319</v>
      </c>
      <c r="V60" s="169" t="s">
        <v>160</v>
      </c>
      <c r="W60" s="173" t="s">
        <v>319</v>
      </c>
    </row>
    <row r="61" spans="1:23" ht="14.45" customHeight="1" x14ac:dyDescent="0.25">
      <c r="A61" s="171" t="s">
        <v>3274</v>
      </c>
      <c r="B61" s="160">
        <f>2*30.487/365.25</f>
        <v>0.16693771389459275</v>
      </c>
      <c r="C61" s="159" t="s">
        <v>168</v>
      </c>
      <c r="D61" s="159" t="s">
        <v>173</v>
      </c>
      <c r="E61" s="159" t="s">
        <v>185</v>
      </c>
      <c r="F61" s="159"/>
      <c r="G61" s="166" t="s">
        <v>543</v>
      </c>
      <c r="H61" s="171" t="s">
        <v>91</v>
      </c>
      <c r="I61" s="159" t="s">
        <v>110</v>
      </c>
      <c r="J61" s="165">
        <v>45125</v>
      </c>
      <c r="K61" s="165">
        <v>45125</v>
      </c>
      <c r="L61" s="172" t="s">
        <v>3275</v>
      </c>
      <c r="M61" s="159" t="s">
        <v>133</v>
      </c>
      <c r="N61" s="159" t="s">
        <v>2132</v>
      </c>
      <c r="O61" s="159" t="s">
        <v>284</v>
      </c>
      <c r="P61" s="159"/>
      <c r="Q61" s="165"/>
      <c r="R61" s="166"/>
      <c r="S61" s="167"/>
      <c r="T61" s="168">
        <v>45126</v>
      </c>
      <c r="U61" s="163" t="s">
        <v>365</v>
      </c>
      <c r="V61" s="169" t="s">
        <v>162</v>
      </c>
      <c r="W61" s="173" t="s">
        <v>665</v>
      </c>
    </row>
    <row r="62" spans="1:23" ht="14.45" customHeight="1" x14ac:dyDescent="0.25">
      <c r="A62" s="171" t="s">
        <v>3276</v>
      </c>
      <c r="B62" s="160">
        <v>2</v>
      </c>
      <c r="C62" s="159" t="s">
        <v>168</v>
      </c>
      <c r="D62" s="159" t="s">
        <v>173</v>
      </c>
      <c r="E62" s="159" t="s">
        <v>185</v>
      </c>
      <c r="F62" s="159"/>
      <c r="G62" s="166" t="s">
        <v>436</v>
      </c>
      <c r="H62" s="171" t="s">
        <v>91</v>
      </c>
      <c r="I62" s="159" t="s">
        <v>110</v>
      </c>
      <c r="J62" s="165">
        <v>45125</v>
      </c>
      <c r="K62" s="178"/>
      <c r="L62" s="172" t="s">
        <v>3277</v>
      </c>
      <c r="M62" s="159" t="s">
        <v>133</v>
      </c>
      <c r="N62" s="159" t="s">
        <v>283</v>
      </c>
      <c r="O62" s="159" t="s">
        <v>618</v>
      </c>
      <c r="P62" s="159"/>
      <c r="Q62" s="165"/>
      <c r="R62" s="166"/>
      <c r="S62" s="167"/>
      <c r="T62" s="168"/>
      <c r="U62" s="163"/>
      <c r="V62" s="169" t="s">
        <v>158</v>
      </c>
      <c r="W62" s="173"/>
    </row>
    <row r="63" spans="1:23" ht="14.45" customHeight="1" x14ac:dyDescent="0.25">
      <c r="A63" s="171" t="s">
        <v>3278</v>
      </c>
      <c r="B63" s="160">
        <v>1.3</v>
      </c>
      <c r="C63" s="159" t="s">
        <v>178</v>
      </c>
      <c r="D63" s="159" t="s">
        <v>173</v>
      </c>
      <c r="E63" s="159" t="s">
        <v>185</v>
      </c>
      <c r="F63" s="159"/>
      <c r="G63" s="166" t="s">
        <v>543</v>
      </c>
      <c r="H63" s="171" t="s">
        <v>91</v>
      </c>
      <c r="I63" s="159" t="s">
        <v>110</v>
      </c>
      <c r="J63" s="165">
        <v>45127</v>
      </c>
      <c r="K63" s="178"/>
      <c r="L63" s="172" t="s">
        <v>3279</v>
      </c>
      <c r="M63" s="159" t="s">
        <v>133</v>
      </c>
      <c r="N63" s="159" t="s">
        <v>283</v>
      </c>
      <c r="O63" s="159" t="s">
        <v>421</v>
      </c>
      <c r="P63" s="159"/>
      <c r="Q63" s="165"/>
      <c r="R63" s="166"/>
      <c r="S63" s="167"/>
      <c r="T63" s="168"/>
      <c r="U63" s="163"/>
      <c r="V63" s="169" t="s">
        <v>158</v>
      </c>
      <c r="W63" s="173"/>
    </row>
    <row r="64" spans="1:23" ht="14.45" customHeight="1" x14ac:dyDescent="0.25">
      <c r="A64" s="171" t="s">
        <v>3280</v>
      </c>
      <c r="B64" s="160">
        <v>3</v>
      </c>
      <c r="C64" s="159" t="s">
        <v>178</v>
      </c>
      <c r="D64" s="159" t="s">
        <v>173</v>
      </c>
      <c r="E64" s="159" t="s">
        <v>185</v>
      </c>
      <c r="F64" s="159"/>
      <c r="G64" s="166" t="s">
        <v>543</v>
      </c>
      <c r="H64" s="171" t="s">
        <v>91</v>
      </c>
      <c r="I64" s="159" t="s">
        <v>110</v>
      </c>
      <c r="J64" s="165">
        <v>45127</v>
      </c>
      <c r="K64" s="165">
        <v>45127</v>
      </c>
      <c r="L64" s="172" t="s">
        <v>313</v>
      </c>
      <c r="M64" s="159" t="s">
        <v>133</v>
      </c>
      <c r="N64" s="159" t="s">
        <v>2132</v>
      </c>
      <c r="O64" s="159" t="s">
        <v>383</v>
      </c>
      <c r="P64" s="159"/>
      <c r="Q64" s="165"/>
      <c r="R64" s="166"/>
      <c r="S64" s="167"/>
      <c r="T64" s="168">
        <v>45129</v>
      </c>
      <c r="U64" s="163" t="s">
        <v>3281</v>
      </c>
      <c r="V64" s="169" t="s">
        <v>162</v>
      </c>
      <c r="W64" s="173" t="s">
        <v>276</v>
      </c>
    </row>
    <row r="65" spans="1:23" ht="14.45" customHeight="1" x14ac:dyDescent="0.25">
      <c r="A65" s="171" t="s">
        <v>3282</v>
      </c>
      <c r="B65" s="160">
        <v>10</v>
      </c>
      <c r="C65" s="159" t="s">
        <v>168</v>
      </c>
      <c r="D65" s="159" t="s">
        <v>173</v>
      </c>
      <c r="E65" s="159" t="s">
        <v>279</v>
      </c>
      <c r="F65" s="159"/>
      <c r="G65" s="166" t="s">
        <v>179</v>
      </c>
      <c r="H65" s="171" t="s">
        <v>89</v>
      </c>
      <c r="I65" s="159" t="s">
        <v>100</v>
      </c>
      <c r="J65" s="165">
        <v>45127</v>
      </c>
      <c r="K65" s="165">
        <v>45127</v>
      </c>
      <c r="L65" s="172" t="s">
        <v>3283</v>
      </c>
      <c r="M65" s="159" t="s">
        <v>133</v>
      </c>
      <c r="N65" s="159" t="s">
        <v>3221</v>
      </c>
      <c r="O65" s="159" t="s">
        <v>345</v>
      </c>
      <c r="P65" s="159"/>
      <c r="Q65" s="165"/>
      <c r="R65" s="166"/>
      <c r="S65" s="167"/>
      <c r="T65" s="168">
        <v>45132</v>
      </c>
      <c r="U65" s="163"/>
      <c r="V65" s="169" t="s">
        <v>162</v>
      </c>
      <c r="W65" s="173" t="s">
        <v>299</v>
      </c>
    </row>
    <row r="66" spans="1:23" ht="14.45" customHeight="1" x14ac:dyDescent="0.25">
      <c r="A66" s="171" t="s">
        <v>3284</v>
      </c>
      <c r="B66" s="160">
        <v>2</v>
      </c>
      <c r="C66" s="159" t="s">
        <v>178</v>
      </c>
      <c r="D66" s="159" t="s">
        <v>173</v>
      </c>
      <c r="E66" s="159" t="s">
        <v>279</v>
      </c>
      <c r="F66" s="159"/>
      <c r="G66" s="166" t="s">
        <v>1743</v>
      </c>
      <c r="H66" s="171" t="s">
        <v>89</v>
      </c>
      <c r="I66" s="159" t="s">
        <v>100</v>
      </c>
      <c r="J66" s="165">
        <v>45128</v>
      </c>
      <c r="K66" s="165">
        <v>45128</v>
      </c>
      <c r="L66" s="172" t="s">
        <v>3285</v>
      </c>
      <c r="M66" s="159" t="s">
        <v>133</v>
      </c>
      <c r="N66" s="159" t="s">
        <v>2132</v>
      </c>
      <c r="O66" s="159" t="s">
        <v>284</v>
      </c>
      <c r="P66" s="159"/>
      <c r="Q66" s="165"/>
      <c r="R66" s="166"/>
      <c r="S66" s="167"/>
      <c r="T66" s="168">
        <v>45134</v>
      </c>
      <c r="U66" s="163" t="s">
        <v>672</v>
      </c>
      <c r="V66" s="169" t="s">
        <v>162</v>
      </c>
      <c r="W66" s="173" t="s">
        <v>347</v>
      </c>
    </row>
    <row r="67" spans="1:23" ht="14.45" customHeight="1" x14ac:dyDescent="0.25">
      <c r="A67" s="171" t="s">
        <v>3286</v>
      </c>
      <c r="B67" s="160">
        <f>7*30.4387/365.25</f>
        <v>0.58335633127994524</v>
      </c>
      <c r="C67" s="159" t="s">
        <v>178</v>
      </c>
      <c r="D67" s="159" t="s">
        <v>173</v>
      </c>
      <c r="E67" s="159" t="s">
        <v>279</v>
      </c>
      <c r="F67" s="159"/>
      <c r="G67" s="166" t="s">
        <v>179</v>
      </c>
      <c r="H67" s="171" t="s">
        <v>89</v>
      </c>
      <c r="I67" s="159" t="s">
        <v>100</v>
      </c>
      <c r="J67" s="165">
        <v>45128</v>
      </c>
      <c r="K67" s="165">
        <v>45128</v>
      </c>
      <c r="L67" s="172" t="s">
        <v>3287</v>
      </c>
      <c r="M67" s="159" t="s">
        <v>133</v>
      </c>
      <c r="N67" s="159" t="s">
        <v>769</v>
      </c>
      <c r="O67" s="159" t="s">
        <v>284</v>
      </c>
      <c r="P67" s="159"/>
      <c r="Q67" s="165"/>
      <c r="R67" s="166"/>
      <c r="S67" s="167"/>
      <c r="T67" s="168">
        <v>45134</v>
      </c>
      <c r="U67" s="163" t="s">
        <v>1086</v>
      </c>
      <c r="V67" s="169" t="s">
        <v>162</v>
      </c>
      <c r="W67" s="173" t="s">
        <v>347</v>
      </c>
    </row>
    <row r="68" spans="1:23" ht="14.45" customHeight="1" x14ac:dyDescent="0.25">
      <c r="A68" s="171" t="s">
        <v>3288</v>
      </c>
      <c r="B68" s="160">
        <v>6</v>
      </c>
      <c r="C68" s="159" t="s">
        <v>168</v>
      </c>
      <c r="D68" s="159" t="s">
        <v>173</v>
      </c>
      <c r="E68" s="159" t="s">
        <v>279</v>
      </c>
      <c r="F68" s="159"/>
      <c r="G68" s="166" t="s">
        <v>179</v>
      </c>
      <c r="H68" s="171" t="s">
        <v>89</v>
      </c>
      <c r="I68" s="159" t="s">
        <v>100</v>
      </c>
      <c r="J68" s="165">
        <v>45128</v>
      </c>
      <c r="K68" s="165">
        <v>45128</v>
      </c>
      <c r="L68" s="172" t="s">
        <v>3289</v>
      </c>
      <c r="M68" s="159" t="s">
        <v>133</v>
      </c>
      <c r="N68" s="159" t="s">
        <v>2132</v>
      </c>
      <c r="O68" s="159" t="s">
        <v>284</v>
      </c>
      <c r="P68" s="159"/>
      <c r="Q68" s="165"/>
      <c r="R68" s="166"/>
      <c r="S68" s="167"/>
      <c r="T68" s="168">
        <v>45134</v>
      </c>
      <c r="U68" s="163" t="s">
        <v>3290</v>
      </c>
      <c r="V68" s="169" t="s">
        <v>162</v>
      </c>
      <c r="W68" s="173" t="s">
        <v>347</v>
      </c>
    </row>
    <row r="69" spans="1:23" ht="14.45" customHeight="1" x14ac:dyDescent="0.25">
      <c r="A69" s="171" t="s">
        <v>3291</v>
      </c>
      <c r="B69" s="160">
        <v>35</v>
      </c>
      <c r="C69" s="159" t="s">
        <v>168</v>
      </c>
      <c r="D69" s="159" t="s">
        <v>173</v>
      </c>
      <c r="E69" s="159" t="s">
        <v>279</v>
      </c>
      <c r="F69" s="159"/>
      <c r="G69" s="166" t="s">
        <v>2465</v>
      </c>
      <c r="H69" s="171" t="s">
        <v>89</v>
      </c>
      <c r="I69" s="159" t="s">
        <v>100</v>
      </c>
      <c r="J69" s="165">
        <v>45128</v>
      </c>
      <c r="K69" s="165">
        <v>45128</v>
      </c>
      <c r="L69" s="172" t="s">
        <v>3292</v>
      </c>
      <c r="M69" s="159" t="s">
        <v>201</v>
      </c>
      <c r="N69" s="159" t="s">
        <v>2132</v>
      </c>
      <c r="O69" s="159" t="s">
        <v>421</v>
      </c>
      <c r="P69" s="159" t="s">
        <v>353</v>
      </c>
      <c r="Q69" s="165">
        <v>45132</v>
      </c>
      <c r="R69" s="166" t="s">
        <v>354</v>
      </c>
      <c r="S69" s="167"/>
      <c r="T69" s="168">
        <v>45139</v>
      </c>
      <c r="U69" s="163" t="s">
        <v>3293</v>
      </c>
      <c r="V69" s="169" t="s">
        <v>162</v>
      </c>
      <c r="W69" s="173" t="s">
        <v>502</v>
      </c>
    </row>
    <row r="70" spans="1:23" ht="14.45" customHeight="1" x14ac:dyDescent="0.25">
      <c r="A70" s="171" t="s">
        <v>3294</v>
      </c>
      <c r="B70" s="160">
        <v>1.5</v>
      </c>
      <c r="C70" s="159" t="s">
        <v>178</v>
      </c>
      <c r="D70" s="159" t="s">
        <v>173</v>
      </c>
      <c r="E70" s="159" t="s">
        <v>279</v>
      </c>
      <c r="F70" s="159"/>
      <c r="G70" s="166" t="s">
        <v>3170</v>
      </c>
      <c r="H70" s="171" t="s">
        <v>89</v>
      </c>
      <c r="I70" s="159" t="s">
        <v>100</v>
      </c>
      <c r="J70" s="165">
        <v>45131</v>
      </c>
      <c r="K70" s="165">
        <v>45131</v>
      </c>
      <c r="L70" s="172" t="s">
        <v>3295</v>
      </c>
      <c r="M70" s="159" t="s">
        <v>133</v>
      </c>
      <c r="N70" s="159" t="s">
        <v>769</v>
      </c>
      <c r="O70" s="159" t="s">
        <v>284</v>
      </c>
      <c r="P70" s="159"/>
      <c r="Q70" s="165"/>
      <c r="R70" s="166"/>
      <c r="S70" s="167"/>
      <c r="T70" s="168">
        <v>45134</v>
      </c>
      <c r="U70" s="163" t="s">
        <v>1086</v>
      </c>
      <c r="V70" s="169" t="s">
        <v>162</v>
      </c>
      <c r="W70" s="173" t="s">
        <v>371</v>
      </c>
    </row>
    <row r="71" spans="1:23" ht="14.45" customHeight="1" x14ac:dyDescent="0.25">
      <c r="A71" s="171" t="s">
        <v>3296</v>
      </c>
      <c r="B71" s="160">
        <v>62</v>
      </c>
      <c r="C71" s="159" t="s">
        <v>168</v>
      </c>
      <c r="D71" s="159" t="s">
        <v>173</v>
      </c>
      <c r="E71" s="159" t="s">
        <v>185</v>
      </c>
      <c r="F71" s="159"/>
      <c r="G71" s="166" t="s">
        <v>363</v>
      </c>
      <c r="H71" s="171" t="s">
        <v>91</v>
      </c>
      <c r="I71" s="159" t="s">
        <v>110</v>
      </c>
      <c r="J71" s="165">
        <v>45131</v>
      </c>
      <c r="K71" s="165">
        <v>45131</v>
      </c>
      <c r="L71" s="172" t="s">
        <v>3297</v>
      </c>
      <c r="M71" s="159" t="s">
        <v>133</v>
      </c>
      <c r="N71" s="159" t="s">
        <v>305</v>
      </c>
      <c r="O71" s="159" t="s">
        <v>383</v>
      </c>
      <c r="P71" s="159"/>
      <c r="Q71" s="165"/>
      <c r="R71" s="166"/>
      <c r="S71" s="167"/>
      <c r="T71" s="168">
        <v>45135</v>
      </c>
      <c r="U71" s="163" t="s">
        <v>3298</v>
      </c>
      <c r="V71" s="169" t="s">
        <v>162</v>
      </c>
      <c r="W71" s="173" t="s">
        <v>299</v>
      </c>
    </row>
    <row r="72" spans="1:23" ht="14.45" customHeight="1" x14ac:dyDescent="0.25">
      <c r="A72" s="171" t="s">
        <v>3299</v>
      </c>
      <c r="B72" s="198">
        <f>1/365.25</f>
        <v>2.7378507871321013E-3</v>
      </c>
      <c r="C72" s="159" t="s">
        <v>168</v>
      </c>
      <c r="D72" s="159" t="s">
        <v>173</v>
      </c>
      <c r="E72" s="159" t="s">
        <v>185</v>
      </c>
      <c r="F72" s="159"/>
      <c r="G72" s="166" t="s">
        <v>446</v>
      </c>
      <c r="H72" s="171" t="s">
        <v>91</v>
      </c>
      <c r="I72" s="159" t="s">
        <v>110</v>
      </c>
      <c r="J72" s="165">
        <v>45131</v>
      </c>
      <c r="K72" s="165">
        <v>45131</v>
      </c>
      <c r="L72" s="172" t="s">
        <v>3300</v>
      </c>
      <c r="M72" s="159" t="s">
        <v>133</v>
      </c>
      <c r="N72" s="159" t="s">
        <v>305</v>
      </c>
      <c r="O72" s="159" t="s">
        <v>345</v>
      </c>
      <c r="P72" s="159"/>
      <c r="Q72" s="165"/>
      <c r="R72" s="166"/>
      <c r="S72" s="167"/>
      <c r="T72" s="168">
        <v>45133</v>
      </c>
      <c r="U72" s="163" t="s">
        <v>285</v>
      </c>
      <c r="V72" s="169" t="s">
        <v>166</v>
      </c>
      <c r="W72" s="173" t="s">
        <v>1096</v>
      </c>
    </row>
    <row r="73" spans="1:23" ht="14.45" customHeight="1" x14ac:dyDescent="0.25">
      <c r="A73" s="171" t="s">
        <v>3301</v>
      </c>
      <c r="B73" s="160">
        <v>2</v>
      </c>
      <c r="C73" s="159" t="s">
        <v>178</v>
      </c>
      <c r="D73" s="159" t="s">
        <v>173</v>
      </c>
      <c r="E73" s="159" t="s">
        <v>185</v>
      </c>
      <c r="F73" s="159"/>
      <c r="G73" s="166" t="s">
        <v>367</v>
      </c>
      <c r="H73" s="171" t="s">
        <v>91</v>
      </c>
      <c r="I73" s="159" t="s">
        <v>110</v>
      </c>
      <c r="J73" s="165">
        <v>45131</v>
      </c>
      <c r="K73" s="165">
        <v>45131</v>
      </c>
      <c r="L73" s="172" t="s">
        <v>3302</v>
      </c>
      <c r="M73" s="159" t="s">
        <v>133</v>
      </c>
      <c r="N73" s="159" t="s">
        <v>3233</v>
      </c>
      <c r="O73" s="159" t="s">
        <v>284</v>
      </c>
      <c r="P73" s="159"/>
      <c r="Q73" s="165"/>
      <c r="R73" s="166"/>
      <c r="S73" s="167"/>
      <c r="T73" s="168">
        <v>45136</v>
      </c>
      <c r="U73" s="163" t="s">
        <v>3303</v>
      </c>
      <c r="V73" s="169" t="s">
        <v>162</v>
      </c>
      <c r="W73" s="173" t="s">
        <v>328</v>
      </c>
    </row>
    <row r="74" spans="1:23" ht="14.45" customHeight="1" x14ac:dyDescent="0.25">
      <c r="A74" s="171" t="s">
        <v>3304</v>
      </c>
      <c r="B74" s="160">
        <v>4</v>
      </c>
      <c r="C74" s="159" t="s">
        <v>168</v>
      </c>
      <c r="D74" s="159" t="s">
        <v>173</v>
      </c>
      <c r="E74" s="159" t="s">
        <v>185</v>
      </c>
      <c r="F74" s="159"/>
      <c r="G74" s="166" t="s">
        <v>363</v>
      </c>
      <c r="H74" s="171" t="s">
        <v>91</v>
      </c>
      <c r="I74" s="159" t="s">
        <v>110</v>
      </c>
      <c r="J74" s="165">
        <v>45131</v>
      </c>
      <c r="K74" s="165">
        <v>45131</v>
      </c>
      <c r="L74" s="172" t="s">
        <v>963</v>
      </c>
      <c r="M74" s="159" t="s">
        <v>133</v>
      </c>
      <c r="N74" s="159" t="s">
        <v>305</v>
      </c>
      <c r="O74" s="159" t="s">
        <v>284</v>
      </c>
      <c r="P74" s="159"/>
      <c r="Q74" s="165"/>
      <c r="R74" s="166"/>
      <c r="S74" s="167"/>
      <c r="T74" s="168">
        <v>45136</v>
      </c>
      <c r="U74" s="163"/>
      <c r="V74" s="169" t="s">
        <v>162</v>
      </c>
      <c r="W74" s="173" t="s">
        <v>328</v>
      </c>
    </row>
    <row r="75" spans="1:23" ht="14.45" customHeight="1" x14ac:dyDescent="0.25">
      <c r="A75" s="171" t="s">
        <v>3305</v>
      </c>
      <c r="B75" s="160">
        <v>65</v>
      </c>
      <c r="C75" s="159" t="s">
        <v>178</v>
      </c>
      <c r="D75" s="159" t="s">
        <v>173</v>
      </c>
      <c r="E75" s="159" t="s">
        <v>185</v>
      </c>
      <c r="F75" s="159"/>
      <c r="G75" s="166" t="s">
        <v>363</v>
      </c>
      <c r="H75" s="171" t="s">
        <v>91</v>
      </c>
      <c r="I75" s="159" t="s">
        <v>110</v>
      </c>
      <c r="J75" s="165">
        <v>45131</v>
      </c>
      <c r="K75" s="165">
        <v>45131</v>
      </c>
      <c r="L75" s="172" t="s">
        <v>3306</v>
      </c>
      <c r="M75" s="159" t="s">
        <v>133</v>
      </c>
      <c r="N75" s="159" t="s">
        <v>3233</v>
      </c>
      <c r="O75" s="159" t="s">
        <v>291</v>
      </c>
      <c r="P75" s="159"/>
      <c r="Q75" s="165"/>
      <c r="R75" s="166"/>
      <c r="S75" s="167"/>
      <c r="T75" s="168">
        <v>45144</v>
      </c>
      <c r="U75" s="163" t="s">
        <v>285</v>
      </c>
      <c r="V75" s="169" t="s">
        <v>166</v>
      </c>
      <c r="W75" s="173" t="s">
        <v>2708</v>
      </c>
    </row>
    <row r="76" spans="1:23" ht="14.45" customHeight="1" x14ac:dyDescent="0.25">
      <c r="A76" s="171" t="s">
        <v>3307</v>
      </c>
      <c r="B76" s="160">
        <v>25</v>
      </c>
      <c r="C76" s="159" t="s">
        <v>168</v>
      </c>
      <c r="D76" s="159" t="s">
        <v>173</v>
      </c>
      <c r="E76" s="159" t="s">
        <v>185</v>
      </c>
      <c r="F76" s="159"/>
      <c r="G76" s="166" t="s">
        <v>363</v>
      </c>
      <c r="H76" s="171" t="s">
        <v>89</v>
      </c>
      <c r="I76" s="159" t="s">
        <v>110</v>
      </c>
      <c r="J76" s="165">
        <v>45131</v>
      </c>
      <c r="K76" s="165">
        <v>45131</v>
      </c>
      <c r="L76" s="172" t="s">
        <v>3308</v>
      </c>
      <c r="M76" s="159" t="s">
        <v>137</v>
      </c>
      <c r="N76" s="159" t="s">
        <v>305</v>
      </c>
      <c r="O76" s="159" t="s">
        <v>462</v>
      </c>
      <c r="P76" s="159" t="s">
        <v>353</v>
      </c>
      <c r="Q76" s="165">
        <v>45131</v>
      </c>
      <c r="R76" s="166" t="s">
        <v>354</v>
      </c>
      <c r="S76" s="167"/>
      <c r="T76" s="168">
        <v>45137</v>
      </c>
      <c r="U76" s="163" t="s">
        <v>3309</v>
      </c>
      <c r="V76" s="169" t="s">
        <v>162</v>
      </c>
      <c r="W76" s="173" t="s">
        <v>615</v>
      </c>
    </row>
    <row r="77" spans="1:23" ht="14.45" customHeight="1" x14ac:dyDescent="0.25">
      <c r="A77" s="171" t="s">
        <v>3310</v>
      </c>
      <c r="B77" s="160">
        <v>0.5</v>
      </c>
      <c r="C77" s="159" t="s">
        <v>168</v>
      </c>
      <c r="D77" s="159" t="s">
        <v>173</v>
      </c>
      <c r="E77" s="159" t="s">
        <v>185</v>
      </c>
      <c r="F77" s="159"/>
      <c r="G77" s="166" t="s">
        <v>2569</v>
      </c>
      <c r="H77" s="171" t="s">
        <v>91</v>
      </c>
      <c r="I77" s="159" t="s">
        <v>110</v>
      </c>
      <c r="J77" s="165">
        <v>45131</v>
      </c>
      <c r="K77" s="165">
        <v>45131</v>
      </c>
      <c r="L77" s="172" t="s">
        <v>3311</v>
      </c>
      <c r="M77" s="159" t="s">
        <v>133</v>
      </c>
      <c r="N77" s="159" t="s">
        <v>2132</v>
      </c>
      <c r="O77" s="159" t="s">
        <v>284</v>
      </c>
      <c r="P77" s="159"/>
      <c r="Q77" s="165"/>
      <c r="R77" s="166"/>
      <c r="S77" s="167"/>
      <c r="T77" s="168">
        <v>45134</v>
      </c>
      <c r="U77" s="163" t="s">
        <v>365</v>
      </c>
      <c r="V77" s="169" t="s">
        <v>162</v>
      </c>
      <c r="W77" s="173" t="s">
        <v>371</v>
      </c>
    </row>
    <row r="78" spans="1:23" ht="14.45" customHeight="1" x14ac:dyDescent="0.25">
      <c r="A78" s="171" t="s">
        <v>3312</v>
      </c>
      <c r="B78" s="160">
        <f>7*30.4387/365.25</f>
        <v>0.58335633127994524</v>
      </c>
      <c r="C78" s="159" t="s">
        <v>168</v>
      </c>
      <c r="D78" s="159" t="s">
        <v>173</v>
      </c>
      <c r="E78" s="159" t="s">
        <v>185</v>
      </c>
      <c r="F78" s="159"/>
      <c r="G78" s="166" t="s">
        <v>3313</v>
      </c>
      <c r="H78" s="171" t="s">
        <v>91</v>
      </c>
      <c r="I78" s="159" t="s">
        <v>110</v>
      </c>
      <c r="J78" s="165">
        <v>45131</v>
      </c>
      <c r="K78" s="165">
        <v>45131</v>
      </c>
      <c r="L78" s="172" t="s">
        <v>3314</v>
      </c>
      <c r="M78" s="159" t="s">
        <v>133</v>
      </c>
      <c r="N78" s="159" t="s">
        <v>283</v>
      </c>
      <c r="O78" s="159" t="s">
        <v>284</v>
      </c>
      <c r="P78" s="159"/>
      <c r="Q78" s="165"/>
      <c r="R78" s="166"/>
      <c r="S78" s="167"/>
      <c r="T78" s="168">
        <v>45134</v>
      </c>
      <c r="U78" s="163" t="s">
        <v>365</v>
      </c>
      <c r="V78" s="169" t="s">
        <v>162</v>
      </c>
      <c r="W78" s="173" t="s">
        <v>371</v>
      </c>
    </row>
    <row r="79" spans="1:23" ht="14.45" customHeight="1" x14ac:dyDescent="0.25">
      <c r="A79" s="171" t="s">
        <v>3315</v>
      </c>
      <c r="B79" s="160">
        <v>10</v>
      </c>
      <c r="C79" s="159" t="s">
        <v>178</v>
      </c>
      <c r="D79" s="159" t="s">
        <v>173</v>
      </c>
      <c r="E79" s="159" t="s">
        <v>185</v>
      </c>
      <c r="F79" s="159"/>
      <c r="G79" s="166" t="s">
        <v>543</v>
      </c>
      <c r="H79" s="171" t="s">
        <v>91</v>
      </c>
      <c r="I79" s="159" t="s">
        <v>110</v>
      </c>
      <c r="J79" s="165">
        <v>45132</v>
      </c>
      <c r="K79" s="165">
        <v>45132</v>
      </c>
      <c r="L79" s="172" t="s">
        <v>2653</v>
      </c>
      <c r="M79" s="159" t="s">
        <v>133</v>
      </c>
      <c r="N79" s="159" t="s">
        <v>769</v>
      </c>
      <c r="O79" s="159" t="s">
        <v>284</v>
      </c>
      <c r="P79" s="159"/>
      <c r="Q79" s="165"/>
      <c r="R79" s="166"/>
      <c r="S79" s="167"/>
      <c r="T79" s="168">
        <v>45136</v>
      </c>
      <c r="U79" s="163" t="s">
        <v>3316</v>
      </c>
      <c r="V79" s="169" t="s">
        <v>162</v>
      </c>
      <c r="W79" s="173" t="s">
        <v>299</v>
      </c>
    </row>
    <row r="80" spans="1:23" ht="14.45" customHeight="1" x14ac:dyDescent="0.25">
      <c r="A80" s="171" t="s">
        <v>3317</v>
      </c>
      <c r="B80" s="160">
        <v>17</v>
      </c>
      <c r="C80" s="159" t="s">
        <v>168</v>
      </c>
      <c r="D80" s="159" t="s">
        <v>173</v>
      </c>
      <c r="E80" s="159" t="s">
        <v>185</v>
      </c>
      <c r="F80" s="159"/>
      <c r="G80" s="166" t="s">
        <v>1033</v>
      </c>
      <c r="H80" s="171" t="s">
        <v>91</v>
      </c>
      <c r="I80" s="159" t="s">
        <v>110</v>
      </c>
      <c r="J80" s="165">
        <v>45132</v>
      </c>
      <c r="K80" s="165">
        <v>45132</v>
      </c>
      <c r="L80" s="172" t="s">
        <v>3318</v>
      </c>
      <c r="M80" s="159" t="s">
        <v>133</v>
      </c>
      <c r="N80" s="159" t="s">
        <v>283</v>
      </c>
      <c r="O80" s="159" t="s">
        <v>345</v>
      </c>
      <c r="P80" s="159"/>
      <c r="Q80" s="165"/>
      <c r="R80" s="166"/>
      <c r="S80" s="167"/>
      <c r="T80" s="168">
        <v>45133</v>
      </c>
      <c r="U80" s="163" t="s">
        <v>3319</v>
      </c>
      <c r="V80" s="169" t="s">
        <v>162</v>
      </c>
      <c r="W80" s="173" t="s">
        <v>276</v>
      </c>
    </row>
    <row r="81" spans="1:23" ht="14.45" customHeight="1" x14ac:dyDescent="0.25">
      <c r="A81" s="171" t="s">
        <v>3320</v>
      </c>
      <c r="B81" s="160">
        <v>38</v>
      </c>
      <c r="C81" s="159" t="s">
        <v>168</v>
      </c>
      <c r="D81" s="159" t="s">
        <v>173</v>
      </c>
      <c r="E81" s="159" t="s">
        <v>185</v>
      </c>
      <c r="F81" s="159"/>
      <c r="G81" s="166" t="s">
        <v>367</v>
      </c>
      <c r="H81" s="171" t="s">
        <v>91</v>
      </c>
      <c r="I81" s="159" t="s">
        <v>110</v>
      </c>
      <c r="J81" s="165">
        <v>45132</v>
      </c>
      <c r="K81" s="165">
        <v>45132</v>
      </c>
      <c r="L81" s="172" t="s">
        <v>3321</v>
      </c>
      <c r="M81" s="159" t="s">
        <v>137</v>
      </c>
      <c r="N81" s="159" t="s">
        <v>769</v>
      </c>
      <c r="O81" s="159" t="s">
        <v>291</v>
      </c>
      <c r="P81" s="159"/>
      <c r="Q81" s="165"/>
      <c r="R81" s="166"/>
      <c r="S81" s="167"/>
      <c r="T81" s="168">
        <v>45135</v>
      </c>
      <c r="U81" s="172" t="s">
        <v>3321</v>
      </c>
      <c r="V81" s="169" t="s">
        <v>162</v>
      </c>
      <c r="W81" s="173" t="s">
        <v>371</v>
      </c>
    </row>
    <row r="82" spans="1:23" ht="14.45" customHeight="1" x14ac:dyDescent="0.25">
      <c r="A82" s="171" t="s">
        <v>3322</v>
      </c>
      <c r="B82" s="160">
        <f>9*30.4387/365.25</f>
        <v>0.75002956878850102</v>
      </c>
      <c r="C82" s="159" t="s">
        <v>178</v>
      </c>
      <c r="D82" s="159" t="s">
        <v>173</v>
      </c>
      <c r="E82" s="159" t="s">
        <v>279</v>
      </c>
      <c r="F82" s="159"/>
      <c r="G82" s="166" t="s">
        <v>179</v>
      </c>
      <c r="H82" s="171" t="s">
        <v>89</v>
      </c>
      <c r="I82" s="159" t="s">
        <v>100</v>
      </c>
      <c r="J82" s="165">
        <v>45133</v>
      </c>
      <c r="K82" s="165">
        <v>45133</v>
      </c>
      <c r="L82" s="172" t="s">
        <v>3323</v>
      </c>
      <c r="M82" s="159" t="s">
        <v>133</v>
      </c>
      <c r="N82" s="159" t="s">
        <v>769</v>
      </c>
      <c r="O82" s="159" t="s">
        <v>284</v>
      </c>
      <c r="P82" s="159"/>
      <c r="Q82" s="165"/>
      <c r="R82" s="166"/>
      <c r="S82" s="167"/>
      <c r="T82" s="168">
        <v>45138</v>
      </c>
      <c r="U82" s="163" t="s">
        <v>3324</v>
      </c>
      <c r="V82" s="169" t="s">
        <v>162</v>
      </c>
      <c r="W82" s="173" t="s">
        <v>328</v>
      </c>
    </row>
    <row r="83" spans="1:23" ht="14.45" customHeight="1" x14ac:dyDescent="0.25">
      <c r="A83" s="171" t="s">
        <v>3325</v>
      </c>
      <c r="B83" s="160">
        <f>11*30.4387/365.25</f>
        <v>0.9167028062970568</v>
      </c>
      <c r="C83" s="159" t="s">
        <v>168</v>
      </c>
      <c r="D83" s="159" t="s">
        <v>173</v>
      </c>
      <c r="E83" s="159" t="s">
        <v>279</v>
      </c>
      <c r="F83" s="159"/>
      <c r="G83" s="166" t="s">
        <v>179</v>
      </c>
      <c r="H83" s="171" t="s">
        <v>89</v>
      </c>
      <c r="I83" s="159" t="s">
        <v>100</v>
      </c>
      <c r="J83" s="165">
        <v>45133</v>
      </c>
      <c r="K83" s="165">
        <v>45133</v>
      </c>
      <c r="L83" s="172" t="s">
        <v>3326</v>
      </c>
      <c r="M83" s="159" t="s">
        <v>133</v>
      </c>
      <c r="N83" s="159" t="s">
        <v>3221</v>
      </c>
      <c r="O83" s="159" t="s">
        <v>284</v>
      </c>
      <c r="P83" s="159"/>
      <c r="Q83" s="165"/>
      <c r="R83" s="166"/>
      <c r="S83" s="167"/>
      <c r="T83" s="168">
        <v>45138</v>
      </c>
      <c r="U83" s="163" t="s">
        <v>672</v>
      </c>
      <c r="V83" s="169" t="s">
        <v>162</v>
      </c>
      <c r="W83" s="173" t="s">
        <v>328</v>
      </c>
    </row>
    <row r="84" spans="1:23" ht="14.45" customHeight="1" x14ac:dyDescent="0.25">
      <c r="A84" s="171" t="s">
        <v>3327</v>
      </c>
      <c r="B84" s="160">
        <v>50</v>
      </c>
      <c r="C84" s="159" t="s">
        <v>168</v>
      </c>
      <c r="D84" s="159" t="s">
        <v>173</v>
      </c>
      <c r="E84" s="159" t="s">
        <v>279</v>
      </c>
      <c r="F84" s="159"/>
      <c r="G84" s="166" t="s">
        <v>3328</v>
      </c>
      <c r="H84" s="171" t="s">
        <v>89</v>
      </c>
      <c r="I84" s="159" t="s">
        <v>100</v>
      </c>
      <c r="J84" s="165">
        <v>45133</v>
      </c>
      <c r="K84" s="165">
        <v>45133</v>
      </c>
      <c r="L84" s="172" t="s">
        <v>3329</v>
      </c>
      <c r="M84" s="159" t="s">
        <v>201</v>
      </c>
      <c r="N84" s="159" t="s">
        <v>3221</v>
      </c>
      <c r="O84" s="159" t="s">
        <v>359</v>
      </c>
      <c r="P84" s="159"/>
      <c r="Q84" s="165"/>
      <c r="R84" s="166"/>
      <c r="S84" s="167"/>
      <c r="T84" s="168">
        <v>45136</v>
      </c>
      <c r="U84" s="163" t="s">
        <v>285</v>
      </c>
      <c r="V84" s="169" t="s">
        <v>164</v>
      </c>
      <c r="W84" s="173" t="s">
        <v>817</v>
      </c>
    </row>
    <row r="85" spans="1:23" ht="14.45" customHeight="1" x14ac:dyDescent="0.25">
      <c r="A85" s="171" t="s">
        <v>3330</v>
      </c>
      <c r="B85" s="160">
        <f>45/365.25</f>
        <v>0.12320328542094455</v>
      </c>
      <c r="C85" s="159" t="s">
        <v>168</v>
      </c>
      <c r="D85" s="159" t="s">
        <v>173</v>
      </c>
      <c r="E85" s="159" t="s">
        <v>279</v>
      </c>
      <c r="F85" s="159"/>
      <c r="G85" s="166" t="s">
        <v>1766</v>
      </c>
      <c r="H85" s="171" t="s">
        <v>89</v>
      </c>
      <c r="I85" s="159" t="s">
        <v>100</v>
      </c>
      <c r="J85" s="165">
        <v>45133</v>
      </c>
      <c r="K85" s="165">
        <v>45133</v>
      </c>
      <c r="L85" s="172" t="s">
        <v>495</v>
      </c>
      <c r="M85" s="159" t="s">
        <v>133</v>
      </c>
      <c r="N85" s="159" t="s">
        <v>769</v>
      </c>
      <c r="O85" s="159" t="s">
        <v>284</v>
      </c>
      <c r="P85" s="159"/>
      <c r="Q85" s="165"/>
      <c r="R85" s="166"/>
      <c r="S85" s="167"/>
      <c r="T85" s="168">
        <v>45139</v>
      </c>
      <c r="U85" s="163" t="s">
        <v>672</v>
      </c>
      <c r="V85" s="169" t="s">
        <v>162</v>
      </c>
      <c r="W85" s="173" t="s">
        <v>347</v>
      </c>
    </row>
    <row r="86" spans="1:23" ht="14.45" customHeight="1" x14ac:dyDescent="0.25">
      <c r="A86" s="171" t="s">
        <v>3331</v>
      </c>
      <c r="B86" s="160">
        <f>5*30.4387/365.25</f>
        <v>0.41668309377138946</v>
      </c>
      <c r="C86" s="159" t="s">
        <v>168</v>
      </c>
      <c r="D86" s="159" t="s">
        <v>173</v>
      </c>
      <c r="E86" s="159" t="s">
        <v>279</v>
      </c>
      <c r="F86" s="159"/>
      <c r="G86" s="166" t="s">
        <v>179</v>
      </c>
      <c r="H86" s="171" t="s">
        <v>89</v>
      </c>
      <c r="I86" s="159" t="s">
        <v>100</v>
      </c>
      <c r="J86" s="165">
        <v>45133</v>
      </c>
      <c r="K86" s="165">
        <v>45133</v>
      </c>
      <c r="L86" s="172" t="s">
        <v>364</v>
      </c>
      <c r="M86" s="159" t="s">
        <v>133</v>
      </c>
      <c r="N86" s="159" t="s">
        <v>769</v>
      </c>
      <c r="O86" s="159" t="s">
        <v>284</v>
      </c>
      <c r="P86" s="159"/>
      <c r="Q86" s="165"/>
      <c r="R86" s="166"/>
      <c r="S86" s="167"/>
      <c r="T86" s="168">
        <v>45145</v>
      </c>
      <c r="U86" s="163" t="s">
        <v>3332</v>
      </c>
      <c r="V86" s="169" t="s">
        <v>162</v>
      </c>
      <c r="W86" s="173" t="s">
        <v>324</v>
      </c>
    </row>
    <row r="87" spans="1:23" ht="14.45" customHeight="1" x14ac:dyDescent="0.25">
      <c r="A87" s="171" t="s">
        <v>3333</v>
      </c>
      <c r="B87" s="160">
        <v>3.5</v>
      </c>
      <c r="C87" s="159" t="s">
        <v>168</v>
      </c>
      <c r="D87" s="159" t="s">
        <v>173</v>
      </c>
      <c r="E87" s="159" t="s">
        <v>185</v>
      </c>
      <c r="F87" s="159"/>
      <c r="G87" s="166" t="s">
        <v>363</v>
      </c>
      <c r="H87" s="171" t="s">
        <v>91</v>
      </c>
      <c r="I87" s="159" t="s">
        <v>110</v>
      </c>
      <c r="J87" s="165">
        <v>45133</v>
      </c>
      <c r="K87" s="165">
        <v>45133</v>
      </c>
      <c r="L87" s="172" t="s">
        <v>3334</v>
      </c>
      <c r="M87" s="159" t="s">
        <v>133</v>
      </c>
      <c r="N87" s="159" t="s">
        <v>305</v>
      </c>
      <c r="O87" s="159" t="s">
        <v>284</v>
      </c>
      <c r="P87" s="159"/>
      <c r="Q87" s="165"/>
      <c r="R87" s="166"/>
      <c r="S87" s="167"/>
      <c r="T87" s="168">
        <v>45136</v>
      </c>
      <c r="U87" s="163" t="s">
        <v>3335</v>
      </c>
      <c r="V87" s="169" t="s">
        <v>162</v>
      </c>
      <c r="W87" s="173" t="s">
        <v>371</v>
      </c>
    </row>
    <row r="88" spans="1:23" ht="14.45" customHeight="1" x14ac:dyDescent="0.25">
      <c r="A88" s="171" t="s">
        <v>3336</v>
      </c>
      <c r="B88" s="160">
        <v>53</v>
      </c>
      <c r="C88" s="159" t="s">
        <v>168</v>
      </c>
      <c r="D88" s="159" t="s">
        <v>173</v>
      </c>
      <c r="E88" s="159" t="s">
        <v>185</v>
      </c>
      <c r="F88" s="159"/>
      <c r="G88" s="166" t="s">
        <v>1828</v>
      </c>
      <c r="H88" s="171" t="s">
        <v>91</v>
      </c>
      <c r="I88" s="159" t="s">
        <v>110</v>
      </c>
      <c r="J88" s="165">
        <v>45133</v>
      </c>
      <c r="K88" s="165">
        <v>45133</v>
      </c>
      <c r="L88" s="172" t="s">
        <v>3337</v>
      </c>
      <c r="M88" s="159" t="s">
        <v>201</v>
      </c>
      <c r="N88" s="159" t="s">
        <v>305</v>
      </c>
      <c r="O88" s="159" t="s">
        <v>359</v>
      </c>
      <c r="P88" s="159"/>
      <c r="Q88" s="165"/>
      <c r="R88" s="166"/>
      <c r="S88" s="167"/>
      <c r="T88" s="168">
        <v>45135</v>
      </c>
      <c r="U88" s="163" t="s">
        <v>285</v>
      </c>
      <c r="V88" s="169" t="s">
        <v>164</v>
      </c>
      <c r="W88" s="173" t="s">
        <v>1550</v>
      </c>
    </row>
    <row r="89" spans="1:23" ht="14.45" customHeight="1" x14ac:dyDescent="0.25">
      <c r="A89" s="171" t="s">
        <v>3338</v>
      </c>
      <c r="B89" s="160">
        <v>3</v>
      </c>
      <c r="C89" s="159" t="s">
        <v>168</v>
      </c>
      <c r="D89" s="159" t="s">
        <v>173</v>
      </c>
      <c r="E89" s="159" t="s">
        <v>185</v>
      </c>
      <c r="F89" s="159"/>
      <c r="G89" s="166" t="s">
        <v>1828</v>
      </c>
      <c r="H89" s="171" t="s">
        <v>91</v>
      </c>
      <c r="I89" s="159" t="s">
        <v>110</v>
      </c>
      <c r="J89" s="165">
        <v>45133</v>
      </c>
      <c r="K89" s="165">
        <v>45133</v>
      </c>
      <c r="L89" s="172" t="s">
        <v>3339</v>
      </c>
      <c r="M89" s="159" t="s">
        <v>133</v>
      </c>
      <c r="N89" s="159" t="s">
        <v>305</v>
      </c>
      <c r="O89" s="159" t="s">
        <v>345</v>
      </c>
      <c r="P89" s="159"/>
      <c r="Q89" s="165"/>
      <c r="R89" s="166"/>
      <c r="S89" s="167"/>
      <c r="T89" s="168">
        <v>45137</v>
      </c>
      <c r="U89" s="163" t="s">
        <v>3340</v>
      </c>
      <c r="V89" s="169" t="s">
        <v>162</v>
      </c>
      <c r="W89" s="173" t="s">
        <v>299</v>
      </c>
    </row>
    <row r="90" spans="1:23" ht="14.45" customHeight="1" x14ac:dyDescent="0.25">
      <c r="A90" s="171" t="s">
        <v>3341</v>
      </c>
      <c r="B90" s="160">
        <v>2.2000000000000002</v>
      </c>
      <c r="C90" s="159" t="s">
        <v>168</v>
      </c>
      <c r="D90" s="159" t="s">
        <v>173</v>
      </c>
      <c r="E90" s="159" t="s">
        <v>185</v>
      </c>
      <c r="F90" s="159"/>
      <c r="G90" s="166" t="s">
        <v>2621</v>
      </c>
      <c r="H90" s="171" t="s">
        <v>91</v>
      </c>
      <c r="I90" s="159" t="s">
        <v>110</v>
      </c>
      <c r="J90" s="165">
        <v>45133</v>
      </c>
      <c r="K90" s="165">
        <v>45133</v>
      </c>
      <c r="L90" s="172" t="s">
        <v>3342</v>
      </c>
      <c r="M90" s="159" t="s">
        <v>133</v>
      </c>
      <c r="N90" s="159" t="s">
        <v>283</v>
      </c>
      <c r="O90" s="159" t="s">
        <v>284</v>
      </c>
      <c r="P90" s="159"/>
      <c r="Q90" s="165"/>
      <c r="R90" s="166"/>
      <c r="S90" s="167"/>
      <c r="T90" s="168">
        <v>45140</v>
      </c>
      <c r="U90" s="163" t="s">
        <v>365</v>
      </c>
      <c r="V90" s="169" t="s">
        <v>162</v>
      </c>
      <c r="W90" s="173" t="s">
        <v>423</v>
      </c>
    </row>
    <row r="91" spans="1:23" ht="14.45" customHeight="1" x14ac:dyDescent="0.25">
      <c r="A91" s="171" t="s">
        <v>3343</v>
      </c>
      <c r="B91" s="160">
        <v>1.1000000000000001</v>
      </c>
      <c r="C91" s="159" t="s">
        <v>178</v>
      </c>
      <c r="D91" s="159" t="s">
        <v>173</v>
      </c>
      <c r="E91" s="159" t="s">
        <v>185</v>
      </c>
      <c r="F91" s="159"/>
      <c r="G91" s="166" t="s">
        <v>3127</v>
      </c>
      <c r="H91" s="171" t="s">
        <v>91</v>
      </c>
      <c r="I91" s="159" t="s">
        <v>110</v>
      </c>
      <c r="J91" s="165">
        <v>45133</v>
      </c>
      <c r="K91" s="165">
        <v>45133</v>
      </c>
      <c r="L91" s="172" t="s">
        <v>3344</v>
      </c>
      <c r="M91" s="159" t="s">
        <v>133</v>
      </c>
      <c r="N91" s="159" t="s">
        <v>283</v>
      </c>
      <c r="O91" s="159" t="s">
        <v>284</v>
      </c>
      <c r="P91" s="159"/>
      <c r="Q91" s="165"/>
      <c r="R91" s="166"/>
      <c r="S91" s="167"/>
      <c r="T91" s="168">
        <v>45138</v>
      </c>
      <c r="U91" s="163" t="s">
        <v>3345</v>
      </c>
      <c r="V91" s="169" t="s">
        <v>162</v>
      </c>
      <c r="W91" s="173" t="s">
        <v>328</v>
      </c>
    </row>
    <row r="92" spans="1:23" ht="14.45" customHeight="1" x14ac:dyDescent="0.25">
      <c r="A92" s="171" t="s">
        <v>3346</v>
      </c>
      <c r="B92" s="160">
        <v>2</v>
      </c>
      <c r="C92" s="159" t="s">
        <v>168</v>
      </c>
      <c r="D92" s="159" t="s">
        <v>173</v>
      </c>
      <c r="E92" s="159" t="s">
        <v>185</v>
      </c>
      <c r="F92" s="159"/>
      <c r="G92" s="166" t="s">
        <v>436</v>
      </c>
      <c r="H92" s="171" t="s">
        <v>91</v>
      </c>
      <c r="I92" s="159" t="s">
        <v>110</v>
      </c>
      <c r="J92" s="165">
        <v>45134</v>
      </c>
      <c r="K92" s="165">
        <v>45134</v>
      </c>
      <c r="L92" s="172" t="s">
        <v>3347</v>
      </c>
      <c r="M92" s="159" t="s">
        <v>133</v>
      </c>
      <c r="N92" s="159" t="s">
        <v>2132</v>
      </c>
      <c r="O92" s="159" t="s">
        <v>284</v>
      </c>
      <c r="P92" s="159"/>
      <c r="Q92" s="165"/>
      <c r="R92" s="166"/>
      <c r="S92" s="167"/>
      <c r="T92" s="168">
        <v>45139</v>
      </c>
      <c r="U92" s="163" t="s">
        <v>3348</v>
      </c>
      <c r="V92" s="169" t="s">
        <v>162</v>
      </c>
      <c r="W92" s="173" t="s">
        <v>328</v>
      </c>
    </row>
    <row r="93" spans="1:23" ht="14.45" customHeight="1" x14ac:dyDescent="0.25">
      <c r="A93" s="171" t="s">
        <v>3349</v>
      </c>
      <c r="B93" s="160">
        <v>2</v>
      </c>
      <c r="C93" s="159" t="s">
        <v>178</v>
      </c>
      <c r="D93" s="159" t="s">
        <v>173</v>
      </c>
      <c r="E93" s="159" t="s">
        <v>185</v>
      </c>
      <c r="F93" s="159"/>
      <c r="G93" s="166" t="s">
        <v>436</v>
      </c>
      <c r="H93" s="171" t="s">
        <v>91</v>
      </c>
      <c r="I93" s="159" t="s">
        <v>110</v>
      </c>
      <c r="J93" s="165">
        <v>45134</v>
      </c>
      <c r="K93" s="165">
        <v>45134</v>
      </c>
      <c r="L93" s="172" t="s">
        <v>3350</v>
      </c>
      <c r="M93" s="159" t="s">
        <v>133</v>
      </c>
      <c r="N93" s="159" t="s">
        <v>283</v>
      </c>
      <c r="O93" s="159" t="s">
        <v>291</v>
      </c>
      <c r="P93" s="159"/>
      <c r="Q93" s="165"/>
      <c r="R93" s="166"/>
      <c r="S93" s="167"/>
      <c r="T93" s="168">
        <v>45136</v>
      </c>
      <c r="U93" s="163" t="s">
        <v>212</v>
      </c>
      <c r="V93" s="169" t="s">
        <v>162</v>
      </c>
      <c r="W93" s="173" t="s">
        <v>276</v>
      </c>
    </row>
    <row r="94" spans="1:23" ht="14.45" customHeight="1" x14ac:dyDescent="0.25">
      <c r="A94" s="171" t="s">
        <v>3351</v>
      </c>
      <c r="B94" s="160">
        <f>4*30.4387/365.25</f>
        <v>0.33334647501711157</v>
      </c>
      <c r="C94" s="159" t="s">
        <v>178</v>
      </c>
      <c r="D94" s="159" t="s">
        <v>173</v>
      </c>
      <c r="E94" s="159" t="s">
        <v>185</v>
      </c>
      <c r="F94" s="159"/>
      <c r="G94" s="166" t="s">
        <v>543</v>
      </c>
      <c r="H94" s="171" t="s">
        <v>91</v>
      </c>
      <c r="I94" s="159" t="s">
        <v>110</v>
      </c>
      <c r="J94" s="165">
        <v>45134</v>
      </c>
      <c r="K94" s="178"/>
      <c r="L94" s="172" t="s">
        <v>3352</v>
      </c>
      <c r="M94" s="159" t="s">
        <v>133</v>
      </c>
      <c r="N94" s="159" t="s">
        <v>2132</v>
      </c>
      <c r="O94" s="159" t="s">
        <v>284</v>
      </c>
      <c r="P94" s="159"/>
      <c r="Q94" s="165"/>
      <c r="R94" s="166"/>
      <c r="S94" s="167"/>
      <c r="T94" s="168"/>
      <c r="U94" s="163"/>
      <c r="V94" s="169" t="s">
        <v>158</v>
      </c>
      <c r="W94" s="173"/>
    </row>
    <row r="95" spans="1:23" ht="14.45" customHeight="1" x14ac:dyDescent="0.25">
      <c r="A95" s="171" t="s">
        <v>3353</v>
      </c>
      <c r="B95" s="160">
        <f>27/365.25</f>
        <v>7.3921971252566734E-2</v>
      </c>
      <c r="C95" s="159" t="s">
        <v>178</v>
      </c>
      <c r="D95" s="159" t="s">
        <v>173</v>
      </c>
      <c r="E95" s="159" t="s">
        <v>185</v>
      </c>
      <c r="F95" s="159"/>
      <c r="G95" s="166" t="s">
        <v>3354</v>
      </c>
      <c r="H95" s="171" t="s">
        <v>91</v>
      </c>
      <c r="I95" s="159" t="s">
        <v>110</v>
      </c>
      <c r="J95" s="165">
        <v>45134</v>
      </c>
      <c r="K95" s="165">
        <v>45134</v>
      </c>
      <c r="L95" s="172" t="s">
        <v>692</v>
      </c>
      <c r="M95" s="159" t="s">
        <v>133</v>
      </c>
      <c r="N95" s="159" t="s">
        <v>283</v>
      </c>
      <c r="O95" s="159" t="s">
        <v>415</v>
      </c>
      <c r="P95" s="159"/>
      <c r="Q95" s="165"/>
      <c r="R95" s="166"/>
      <c r="S95" s="167"/>
      <c r="T95" s="168">
        <v>45138</v>
      </c>
      <c r="U95" s="163" t="s">
        <v>3355</v>
      </c>
      <c r="V95" s="169" t="s">
        <v>162</v>
      </c>
      <c r="W95" s="173" t="s">
        <v>299</v>
      </c>
    </row>
    <row r="96" spans="1:23" ht="14.45" customHeight="1" x14ac:dyDescent="0.25">
      <c r="A96" s="171" t="s">
        <v>3356</v>
      </c>
      <c r="B96" s="160">
        <f>40/365.25</f>
        <v>0.10951403148528405</v>
      </c>
      <c r="C96" s="159" t="s">
        <v>168</v>
      </c>
      <c r="D96" s="159" t="s">
        <v>173</v>
      </c>
      <c r="E96" s="159" t="s">
        <v>185</v>
      </c>
      <c r="F96" s="159"/>
      <c r="G96" s="166" t="s">
        <v>1121</v>
      </c>
      <c r="H96" s="171" t="s">
        <v>91</v>
      </c>
      <c r="I96" s="159" t="s">
        <v>110</v>
      </c>
      <c r="J96" s="165">
        <v>45134</v>
      </c>
      <c r="K96" s="165">
        <v>45134</v>
      </c>
      <c r="L96" s="172" t="s">
        <v>3357</v>
      </c>
      <c r="M96" s="159" t="s">
        <v>133</v>
      </c>
      <c r="N96" s="159" t="s">
        <v>2132</v>
      </c>
      <c r="O96" s="159" t="s">
        <v>284</v>
      </c>
      <c r="P96" s="159"/>
      <c r="Q96" s="165"/>
      <c r="R96" s="166"/>
      <c r="S96" s="167"/>
      <c r="T96" s="168">
        <v>45137</v>
      </c>
      <c r="U96" s="163"/>
      <c r="V96" s="169" t="s">
        <v>162</v>
      </c>
      <c r="W96" s="173" t="s">
        <v>371</v>
      </c>
    </row>
    <row r="97" spans="1:23" ht="14.45" customHeight="1" x14ac:dyDescent="0.25">
      <c r="A97" s="171" t="s">
        <v>3358</v>
      </c>
      <c r="B97" s="160">
        <v>2</v>
      </c>
      <c r="C97" s="159" t="s">
        <v>178</v>
      </c>
      <c r="D97" s="159" t="s">
        <v>173</v>
      </c>
      <c r="E97" s="159" t="s">
        <v>185</v>
      </c>
      <c r="F97" s="159"/>
      <c r="G97" s="166" t="s">
        <v>3354</v>
      </c>
      <c r="H97" s="171" t="s">
        <v>91</v>
      </c>
      <c r="I97" s="159" t="s">
        <v>110</v>
      </c>
      <c r="J97" s="165">
        <v>45134</v>
      </c>
      <c r="K97" s="165">
        <v>45134</v>
      </c>
      <c r="L97" s="172" t="s">
        <v>3359</v>
      </c>
      <c r="M97" s="159" t="s">
        <v>133</v>
      </c>
      <c r="N97" s="159" t="s">
        <v>2132</v>
      </c>
      <c r="O97" s="159" t="s">
        <v>284</v>
      </c>
      <c r="P97" s="159"/>
      <c r="Q97" s="165"/>
      <c r="R97" s="166"/>
      <c r="S97" s="167"/>
      <c r="T97" s="168">
        <v>45136</v>
      </c>
      <c r="U97" s="163" t="s">
        <v>365</v>
      </c>
      <c r="V97" s="169" t="s">
        <v>162</v>
      </c>
      <c r="W97" s="173" t="s">
        <v>276</v>
      </c>
    </row>
    <row r="98" spans="1:23" ht="14.45" customHeight="1" x14ac:dyDescent="0.25">
      <c r="A98" s="171" t="s">
        <v>3360</v>
      </c>
      <c r="B98" s="160">
        <v>25</v>
      </c>
      <c r="C98" s="159" t="s">
        <v>168</v>
      </c>
      <c r="D98" s="159" t="s">
        <v>173</v>
      </c>
      <c r="E98" s="159" t="s">
        <v>185</v>
      </c>
      <c r="F98" s="159"/>
      <c r="G98" s="166" t="s">
        <v>3158</v>
      </c>
      <c r="H98" s="171" t="s">
        <v>91</v>
      </c>
      <c r="I98" s="159" t="s">
        <v>110</v>
      </c>
      <c r="J98" s="165">
        <v>45134</v>
      </c>
      <c r="K98" s="165"/>
      <c r="L98" s="172" t="s">
        <v>3361</v>
      </c>
      <c r="M98" s="159" t="s">
        <v>201</v>
      </c>
      <c r="N98" s="159" t="s">
        <v>290</v>
      </c>
      <c r="O98" s="159" t="s">
        <v>359</v>
      </c>
      <c r="P98" s="159"/>
      <c r="Q98" s="165"/>
      <c r="R98" s="166"/>
      <c r="S98" s="167"/>
      <c r="T98" s="168"/>
      <c r="U98" s="163"/>
      <c r="V98" s="169" t="s">
        <v>156</v>
      </c>
      <c r="W98" s="173" t="s">
        <v>3362</v>
      </c>
    </row>
    <row r="99" spans="1:23" ht="14.45" customHeight="1" x14ac:dyDescent="0.25">
      <c r="A99" s="171" t="s">
        <v>3363</v>
      </c>
      <c r="B99" s="160">
        <v>1</v>
      </c>
      <c r="C99" s="159" t="s">
        <v>168</v>
      </c>
      <c r="D99" s="159" t="s">
        <v>173</v>
      </c>
      <c r="E99" s="159" t="s">
        <v>185</v>
      </c>
      <c r="F99" s="159"/>
      <c r="G99" s="166" t="s">
        <v>1891</v>
      </c>
      <c r="H99" s="171" t="s">
        <v>91</v>
      </c>
      <c r="I99" s="159" t="s">
        <v>110</v>
      </c>
      <c r="J99" s="165">
        <v>45134</v>
      </c>
      <c r="K99" s="165">
        <v>45134</v>
      </c>
      <c r="L99" s="172" t="s">
        <v>3364</v>
      </c>
      <c r="M99" s="159" t="s">
        <v>133</v>
      </c>
      <c r="N99" s="159" t="s">
        <v>290</v>
      </c>
      <c r="O99" s="159" t="s">
        <v>284</v>
      </c>
      <c r="P99" s="159"/>
      <c r="Q99" s="165"/>
      <c r="R99" s="166"/>
      <c r="S99" s="167"/>
      <c r="T99" s="168">
        <v>45138</v>
      </c>
      <c r="U99" s="163" t="s">
        <v>365</v>
      </c>
      <c r="V99" s="169" t="s">
        <v>162</v>
      </c>
      <c r="W99" s="173" t="s">
        <v>299</v>
      </c>
    </row>
    <row r="100" spans="1:23" ht="14.45" customHeight="1" x14ac:dyDescent="0.25">
      <c r="A100" s="171" t="s">
        <v>3365</v>
      </c>
      <c r="B100" s="160">
        <v>1.3</v>
      </c>
      <c r="C100" s="159" t="s">
        <v>178</v>
      </c>
      <c r="D100" s="159" t="s">
        <v>173</v>
      </c>
      <c r="E100" s="159" t="s">
        <v>185</v>
      </c>
      <c r="F100" s="159"/>
      <c r="G100" s="166" t="s">
        <v>1891</v>
      </c>
      <c r="H100" s="171" t="s">
        <v>91</v>
      </c>
      <c r="I100" s="159" t="s">
        <v>110</v>
      </c>
      <c r="J100" s="165">
        <v>45134</v>
      </c>
      <c r="K100" s="165">
        <v>45134</v>
      </c>
      <c r="L100" s="172" t="s">
        <v>3366</v>
      </c>
      <c r="M100" s="159" t="s">
        <v>133</v>
      </c>
      <c r="N100" s="159" t="s">
        <v>290</v>
      </c>
      <c r="O100" s="159" t="s">
        <v>345</v>
      </c>
      <c r="P100" s="159"/>
      <c r="Q100" s="165"/>
      <c r="R100" s="166"/>
      <c r="S100" s="167"/>
      <c r="T100" s="168">
        <v>45137</v>
      </c>
      <c r="U100" s="163" t="s">
        <v>3367</v>
      </c>
      <c r="V100" s="169" t="s">
        <v>162</v>
      </c>
      <c r="W100" s="173" t="s">
        <v>371</v>
      </c>
    </row>
    <row r="101" spans="1:23" ht="14.45" customHeight="1" x14ac:dyDescent="0.25">
      <c r="A101" s="171" t="s">
        <v>3368</v>
      </c>
      <c r="B101" s="160">
        <v>5</v>
      </c>
      <c r="C101" s="159" t="s">
        <v>178</v>
      </c>
      <c r="D101" s="159" t="s">
        <v>173</v>
      </c>
      <c r="E101" s="159" t="s">
        <v>185</v>
      </c>
      <c r="F101" s="159"/>
      <c r="G101" s="166" t="s">
        <v>3369</v>
      </c>
      <c r="H101" s="171" t="s">
        <v>91</v>
      </c>
      <c r="I101" s="159" t="s">
        <v>110</v>
      </c>
      <c r="J101" s="165">
        <v>45134</v>
      </c>
      <c r="K101" s="165">
        <v>45134</v>
      </c>
      <c r="L101" s="172" t="s">
        <v>3370</v>
      </c>
      <c r="M101" s="159" t="s">
        <v>133</v>
      </c>
      <c r="N101" s="159" t="s">
        <v>283</v>
      </c>
      <c r="O101" s="159" t="s">
        <v>291</v>
      </c>
      <c r="P101" s="159"/>
      <c r="Q101" s="165"/>
      <c r="R101" s="166"/>
      <c r="S101" s="167"/>
      <c r="T101" s="168">
        <v>45136</v>
      </c>
      <c r="U101" s="163" t="s">
        <v>212</v>
      </c>
      <c r="V101" s="169" t="s">
        <v>162</v>
      </c>
      <c r="W101" s="173" t="s">
        <v>276</v>
      </c>
    </row>
    <row r="102" spans="1:23" ht="14.45" customHeight="1" x14ac:dyDescent="0.25">
      <c r="A102" s="171" t="s">
        <v>3371</v>
      </c>
      <c r="B102" s="160">
        <f>5*30.4387/365.25</f>
        <v>0.41668309377138946</v>
      </c>
      <c r="C102" s="159" t="s">
        <v>168</v>
      </c>
      <c r="D102" s="159" t="s">
        <v>173</v>
      </c>
      <c r="E102" s="159" t="s">
        <v>279</v>
      </c>
      <c r="F102" s="159"/>
      <c r="G102" s="166" t="s">
        <v>179</v>
      </c>
      <c r="H102" s="171" t="s">
        <v>89</v>
      </c>
      <c r="I102" s="159" t="s">
        <v>100</v>
      </c>
      <c r="J102" s="165">
        <v>45135</v>
      </c>
      <c r="K102" s="165">
        <v>45135</v>
      </c>
      <c r="L102" s="172" t="s">
        <v>3326</v>
      </c>
      <c r="M102" s="159" t="s">
        <v>133</v>
      </c>
      <c r="N102" s="159" t="s">
        <v>3221</v>
      </c>
      <c r="O102" s="159" t="s">
        <v>284</v>
      </c>
      <c r="P102" s="159"/>
      <c r="Q102" s="165"/>
      <c r="R102" s="166"/>
      <c r="S102" s="167"/>
      <c r="T102" s="168">
        <v>45140</v>
      </c>
      <c r="U102" s="163" t="s">
        <v>1086</v>
      </c>
      <c r="V102" s="169" t="s">
        <v>162</v>
      </c>
      <c r="W102" s="173" t="s">
        <v>328</v>
      </c>
    </row>
    <row r="103" spans="1:23" ht="14.45" customHeight="1" x14ac:dyDescent="0.25">
      <c r="A103" s="171" t="s">
        <v>3372</v>
      </c>
      <c r="B103" s="160">
        <v>40</v>
      </c>
      <c r="C103" s="159" t="s">
        <v>178</v>
      </c>
      <c r="D103" s="159" t="s">
        <v>173</v>
      </c>
      <c r="E103" s="159" t="s">
        <v>279</v>
      </c>
      <c r="F103" s="159"/>
      <c r="G103" s="166" t="s">
        <v>179</v>
      </c>
      <c r="H103" s="171" t="s">
        <v>89</v>
      </c>
      <c r="I103" s="159" t="s">
        <v>100</v>
      </c>
      <c r="J103" s="165">
        <v>45135</v>
      </c>
      <c r="K103" s="165">
        <v>45135</v>
      </c>
      <c r="L103" s="172" t="s">
        <v>2360</v>
      </c>
      <c r="M103" s="159" t="s">
        <v>133</v>
      </c>
      <c r="N103" s="159" t="s">
        <v>3221</v>
      </c>
      <c r="O103" s="159" t="s">
        <v>291</v>
      </c>
      <c r="P103" s="159"/>
      <c r="Q103" s="165"/>
      <c r="R103" s="166"/>
      <c r="S103" s="167"/>
      <c r="T103" s="168">
        <v>45140</v>
      </c>
      <c r="U103" s="163" t="s">
        <v>3373</v>
      </c>
      <c r="V103" s="169" t="s">
        <v>162</v>
      </c>
      <c r="W103" s="173" t="s">
        <v>328</v>
      </c>
    </row>
    <row r="104" spans="1:23" ht="14.45" customHeight="1" x14ac:dyDescent="0.25">
      <c r="A104" s="171" t="s">
        <v>3374</v>
      </c>
      <c r="B104" s="160">
        <v>63</v>
      </c>
      <c r="C104" s="159" t="s">
        <v>178</v>
      </c>
      <c r="D104" s="159" t="s">
        <v>169</v>
      </c>
      <c r="E104" s="159" t="s">
        <v>279</v>
      </c>
      <c r="F104" s="159"/>
      <c r="G104" s="166" t="s">
        <v>2307</v>
      </c>
      <c r="H104" s="171" t="s">
        <v>89</v>
      </c>
      <c r="I104" s="159" t="s">
        <v>100</v>
      </c>
      <c r="J104" s="165">
        <v>45135</v>
      </c>
      <c r="K104" s="178">
        <v>45137</v>
      </c>
      <c r="L104" s="172" t="s">
        <v>3375</v>
      </c>
      <c r="M104" s="159" t="s">
        <v>201</v>
      </c>
      <c r="N104" s="159" t="s">
        <v>283</v>
      </c>
      <c r="O104" s="159" t="s">
        <v>421</v>
      </c>
      <c r="P104" s="159" t="s">
        <v>353</v>
      </c>
      <c r="Q104" s="165">
        <v>45138</v>
      </c>
      <c r="R104" s="166" t="s">
        <v>354</v>
      </c>
      <c r="S104" s="167"/>
      <c r="T104" s="168">
        <v>45142</v>
      </c>
      <c r="U104" s="163" t="s">
        <v>2902</v>
      </c>
      <c r="V104" s="169" t="s">
        <v>162</v>
      </c>
      <c r="W104" s="173" t="s">
        <v>328</v>
      </c>
    </row>
    <row r="105" spans="1:23" ht="14.45" customHeight="1" x14ac:dyDescent="0.25">
      <c r="A105" s="171" t="s">
        <v>3376</v>
      </c>
      <c r="B105" s="160">
        <v>23</v>
      </c>
      <c r="C105" s="159" t="s">
        <v>168</v>
      </c>
      <c r="D105" s="159" t="s">
        <v>173</v>
      </c>
      <c r="E105" s="159" t="s">
        <v>185</v>
      </c>
      <c r="F105" s="159"/>
      <c r="G105" s="166" t="s">
        <v>436</v>
      </c>
      <c r="H105" s="171" t="s">
        <v>89</v>
      </c>
      <c r="I105" s="159" t="s">
        <v>110</v>
      </c>
      <c r="J105" s="165">
        <v>45135</v>
      </c>
      <c r="K105" s="165">
        <v>45135</v>
      </c>
      <c r="L105" s="172" t="s">
        <v>3377</v>
      </c>
      <c r="M105" s="159" t="s">
        <v>137</v>
      </c>
      <c r="N105" s="159" t="s">
        <v>283</v>
      </c>
      <c r="O105" s="159" t="s">
        <v>462</v>
      </c>
      <c r="P105" s="159"/>
      <c r="Q105" s="165"/>
      <c r="R105" s="166"/>
      <c r="S105" s="167"/>
      <c r="T105" s="168">
        <v>45139</v>
      </c>
      <c r="U105" s="163" t="s">
        <v>3378</v>
      </c>
      <c r="V105" s="169" t="s">
        <v>162</v>
      </c>
      <c r="W105" s="173" t="s">
        <v>299</v>
      </c>
    </row>
    <row r="106" spans="1:23" ht="14.45" customHeight="1" x14ac:dyDescent="0.25">
      <c r="A106" s="171" t="s">
        <v>3379</v>
      </c>
      <c r="B106" s="160">
        <v>20</v>
      </c>
      <c r="C106" s="159" t="s">
        <v>168</v>
      </c>
      <c r="D106" s="159" t="s">
        <v>173</v>
      </c>
      <c r="E106" s="159" t="s">
        <v>185</v>
      </c>
      <c r="F106" s="159"/>
      <c r="G106" s="166" t="s">
        <v>413</v>
      </c>
      <c r="H106" s="171" t="s">
        <v>91</v>
      </c>
      <c r="I106" s="159" t="s">
        <v>114</v>
      </c>
      <c r="J106" s="165">
        <v>45110</v>
      </c>
      <c r="K106" s="165">
        <v>45110</v>
      </c>
      <c r="L106" s="172" t="s">
        <v>3380</v>
      </c>
      <c r="M106" s="159" t="s">
        <v>137</v>
      </c>
      <c r="N106" s="159" t="s">
        <v>274</v>
      </c>
      <c r="O106" s="159" t="s">
        <v>171</v>
      </c>
      <c r="P106" s="159"/>
      <c r="Q106" s="165"/>
      <c r="R106" s="166"/>
      <c r="S106" s="167"/>
      <c r="T106" s="168">
        <v>45114</v>
      </c>
      <c r="U106" s="163" t="s">
        <v>3381</v>
      </c>
      <c r="V106" s="169" t="s">
        <v>162</v>
      </c>
      <c r="W106" s="173" t="s">
        <v>299</v>
      </c>
    </row>
    <row r="107" spans="1:23" ht="14.45" customHeight="1" x14ac:dyDescent="0.25">
      <c r="A107" s="171" t="s">
        <v>3382</v>
      </c>
      <c r="B107" s="160">
        <v>49</v>
      </c>
      <c r="C107" s="159" t="s">
        <v>168</v>
      </c>
      <c r="D107" s="159" t="s">
        <v>169</v>
      </c>
      <c r="E107" s="159" t="s">
        <v>795</v>
      </c>
      <c r="F107" s="159"/>
      <c r="G107" s="166" t="s">
        <v>3383</v>
      </c>
      <c r="H107" s="171" t="s">
        <v>303</v>
      </c>
      <c r="I107" s="159" t="s">
        <v>122</v>
      </c>
      <c r="J107" s="165">
        <v>45111</v>
      </c>
      <c r="K107" s="165">
        <v>45111</v>
      </c>
      <c r="L107" s="172" t="s">
        <v>3384</v>
      </c>
      <c r="M107" s="159" t="s">
        <v>133</v>
      </c>
      <c r="N107" s="159" t="s">
        <v>3385</v>
      </c>
      <c r="O107" s="159" t="s">
        <v>284</v>
      </c>
      <c r="P107" s="159"/>
      <c r="Q107" s="165"/>
      <c r="R107" s="166"/>
      <c r="S107" s="167"/>
      <c r="T107" s="168">
        <v>45115</v>
      </c>
      <c r="U107" s="163" t="s">
        <v>3386</v>
      </c>
      <c r="V107" s="169" t="s">
        <v>162</v>
      </c>
      <c r="W107" s="173" t="s">
        <v>299</v>
      </c>
    </row>
    <row r="108" spans="1:23" ht="14.45" customHeight="1" x14ac:dyDescent="0.25">
      <c r="A108" s="171" t="s">
        <v>3387</v>
      </c>
      <c r="B108" s="160">
        <v>2</v>
      </c>
      <c r="C108" s="159" t="s">
        <v>178</v>
      </c>
      <c r="D108" s="159" t="s">
        <v>173</v>
      </c>
      <c r="E108" s="159" t="s">
        <v>185</v>
      </c>
      <c r="F108" s="159"/>
      <c r="G108" s="166" t="s">
        <v>446</v>
      </c>
      <c r="H108" s="171" t="s">
        <v>91</v>
      </c>
      <c r="I108" s="159" t="s">
        <v>116</v>
      </c>
      <c r="J108" s="165">
        <v>45111</v>
      </c>
      <c r="K108" s="165">
        <v>45111</v>
      </c>
      <c r="L108" s="172" t="s">
        <v>3388</v>
      </c>
      <c r="M108" s="159" t="s">
        <v>133</v>
      </c>
      <c r="N108" s="159" t="s">
        <v>274</v>
      </c>
      <c r="O108" s="159" t="s">
        <v>284</v>
      </c>
      <c r="P108" s="159"/>
      <c r="Q108" s="165"/>
      <c r="R108" s="166"/>
      <c r="S108" s="167"/>
      <c r="T108" s="168">
        <v>45118</v>
      </c>
      <c r="U108" s="163" t="s">
        <v>3389</v>
      </c>
      <c r="V108" s="169" t="s">
        <v>162</v>
      </c>
      <c r="W108" s="173" t="s">
        <v>423</v>
      </c>
    </row>
    <row r="109" spans="1:23" ht="14.45" customHeight="1" x14ac:dyDescent="0.25">
      <c r="A109" s="171" t="s">
        <v>3390</v>
      </c>
      <c r="B109" s="160">
        <v>9</v>
      </c>
      <c r="C109" s="159" t="s">
        <v>178</v>
      </c>
      <c r="D109" s="159" t="s">
        <v>173</v>
      </c>
      <c r="E109" s="159" t="s">
        <v>185</v>
      </c>
      <c r="F109" s="159"/>
      <c r="G109" s="166" t="s">
        <v>405</v>
      </c>
      <c r="H109" s="171" t="s">
        <v>89</v>
      </c>
      <c r="I109" s="159" t="s">
        <v>114</v>
      </c>
      <c r="J109" s="165">
        <v>45111</v>
      </c>
      <c r="K109" s="165">
        <v>45111</v>
      </c>
      <c r="L109" s="172" t="s">
        <v>3391</v>
      </c>
      <c r="M109" s="159" t="s">
        <v>201</v>
      </c>
      <c r="N109" s="159" t="s">
        <v>274</v>
      </c>
      <c r="O109" s="159" t="s">
        <v>359</v>
      </c>
      <c r="P109" s="159"/>
      <c r="Q109" s="165"/>
      <c r="R109" s="166"/>
      <c r="S109" s="167"/>
      <c r="T109" s="168">
        <v>45112</v>
      </c>
      <c r="U109" s="163" t="s">
        <v>3392</v>
      </c>
      <c r="V109" s="169" t="s">
        <v>160</v>
      </c>
      <c r="W109" s="173" t="s">
        <v>3393</v>
      </c>
    </row>
    <row r="110" spans="1:23" ht="14.45" customHeight="1" x14ac:dyDescent="0.25">
      <c r="A110" s="171" t="s">
        <v>3394</v>
      </c>
      <c r="B110" s="160">
        <v>3</v>
      </c>
      <c r="C110" s="159" t="s">
        <v>178</v>
      </c>
      <c r="D110" s="159" t="s">
        <v>173</v>
      </c>
      <c r="E110" s="159" t="s">
        <v>279</v>
      </c>
      <c r="F110" s="159"/>
      <c r="G110" s="166" t="s">
        <v>224</v>
      </c>
      <c r="H110" s="171" t="s">
        <v>89</v>
      </c>
      <c r="I110" s="159" t="s">
        <v>104</v>
      </c>
      <c r="J110" s="165">
        <v>45111</v>
      </c>
      <c r="K110" s="165">
        <v>45111</v>
      </c>
      <c r="L110" s="172" t="s">
        <v>3395</v>
      </c>
      <c r="M110" s="159" t="s">
        <v>133</v>
      </c>
      <c r="N110" s="159" t="s">
        <v>274</v>
      </c>
      <c r="O110" s="159" t="s">
        <v>284</v>
      </c>
      <c r="P110" s="159"/>
      <c r="Q110" s="165"/>
      <c r="R110" s="166"/>
      <c r="S110" s="167"/>
      <c r="T110" s="168">
        <v>45117</v>
      </c>
      <c r="U110" s="163" t="s">
        <v>2768</v>
      </c>
      <c r="V110" s="169" t="s">
        <v>162</v>
      </c>
      <c r="W110" s="173" t="s">
        <v>347</v>
      </c>
    </row>
    <row r="111" spans="1:23" ht="14.45" customHeight="1" x14ac:dyDescent="0.25">
      <c r="A111" s="171" t="s">
        <v>3396</v>
      </c>
      <c r="B111" s="160">
        <v>0.3</v>
      </c>
      <c r="C111" s="159" t="s">
        <v>168</v>
      </c>
      <c r="D111" s="159" t="s">
        <v>173</v>
      </c>
      <c r="E111" s="159" t="s">
        <v>279</v>
      </c>
      <c r="F111" s="159"/>
      <c r="G111" s="166" t="s">
        <v>338</v>
      </c>
      <c r="H111" s="171" t="s">
        <v>89</v>
      </c>
      <c r="I111" s="159" t="s">
        <v>102</v>
      </c>
      <c r="J111" s="165">
        <v>45111</v>
      </c>
      <c r="K111" s="165">
        <v>45111</v>
      </c>
      <c r="L111" s="172" t="s">
        <v>3397</v>
      </c>
      <c r="M111" s="159" t="s">
        <v>133</v>
      </c>
      <c r="N111" s="159" t="s">
        <v>274</v>
      </c>
      <c r="O111" s="159" t="s">
        <v>284</v>
      </c>
      <c r="P111" s="159"/>
      <c r="Q111" s="165"/>
      <c r="R111" s="166"/>
      <c r="S111" s="167"/>
      <c r="T111" s="168">
        <v>45111</v>
      </c>
      <c r="U111" s="163" t="s">
        <v>319</v>
      </c>
      <c r="V111" s="169" t="s">
        <v>160</v>
      </c>
      <c r="W111" s="173" t="s">
        <v>319</v>
      </c>
    </row>
    <row r="112" spans="1:23" ht="14.45" customHeight="1" x14ac:dyDescent="0.25">
      <c r="A112" s="171" t="s">
        <v>3398</v>
      </c>
      <c r="B112" s="160">
        <v>22</v>
      </c>
      <c r="C112" s="159" t="s">
        <v>168</v>
      </c>
      <c r="D112" s="159" t="s">
        <v>173</v>
      </c>
      <c r="E112" s="159" t="s">
        <v>279</v>
      </c>
      <c r="F112" s="159"/>
      <c r="G112" s="166" t="s">
        <v>224</v>
      </c>
      <c r="H112" s="171" t="s">
        <v>89</v>
      </c>
      <c r="I112" s="159" t="s">
        <v>104</v>
      </c>
      <c r="J112" s="165">
        <v>45112</v>
      </c>
      <c r="K112" s="165">
        <v>45112</v>
      </c>
      <c r="L112" s="172" t="s">
        <v>3399</v>
      </c>
      <c r="M112" s="159" t="s">
        <v>137</v>
      </c>
      <c r="N112" s="159" t="s">
        <v>344</v>
      </c>
      <c r="O112" s="159" t="s">
        <v>462</v>
      </c>
      <c r="P112" s="159"/>
      <c r="Q112" s="165"/>
      <c r="R112" s="166"/>
      <c r="S112" s="167"/>
      <c r="T112" s="168">
        <v>45117</v>
      </c>
      <c r="U112" s="163" t="s">
        <v>3400</v>
      </c>
      <c r="V112" s="169" t="s">
        <v>162</v>
      </c>
      <c r="W112" s="173" t="s">
        <v>912</v>
      </c>
    </row>
    <row r="113" spans="1:23" ht="14.45" customHeight="1" x14ac:dyDescent="0.25">
      <c r="A113" s="171" t="s">
        <v>3401</v>
      </c>
      <c r="B113" s="160">
        <f>10*30.4387/365.25</f>
        <v>0.83336618754277891</v>
      </c>
      <c r="C113" s="159" t="s">
        <v>168</v>
      </c>
      <c r="D113" s="159" t="s">
        <v>173</v>
      </c>
      <c r="E113" s="159" t="s">
        <v>279</v>
      </c>
      <c r="F113" s="159"/>
      <c r="G113" s="166" t="s">
        <v>539</v>
      </c>
      <c r="H113" s="171" t="s">
        <v>89</v>
      </c>
      <c r="I113" s="159" t="s">
        <v>106</v>
      </c>
      <c r="J113" s="165">
        <v>45112</v>
      </c>
      <c r="K113" s="165">
        <v>45112</v>
      </c>
      <c r="L113" s="172" t="s">
        <v>3402</v>
      </c>
      <c r="M113" s="159" t="s">
        <v>133</v>
      </c>
      <c r="N113" s="159" t="s">
        <v>274</v>
      </c>
      <c r="O113" s="159" t="s">
        <v>284</v>
      </c>
      <c r="P113" s="159"/>
      <c r="Q113" s="165"/>
      <c r="R113" s="166"/>
      <c r="S113" s="167"/>
      <c r="T113" s="168">
        <v>45112</v>
      </c>
      <c r="U113" s="163" t="s">
        <v>285</v>
      </c>
      <c r="V113" s="169" t="s">
        <v>164</v>
      </c>
      <c r="W113" s="173" t="s">
        <v>2260</v>
      </c>
    </row>
    <row r="114" spans="1:23" ht="14.45" customHeight="1" x14ac:dyDescent="0.25">
      <c r="A114" s="171" t="s">
        <v>3403</v>
      </c>
      <c r="B114" s="160">
        <v>30</v>
      </c>
      <c r="C114" s="159" t="s">
        <v>168</v>
      </c>
      <c r="D114" s="159" t="s">
        <v>173</v>
      </c>
      <c r="E114" s="159" t="s">
        <v>279</v>
      </c>
      <c r="F114" s="159"/>
      <c r="G114" s="166" t="s">
        <v>539</v>
      </c>
      <c r="H114" s="171" t="s">
        <v>89</v>
      </c>
      <c r="I114" s="159" t="s">
        <v>106</v>
      </c>
      <c r="J114" s="165">
        <v>45112</v>
      </c>
      <c r="K114" s="165">
        <v>45112</v>
      </c>
      <c r="L114" s="172" t="s">
        <v>3404</v>
      </c>
      <c r="M114" s="159" t="s">
        <v>137</v>
      </c>
      <c r="N114" s="159" t="s">
        <v>274</v>
      </c>
      <c r="O114" s="159" t="s">
        <v>826</v>
      </c>
      <c r="P114" s="159"/>
      <c r="Q114" s="165"/>
      <c r="R114" s="166"/>
      <c r="S114" s="167"/>
      <c r="T114" s="168">
        <v>45115</v>
      </c>
      <c r="U114" s="163" t="s">
        <v>3405</v>
      </c>
      <c r="V114" s="169" t="s">
        <v>162</v>
      </c>
      <c r="W114" s="173" t="s">
        <v>3406</v>
      </c>
    </row>
    <row r="115" spans="1:23" ht="14.45" customHeight="1" x14ac:dyDescent="0.25">
      <c r="A115" s="171" t="s">
        <v>3407</v>
      </c>
      <c r="B115" s="160">
        <v>1</v>
      </c>
      <c r="C115" s="159" t="s">
        <v>168</v>
      </c>
      <c r="D115" s="159" t="s">
        <v>508</v>
      </c>
      <c r="E115" s="159" t="s">
        <v>279</v>
      </c>
      <c r="F115" s="159"/>
      <c r="G115" s="166" t="s">
        <v>3408</v>
      </c>
      <c r="H115" s="171" t="s">
        <v>89</v>
      </c>
      <c r="I115" s="159" t="s">
        <v>106</v>
      </c>
      <c r="J115" s="165">
        <v>45110</v>
      </c>
      <c r="K115" s="165">
        <v>45110</v>
      </c>
      <c r="L115" s="172" t="s">
        <v>1957</v>
      </c>
      <c r="M115" s="159" t="s">
        <v>133</v>
      </c>
      <c r="N115" s="159" t="s">
        <v>644</v>
      </c>
      <c r="O115" s="159" t="s">
        <v>284</v>
      </c>
      <c r="P115" s="159"/>
      <c r="Q115" s="165"/>
      <c r="R115" s="166"/>
      <c r="S115" s="167"/>
      <c r="T115" s="168">
        <v>45126</v>
      </c>
      <c r="U115" s="163" t="s">
        <v>285</v>
      </c>
      <c r="V115" s="169" t="s">
        <v>164</v>
      </c>
      <c r="W115" s="173" t="s">
        <v>3409</v>
      </c>
    </row>
    <row r="116" spans="1:23" ht="14.45" customHeight="1" x14ac:dyDescent="0.25">
      <c r="A116" s="171" t="s">
        <v>3410</v>
      </c>
      <c r="B116" s="160">
        <v>30</v>
      </c>
      <c r="C116" s="159" t="s">
        <v>168</v>
      </c>
      <c r="D116" s="159" t="s">
        <v>173</v>
      </c>
      <c r="E116" s="159" t="s">
        <v>279</v>
      </c>
      <c r="F116" s="159"/>
      <c r="G116" s="166" t="s">
        <v>400</v>
      </c>
      <c r="H116" s="171" t="s">
        <v>89</v>
      </c>
      <c r="I116" s="159" t="s">
        <v>106</v>
      </c>
      <c r="J116" s="165">
        <v>45112</v>
      </c>
      <c r="K116" s="165">
        <v>45112</v>
      </c>
      <c r="L116" s="172" t="s">
        <v>3411</v>
      </c>
      <c r="M116" s="159" t="s">
        <v>137</v>
      </c>
      <c r="N116" s="159" t="s">
        <v>274</v>
      </c>
      <c r="O116" s="159" t="s">
        <v>462</v>
      </c>
      <c r="P116" s="159"/>
      <c r="Q116" s="165"/>
      <c r="R116" s="166"/>
      <c r="S116" s="167"/>
      <c r="T116" s="168">
        <v>45114</v>
      </c>
      <c r="U116" s="163" t="s">
        <v>3412</v>
      </c>
      <c r="V116" s="169" t="s">
        <v>162</v>
      </c>
      <c r="W116" s="173" t="s">
        <v>395</v>
      </c>
    </row>
    <row r="117" spans="1:23" ht="14.45" customHeight="1" x14ac:dyDescent="0.25">
      <c r="A117" s="171" t="s">
        <v>3413</v>
      </c>
      <c r="B117" s="160">
        <v>32</v>
      </c>
      <c r="C117" s="159" t="s">
        <v>168</v>
      </c>
      <c r="D117" s="159" t="s">
        <v>173</v>
      </c>
      <c r="E117" s="159" t="s">
        <v>279</v>
      </c>
      <c r="F117" s="159"/>
      <c r="G117" s="166" t="s">
        <v>400</v>
      </c>
      <c r="H117" s="171" t="s">
        <v>89</v>
      </c>
      <c r="I117" s="159" t="s">
        <v>106</v>
      </c>
      <c r="J117" s="165">
        <v>45113</v>
      </c>
      <c r="K117" s="165">
        <v>45113</v>
      </c>
      <c r="L117" s="172" t="s">
        <v>3414</v>
      </c>
      <c r="M117" s="159" t="s">
        <v>137</v>
      </c>
      <c r="N117" s="159" t="s">
        <v>274</v>
      </c>
      <c r="O117" s="159" t="s">
        <v>352</v>
      </c>
      <c r="P117" s="159" t="s">
        <v>353</v>
      </c>
      <c r="Q117" s="165">
        <v>45114</v>
      </c>
      <c r="R117" s="166" t="s">
        <v>354</v>
      </c>
      <c r="S117" s="167"/>
      <c r="T117" s="168">
        <v>45118</v>
      </c>
      <c r="U117" s="163" t="s">
        <v>3415</v>
      </c>
      <c r="V117" s="169" t="s">
        <v>162</v>
      </c>
      <c r="W117" s="173" t="s">
        <v>912</v>
      </c>
    </row>
    <row r="118" spans="1:23" ht="14.45" customHeight="1" x14ac:dyDescent="0.25">
      <c r="A118" s="171" t="s">
        <v>3416</v>
      </c>
      <c r="B118" s="160">
        <v>15</v>
      </c>
      <c r="C118" s="159" t="s">
        <v>168</v>
      </c>
      <c r="D118" s="159" t="s">
        <v>508</v>
      </c>
      <c r="E118" s="159" t="s">
        <v>185</v>
      </c>
      <c r="F118" s="159"/>
      <c r="G118" s="166" t="s">
        <v>3417</v>
      </c>
      <c r="H118" s="171" t="s">
        <v>91</v>
      </c>
      <c r="I118" s="159" t="s">
        <v>114</v>
      </c>
      <c r="J118" s="165">
        <v>45113</v>
      </c>
      <c r="K118" s="165">
        <v>45113</v>
      </c>
      <c r="L118" s="172" t="s">
        <v>3418</v>
      </c>
      <c r="M118" s="159" t="s">
        <v>133</v>
      </c>
      <c r="N118" s="159" t="s">
        <v>274</v>
      </c>
      <c r="O118" s="159" t="s">
        <v>345</v>
      </c>
      <c r="P118" s="159"/>
      <c r="Q118" s="165"/>
      <c r="R118" s="166"/>
      <c r="S118" s="167"/>
      <c r="T118" s="168">
        <v>45119</v>
      </c>
      <c r="U118" s="163"/>
      <c r="V118" s="169" t="s">
        <v>162</v>
      </c>
      <c r="W118" s="173" t="s">
        <v>347</v>
      </c>
    </row>
    <row r="119" spans="1:23" ht="14.45" customHeight="1" x14ac:dyDescent="0.25">
      <c r="A119" s="171" t="s">
        <v>3419</v>
      </c>
      <c r="B119" s="160">
        <v>25</v>
      </c>
      <c r="C119" s="159" t="s">
        <v>168</v>
      </c>
      <c r="D119" s="159" t="s">
        <v>173</v>
      </c>
      <c r="E119" s="159" t="s">
        <v>279</v>
      </c>
      <c r="F119" s="159"/>
      <c r="G119" s="166" t="s">
        <v>400</v>
      </c>
      <c r="H119" s="171" t="s">
        <v>89</v>
      </c>
      <c r="I119" s="159" t="s">
        <v>106</v>
      </c>
      <c r="J119" s="165">
        <v>45113</v>
      </c>
      <c r="K119" s="165">
        <v>45113</v>
      </c>
      <c r="L119" s="172" t="s">
        <v>3420</v>
      </c>
      <c r="M119" s="159" t="s">
        <v>137</v>
      </c>
      <c r="N119" s="159" t="s">
        <v>274</v>
      </c>
      <c r="O119" s="159" t="s">
        <v>462</v>
      </c>
      <c r="P119" s="159"/>
      <c r="Q119" s="165"/>
      <c r="R119" s="166"/>
      <c r="S119" s="167"/>
      <c r="T119" s="168">
        <v>45115</v>
      </c>
      <c r="U119" s="163" t="s">
        <v>1392</v>
      </c>
      <c r="V119" s="169" t="s">
        <v>162</v>
      </c>
      <c r="W119" s="173" t="s">
        <v>395</v>
      </c>
    </row>
    <row r="120" spans="1:23" ht="14.45" customHeight="1" x14ac:dyDescent="0.25">
      <c r="A120" s="171" t="s">
        <v>3421</v>
      </c>
      <c r="B120" s="160">
        <v>8</v>
      </c>
      <c r="C120" s="159" t="s">
        <v>178</v>
      </c>
      <c r="D120" s="159" t="s">
        <v>173</v>
      </c>
      <c r="E120" s="159" t="s">
        <v>185</v>
      </c>
      <c r="F120" s="159"/>
      <c r="G120" s="166" t="s">
        <v>446</v>
      </c>
      <c r="H120" s="171" t="s">
        <v>89</v>
      </c>
      <c r="I120" s="159" t="s">
        <v>114</v>
      </c>
      <c r="J120" s="165">
        <v>45130</v>
      </c>
      <c r="K120" s="165">
        <v>45130</v>
      </c>
      <c r="L120" s="172" t="s">
        <v>3422</v>
      </c>
      <c r="M120" s="159" t="s">
        <v>201</v>
      </c>
      <c r="N120" s="159" t="s">
        <v>644</v>
      </c>
      <c r="O120" s="159" t="s">
        <v>359</v>
      </c>
      <c r="P120" s="159" t="s">
        <v>353</v>
      </c>
      <c r="Q120" s="165">
        <v>45130</v>
      </c>
      <c r="R120" s="166" t="s">
        <v>354</v>
      </c>
      <c r="S120" s="167"/>
      <c r="T120" s="168">
        <v>45136</v>
      </c>
      <c r="U120" s="163" t="s">
        <v>3423</v>
      </c>
      <c r="V120" s="169" t="s">
        <v>162</v>
      </c>
      <c r="W120" s="173" t="s">
        <v>347</v>
      </c>
    </row>
    <row r="121" spans="1:23" ht="14.45" customHeight="1" x14ac:dyDescent="0.25">
      <c r="A121" s="171" t="s">
        <v>3424</v>
      </c>
      <c r="B121" s="160">
        <v>1.5</v>
      </c>
      <c r="C121" s="159" t="s">
        <v>178</v>
      </c>
      <c r="D121" s="159" t="s">
        <v>173</v>
      </c>
      <c r="E121" s="159" t="s">
        <v>185</v>
      </c>
      <c r="F121" s="159"/>
      <c r="G121" s="166" t="s">
        <v>543</v>
      </c>
      <c r="H121" s="171" t="s">
        <v>91</v>
      </c>
      <c r="I121" s="159" t="s">
        <v>114</v>
      </c>
      <c r="J121" s="165">
        <v>45114</v>
      </c>
      <c r="K121" s="165">
        <v>45114</v>
      </c>
      <c r="L121" s="172" t="s">
        <v>3326</v>
      </c>
      <c r="M121" s="159" t="s">
        <v>133</v>
      </c>
      <c r="N121" s="159" t="s">
        <v>274</v>
      </c>
      <c r="O121" s="159" t="s">
        <v>284</v>
      </c>
      <c r="P121" s="159"/>
      <c r="Q121" s="165"/>
      <c r="R121" s="166"/>
      <c r="S121" s="167"/>
      <c r="T121" s="168">
        <v>45122</v>
      </c>
      <c r="U121" s="163" t="s">
        <v>3425</v>
      </c>
      <c r="V121" s="169" t="s">
        <v>162</v>
      </c>
      <c r="W121" s="173" t="s">
        <v>387</v>
      </c>
    </row>
    <row r="122" spans="1:23" ht="14.45" customHeight="1" x14ac:dyDescent="0.25">
      <c r="A122" s="171" t="s">
        <v>3426</v>
      </c>
      <c r="B122" s="160">
        <v>31</v>
      </c>
      <c r="C122" s="159" t="s">
        <v>168</v>
      </c>
      <c r="D122" s="159" t="s">
        <v>173</v>
      </c>
      <c r="E122" s="159" t="s">
        <v>185</v>
      </c>
      <c r="F122" s="159"/>
      <c r="G122" s="166" t="s">
        <v>405</v>
      </c>
      <c r="H122" s="171" t="s">
        <v>91</v>
      </c>
      <c r="I122" s="159" t="s">
        <v>116</v>
      </c>
      <c r="J122" s="165">
        <v>45114</v>
      </c>
      <c r="K122" s="165">
        <v>45114</v>
      </c>
      <c r="L122" s="172" t="s">
        <v>3427</v>
      </c>
      <c r="M122" s="159" t="s">
        <v>133</v>
      </c>
      <c r="N122" s="159" t="s">
        <v>274</v>
      </c>
      <c r="O122" s="159" t="s">
        <v>805</v>
      </c>
      <c r="P122" s="159"/>
      <c r="Q122" s="165"/>
      <c r="R122" s="166"/>
      <c r="S122" s="167"/>
      <c r="T122" s="168">
        <v>45119</v>
      </c>
      <c r="U122" s="163" t="s">
        <v>945</v>
      </c>
      <c r="V122" s="169" t="s">
        <v>162</v>
      </c>
      <c r="W122" s="173" t="s">
        <v>328</v>
      </c>
    </row>
    <row r="123" spans="1:23" ht="14.45" customHeight="1" x14ac:dyDescent="0.25">
      <c r="A123" s="171" t="s">
        <v>3428</v>
      </c>
      <c r="B123" s="160">
        <v>25</v>
      </c>
      <c r="C123" s="159" t="s">
        <v>168</v>
      </c>
      <c r="D123" s="159" t="s">
        <v>173</v>
      </c>
      <c r="E123" s="159" t="s">
        <v>185</v>
      </c>
      <c r="F123" s="159"/>
      <c r="G123" s="166" t="s">
        <v>405</v>
      </c>
      <c r="H123" s="171" t="s">
        <v>91</v>
      </c>
      <c r="I123" s="159" t="s">
        <v>116</v>
      </c>
      <c r="J123" s="165">
        <v>45114</v>
      </c>
      <c r="K123" s="165">
        <v>45114</v>
      </c>
      <c r="L123" s="172" t="s">
        <v>3429</v>
      </c>
      <c r="M123" s="159" t="s">
        <v>137</v>
      </c>
      <c r="N123" s="159" t="s">
        <v>274</v>
      </c>
      <c r="O123" s="159" t="s">
        <v>1059</v>
      </c>
      <c r="P123" s="159"/>
      <c r="Q123" s="165"/>
      <c r="R123" s="166"/>
      <c r="S123" s="167"/>
      <c r="T123" s="168">
        <v>45116</v>
      </c>
      <c r="U123" s="163" t="s">
        <v>3430</v>
      </c>
      <c r="V123" s="169" t="s">
        <v>162</v>
      </c>
      <c r="W123" s="173" t="s">
        <v>276</v>
      </c>
    </row>
    <row r="124" spans="1:23" ht="14.45" customHeight="1" x14ac:dyDescent="0.25">
      <c r="A124" s="171" t="s">
        <v>3431</v>
      </c>
      <c r="B124" s="160">
        <v>70</v>
      </c>
      <c r="C124" s="159" t="s">
        <v>168</v>
      </c>
      <c r="D124" s="159" t="s">
        <v>173</v>
      </c>
      <c r="E124" s="159" t="s">
        <v>279</v>
      </c>
      <c r="F124" s="159"/>
      <c r="G124" s="166" t="s">
        <v>350</v>
      </c>
      <c r="H124" s="171" t="s">
        <v>89</v>
      </c>
      <c r="I124" s="159" t="s">
        <v>106</v>
      </c>
      <c r="J124" s="165">
        <v>45115</v>
      </c>
      <c r="K124" s="165">
        <v>45115</v>
      </c>
      <c r="L124" s="172" t="s">
        <v>3432</v>
      </c>
      <c r="M124" s="159" t="s">
        <v>133</v>
      </c>
      <c r="N124" s="159" t="s">
        <v>274</v>
      </c>
      <c r="O124" s="159" t="s">
        <v>805</v>
      </c>
      <c r="P124" s="159"/>
      <c r="Q124" s="165"/>
      <c r="R124" s="166"/>
      <c r="S124" s="167"/>
      <c r="T124" s="168">
        <v>45117</v>
      </c>
      <c r="U124" s="163" t="s">
        <v>3433</v>
      </c>
      <c r="V124" s="169" t="s">
        <v>162</v>
      </c>
      <c r="W124" s="173" t="s">
        <v>276</v>
      </c>
    </row>
    <row r="125" spans="1:23" ht="14.45" customHeight="1" x14ac:dyDescent="0.25">
      <c r="A125" s="171" t="s">
        <v>3434</v>
      </c>
      <c r="B125" s="160">
        <v>1.3</v>
      </c>
      <c r="C125" s="159" t="s">
        <v>178</v>
      </c>
      <c r="D125" s="159" t="s">
        <v>173</v>
      </c>
      <c r="E125" s="159" t="s">
        <v>279</v>
      </c>
      <c r="F125" s="159"/>
      <c r="G125" s="166" t="s">
        <v>1002</v>
      </c>
      <c r="H125" s="171" t="s">
        <v>89</v>
      </c>
      <c r="I125" s="159" t="s">
        <v>102</v>
      </c>
      <c r="J125" s="165">
        <v>45115</v>
      </c>
      <c r="K125" s="165">
        <v>45115</v>
      </c>
      <c r="L125" s="172" t="s">
        <v>3435</v>
      </c>
      <c r="M125" s="159" t="s">
        <v>133</v>
      </c>
      <c r="N125" s="159" t="s">
        <v>274</v>
      </c>
      <c r="O125" s="159" t="s">
        <v>284</v>
      </c>
      <c r="P125" s="159"/>
      <c r="Q125" s="165"/>
      <c r="R125" s="166"/>
      <c r="S125" s="167"/>
      <c r="T125" s="168">
        <v>45119</v>
      </c>
      <c r="U125" s="163" t="s">
        <v>2768</v>
      </c>
      <c r="V125" s="169" t="s">
        <v>162</v>
      </c>
      <c r="W125" s="173" t="s">
        <v>299</v>
      </c>
    </row>
    <row r="126" spans="1:23" ht="14.45" customHeight="1" x14ac:dyDescent="0.25">
      <c r="A126" s="171" t="s">
        <v>3436</v>
      </c>
      <c r="B126" s="160">
        <v>38</v>
      </c>
      <c r="C126" s="159" t="s">
        <v>168</v>
      </c>
      <c r="D126" s="159" t="s">
        <v>508</v>
      </c>
      <c r="E126" s="159" t="s">
        <v>279</v>
      </c>
      <c r="F126" s="159"/>
      <c r="G126" s="166" t="s">
        <v>3437</v>
      </c>
      <c r="H126" s="171" t="s">
        <v>89</v>
      </c>
      <c r="I126" s="159" t="s">
        <v>106</v>
      </c>
      <c r="J126" s="165">
        <v>45115</v>
      </c>
      <c r="K126" s="165">
        <v>45115</v>
      </c>
      <c r="L126" s="172" t="s">
        <v>3438</v>
      </c>
      <c r="M126" s="159" t="s">
        <v>137</v>
      </c>
      <c r="N126" s="159" t="s">
        <v>274</v>
      </c>
      <c r="O126" s="159" t="s">
        <v>208</v>
      </c>
      <c r="P126" s="159"/>
      <c r="Q126" s="165"/>
      <c r="R126" s="166"/>
      <c r="S126" s="167"/>
      <c r="T126" s="168">
        <v>45117</v>
      </c>
      <c r="U126" s="163" t="s">
        <v>3439</v>
      </c>
      <c r="V126" s="169" t="s">
        <v>162</v>
      </c>
      <c r="W126" s="173" t="s">
        <v>431</v>
      </c>
    </row>
    <row r="127" spans="1:23" ht="14.45" customHeight="1" x14ac:dyDescent="0.25">
      <c r="A127" s="171" t="s">
        <v>3440</v>
      </c>
      <c r="B127" s="160">
        <v>1.2</v>
      </c>
      <c r="C127" s="159" t="s">
        <v>178</v>
      </c>
      <c r="D127" s="159" t="s">
        <v>173</v>
      </c>
      <c r="E127" s="159" t="s">
        <v>279</v>
      </c>
      <c r="F127" s="159"/>
      <c r="G127" s="166" t="s">
        <v>224</v>
      </c>
      <c r="H127" s="171" t="s">
        <v>89</v>
      </c>
      <c r="I127" s="159" t="s">
        <v>104</v>
      </c>
      <c r="J127" s="165">
        <v>45116</v>
      </c>
      <c r="K127" s="165">
        <v>45116</v>
      </c>
      <c r="L127" s="172" t="s">
        <v>3441</v>
      </c>
      <c r="M127" s="159" t="s">
        <v>133</v>
      </c>
      <c r="N127" s="159" t="s">
        <v>769</v>
      </c>
      <c r="O127" s="159" t="s">
        <v>284</v>
      </c>
      <c r="P127" s="159"/>
      <c r="Q127" s="165"/>
      <c r="R127" s="166"/>
      <c r="S127" s="167"/>
      <c r="T127" s="168">
        <v>45120</v>
      </c>
      <c r="U127" s="163" t="s">
        <v>386</v>
      </c>
      <c r="V127" s="169" t="s">
        <v>162</v>
      </c>
      <c r="W127" s="173" t="s">
        <v>299</v>
      </c>
    </row>
    <row r="128" spans="1:23" ht="14.45" customHeight="1" x14ac:dyDescent="0.25">
      <c r="A128" s="171" t="s">
        <v>3442</v>
      </c>
      <c r="B128" s="160">
        <v>9</v>
      </c>
      <c r="C128" s="159" t="s">
        <v>168</v>
      </c>
      <c r="D128" s="159" t="s">
        <v>169</v>
      </c>
      <c r="E128" s="159" t="s">
        <v>279</v>
      </c>
      <c r="F128" s="159"/>
      <c r="G128" s="166" t="s">
        <v>1371</v>
      </c>
      <c r="H128" s="171" t="s">
        <v>89</v>
      </c>
      <c r="I128" s="159" t="s">
        <v>104</v>
      </c>
      <c r="J128" s="165">
        <v>45114</v>
      </c>
      <c r="K128" s="165">
        <v>45114</v>
      </c>
      <c r="L128" s="172" t="s">
        <v>1372</v>
      </c>
      <c r="M128" s="159" t="s">
        <v>133</v>
      </c>
      <c r="N128" s="159" t="s">
        <v>344</v>
      </c>
      <c r="O128" s="159" t="s">
        <v>345</v>
      </c>
      <c r="P128" s="159"/>
      <c r="Q128" s="165"/>
      <c r="R128" s="166"/>
      <c r="S128" s="167"/>
      <c r="T128" s="168">
        <v>45118</v>
      </c>
      <c r="U128" s="163" t="s">
        <v>1372</v>
      </c>
      <c r="V128" s="169" t="s">
        <v>162</v>
      </c>
      <c r="W128" s="173" t="s">
        <v>299</v>
      </c>
    </row>
    <row r="129" spans="1:23" ht="14.45" customHeight="1" x14ac:dyDescent="0.25">
      <c r="A129" s="171" t="s">
        <v>3443</v>
      </c>
      <c r="B129" s="160">
        <v>30</v>
      </c>
      <c r="C129" s="159" t="s">
        <v>178</v>
      </c>
      <c r="D129" s="159" t="s">
        <v>587</v>
      </c>
      <c r="E129" s="159" t="s">
        <v>185</v>
      </c>
      <c r="F129" s="159"/>
      <c r="G129" s="166" t="s">
        <v>3444</v>
      </c>
      <c r="H129" s="171" t="s">
        <v>91</v>
      </c>
      <c r="I129" s="159" t="s">
        <v>114</v>
      </c>
      <c r="J129" s="165">
        <v>45116</v>
      </c>
      <c r="K129" s="165">
        <v>45116</v>
      </c>
      <c r="L129" s="172" t="s">
        <v>3445</v>
      </c>
      <c r="M129" s="159" t="s">
        <v>201</v>
      </c>
      <c r="N129" s="159" t="s">
        <v>644</v>
      </c>
      <c r="O129" s="159" t="s">
        <v>421</v>
      </c>
      <c r="P129" s="159"/>
      <c r="Q129" s="165"/>
      <c r="R129" s="166"/>
      <c r="S129" s="167"/>
      <c r="T129" s="168">
        <v>45119</v>
      </c>
      <c r="U129" s="163" t="s">
        <v>3446</v>
      </c>
      <c r="V129" s="169" t="s">
        <v>162</v>
      </c>
      <c r="W129" s="173" t="s">
        <v>371</v>
      </c>
    </row>
    <row r="130" spans="1:23" ht="14.45" customHeight="1" x14ac:dyDescent="0.25">
      <c r="A130" s="171" t="s">
        <v>3447</v>
      </c>
      <c r="B130" s="160">
        <v>48</v>
      </c>
      <c r="C130" s="159" t="s">
        <v>178</v>
      </c>
      <c r="D130" s="159" t="s">
        <v>169</v>
      </c>
      <c r="E130" s="159" t="s">
        <v>185</v>
      </c>
      <c r="F130" s="159"/>
      <c r="G130" s="166" t="s">
        <v>3448</v>
      </c>
      <c r="H130" s="171" t="s">
        <v>91</v>
      </c>
      <c r="I130" s="159" t="s">
        <v>112</v>
      </c>
      <c r="J130" s="165">
        <v>45116</v>
      </c>
      <c r="K130" s="165">
        <v>45116</v>
      </c>
      <c r="L130" s="172" t="s">
        <v>3449</v>
      </c>
      <c r="M130" s="159" t="s">
        <v>133</v>
      </c>
      <c r="N130" s="159" t="s">
        <v>644</v>
      </c>
      <c r="O130" s="159" t="s">
        <v>345</v>
      </c>
      <c r="P130" s="159"/>
      <c r="Q130" s="165"/>
      <c r="R130" s="166"/>
      <c r="S130" s="167"/>
      <c r="T130" s="168">
        <v>45124</v>
      </c>
      <c r="U130" s="163" t="s">
        <v>3450</v>
      </c>
      <c r="V130" s="169" t="s">
        <v>166</v>
      </c>
      <c r="W130" s="173" t="s">
        <v>3451</v>
      </c>
    </row>
    <row r="131" spans="1:23" ht="14.45" customHeight="1" x14ac:dyDescent="0.25">
      <c r="A131" s="171" t="s">
        <v>3452</v>
      </c>
      <c r="B131" s="160">
        <f>7*30.4387/365.25</f>
        <v>0.58335633127994524</v>
      </c>
      <c r="C131" s="159" t="s">
        <v>178</v>
      </c>
      <c r="D131" s="159" t="s">
        <v>173</v>
      </c>
      <c r="E131" s="159" t="s">
        <v>279</v>
      </c>
      <c r="F131" s="159"/>
      <c r="G131" s="166" t="s">
        <v>598</v>
      </c>
      <c r="H131" s="171" t="s">
        <v>89</v>
      </c>
      <c r="I131" s="159" t="s">
        <v>106</v>
      </c>
      <c r="J131" s="165">
        <v>45116</v>
      </c>
      <c r="K131" s="165">
        <v>45116</v>
      </c>
      <c r="L131" s="172" t="s">
        <v>3453</v>
      </c>
      <c r="M131" s="159" t="s">
        <v>133</v>
      </c>
      <c r="N131" s="159" t="s">
        <v>769</v>
      </c>
      <c r="O131" s="159" t="s">
        <v>618</v>
      </c>
      <c r="P131" s="159"/>
      <c r="Q131" s="165"/>
      <c r="R131" s="166"/>
      <c r="S131" s="167"/>
      <c r="T131" s="168">
        <v>45135</v>
      </c>
      <c r="U131" s="163" t="s">
        <v>3454</v>
      </c>
      <c r="V131" s="169" t="s">
        <v>162</v>
      </c>
      <c r="W131" s="173" t="s">
        <v>1471</v>
      </c>
    </row>
    <row r="132" spans="1:23" ht="14.45" customHeight="1" x14ac:dyDescent="0.25">
      <c r="A132" s="171" t="s">
        <v>3455</v>
      </c>
      <c r="B132" s="160">
        <v>23</v>
      </c>
      <c r="C132" s="159" t="s">
        <v>168</v>
      </c>
      <c r="D132" s="159" t="s">
        <v>169</v>
      </c>
      <c r="E132" s="159" t="s">
        <v>185</v>
      </c>
      <c r="F132" s="159"/>
      <c r="G132" s="166" t="s">
        <v>1408</v>
      </c>
      <c r="H132" s="171" t="s">
        <v>89</v>
      </c>
      <c r="I132" s="159" t="s">
        <v>112</v>
      </c>
      <c r="J132" s="165">
        <v>45115</v>
      </c>
      <c r="K132" s="165">
        <v>45115</v>
      </c>
      <c r="L132" s="172" t="s">
        <v>171</v>
      </c>
      <c r="M132" s="159" t="s">
        <v>137</v>
      </c>
      <c r="N132" s="159" t="s">
        <v>644</v>
      </c>
      <c r="O132" s="159" t="s">
        <v>171</v>
      </c>
      <c r="P132" s="159" t="s">
        <v>353</v>
      </c>
      <c r="Q132" s="165">
        <v>45115</v>
      </c>
      <c r="R132" s="166" t="s">
        <v>354</v>
      </c>
      <c r="S132" s="167"/>
      <c r="T132" s="168">
        <v>45120</v>
      </c>
      <c r="U132" s="163" t="s">
        <v>3456</v>
      </c>
      <c r="V132" s="169" t="s">
        <v>162</v>
      </c>
      <c r="W132" s="173" t="s">
        <v>912</v>
      </c>
    </row>
    <row r="133" spans="1:23" ht="14.45" customHeight="1" x14ac:dyDescent="0.25">
      <c r="A133" s="171" t="s">
        <v>3457</v>
      </c>
      <c r="B133" s="160">
        <v>50</v>
      </c>
      <c r="C133" s="159" t="s">
        <v>168</v>
      </c>
      <c r="D133" s="159" t="s">
        <v>173</v>
      </c>
      <c r="E133" s="159" t="s">
        <v>185</v>
      </c>
      <c r="F133" s="159"/>
      <c r="G133" s="166" t="s">
        <v>436</v>
      </c>
      <c r="H133" s="171" t="s">
        <v>91</v>
      </c>
      <c r="I133" s="159" t="s">
        <v>114</v>
      </c>
      <c r="J133" s="165">
        <v>45116</v>
      </c>
      <c r="K133" s="165">
        <v>45116</v>
      </c>
      <c r="L133" s="172" t="s">
        <v>3458</v>
      </c>
      <c r="M133" s="159" t="s">
        <v>133</v>
      </c>
      <c r="N133" s="159" t="s">
        <v>769</v>
      </c>
      <c r="O133" s="159" t="s">
        <v>345</v>
      </c>
      <c r="P133" s="159"/>
      <c r="Q133" s="165"/>
      <c r="R133" s="166"/>
      <c r="S133" s="167"/>
      <c r="T133" s="168">
        <v>45123</v>
      </c>
      <c r="U133" s="163" t="s">
        <v>3459</v>
      </c>
      <c r="V133" s="169" t="s">
        <v>162</v>
      </c>
      <c r="W133" s="173" t="s">
        <v>347</v>
      </c>
    </row>
    <row r="134" spans="1:23" ht="14.45" customHeight="1" x14ac:dyDescent="0.25">
      <c r="A134" s="171" t="s">
        <v>3460</v>
      </c>
      <c r="B134" s="160">
        <v>4</v>
      </c>
      <c r="C134" s="159" t="s">
        <v>168</v>
      </c>
      <c r="D134" s="159" t="s">
        <v>173</v>
      </c>
      <c r="E134" s="159" t="s">
        <v>185</v>
      </c>
      <c r="F134" s="159"/>
      <c r="G134" s="166" t="s">
        <v>367</v>
      </c>
      <c r="H134" s="171" t="s">
        <v>91</v>
      </c>
      <c r="I134" s="159" t="s">
        <v>114</v>
      </c>
      <c r="J134" s="165">
        <v>45117</v>
      </c>
      <c r="K134" s="165">
        <v>45117</v>
      </c>
      <c r="L134" s="172" t="s">
        <v>3461</v>
      </c>
      <c r="M134" s="159" t="s">
        <v>133</v>
      </c>
      <c r="N134" s="159" t="s">
        <v>769</v>
      </c>
      <c r="O134" s="159" t="s">
        <v>291</v>
      </c>
      <c r="P134" s="159"/>
      <c r="Q134" s="165"/>
      <c r="R134" s="166"/>
      <c r="S134" s="167"/>
      <c r="T134" s="168">
        <v>45121</v>
      </c>
      <c r="U134" s="163" t="s">
        <v>212</v>
      </c>
      <c r="V134" s="169" t="s">
        <v>162</v>
      </c>
      <c r="W134" s="173" t="s">
        <v>299</v>
      </c>
    </row>
    <row r="135" spans="1:23" ht="14.45" customHeight="1" x14ac:dyDescent="0.25">
      <c r="A135" s="171" t="s">
        <v>3462</v>
      </c>
      <c r="B135" s="160">
        <f>9*30.4387/365.25</f>
        <v>0.75002956878850102</v>
      </c>
      <c r="C135" s="159" t="s">
        <v>168</v>
      </c>
      <c r="D135" s="159" t="s">
        <v>173</v>
      </c>
      <c r="E135" s="159" t="s">
        <v>185</v>
      </c>
      <c r="F135" s="159"/>
      <c r="G135" s="166" t="s">
        <v>436</v>
      </c>
      <c r="H135" s="171" t="s">
        <v>91</v>
      </c>
      <c r="I135" s="159" t="s">
        <v>114</v>
      </c>
      <c r="J135" s="165">
        <v>45117</v>
      </c>
      <c r="K135" s="165">
        <v>45117</v>
      </c>
      <c r="L135" s="172" t="s">
        <v>3463</v>
      </c>
      <c r="M135" s="159" t="s">
        <v>133</v>
      </c>
      <c r="N135" s="159" t="s">
        <v>769</v>
      </c>
      <c r="O135" s="159" t="s">
        <v>284</v>
      </c>
      <c r="P135" s="159"/>
      <c r="Q135" s="165"/>
      <c r="R135" s="166"/>
      <c r="S135" s="167"/>
      <c r="T135" s="168">
        <v>45119</v>
      </c>
      <c r="U135" s="163" t="s">
        <v>365</v>
      </c>
      <c r="V135" s="169" t="s">
        <v>162</v>
      </c>
      <c r="W135" s="173" t="s">
        <v>276</v>
      </c>
    </row>
    <row r="136" spans="1:23" ht="14.45" customHeight="1" x14ac:dyDescent="0.25">
      <c r="A136" s="171" t="s">
        <v>3464</v>
      </c>
      <c r="B136" s="160">
        <v>2.5</v>
      </c>
      <c r="C136" s="159" t="s">
        <v>178</v>
      </c>
      <c r="D136" s="159" t="s">
        <v>173</v>
      </c>
      <c r="E136" s="159" t="s">
        <v>185</v>
      </c>
      <c r="F136" s="159"/>
      <c r="G136" s="166" t="s">
        <v>909</v>
      </c>
      <c r="H136" s="171" t="s">
        <v>91</v>
      </c>
      <c r="I136" s="159" t="s">
        <v>114</v>
      </c>
      <c r="J136" s="165">
        <v>45117</v>
      </c>
      <c r="K136" s="165">
        <v>45117</v>
      </c>
      <c r="L136" s="172" t="s">
        <v>3465</v>
      </c>
      <c r="M136" s="159" t="s">
        <v>133</v>
      </c>
      <c r="N136" s="159" t="s">
        <v>769</v>
      </c>
      <c r="O136" s="159" t="s">
        <v>306</v>
      </c>
      <c r="P136" s="159"/>
      <c r="Q136" s="165"/>
      <c r="R136" s="166"/>
      <c r="S136" s="167"/>
      <c r="T136" s="168">
        <v>45119</v>
      </c>
      <c r="U136" s="163" t="s">
        <v>3466</v>
      </c>
      <c r="V136" s="169" t="s">
        <v>162</v>
      </c>
      <c r="W136" s="173" t="s">
        <v>276</v>
      </c>
    </row>
    <row r="137" spans="1:23" ht="14.45" customHeight="1" x14ac:dyDescent="0.25">
      <c r="A137" s="171" t="s">
        <v>3467</v>
      </c>
      <c r="B137" s="160">
        <v>3</v>
      </c>
      <c r="C137" s="159" t="s">
        <v>168</v>
      </c>
      <c r="D137" s="159" t="s">
        <v>173</v>
      </c>
      <c r="E137" s="159" t="s">
        <v>185</v>
      </c>
      <c r="F137" s="159"/>
      <c r="G137" s="166" t="s">
        <v>3468</v>
      </c>
      <c r="H137" s="171" t="s">
        <v>91</v>
      </c>
      <c r="I137" s="159" t="s">
        <v>114</v>
      </c>
      <c r="J137" s="165">
        <v>45117</v>
      </c>
      <c r="K137" s="165">
        <v>45117</v>
      </c>
      <c r="L137" s="172" t="s">
        <v>3469</v>
      </c>
      <c r="M137" s="159" t="s">
        <v>201</v>
      </c>
      <c r="N137" s="159" t="s">
        <v>644</v>
      </c>
      <c r="O137" s="159" t="s">
        <v>421</v>
      </c>
      <c r="P137" s="159"/>
      <c r="Q137" s="165"/>
      <c r="R137" s="166"/>
      <c r="S137" s="167"/>
      <c r="T137" s="168">
        <v>45126</v>
      </c>
      <c r="U137" s="163" t="s">
        <v>1049</v>
      </c>
      <c r="V137" s="169" t="s">
        <v>162</v>
      </c>
      <c r="W137" s="173" t="s">
        <v>417</v>
      </c>
    </row>
    <row r="138" spans="1:23" ht="14.45" customHeight="1" x14ac:dyDescent="0.25">
      <c r="A138" s="171" t="s">
        <v>3470</v>
      </c>
      <c r="B138" s="160">
        <v>62</v>
      </c>
      <c r="C138" s="159" t="s">
        <v>168</v>
      </c>
      <c r="D138" s="159" t="s">
        <v>169</v>
      </c>
      <c r="E138" s="159" t="s">
        <v>279</v>
      </c>
      <c r="F138" s="159"/>
      <c r="G138" s="166" t="s">
        <v>3471</v>
      </c>
      <c r="H138" s="171" t="s">
        <v>89</v>
      </c>
      <c r="I138" s="159" t="s">
        <v>104</v>
      </c>
      <c r="J138" s="165">
        <v>45116</v>
      </c>
      <c r="K138" s="165">
        <v>45116</v>
      </c>
      <c r="L138" s="172" t="s">
        <v>3472</v>
      </c>
      <c r="M138" s="159" t="s">
        <v>133</v>
      </c>
      <c r="N138" s="159" t="s">
        <v>644</v>
      </c>
      <c r="O138" s="159" t="s">
        <v>306</v>
      </c>
      <c r="P138" s="159"/>
      <c r="Q138" s="165"/>
      <c r="R138" s="166"/>
      <c r="S138" s="167"/>
      <c r="T138" s="168">
        <v>45121</v>
      </c>
      <c r="U138" s="163" t="s">
        <v>3473</v>
      </c>
      <c r="V138" s="169" t="s">
        <v>162</v>
      </c>
      <c r="W138" s="173" t="s">
        <v>328</v>
      </c>
    </row>
    <row r="139" spans="1:23" ht="14.45" customHeight="1" x14ac:dyDescent="0.25">
      <c r="A139" s="171" t="s">
        <v>3474</v>
      </c>
      <c r="B139" s="160">
        <v>4.5</v>
      </c>
      <c r="C139" s="159" t="s">
        <v>168</v>
      </c>
      <c r="D139" s="159" t="s">
        <v>173</v>
      </c>
      <c r="E139" s="159" t="s">
        <v>185</v>
      </c>
      <c r="F139" s="159"/>
      <c r="G139" s="166" t="s">
        <v>342</v>
      </c>
      <c r="H139" s="171" t="s">
        <v>89</v>
      </c>
      <c r="I139" s="159" t="s">
        <v>114</v>
      </c>
      <c r="J139" s="165">
        <v>45118</v>
      </c>
      <c r="K139" s="165">
        <v>45118</v>
      </c>
      <c r="L139" s="172" t="s">
        <v>1034</v>
      </c>
      <c r="M139" s="159" t="s">
        <v>201</v>
      </c>
      <c r="N139" s="159" t="s">
        <v>769</v>
      </c>
      <c r="O139" s="159" t="s">
        <v>345</v>
      </c>
      <c r="P139" s="159"/>
      <c r="Q139" s="165"/>
      <c r="R139" s="166"/>
      <c r="S139" s="167"/>
      <c r="T139" s="168">
        <v>45120</v>
      </c>
      <c r="U139" s="163" t="s">
        <v>3475</v>
      </c>
      <c r="V139" s="169" t="s">
        <v>162</v>
      </c>
      <c r="W139" s="173" t="s">
        <v>276</v>
      </c>
    </row>
    <row r="140" spans="1:23" ht="14.45" customHeight="1" x14ac:dyDescent="0.25">
      <c r="A140" s="171" t="s">
        <v>3476</v>
      </c>
      <c r="B140" s="160">
        <v>1.5</v>
      </c>
      <c r="C140" s="159" t="s">
        <v>178</v>
      </c>
      <c r="D140" s="159" t="s">
        <v>173</v>
      </c>
      <c r="E140" s="159" t="s">
        <v>185</v>
      </c>
      <c r="F140" s="159"/>
      <c r="G140" s="166" t="s">
        <v>1907</v>
      </c>
      <c r="H140" s="171" t="s">
        <v>91</v>
      </c>
      <c r="I140" s="159" t="s">
        <v>114</v>
      </c>
      <c r="J140" s="165">
        <v>45118</v>
      </c>
      <c r="K140" s="165">
        <v>45118</v>
      </c>
      <c r="L140" s="172" t="s">
        <v>3463</v>
      </c>
      <c r="M140" s="159" t="s">
        <v>133</v>
      </c>
      <c r="N140" s="159" t="s">
        <v>769</v>
      </c>
      <c r="O140" s="159" t="s">
        <v>284</v>
      </c>
      <c r="P140" s="159"/>
      <c r="Q140" s="165"/>
      <c r="R140" s="166"/>
      <c r="S140" s="167"/>
      <c r="T140" s="168">
        <v>45121</v>
      </c>
      <c r="U140" s="163" t="s">
        <v>365</v>
      </c>
      <c r="V140" s="169" t="s">
        <v>162</v>
      </c>
      <c r="W140" s="173" t="s">
        <v>371</v>
      </c>
    </row>
    <row r="141" spans="1:23" ht="14.45" customHeight="1" x14ac:dyDescent="0.25">
      <c r="A141" s="171" t="s">
        <v>3477</v>
      </c>
      <c r="B141" s="160">
        <v>60</v>
      </c>
      <c r="C141" s="159" t="s">
        <v>168</v>
      </c>
      <c r="D141" s="159" t="s">
        <v>173</v>
      </c>
      <c r="E141" s="159" t="s">
        <v>279</v>
      </c>
      <c r="F141" s="159"/>
      <c r="G141" s="166" t="s">
        <v>598</v>
      </c>
      <c r="H141" s="171" t="s">
        <v>89</v>
      </c>
      <c r="I141" s="159" t="s">
        <v>106</v>
      </c>
      <c r="J141" s="165">
        <v>45118</v>
      </c>
      <c r="K141" s="165">
        <v>45118</v>
      </c>
      <c r="L141" s="172" t="s">
        <v>3478</v>
      </c>
      <c r="M141" s="159" t="s">
        <v>133</v>
      </c>
      <c r="N141" s="159" t="s">
        <v>769</v>
      </c>
      <c r="O141" s="159" t="s">
        <v>291</v>
      </c>
      <c r="P141" s="159"/>
      <c r="Q141" s="165"/>
      <c r="R141" s="166" t="s">
        <v>147</v>
      </c>
      <c r="S141" s="167"/>
      <c r="T141" s="168">
        <v>45119</v>
      </c>
      <c r="U141" s="163" t="s">
        <v>285</v>
      </c>
      <c r="V141" s="169" t="s">
        <v>166</v>
      </c>
      <c r="W141" s="173" t="s">
        <v>3479</v>
      </c>
    </row>
    <row r="142" spans="1:23" ht="14.45" customHeight="1" x14ac:dyDescent="0.25">
      <c r="A142" s="171" t="s">
        <v>3480</v>
      </c>
      <c r="B142" s="160">
        <v>55</v>
      </c>
      <c r="C142" s="159" t="s">
        <v>168</v>
      </c>
      <c r="D142" s="159" t="s">
        <v>173</v>
      </c>
      <c r="E142" s="159" t="s">
        <v>279</v>
      </c>
      <c r="F142" s="159"/>
      <c r="G142" s="166" t="s">
        <v>539</v>
      </c>
      <c r="H142" s="171" t="s">
        <v>89</v>
      </c>
      <c r="I142" s="159" t="s">
        <v>106</v>
      </c>
      <c r="J142" s="165">
        <v>45118</v>
      </c>
      <c r="K142" s="165">
        <v>45118</v>
      </c>
      <c r="L142" s="172" t="s">
        <v>3481</v>
      </c>
      <c r="M142" s="159" t="s">
        <v>137</v>
      </c>
      <c r="N142" s="159" t="s">
        <v>769</v>
      </c>
      <c r="O142" s="159" t="s">
        <v>2312</v>
      </c>
      <c r="P142" s="159" t="s">
        <v>353</v>
      </c>
      <c r="Q142" s="165">
        <v>45122</v>
      </c>
      <c r="R142" s="166" t="s">
        <v>147</v>
      </c>
      <c r="S142" s="167"/>
      <c r="T142" s="168">
        <v>45131</v>
      </c>
      <c r="U142" s="163" t="s">
        <v>3482</v>
      </c>
      <c r="V142" s="169" t="s">
        <v>162</v>
      </c>
      <c r="W142" s="173" t="s">
        <v>3483</v>
      </c>
    </row>
    <row r="143" spans="1:23" ht="14.45" customHeight="1" x14ac:dyDescent="0.25">
      <c r="A143" s="171" t="s">
        <v>3484</v>
      </c>
      <c r="B143" s="160">
        <v>22</v>
      </c>
      <c r="C143" s="159" t="s">
        <v>168</v>
      </c>
      <c r="D143" s="159" t="s">
        <v>173</v>
      </c>
      <c r="E143" s="159" t="s">
        <v>279</v>
      </c>
      <c r="F143" s="159"/>
      <c r="G143" s="166" t="s">
        <v>179</v>
      </c>
      <c r="H143" s="171" t="s">
        <v>89</v>
      </c>
      <c r="I143" s="159" t="s">
        <v>106</v>
      </c>
      <c r="J143" s="165">
        <v>45118</v>
      </c>
      <c r="K143" s="165">
        <v>45118</v>
      </c>
      <c r="L143" s="172" t="s">
        <v>3485</v>
      </c>
      <c r="M143" s="159" t="s">
        <v>137</v>
      </c>
      <c r="N143" s="159" t="s">
        <v>769</v>
      </c>
      <c r="O143" s="159" t="s">
        <v>462</v>
      </c>
      <c r="P143" s="159"/>
      <c r="Q143" s="165"/>
      <c r="R143" s="166"/>
      <c r="S143" s="167"/>
      <c r="T143" s="168">
        <v>45120</v>
      </c>
      <c r="U143" s="163" t="s">
        <v>3486</v>
      </c>
      <c r="V143" s="169" t="s">
        <v>162</v>
      </c>
      <c r="W143" s="173" t="s">
        <v>395</v>
      </c>
    </row>
    <row r="144" spans="1:23" ht="14.45" customHeight="1" x14ac:dyDescent="0.25">
      <c r="A144" s="171" t="s">
        <v>3487</v>
      </c>
      <c r="B144" s="160">
        <v>4.5</v>
      </c>
      <c r="C144" s="159" t="s">
        <v>168</v>
      </c>
      <c r="D144" s="159" t="s">
        <v>173</v>
      </c>
      <c r="E144" s="159" t="s">
        <v>279</v>
      </c>
      <c r="F144" s="159"/>
      <c r="G144" s="166" t="s">
        <v>598</v>
      </c>
      <c r="H144" s="171" t="s">
        <v>89</v>
      </c>
      <c r="I144" s="159" t="s">
        <v>106</v>
      </c>
      <c r="J144" s="165">
        <v>45131</v>
      </c>
      <c r="K144" s="165">
        <v>45131</v>
      </c>
      <c r="L144" s="172" t="s">
        <v>313</v>
      </c>
      <c r="M144" s="159" t="s">
        <v>133</v>
      </c>
      <c r="N144" s="159" t="s">
        <v>290</v>
      </c>
      <c r="O144" s="159" t="s">
        <v>383</v>
      </c>
      <c r="P144" s="159"/>
      <c r="Q144" s="165"/>
      <c r="R144" s="166"/>
      <c r="S144" s="167"/>
      <c r="T144" s="168">
        <v>45133</v>
      </c>
      <c r="U144" s="163"/>
      <c r="V144" s="169" t="s">
        <v>162</v>
      </c>
      <c r="W144" s="173" t="s">
        <v>276</v>
      </c>
    </row>
    <row r="145" spans="1:23" ht="14.45" customHeight="1" x14ac:dyDescent="0.25">
      <c r="A145" s="171" t="s">
        <v>3488</v>
      </c>
      <c r="B145" s="160">
        <v>28</v>
      </c>
      <c r="C145" s="159" t="s">
        <v>168</v>
      </c>
      <c r="D145" s="159" t="s">
        <v>173</v>
      </c>
      <c r="E145" s="159" t="s">
        <v>185</v>
      </c>
      <c r="F145" s="159"/>
      <c r="G145" s="166" t="s">
        <v>1538</v>
      </c>
      <c r="H145" s="171" t="s">
        <v>89</v>
      </c>
      <c r="I145" s="159" t="s">
        <v>114</v>
      </c>
      <c r="J145" s="165">
        <v>45118</v>
      </c>
      <c r="K145" s="178">
        <v>45117</v>
      </c>
      <c r="L145" s="172" t="s">
        <v>3489</v>
      </c>
      <c r="M145" s="159" t="s">
        <v>137</v>
      </c>
      <c r="N145" s="159" t="s">
        <v>644</v>
      </c>
      <c r="O145" s="159" t="s">
        <v>826</v>
      </c>
      <c r="P145" s="159" t="s">
        <v>353</v>
      </c>
      <c r="Q145" s="165">
        <v>45118</v>
      </c>
      <c r="R145" s="166" t="s">
        <v>147</v>
      </c>
      <c r="S145" s="167"/>
      <c r="T145" s="168">
        <v>45129</v>
      </c>
      <c r="U145" s="163" t="s">
        <v>3489</v>
      </c>
      <c r="V145" s="169" t="s">
        <v>162</v>
      </c>
      <c r="W145" s="173" t="s">
        <v>750</v>
      </c>
    </row>
    <row r="146" spans="1:23" ht="14.45" customHeight="1" x14ac:dyDescent="0.25">
      <c r="A146" s="171" t="s">
        <v>3490</v>
      </c>
      <c r="B146" s="160">
        <f>3*30.4387/365.25</f>
        <v>0.25000985626283367</v>
      </c>
      <c r="C146" s="159" t="s">
        <v>178</v>
      </c>
      <c r="D146" s="159" t="s">
        <v>173</v>
      </c>
      <c r="E146" s="159" t="s">
        <v>185</v>
      </c>
      <c r="F146" s="159"/>
      <c r="G146" s="166" t="s">
        <v>446</v>
      </c>
      <c r="H146" s="171" t="s">
        <v>91</v>
      </c>
      <c r="I146" s="159" t="s">
        <v>116</v>
      </c>
      <c r="J146" s="165">
        <v>45118</v>
      </c>
      <c r="K146" s="165">
        <v>45118</v>
      </c>
      <c r="L146" s="172" t="s">
        <v>3491</v>
      </c>
      <c r="M146" s="159" t="s">
        <v>133</v>
      </c>
      <c r="N146" s="159" t="s">
        <v>769</v>
      </c>
      <c r="O146" s="159" t="s">
        <v>284</v>
      </c>
      <c r="P146" s="159"/>
      <c r="Q146" s="165"/>
      <c r="R146" s="166"/>
      <c r="S146" s="167"/>
      <c r="T146" s="168">
        <v>45124</v>
      </c>
      <c r="U146" s="163" t="s">
        <v>3492</v>
      </c>
      <c r="V146" s="169" t="s">
        <v>162</v>
      </c>
      <c r="W146" s="173" t="s">
        <v>347</v>
      </c>
    </row>
    <row r="147" spans="1:23" ht="14.45" customHeight="1" x14ac:dyDescent="0.25">
      <c r="A147" s="171" t="s">
        <v>3493</v>
      </c>
      <c r="B147" s="160">
        <f>2*30.4387/365.25</f>
        <v>0.16667323750855578</v>
      </c>
      <c r="C147" s="159" t="s">
        <v>178</v>
      </c>
      <c r="D147" s="159" t="s">
        <v>173</v>
      </c>
      <c r="E147" s="159" t="s">
        <v>279</v>
      </c>
      <c r="F147" s="159"/>
      <c r="G147" s="166" t="s">
        <v>179</v>
      </c>
      <c r="H147" s="171" t="s">
        <v>89</v>
      </c>
      <c r="I147" s="159" t="s">
        <v>106</v>
      </c>
      <c r="J147" s="165">
        <v>45118</v>
      </c>
      <c r="K147" s="165">
        <v>45118</v>
      </c>
      <c r="L147" s="172" t="s">
        <v>3494</v>
      </c>
      <c r="M147" s="159" t="s">
        <v>133</v>
      </c>
      <c r="N147" s="159" t="s">
        <v>769</v>
      </c>
      <c r="O147" s="159" t="s">
        <v>284</v>
      </c>
      <c r="P147" s="159"/>
      <c r="Q147" s="165"/>
      <c r="R147" s="166"/>
      <c r="S147" s="167"/>
      <c r="T147" s="168">
        <v>45123</v>
      </c>
      <c r="U147" s="163" t="s">
        <v>1086</v>
      </c>
      <c r="V147" s="169" t="s">
        <v>162</v>
      </c>
      <c r="W147" s="173" t="s">
        <v>328</v>
      </c>
    </row>
    <row r="148" spans="1:23" ht="14.45" customHeight="1" x14ac:dyDescent="0.25">
      <c r="A148" s="171" t="s">
        <v>3495</v>
      </c>
      <c r="B148" s="160">
        <v>28</v>
      </c>
      <c r="C148" s="159" t="s">
        <v>168</v>
      </c>
      <c r="D148" s="159" t="s">
        <v>173</v>
      </c>
      <c r="E148" s="159" t="s">
        <v>279</v>
      </c>
      <c r="F148" s="159"/>
      <c r="G148" s="166" t="s">
        <v>338</v>
      </c>
      <c r="H148" s="171" t="s">
        <v>89</v>
      </c>
      <c r="I148" s="159" t="s">
        <v>102</v>
      </c>
      <c r="J148" s="165">
        <v>45118</v>
      </c>
      <c r="K148" s="165">
        <v>45118</v>
      </c>
      <c r="L148" s="172" t="s">
        <v>1024</v>
      </c>
      <c r="M148" s="159" t="s">
        <v>137</v>
      </c>
      <c r="N148" s="159" t="s">
        <v>769</v>
      </c>
      <c r="O148" s="159" t="s">
        <v>352</v>
      </c>
      <c r="P148" s="159" t="s">
        <v>353</v>
      </c>
      <c r="Q148" s="165">
        <v>45118</v>
      </c>
      <c r="R148" s="166" t="s">
        <v>147</v>
      </c>
      <c r="S148" s="167"/>
      <c r="T148" s="168">
        <v>45124</v>
      </c>
      <c r="U148" s="163" t="s">
        <v>3496</v>
      </c>
      <c r="V148" s="169" t="s">
        <v>162</v>
      </c>
      <c r="W148" s="173" t="s">
        <v>1275</v>
      </c>
    </row>
    <row r="149" spans="1:23" ht="14.45" customHeight="1" x14ac:dyDescent="0.25">
      <c r="A149" s="171" t="s">
        <v>3497</v>
      </c>
      <c r="B149" s="160">
        <v>28</v>
      </c>
      <c r="C149" s="159" t="s">
        <v>168</v>
      </c>
      <c r="D149" s="159" t="s">
        <v>173</v>
      </c>
      <c r="E149" s="159" t="s">
        <v>185</v>
      </c>
      <c r="F149" s="159"/>
      <c r="G149" s="166" t="s">
        <v>405</v>
      </c>
      <c r="H149" s="171" t="s">
        <v>91</v>
      </c>
      <c r="I149" s="159" t="s">
        <v>116</v>
      </c>
      <c r="J149" s="165">
        <v>45118</v>
      </c>
      <c r="K149" s="165">
        <v>45118</v>
      </c>
      <c r="L149" s="172" t="s">
        <v>3498</v>
      </c>
      <c r="M149" s="159" t="s">
        <v>137</v>
      </c>
      <c r="N149" s="202"/>
      <c r="O149" s="159" t="s">
        <v>352</v>
      </c>
      <c r="P149" s="159"/>
      <c r="Q149" s="165"/>
      <c r="R149" s="166"/>
      <c r="S149" s="167"/>
      <c r="T149" s="168">
        <v>45120</v>
      </c>
      <c r="U149" s="163" t="s">
        <v>3499</v>
      </c>
      <c r="V149" s="169" t="s">
        <v>162</v>
      </c>
      <c r="W149" s="173" t="s">
        <v>276</v>
      </c>
    </row>
    <row r="150" spans="1:23" ht="14.45" customHeight="1" x14ac:dyDescent="0.25">
      <c r="A150" s="171" t="s">
        <v>3500</v>
      </c>
      <c r="B150" s="160">
        <f>9*30.4387/365.25</f>
        <v>0.75002956878850102</v>
      </c>
      <c r="C150" s="159" t="s">
        <v>178</v>
      </c>
      <c r="D150" s="159" t="s">
        <v>173</v>
      </c>
      <c r="E150" s="159" t="s">
        <v>185</v>
      </c>
      <c r="F150" s="159"/>
      <c r="G150" s="166" t="s">
        <v>413</v>
      </c>
      <c r="H150" s="171" t="s">
        <v>91</v>
      </c>
      <c r="I150" s="159" t="s">
        <v>114</v>
      </c>
      <c r="J150" s="165">
        <v>45119</v>
      </c>
      <c r="K150" s="165">
        <v>45119</v>
      </c>
      <c r="L150" s="172" t="s">
        <v>3501</v>
      </c>
      <c r="M150" s="159" t="s">
        <v>133</v>
      </c>
      <c r="N150" s="159" t="s">
        <v>769</v>
      </c>
      <c r="O150" s="159" t="s">
        <v>284</v>
      </c>
      <c r="P150" s="159"/>
      <c r="Q150" s="165"/>
      <c r="R150" s="166"/>
      <c r="S150" s="167"/>
      <c r="T150" s="168">
        <v>45123</v>
      </c>
      <c r="U150" s="163" t="s">
        <v>365</v>
      </c>
      <c r="V150" s="169" t="s">
        <v>162</v>
      </c>
      <c r="W150" s="173" t="s">
        <v>299</v>
      </c>
    </row>
    <row r="151" spans="1:23" ht="14.45" customHeight="1" x14ac:dyDescent="0.25">
      <c r="A151" s="171" t="s">
        <v>3502</v>
      </c>
      <c r="B151" s="160">
        <v>11</v>
      </c>
      <c r="C151" s="159" t="s">
        <v>178</v>
      </c>
      <c r="D151" s="159" t="s">
        <v>173</v>
      </c>
      <c r="E151" s="159" t="s">
        <v>185</v>
      </c>
      <c r="F151" s="159"/>
      <c r="G151" s="166" t="s">
        <v>1891</v>
      </c>
      <c r="H151" s="171" t="s">
        <v>89</v>
      </c>
      <c r="I151" s="159" t="s">
        <v>114</v>
      </c>
      <c r="J151" s="165">
        <v>45119</v>
      </c>
      <c r="K151" s="165">
        <v>45119</v>
      </c>
      <c r="L151" s="172" t="s">
        <v>3503</v>
      </c>
      <c r="M151" s="159" t="s">
        <v>201</v>
      </c>
      <c r="N151" s="159" t="s">
        <v>344</v>
      </c>
      <c r="O151" s="159" t="s">
        <v>359</v>
      </c>
      <c r="P151" s="159" t="s">
        <v>353</v>
      </c>
      <c r="Q151" s="165">
        <v>45121</v>
      </c>
      <c r="R151" s="166" t="s">
        <v>354</v>
      </c>
      <c r="S151" s="167"/>
      <c r="T151" s="168">
        <v>45123</v>
      </c>
      <c r="U151" s="163" t="s">
        <v>3504</v>
      </c>
      <c r="V151" s="169" t="s">
        <v>162</v>
      </c>
      <c r="W151" s="173" t="s">
        <v>299</v>
      </c>
    </row>
    <row r="152" spans="1:23" ht="14.45" customHeight="1" x14ac:dyDescent="0.25">
      <c r="A152" s="171" t="s">
        <v>3505</v>
      </c>
      <c r="B152" s="160">
        <v>4.5</v>
      </c>
      <c r="C152" s="159" t="s">
        <v>178</v>
      </c>
      <c r="D152" s="159" t="s">
        <v>173</v>
      </c>
      <c r="E152" s="159" t="s">
        <v>185</v>
      </c>
      <c r="F152" s="159"/>
      <c r="G152" s="166" t="s">
        <v>2607</v>
      </c>
      <c r="H152" s="171" t="s">
        <v>91</v>
      </c>
      <c r="I152" s="159" t="s">
        <v>116</v>
      </c>
      <c r="J152" s="165">
        <v>45119</v>
      </c>
      <c r="K152" s="165">
        <v>45119</v>
      </c>
      <c r="L152" s="172" t="s">
        <v>3506</v>
      </c>
      <c r="M152" s="159" t="s">
        <v>133</v>
      </c>
      <c r="N152" s="159" t="s">
        <v>644</v>
      </c>
      <c r="O152" s="159" t="s">
        <v>284</v>
      </c>
      <c r="P152" s="159"/>
      <c r="Q152" s="165"/>
      <c r="R152" s="166"/>
      <c r="S152" s="167"/>
      <c r="T152" s="168">
        <v>45121</v>
      </c>
      <c r="U152" s="163" t="s">
        <v>3507</v>
      </c>
      <c r="V152" s="169" t="s">
        <v>162</v>
      </c>
      <c r="W152" s="173" t="s">
        <v>276</v>
      </c>
    </row>
    <row r="153" spans="1:23" ht="14.45" customHeight="1" x14ac:dyDescent="0.25">
      <c r="A153" s="171" t="s">
        <v>3508</v>
      </c>
      <c r="B153" s="160">
        <f>4*30.4387/365.25</f>
        <v>0.33334647501711157</v>
      </c>
      <c r="C153" s="159" t="s">
        <v>178</v>
      </c>
      <c r="D153" s="159" t="s">
        <v>173</v>
      </c>
      <c r="E153" s="159" t="s">
        <v>185</v>
      </c>
      <c r="F153" s="159"/>
      <c r="G153" s="166" t="s">
        <v>3509</v>
      </c>
      <c r="H153" s="171" t="s">
        <v>91</v>
      </c>
      <c r="I153" s="159" t="s">
        <v>114</v>
      </c>
      <c r="J153" s="165">
        <v>45119</v>
      </c>
      <c r="K153" s="165">
        <v>45119</v>
      </c>
      <c r="L153" s="172" t="s">
        <v>617</v>
      </c>
      <c r="M153" s="159" t="s">
        <v>133</v>
      </c>
      <c r="N153" s="159" t="s">
        <v>344</v>
      </c>
      <c r="O153" s="159" t="s">
        <v>618</v>
      </c>
      <c r="P153" s="159"/>
      <c r="Q153" s="165"/>
      <c r="R153" s="166"/>
      <c r="S153" s="167"/>
      <c r="T153" s="168">
        <v>45127</v>
      </c>
      <c r="U153" s="163" t="s">
        <v>617</v>
      </c>
      <c r="V153" s="169" t="s">
        <v>162</v>
      </c>
      <c r="W153" s="173" t="s">
        <v>387</v>
      </c>
    </row>
    <row r="154" spans="1:23" ht="14.45" customHeight="1" x14ac:dyDescent="0.25">
      <c r="A154" s="171" t="s">
        <v>3510</v>
      </c>
      <c r="B154" s="160">
        <v>22</v>
      </c>
      <c r="C154" s="159" t="s">
        <v>168</v>
      </c>
      <c r="D154" s="159" t="s">
        <v>173</v>
      </c>
      <c r="E154" s="159" t="s">
        <v>279</v>
      </c>
      <c r="F154" s="159"/>
      <c r="G154" s="166" t="s">
        <v>179</v>
      </c>
      <c r="H154" s="171" t="s">
        <v>89</v>
      </c>
      <c r="I154" s="159" t="s">
        <v>106</v>
      </c>
      <c r="J154" s="165">
        <v>45119</v>
      </c>
      <c r="K154" s="165">
        <v>45119</v>
      </c>
      <c r="L154" s="172" t="s">
        <v>3511</v>
      </c>
      <c r="M154" s="159" t="s">
        <v>137</v>
      </c>
      <c r="N154" s="159" t="s">
        <v>769</v>
      </c>
      <c r="O154" s="159" t="s">
        <v>171</v>
      </c>
      <c r="P154" s="159" t="s">
        <v>353</v>
      </c>
      <c r="Q154" s="165">
        <v>45119</v>
      </c>
      <c r="R154" s="166" t="s">
        <v>354</v>
      </c>
      <c r="S154" s="167"/>
      <c r="T154" s="168">
        <v>45135</v>
      </c>
      <c r="U154" s="163" t="s">
        <v>3511</v>
      </c>
      <c r="V154" s="169" t="s">
        <v>162</v>
      </c>
      <c r="W154" s="173" t="s">
        <v>3512</v>
      </c>
    </row>
    <row r="155" spans="1:23" ht="14.45" customHeight="1" x14ac:dyDescent="0.25">
      <c r="A155" s="171" t="s">
        <v>3513</v>
      </c>
      <c r="B155" s="160">
        <v>35</v>
      </c>
      <c r="C155" s="159" t="s">
        <v>168</v>
      </c>
      <c r="D155" s="159" t="s">
        <v>173</v>
      </c>
      <c r="E155" s="159" t="s">
        <v>279</v>
      </c>
      <c r="F155" s="159"/>
      <c r="G155" s="166" t="s">
        <v>400</v>
      </c>
      <c r="H155" s="171" t="s">
        <v>89</v>
      </c>
      <c r="I155" s="159" t="s">
        <v>106</v>
      </c>
      <c r="J155" s="165">
        <v>45120</v>
      </c>
      <c r="K155" s="165">
        <v>45120</v>
      </c>
      <c r="L155" s="172" t="s">
        <v>3514</v>
      </c>
      <c r="M155" s="159" t="s">
        <v>137</v>
      </c>
      <c r="N155" s="159" t="s">
        <v>769</v>
      </c>
      <c r="O155" s="159" t="s">
        <v>208</v>
      </c>
      <c r="P155" s="159"/>
      <c r="Q155" s="165"/>
      <c r="R155" s="166"/>
      <c r="S155" s="167"/>
      <c r="T155" s="168">
        <v>45122</v>
      </c>
      <c r="U155" s="163" t="s">
        <v>3515</v>
      </c>
      <c r="V155" s="169" t="s">
        <v>162</v>
      </c>
      <c r="W155" s="173" t="s">
        <v>431</v>
      </c>
    </row>
    <row r="156" spans="1:23" ht="14.45" customHeight="1" x14ac:dyDescent="0.25">
      <c r="A156" s="171" t="s">
        <v>3516</v>
      </c>
      <c r="B156" s="160">
        <v>48</v>
      </c>
      <c r="C156" s="159" t="s">
        <v>168</v>
      </c>
      <c r="D156" s="159" t="s">
        <v>508</v>
      </c>
      <c r="E156" s="159" t="s">
        <v>279</v>
      </c>
      <c r="F156" s="159"/>
      <c r="G156" s="166" t="s">
        <v>2888</v>
      </c>
      <c r="H156" s="171" t="s">
        <v>89</v>
      </c>
      <c r="I156" s="159" t="s">
        <v>106</v>
      </c>
      <c r="J156" s="165">
        <v>45119</v>
      </c>
      <c r="K156" s="165">
        <v>45119</v>
      </c>
      <c r="L156" s="172" t="s">
        <v>3517</v>
      </c>
      <c r="M156" s="159" t="s">
        <v>133</v>
      </c>
      <c r="N156" s="159" t="s">
        <v>644</v>
      </c>
      <c r="O156" s="159" t="s">
        <v>284</v>
      </c>
      <c r="P156" s="159"/>
      <c r="Q156" s="165"/>
      <c r="R156" s="166"/>
      <c r="S156" s="167"/>
      <c r="T156" s="168">
        <v>45128</v>
      </c>
      <c r="U156" s="163" t="s">
        <v>3518</v>
      </c>
      <c r="V156" s="169" t="s">
        <v>162</v>
      </c>
      <c r="W156" s="173" t="s">
        <v>417</v>
      </c>
    </row>
    <row r="157" spans="1:23" ht="14.45" customHeight="1" x14ac:dyDescent="0.25">
      <c r="A157" s="171" t="s">
        <v>3519</v>
      </c>
      <c r="B157" s="198">
        <f>1/365.25</f>
        <v>2.7378507871321013E-3</v>
      </c>
      <c r="C157" s="159" t="s">
        <v>168</v>
      </c>
      <c r="D157" s="159" t="s">
        <v>173</v>
      </c>
      <c r="E157" s="159" t="s">
        <v>185</v>
      </c>
      <c r="F157" s="159"/>
      <c r="G157" s="166" t="s">
        <v>436</v>
      </c>
      <c r="H157" s="171" t="s">
        <v>91</v>
      </c>
      <c r="I157" s="159" t="s">
        <v>114</v>
      </c>
      <c r="J157" s="165">
        <v>45120</v>
      </c>
      <c r="K157" s="165">
        <v>45120</v>
      </c>
      <c r="L157" s="172" t="s">
        <v>3520</v>
      </c>
      <c r="M157" s="159" t="s">
        <v>133</v>
      </c>
      <c r="N157" s="159" t="s">
        <v>769</v>
      </c>
      <c r="O157" s="159" t="s">
        <v>345</v>
      </c>
      <c r="P157" s="159"/>
      <c r="Q157" s="165"/>
      <c r="R157" s="166"/>
      <c r="S157" s="167"/>
      <c r="T157" s="168">
        <v>45127</v>
      </c>
      <c r="U157" s="163" t="s">
        <v>3521</v>
      </c>
      <c r="V157" s="169" t="s">
        <v>162</v>
      </c>
      <c r="W157" s="173" t="s">
        <v>423</v>
      </c>
    </row>
    <row r="158" spans="1:23" ht="14.45" customHeight="1" x14ac:dyDescent="0.25">
      <c r="A158" s="171" t="s">
        <v>3522</v>
      </c>
      <c r="B158" s="160">
        <v>30</v>
      </c>
      <c r="C158" s="159" t="s">
        <v>168</v>
      </c>
      <c r="D158" s="159" t="s">
        <v>173</v>
      </c>
      <c r="E158" s="159" t="s">
        <v>279</v>
      </c>
      <c r="F158" s="159"/>
      <c r="G158" s="166" t="s">
        <v>338</v>
      </c>
      <c r="H158" s="171" t="s">
        <v>89</v>
      </c>
      <c r="I158" s="159" t="s">
        <v>102</v>
      </c>
      <c r="J158" s="165">
        <v>45120</v>
      </c>
      <c r="K158" s="165">
        <v>45120</v>
      </c>
      <c r="L158" s="172" t="s">
        <v>3523</v>
      </c>
      <c r="M158" s="159" t="s">
        <v>137</v>
      </c>
      <c r="N158" s="159" t="s">
        <v>769</v>
      </c>
      <c r="O158" s="159" t="s">
        <v>208</v>
      </c>
      <c r="P158" s="159"/>
      <c r="Q158" s="165"/>
      <c r="R158" s="166"/>
      <c r="S158" s="167"/>
      <c r="T158" s="168">
        <v>45122</v>
      </c>
      <c r="U158" s="163" t="s">
        <v>3524</v>
      </c>
      <c r="V158" s="169" t="s">
        <v>162</v>
      </c>
      <c r="W158" s="173" t="s">
        <v>431</v>
      </c>
    </row>
    <row r="159" spans="1:23" ht="14.45" customHeight="1" x14ac:dyDescent="0.25">
      <c r="A159" s="171" t="s">
        <v>3525</v>
      </c>
      <c r="B159" s="160">
        <v>39</v>
      </c>
      <c r="C159" s="159" t="s">
        <v>168</v>
      </c>
      <c r="D159" s="159" t="s">
        <v>173</v>
      </c>
      <c r="E159" s="159" t="s">
        <v>279</v>
      </c>
      <c r="F159" s="159"/>
      <c r="G159" s="166" t="s">
        <v>350</v>
      </c>
      <c r="H159" s="171" t="s">
        <v>89</v>
      </c>
      <c r="I159" s="159" t="s">
        <v>106</v>
      </c>
      <c r="J159" s="165">
        <v>45120</v>
      </c>
      <c r="K159" s="165">
        <v>45120</v>
      </c>
      <c r="L159" s="172" t="s">
        <v>3526</v>
      </c>
      <c r="M159" s="159" t="s">
        <v>133</v>
      </c>
      <c r="N159" s="159" t="s">
        <v>769</v>
      </c>
      <c r="O159" s="159" t="s">
        <v>805</v>
      </c>
      <c r="P159" s="159"/>
      <c r="Q159" s="165"/>
      <c r="R159" s="166"/>
      <c r="S159" s="167"/>
      <c r="T159" s="168">
        <v>45135</v>
      </c>
      <c r="U159" s="163" t="s">
        <v>3527</v>
      </c>
      <c r="V159" s="169" t="s">
        <v>162</v>
      </c>
      <c r="W159" s="173" t="s">
        <v>1079</v>
      </c>
    </row>
    <row r="160" spans="1:23" ht="14.45" customHeight="1" x14ac:dyDescent="0.25">
      <c r="A160" s="171" t="s">
        <v>3528</v>
      </c>
      <c r="B160" s="160">
        <v>14</v>
      </c>
      <c r="C160" s="159" t="s">
        <v>168</v>
      </c>
      <c r="D160" s="159" t="s">
        <v>173</v>
      </c>
      <c r="E160" s="159" t="s">
        <v>185</v>
      </c>
      <c r="F160" s="159"/>
      <c r="G160" s="166" t="s">
        <v>529</v>
      </c>
      <c r="H160" s="171" t="s">
        <v>91</v>
      </c>
      <c r="I160" s="159" t="s">
        <v>114</v>
      </c>
      <c r="J160" s="165">
        <v>45121</v>
      </c>
      <c r="K160" s="165">
        <v>45121</v>
      </c>
      <c r="L160" s="172" t="s">
        <v>3529</v>
      </c>
      <c r="M160" s="159" t="s">
        <v>133</v>
      </c>
      <c r="N160" s="159" t="s">
        <v>644</v>
      </c>
      <c r="O160" s="159" t="s">
        <v>736</v>
      </c>
      <c r="P160" s="159"/>
      <c r="Q160" s="165"/>
      <c r="R160" s="166"/>
      <c r="S160" s="167"/>
      <c r="T160" s="168">
        <v>45135</v>
      </c>
      <c r="U160" s="163" t="s">
        <v>285</v>
      </c>
      <c r="V160" s="169" t="s">
        <v>164</v>
      </c>
      <c r="W160" s="173" t="s">
        <v>743</v>
      </c>
    </row>
    <row r="161" spans="1:23" ht="14.45" customHeight="1" x14ac:dyDescent="0.25">
      <c r="A161" s="171" t="s">
        <v>3530</v>
      </c>
      <c r="B161" s="160">
        <v>60</v>
      </c>
      <c r="C161" s="159" t="s">
        <v>168</v>
      </c>
      <c r="D161" s="159" t="s">
        <v>173</v>
      </c>
      <c r="E161" s="159" t="s">
        <v>185</v>
      </c>
      <c r="F161" s="159"/>
      <c r="G161" s="166" t="s">
        <v>428</v>
      </c>
      <c r="H161" s="171" t="s">
        <v>91</v>
      </c>
      <c r="I161" s="159" t="s">
        <v>116</v>
      </c>
      <c r="J161" s="165">
        <v>45122</v>
      </c>
      <c r="K161" s="165">
        <v>45122</v>
      </c>
      <c r="L161" s="172" t="s">
        <v>382</v>
      </c>
      <c r="M161" s="159" t="s">
        <v>133</v>
      </c>
      <c r="N161" s="159" t="s">
        <v>769</v>
      </c>
      <c r="O161" s="159" t="s">
        <v>383</v>
      </c>
      <c r="P161" s="159"/>
      <c r="Q161" s="165"/>
      <c r="R161" s="166"/>
      <c r="S161" s="167"/>
      <c r="T161" s="168">
        <v>45127</v>
      </c>
      <c r="U161" s="163" t="s">
        <v>382</v>
      </c>
      <c r="V161" s="169" t="s">
        <v>162</v>
      </c>
      <c r="W161" s="173" t="s">
        <v>328</v>
      </c>
    </row>
    <row r="162" spans="1:23" ht="14.45" customHeight="1" x14ac:dyDescent="0.25">
      <c r="A162" s="171" t="s">
        <v>3531</v>
      </c>
      <c r="B162" s="160">
        <v>53</v>
      </c>
      <c r="C162" s="159" t="s">
        <v>168</v>
      </c>
      <c r="D162" s="159" t="s">
        <v>173</v>
      </c>
      <c r="E162" s="159" t="s">
        <v>185</v>
      </c>
      <c r="F162" s="159"/>
      <c r="G162" s="166" t="s">
        <v>405</v>
      </c>
      <c r="H162" s="171" t="s">
        <v>91</v>
      </c>
      <c r="I162" s="159" t="s">
        <v>116</v>
      </c>
      <c r="J162" s="165">
        <v>45122</v>
      </c>
      <c r="K162" s="165">
        <v>45122</v>
      </c>
      <c r="L162" s="172" t="s">
        <v>3532</v>
      </c>
      <c r="M162" s="159" t="s">
        <v>133</v>
      </c>
      <c r="N162" s="159" t="s">
        <v>769</v>
      </c>
      <c r="O162" s="159" t="s">
        <v>284</v>
      </c>
      <c r="P162" s="159"/>
      <c r="Q162" s="165"/>
      <c r="R162" s="166"/>
      <c r="S162" s="167"/>
      <c r="T162" s="168">
        <v>45129</v>
      </c>
      <c r="U162" s="163" t="s">
        <v>3533</v>
      </c>
      <c r="V162" s="169" t="s">
        <v>162</v>
      </c>
      <c r="W162" s="173" t="s">
        <v>423</v>
      </c>
    </row>
    <row r="163" spans="1:23" ht="14.45" customHeight="1" x14ac:dyDescent="0.25">
      <c r="A163" s="171" t="s">
        <v>3534</v>
      </c>
      <c r="B163" s="160">
        <v>38</v>
      </c>
      <c r="C163" s="159" t="s">
        <v>168</v>
      </c>
      <c r="D163" s="159" t="s">
        <v>173</v>
      </c>
      <c r="E163" s="159" t="s">
        <v>185</v>
      </c>
      <c r="F163" s="159"/>
      <c r="G163" s="166" t="s">
        <v>436</v>
      </c>
      <c r="H163" s="171" t="s">
        <v>89</v>
      </c>
      <c r="I163" s="159" t="s">
        <v>114</v>
      </c>
      <c r="J163" s="165">
        <v>45122</v>
      </c>
      <c r="K163" s="165">
        <v>45122</v>
      </c>
      <c r="L163" s="172" t="s">
        <v>3535</v>
      </c>
      <c r="M163" s="159" t="s">
        <v>137</v>
      </c>
      <c r="N163" s="159" t="s">
        <v>3221</v>
      </c>
      <c r="O163" s="159" t="s">
        <v>705</v>
      </c>
      <c r="P163" s="159"/>
      <c r="Q163" s="165"/>
      <c r="R163" s="166" t="s">
        <v>147</v>
      </c>
      <c r="S163" s="167"/>
      <c r="T163" s="168">
        <v>45127</v>
      </c>
      <c r="U163" s="163" t="s">
        <v>3536</v>
      </c>
      <c r="V163" s="169" t="s">
        <v>162</v>
      </c>
      <c r="W163" s="173" t="s">
        <v>3537</v>
      </c>
    </row>
    <row r="164" spans="1:23" ht="14.45" customHeight="1" x14ac:dyDescent="0.25">
      <c r="A164" s="171" t="s">
        <v>3538</v>
      </c>
      <c r="B164" s="160">
        <f>7*30.4387/365.25</f>
        <v>0.58335633127994524</v>
      </c>
      <c r="C164" s="159" t="s">
        <v>178</v>
      </c>
      <c r="D164" s="159" t="s">
        <v>173</v>
      </c>
      <c r="E164" s="159" t="s">
        <v>279</v>
      </c>
      <c r="F164" s="159"/>
      <c r="G164" s="166" t="s">
        <v>338</v>
      </c>
      <c r="H164" s="171" t="s">
        <v>89</v>
      </c>
      <c r="I164" s="159" t="s">
        <v>102</v>
      </c>
      <c r="J164" s="165">
        <v>45123</v>
      </c>
      <c r="K164" s="165">
        <v>45123</v>
      </c>
      <c r="L164" s="172" t="s">
        <v>3220</v>
      </c>
      <c r="M164" s="159" t="s">
        <v>133</v>
      </c>
      <c r="N164" s="159" t="s">
        <v>3221</v>
      </c>
      <c r="O164" s="159" t="s">
        <v>284</v>
      </c>
      <c r="P164" s="159"/>
      <c r="Q164" s="165"/>
      <c r="R164" s="166"/>
      <c r="S164" s="167"/>
      <c r="T164" s="168">
        <v>45130</v>
      </c>
      <c r="U164" s="163" t="s">
        <v>1086</v>
      </c>
      <c r="V164" s="169" t="s">
        <v>162</v>
      </c>
      <c r="W164" s="173" t="s">
        <v>423</v>
      </c>
    </row>
    <row r="165" spans="1:23" ht="14.45" customHeight="1" x14ac:dyDescent="0.25">
      <c r="A165" s="171" t="s">
        <v>3539</v>
      </c>
      <c r="B165" s="160">
        <v>67</v>
      </c>
      <c r="C165" s="159" t="s">
        <v>178</v>
      </c>
      <c r="D165" s="159" t="s">
        <v>173</v>
      </c>
      <c r="E165" s="159" t="s">
        <v>279</v>
      </c>
      <c r="F165" s="159"/>
      <c r="G165" s="166" t="s">
        <v>724</v>
      </c>
      <c r="H165" s="171" t="s">
        <v>89</v>
      </c>
      <c r="I165" s="159" t="s">
        <v>106</v>
      </c>
      <c r="J165" s="165">
        <v>45121</v>
      </c>
      <c r="K165" s="165">
        <v>45121</v>
      </c>
      <c r="L165" s="172" t="s">
        <v>3540</v>
      </c>
      <c r="M165" s="159" t="s">
        <v>201</v>
      </c>
      <c r="N165" s="159" t="s">
        <v>3221</v>
      </c>
      <c r="O165" s="159" t="s">
        <v>421</v>
      </c>
      <c r="P165" s="159"/>
      <c r="Q165" s="165"/>
      <c r="R165" s="166"/>
      <c r="S165" s="167"/>
      <c r="T165" s="168">
        <v>45138</v>
      </c>
      <c r="U165" s="163" t="s">
        <v>3541</v>
      </c>
      <c r="V165" s="169" t="s">
        <v>162</v>
      </c>
      <c r="W165" s="173" t="s">
        <v>1091</v>
      </c>
    </row>
    <row r="166" spans="1:23" ht="14.45" customHeight="1" x14ac:dyDescent="0.25">
      <c r="A166" s="171" t="s">
        <v>3542</v>
      </c>
      <c r="B166" s="160">
        <v>22</v>
      </c>
      <c r="C166" s="159" t="s">
        <v>168</v>
      </c>
      <c r="D166" s="159" t="s">
        <v>173</v>
      </c>
      <c r="E166" s="159" t="s">
        <v>185</v>
      </c>
      <c r="F166" s="159"/>
      <c r="G166" s="166" t="s">
        <v>1891</v>
      </c>
      <c r="H166" s="171" t="s">
        <v>89</v>
      </c>
      <c r="I166" s="159" t="s">
        <v>114</v>
      </c>
      <c r="J166" s="165">
        <v>45123</v>
      </c>
      <c r="K166" s="165">
        <v>45123</v>
      </c>
      <c r="L166" s="172" t="s">
        <v>3543</v>
      </c>
      <c r="M166" s="159" t="s">
        <v>137</v>
      </c>
      <c r="N166" s="159" t="s">
        <v>3221</v>
      </c>
      <c r="O166" s="159" t="s">
        <v>352</v>
      </c>
      <c r="P166" s="159"/>
      <c r="Q166" s="165"/>
      <c r="R166" s="166"/>
      <c r="S166" s="167"/>
      <c r="T166" s="168">
        <v>45127</v>
      </c>
      <c r="U166" s="163" t="s">
        <v>3544</v>
      </c>
      <c r="V166" s="169" t="s">
        <v>162</v>
      </c>
      <c r="W166" s="173" t="s">
        <v>299</v>
      </c>
    </row>
    <row r="167" spans="1:23" ht="14.45" customHeight="1" x14ac:dyDescent="0.25">
      <c r="A167" s="171" t="s">
        <v>3545</v>
      </c>
      <c r="B167" s="160">
        <v>2</v>
      </c>
      <c r="C167" s="159" t="s">
        <v>168</v>
      </c>
      <c r="D167" s="159" t="s">
        <v>173</v>
      </c>
      <c r="E167" s="159" t="s">
        <v>185</v>
      </c>
      <c r="F167" s="159"/>
      <c r="G167" s="166" t="s">
        <v>1891</v>
      </c>
      <c r="H167" s="171" t="s">
        <v>91</v>
      </c>
      <c r="I167" s="159" t="s">
        <v>114</v>
      </c>
      <c r="J167" s="165">
        <v>45123</v>
      </c>
      <c r="K167" s="165">
        <v>45123</v>
      </c>
      <c r="L167" s="172" t="s">
        <v>3220</v>
      </c>
      <c r="M167" s="159" t="s">
        <v>133</v>
      </c>
      <c r="N167" s="159" t="s">
        <v>3221</v>
      </c>
      <c r="O167" s="159" t="s">
        <v>284</v>
      </c>
      <c r="P167" s="159"/>
      <c r="Q167" s="165"/>
      <c r="R167" s="166"/>
      <c r="S167" s="167"/>
      <c r="T167" s="168">
        <v>45127</v>
      </c>
      <c r="U167" s="163" t="s">
        <v>3546</v>
      </c>
      <c r="V167" s="169" t="s">
        <v>162</v>
      </c>
      <c r="W167" s="173" t="s">
        <v>299</v>
      </c>
    </row>
    <row r="168" spans="1:23" ht="14.45" customHeight="1" x14ac:dyDescent="0.25">
      <c r="A168" s="171" t="s">
        <v>3547</v>
      </c>
      <c r="B168" s="160">
        <v>2</v>
      </c>
      <c r="C168" s="159" t="s">
        <v>168</v>
      </c>
      <c r="D168" s="159" t="s">
        <v>173</v>
      </c>
      <c r="E168" s="159" t="s">
        <v>279</v>
      </c>
      <c r="F168" s="159"/>
      <c r="G168" s="166" t="s">
        <v>224</v>
      </c>
      <c r="H168" s="171" t="s">
        <v>89</v>
      </c>
      <c r="I168" s="159" t="s">
        <v>104</v>
      </c>
      <c r="J168" s="165">
        <v>45123</v>
      </c>
      <c r="K168" s="165">
        <v>45123</v>
      </c>
      <c r="L168" s="172" t="s">
        <v>3220</v>
      </c>
      <c r="M168" s="159" t="s">
        <v>133</v>
      </c>
      <c r="N168" s="159" t="s">
        <v>3221</v>
      </c>
      <c r="O168" s="159" t="s">
        <v>284</v>
      </c>
      <c r="P168" s="159"/>
      <c r="Q168" s="165"/>
      <c r="R168" s="166"/>
      <c r="S168" s="167"/>
      <c r="T168" s="168">
        <v>45128</v>
      </c>
      <c r="U168" s="163" t="s">
        <v>672</v>
      </c>
      <c r="V168" s="169" t="s">
        <v>162</v>
      </c>
      <c r="W168" s="173" t="s">
        <v>328</v>
      </c>
    </row>
    <row r="169" spans="1:23" ht="14.45" customHeight="1" x14ac:dyDescent="0.25">
      <c r="A169" s="171" t="s">
        <v>3548</v>
      </c>
      <c r="B169" s="160">
        <v>8</v>
      </c>
      <c r="C169" s="159" t="s">
        <v>178</v>
      </c>
      <c r="D169" s="159" t="s">
        <v>839</v>
      </c>
      <c r="E169" s="159" t="s">
        <v>185</v>
      </c>
      <c r="F169" s="159"/>
      <c r="G169" s="166" t="s">
        <v>3549</v>
      </c>
      <c r="H169" s="171" t="s">
        <v>91</v>
      </c>
      <c r="I169" s="159" t="s">
        <v>116</v>
      </c>
      <c r="J169" s="165">
        <v>45123</v>
      </c>
      <c r="K169" s="165">
        <v>45123</v>
      </c>
      <c r="L169" s="172" t="s">
        <v>426</v>
      </c>
      <c r="M169" s="159" t="s">
        <v>133</v>
      </c>
      <c r="N169" s="159" t="s">
        <v>3221</v>
      </c>
      <c r="O169" s="159" t="s">
        <v>284</v>
      </c>
      <c r="P169" s="159"/>
      <c r="Q169" s="165"/>
      <c r="R169" s="166"/>
      <c r="S169" s="167"/>
      <c r="T169" s="168">
        <v>45132</v>
      </c>
      <c r="U169" s="163" t="s">
        <v>3550</v>
      </c>
      <c r="V169" s="169" t="s">
        <v>162</v>
      </c>
      <c r="W169" s="173" t="s">
        <v>417</v>
      </c>
    </row>
    <row r="170" spans="1:23" ht="14.45" customHeight="1" x14ac:dyDescent="0.25">
      <c r="A170" s="171" t="s">
        <v>3551</v>
      </c>
      <c r="B170" s="160">
        <v>2</v>
      </c>
      <c r="C170" s="159" t="s">
        <v>178</v>
      </c>
      <c r="D170" s="159" t="s">
        <v>169</v>
      </c>
      <c r="E170" s="159" t="s">
        <v>795</v>
      </c>
      <c r="F170" s="159"/>
      <c r="G170" s="166" t="s">
        <v>1033</v>
      </c>
      <c r="H170" s="171" t="s">
        <v>303</v>
      </c>
      <c r="I170" s="159" t="s">
        <v>122</v>
      </c>
      <c r="J170" s="165">
        <v>45123</v>
      </c>
      <c r="K170" s="165">
        <v>45123</v>
      </c>
      <c r="L170" s="172" t="s">
        <v>3529</v>
      </c>
      <c r="M170" s="159" t="s">
        <v>133</v>
      </c>
      <c r="N170" s="159" t="s">
        <v>3221</v>
      </c>
      <c r="O170" s="159" t="s">
        <v>736</v>
      </c>
      <c r="P170" s="159"/>
      <c r="Q170" s="165"/>
      <c r="R170" s="166"/>
      <c r="S170" s="167"/>
      <c r="T170" s="168">
        <v>45128</v>
      </c>
      <c r="U170" s="163" t="s">
        <v>3552</v>
      </c>
      <c r="V170" s="169" t="s">
        <v>162</v>
      </c>
      <c r="W170" s="173" t="s">
        <v>328</v>
      </c>
    </row>
    <row r="171" spans="1:23" ht="14.45" customHeight="1" x14ac:dyDescent="0.25">
      <c r="A171" s="171" t="s">
        <v>3553</v>
      </c>
      <c r="B171" s="160">
        <v>46</v>
      </c>
      <c r="C171" s="159" t="s">
        <v>168</v>
      </c>
      <c r="D171" s="159" t="s">
        <v>173</v>
      </c>
      <c r="E171" s="159" t="s">
        <v>279</v>
      </c>
      <c r="F171" s="159"/>
      <c r="G171" s="166" t="s">
        <v>598</v>
      </c>
      <c r="H171" s="171" t="s">
        <v>89</v>
      </c>
      <c r="I171" s="159" t="s">
        <v>106</v>
      </c>
      <c r="J171" s="165">
        <v>45123</v>
      </c>
      <c r="K171" s="165">
        <v>45123</v>
      </c>
      <c r="L171" s="172" t="s">
        <v>3554</v>
      </c>
      <c r="M171" s="159" t="s">
        <v>133</v>
      </c>
      <c r="N171" s="159" t="s">
        <v>3221</v>
      </c>
      <c r="O171" s="159" t="s">
        <v>345</v>
      </c>
      <c r="P171" s="159"/>
      <c r="Q171" s="165"/>
      <c r="R171" s="166"/>
      <c r="S171" s="167"/>
      <c r="T171" s="168">
        <v>45128</v>
      </c>
      <c r="U171" s="163" t="s">
        <v>3555</v>
      </c>
      <c r="V171" s="169" t="s">
        <v>162</v>
      </c>
      <c r="W171" s="173" t="s">
        <v>328</v>
      </c>
    </row>
    <row r="172" spans="1:23" ht="14.45" customHeight="1" x14ac:dyDescent="0.25">
      <c r="A172" s="171" t="s">
        <v>3556</v>
      </c>
      <c r="B172" s="160">
        <v>20</v>
      </c>
      <c r="C172" s="159" t="s">
        <v>168</v>
      </c>
      <c r="D172" s="159" t="s">
        <v>173</v>
      </c>
      <c r="E172" s="159" t="s">
        <v>185</v>
      </c>
      <c r="F172" s="159"/>
      <c r="G172" s="166" t="s">
        <v>1891</v>
      </c>
      <c r="H172" s="171" t="s">
        <v>89</v>
      </c>
      <c r="I172" s="159" t="s">
        <v>114</v>
      </c>
      <c r="J172" s="165">
        <v>45124</v>
      </c>
      <c r="K172" s="165">
        <v>45124</v>
      </c>
      <c r="L172" s="172" t="s">
        <v>3557</v>
      </c>
      <c r="M172" s="159" t="s">
        <v>137</v>
      </c>
      <c r="N172" s="159" t="s">
        <v>3221</v>
      </c>
      <c r="O172" s="159" t="s">
        <v>208</v>
      </c>
      <c r="P172" s="159"/>
      <c r="Q172" s="165"/>
      <c r="R172" s="166"/>
      <c r="S172" s="167"/>
      <c r="T172" s="168">
        <v>45127</v>
      </c>
      <c r="U172" s="163" t="s">
        <v>3558</v>
      </c>
      <c r="V172" s="169" t="s">
        <v>162</v>
      </c>
      <c r="W172" s="173" t="s">
        <v>1376</v>
      </c>
    </row>
    <row r="173" spans="1:23" ht="14.45" customHeight="1" x14ac:dyDescent="0.25">
      <c r="A173" s="171" t="s">
        <v>3559</v>
      </c>
      <c r="B173" s="160">
        <v>30</v>
      </c>
      <c r="C173" s="159" t="s">
        <v>168</v>
      </c>
      <c r="D173" s="159" t="s">
        <v>173</v>
      </c>
      <c r="E173" s="159" t="s">
        <v>185</v>
      </c>
      <c r="F173" s="159"/>
      <c r="G173" s="166" t="s">
        <v>529</v>
      </c>
      <c r="H173" s="171" t="s">
        <v>91</v>
      </c>
      <c r="I173" s="159" t="s">
        <v>114</v>
      </c>
      <c r="J173" s="165">
        <v>45124</v>
      </c>
      <c r="K173" s="165">
        <v>45124</v>
      </c>
      <c r="L173" s="172" t="s">
        <v>3560</v>
      </c>
      <c r="M173" s="159" t="s">
        <v>137</v>
      </c>
      <c r="N173" s="159" t="s">
        <v>3221</v>
      </c>
      <c r="O173" s="159" t="s">
        <v>171</v>
      </c>
      <c r="P173" s="159"/>
      <c r="Q173" s="165"/>
      <c r="R173" s="166"/>
      <c r="S173" s="167"/>
      <c r="T173" s="168">
        <v>45126</v>
      </c>
      <c r="U173" s="163" t="s">
        <v>3561</v>
      </c>
      <c r="V173" s="169" t="s">
        <v>162</v>
      </c>
      <c r="W173" s="173" t="s">
        <v>276</v>
      </c>
    </row>
    <row r="174" spans="1:23" ht="14.45" customHeight="1" x14ac:dyDescent="0.25">
      <c r="A174" s="171" t="s">
        <v>3562</v>
      </c>
      <c r="B174" s="160">
        <v>2</v>
      </c>
      <c r="C174" s="159" t="s">
        <v>168</v>
      </c>
      <c r="D174" s="159" t="s">
        <v>173</v>
      </c>
      <c r="E174" s="159" t="s">
        <v>185</v>
      </c>
      <c r="F174" s="159"/>
      <c r="G174" s="166" t="s">
        <v>2591</v>
      </c>
      <c r="H174" s="171" t="s">
        <v>91</v>
      </c>
      <c r="I174" s="159" t="s">
        <v>114</v>
      </c>
      <c r="J174" s="165">
        <v>45124</v>
      </c>
      <c r="K174" s="165">
        <v>45124</v>
      </c>
      <c r="L174" s="172" t="s">
        <v>220</v>
      </c>
      <c r="M174" s="159" t="s">
        <v>133</v>
      </c>
      <c r="N174" s="159" t="s">
        <v>3221</v>
      </c>
      <c r="O174" s="159" t="s">
        <v>421</v>
      </c>
      <c r="P174" s="159"/>
      <c r="Q174" s="165"/>
      <c r="R174" s="166"/>
      <c r="S174" s="167"/>
      <c r="T174" s="168">
        <v>45130</v>
      </c>
      <c r="U174" s="163" t="s">
        <v>2385</v>
      </c>
      <c r="V174" s="169" t="s">
        <v>162</v>
      </c>
      <c r="W174" s="173" t="s">
        <v>347</v>
      </c>
    </row>
    <row r="175" spans="1:23" ht="14.45" customHeight="1" x14ac:dyDescent="0.25">
      <c r="A175" s="171" t="s">
        <v>3563</v>
      </c>
      <c r="B175" s="160">
        <v>2.5</v>
      </c>
      <c r="C175" s="159" t="s">
        <v>178</v>
      </c>
      <c r="D175" s="159" t="s">
        <v>173</v>
      </c>
      <c r="E175" s="159" t="s">
        <v>279</v>
      </c>
      <c r="F175" s="159"/>
      <c r="G175" s="166" t="s">
        <v>539</v>
      </c>
      <c r="H175" s="171" t="s">
        <v>89</v>
      </c>
      <c r="I175" s="159" t="s">
        <v>106</v>
      </c>
      <c r="J175" s="165">
        <v>45124</v>
      </c>
      <c r="K175" s="165">
        <v>45124</v>
      </c>
      <c r="L175" s="172" t="s">
        <v>3220</v>
      </c>
      <c r="M175" s="159" t="s">
        <v>133</v>
      </c>
      <c r="N175" s="159" t="s">
        <v>3221</v>
      </c>
      <c r="O175" s="159" t="s">
        <v>284</v>
      </c>
      <c r="P175" s="159"/>
      <c r="Q175" s="165"/>
      <c r="R175" s="166"/>
      <c r="S175" s="167"/>
      <c r="T175" s="168">
        <v>45127</v>
      </c>
      <c r="U175" s="163" t="s">
        <v>1086</v>
      </c>
      <c r="V175" s="169" t="s">
        <v>162</v>
      </c>
      <c r="W175" s="173" t="s">
        <v>371</v>
      </c>
    </row>
    <row r="176" spans="1:23" ht="14.45" customHeight="1" x14ac:dyDescent="0.25">
      <c r="A176" s="171" t="s">
        <v>3564</v>
      </c>
      <c r="B176" s="160">
        <v>23</v>
      </c>
      <c r="C176" s="159" t="s">
        <v>168</v>
      </c>
      <c r="D176" s="159" t="s">
        <v>173</v>
      </c>
      <c r="E176" s="159" t="s">
        <v>279</v>
      </c>
      <c r="F176" s="159"/>
      <c r="G176" s="166" t="s">
        <v>179</v>
      </c>
      <c r="H176" s="171" t="s">
        <v>89</v>
      </c>
      <c r="I176" s="159" t="s">
        <v>106</v>
      </c>
      <c r="J176" s="165">
        <v>45124</v>
      </c>
      <c r="K176" s="165">
        <v>45124</v>
      </c>
      <c r="L176" s="172" t="s">
        <v>3565</v>
      </c>
      <c r="M176" s="159" t="s">
        <v>137</v>
      </c>
      <c r="N176" s="159" t="s">
        <v>3221</v>
      </c>
      <c r="O176" s="159" t="s">
        <v>334</v>
      </c>
      <c r="P176" s="159" t="s">
        <v>353</v>
      </c>
      <c r="Q176" s="165">
        <v>45125</v>
      </c>
      <c r="R176" s="166" t="s">
        <v>354</v>
      </c>
      <c r="S176" s="167"/>
      <c r="T176" s="168">
        <v>45129</v>
      </c>
      <c r="U176" s="163" t="s">
        <v>3566</v>
      </c>
      <c r="V176" s="169" t="s">
        <v>162</v>
      </c>
      <c r="W176" s="173" t="s">
        <v>912</v>
      </c>
    </row>
    <row r="177" spans="1:23" ht="14.45" customHeight="1" x14ac:dyDescent="0.25">
      <c r="A177" s="171" t="s">
        <v>3567</v>
      </c>
      <c r="B177" s="160">
        <v>0.5</v>
      </c>
      <c r="C177" s="159" t="s">
        <v>178</v>
      </c>
      <c r="D177" s="159" t="s">
        <v>173</v>
      </c>
      <c r="E177" s="159" t="s">
        <v>279</v>
      </c>
      <c r="F177" s="159"/>
      <c r="G177" s="166" t="s">
        <v>338</v>
      </c>
      <c r="H177" s="171" t="s">
        <v>89</v>
      </c>
      <c r="I177" s="159" t="s">
        <v>102</v>
      </c>
      <c r="J177" s="165">
        <v>45122</v>
      </c>
      <c r="K177" s="165">
        <v>45122</v>
      </c>
      <c r="L177" s="172" t="s">
        <v>313</v>
      </c>
      <c r="M177" s="159" t="s">
        <v>133</v>
      </c>
      <c r="N177" s="159" t="s">
        <v>3221</v>
      </c>
      <c r="O177" s="159" t="s">
        <v>383</v>
      </c>
      <c r="P177" s="159"/>
      <c r="Q177" s="165"/>
      <c r="R177" s="166"/>
      <c r="S177" s="167"/>
      <c r="T177" s="168">
        <v>45133</v>
      </c>
      <c r="U177" s="163" t="s">
        <v>1086</v>
      </c>
      <c r="V177" s="169" t="s">
        <v>162</v>
      </c>
      <c r="W177" s="173" t="s">
        <v>502</v>
      </c>
    </row>
    <row r="178" spans="1:23" ht="14.45" customHeight="1" x14ac:dyDescent="0.25">
      <c r="A178" s="171" t="s">
        <v>3568</v>
      </c>
      <c r="B178" s="160">
        <v>2</v>
      </c>
      <c r="C178" s="159" t="s">
        <v>168</v>
      </c>
      <c r="D178" s="159" t="s">
        <v>587</v>
      </c>
      <c r="E178" s="159" t="s">
        <v>279</v>
      </c>
      <c r="F178" s="159"/>
      <c r="G178" s="166" t="s">
        <v>1421</v>
      </c>
      <c r="H178" s="171" t="s">
        <v>89</v>
      </c>
      <c r="I178" s="159" t="s">
        <v>106</v>
      </c>
      <c r="J178" s="165">
        <v>45122</v>
      </c>
      <c r="K178" s="165">
        <v>45122</v>
      </c>
      <c r="L178" s="172" t="s">
        <v>2827</v>
      </c>
      <c r="M178" s="159" t="s">
        <v>133</v>
      </c>
      <c r="N178" s="159" t="s">
        <v>3221</v>
      </c>
      <c r="O178" s="159" t="s">
        <v>345</v>
      </c>
      <c r="P178" s="159"/>
      <c r="Q178" s="165"/>
      <c r="R178" s="166"/>
      <c r="S178" s="167"/>
      <c r="T178" s="168">
        <v>45129</v>
      </c>
      <c r="U178" s="163" t="s">
        <v>3569</v>
      </c>
      <c r="V178" s="169" t="s">
        <v>162</v>
      </c>
      <c r="W178" s="173" t="s">
        <v>423</v>
      </c>
    </row>
    <row r="179" spans="1:23" ht="14.45" customHeight="1" x14ac:dyDescent="0.25">
      <c r="A179" s="171" t="s">
        <v>3570</v>
      </c>
      <c r="B179" s="160">
        <v>40</v>
      </c>
      <c r="C179" s="159" t="s">
        <v>168</v>
      </c>
      <c r="D179" s="159" t="s">
        <v>173</v>
      </c>
      <c r="E179" s="159" t="s">
        <v>185</v>
      </c>
      <c r="F179" s="159"/>
      <c r="G179" s="166" t="s">
        <v>909</v>
      </c>
      <c r="H179" s="171" t="s">
        <v>89</v>
      </c>
      <c r="I179" s="159" t="s">
        <v>114</v>
      </c>
      <c r="J179" s="165">
        <v>45125</v>
      </c>
      <c r="K179" s="165">
        <v>45125</v>
      </c>
      <c r="L179" s="172" t="s">
        <v>3571</v>
      </c>
      <c r="M179" s="159" t="s">
        <v>137</v>
      </c>
      <c r="N179" s="159" t="s">
        <v>3221</v>
      </c>
      <c r="O179" s="159" t="s">
        <v>352</v>
      </c>
      <c r="P179" s="159"/>
      <c r="Q179" s="165"/>
      <c r="R179" s="166"/>
      <c r="S179" s="167"/>
      <c r="T179" s="168">
        <v>45129</v>
      </c>
      <c r="U179" s="163" t="s">
        <v>3572</v>
      </c>
      <c r="V179" s="169" t="s">
        <v>162</v>
      </c>
      <c r="W179" s="173" t="s">
        <v>1836</v>
      </c>
    </row>
    <row r="180" spans="1:23" ht="14.45" customHeight="1" x14ac:dyDescent="0.25">
      <c r="A180" s="171" t="s">
        <v>3573</v>
      </c>
      <c r="B180" s="160">
        <v>4.5</v>
      </c>
      <c r="C180" s="159" t="s">
        <v>178</v>
      </c>
      <c r="D180" s="159" t="s">
        <v>173</v>
      </c>
      <c r="E180" s="159" t="s">
        <v>185</v>
      </c>
      <c r="F180" s="159"/>
      <c r="G180" s="166" t="s">
        <v>413</v>
      </c>
      <c r="H180" s="171" t="s">
        <v>91</v>
      </c>
      <c r="I180" s="159" t="s">
        <v>114</v>
      </c>
      <c r="J180" s="165">
        <v>45125</v>
      </c>
      <c r="K180" s="165">
        <v>45125</v>
      </c>
      <c r="L180" s="172" t="s">
        <v>3574</v>
      </c>
      <c r="M180" s="159" t="s">
        <v>133</v>
      </c>
      <c r="N180" s="159" t="s">
        <v>3221</v>
      </c>
      <c r="O180" s="159" t="s">
        <v>291</v>
      </c>
      <c r="P180" s="159"/>
      <c r="Q180" s="165"/>
      <c r="R180" s="166"/>
      <c r="S180" s="167"/>
      <c r="T180" s="168">
        <v>45127</v>
      </c>
      <c r="U180" s="163" t="s">
        <v>212</v>
      </c>
      <c r="V180" s="169" t="s">
        <v>162</v>
      </c>
      <c r="W180" s="173" t="s">
        <v>276</v>
      </c>
    </row>
    <row r="181" spans="1:23" ht="14.45" customHeight="1" x14ac:dyDescent="0.25">
      <c r="A181" s="171" t="s">
        <v>3575</v>
      </c>
      <c r="B181" s="160">
        <v>41</v>
      </c>
      <c r="C181" s="159" t="s">
        <v>178</v>
      </c>
      <c r="D181" s="159" t="s">
        <v>169</v>
      </c>
      <c r="E181" s="159" t="s">
        <v>279</v>
      </c>
      <c r="F181" s="159"/>
      <c r="G181" s="166" t="s">
        <v>3576</v>
      </c>
      <c r="H181" s="171" t="s">
        <v>89</v>
      </c>
      <c r="I181" s="159" t="s">
        <v>106</v>
      </c>
      <c r="J181" s="165">
        <v>45124</v>
      </c>
      <c r="K181" s="165">
        <v>45124</v>
      </c>
      <c r="L181" s="172" t="s">
        <v>3577</v>
      </c>
      <c r="M181" s="159" t="s">
        <v>133</v>
      </c>
      <c r="N181" s="159" t="s">
        <v>3221</v>
      </c>
      <c r="O181" s="159" t="s">
        <v>284</v>
      </c>
      <c r="P181" s="159" t="s">
        <v>353</v>
      </c>
      <c r="Q181" s="165">
        <v>45125</v>
      </c>
      <c r="R181" s="166" t="s">
        <v>354</v>
      </c>
      <c r="S181" s="167"/>
      <c r="T181" s="168">
        <v>45132</v>
      </c>
      <c r="U181" s="163" t="s">
        <v>3108</v>
      </c>
      <c r="V181" s="169" t="s">
        <v>162</v>
      </c>
      <c r="W181" s="173" t="s">
        <v>387</v>
      </c>
    </row>
    <row r="182" spans="1:23" ht="14.45" customHeight="1" x14ac:dyDescent="0.25">
      <c r="A182" s="171" t="s">
        <v>3578</v>
      </c>
      <c r="B182" s="160">
        <v>14</v>
      </c>
      <c r="C182" s="159" t="s">
        <v>168</v>
      </c>
      <c r="D182" s="159" t="s">
        <v>508</v>
      </c>
      <c r="E182" s="159" t="s">
        <v>279</v>
      </c>
      <c r="F182" s="159"/>
      <c r="G182" s="166" t="s">
        <v>3579</v>
      </c>
      <c r="H182" s="171" t="s">
        <v>89</v>
      </c>
      <c r="I182" s="159" t="s">
        <v>106</v>
      </c>
      <c r="J182" s="165">
        <v>45124</v>
      </c>
      <c r="K182" s="165">
        <v>45124</v>
      </c>
      <c r="L182" s="172" t="s">
        <v>211</v>
      </c>
      <c r="M182" s="159" t="s">
        <v>133</v>
      </c>
      <c r="N182" s="159" t="s">
        <v>3221</v>
      </c>
      <c r="O182" s="159" t="s">
        <v>284</v>
      </c>
      <c r="P182" s="159"/>
      <c r="Q182" s="165"/>
      <c r="R182" s="166"/>
      <c r="S182" s="167"/>
      <c r="T182" s="168">
        <v>45129</v>
      </c>
      <c r="U182" s="163" t="s">
        <v>3580</v>
      </c>
      <c r="V182" s="169" t="s">
        <v>162</v>
      </c>
      <c r="W182" s="173" t="s">
        <v>328</v>
      </c>
    </row>
    <row r="183" spans="1:23" ht="14.45" customHeight="1" x14ac:dyDescent="0.25">
      <c r="A183" s="171" t="s">
        <v>3581</v>
      </c>
      <c r="B183" s="160">
        <v>65</v>
      </c>
      <c r="C183" s="159" t="s">
        <v>168</v>
      </c>
      <c r="D183" s="159" t="s">
        <v>173</v>
      </c>
      <c r="E183" s="159" t="s">
        <v>185</v>
      </c>
      <c r="F183" s="159"/>
      <c r="G183" s="166" t="s">
        <v>1891</v>
      </c>
      <c r="H183" s="171" t="s">
        <v>91</v>
      </c>
      <c r="I183" s="159" t="s">
        <v>114</v>
      </c>
      <c r="J183" s="165">
        <v>45125</v>
      </c>
      <c r="K183" s="165">
        <v>45125</v>
      </c>
      <c r="L183" s="172" t="s">
        <v>3582</v>
      </c>
      <c r="M183" s="159" t="s">
        <v>133</v>
      </c>
      <c r="N183" s="159" t="s">
        <v>3221</v>
      </c>
      <c r="O183" s="159" t="s">
        <v>284</v>
      </c>
      <c r="P183" s="159"/>
      <c r="Q183" s="165"/>
      <c r="R183" s="166"/>
      <c r="S183" s="167"/>
      <c r="T183" s="168">
        <v>45130</v>
      </c>
      <c r="U183" s="163" t="s">
        <v>3583</v>
      </c>
      <c r="V183" s="169" t="s">
        <v>162</v>
      </c>
      <c r="W183" s="173" t="s">
        <v>328</v>
      </c>
    </row>
    <row r="184" spans="1:23" ht="14.45" customHeight="1" x14ac:dyDescent="0.25">
      <c r="A184" s="171" t="s">
        <v>3584</v>
      </c>
      <c r="B184" s="160">
        <f>10*30.4387/365.25</f>
        <v>0.83336618754277891</v>
      </c>
      <c r="C184" s="159" t="s">
        <v>168</v>
      </c>
      <c r="D184" s="159" t="s">
        <v>173</v>
      </c>
      <c r="E184" s="159" t="s">
        <v>185</v>
      </c>
      <c r="F184" s="159"/>
      <c r="G184" s="166" t="s">
        <v>405</v>
      </c>
      <c r="H184" s="171" t="s">
        <v>91</v>
      </c>
      <c r="I184" s="159" t="s">
        <v>116</v>
      </c>
      <c r="J184" s="165">
        <v>45124</v>
      </c>
      <c r="K184" s="165">
        <v>45124</v>
      </c>
      <c r="L184" s="172" t="s">
        <v>3585</v>
      </c>
      <c r="M184" s="159" t="s">
        <v>133</v>
      </c>
      <c r="N184" s="159" t="s">
        <v>3221</v>
      </c>
      <c r="O184" s="159" t="s">
        <v>421</v>
      </c>
      <c r="P184" s="159"/>
      <c r="Q184" s="165"/>
      <c r="R184" s="166"/>
      <c r="S184" s="167"/>
      <c r="T184" s="168">
        <v>45132</v>
      </c>
      <c r="U184" s="163" t="s">
        <v>220</v>
      </c>
      <c r="V184" s="169" t="s">
        <v>162</v>
      </c>
      <c r="W184" s="173" t="s">
        <v>347</v>
      </c>
    </row>
    <row r="185" spans="1:23" ht="14.45" customHeight="1" x14ac:dyDescent="0.25">
      <c r="A185" s="171" t="s">
        <v>3586</v>
      </c>
      <c r="B185" s="160">
        <v>7</v>
      </c>
      <c r="C185" s="159" t="s">
        <v>178</v>
      </c>
      <c r="D185" s="159" t="s">
        <v>173</v>
      </c>
      <c r="E185" s="159" t="s">
        <v>185</v>
      </c>
      <c r="F185" s="159"/>
      <c r="G185" s="166" t="s">
        <v>408</v>
      </c>
      <c r="H185" s="171" t="s">
        <v>91</v>
      </c>
      <c r="I185" s="159" t="s">
        <v>114</v>
      </c>
      <c r="J185" s="165">
        <v>45126</v>
      </c>
      <c r="K185" s="165">
        <v>45126</v>
      </c>
      <c r="L185" s="172" t="s">
        <v>313</v>
      </c>
      <c r="M185" s="159" t="s">
        <v>133</v>
      </c>
      <c r="N185" s="159" t="s">
        <v>3221</v>
      </c>
      <c r="O185" s="159" t="s">
        <v>383</v>
      </c>
      <c r="P185" s="159"/>
      <c r="Q185" s="165"/>
      <c r="R185" s="166"/>
      <c r="S185" s="167"/>
      <c r="T185" s="168">
        <v>45127</v>
      </c>
      <c r="U185" s="163" t="s">
        <v>906</v>
      </c>
      <c r="V185" s="169" t="s">
        <v>162</v>
      </c>
      <c r="W185" s="173" t="s">
        <v>665</v>
      </c>
    </row>
    <row r="186" spans="1:23" ht="14.45" customHeight="1" x14ac:dyDescent="0.25">
      <c r="A186" s="171" t="s">
        <v>3587</v>
      </c>
      <c r="B186" s="160">
        <v>27</v>
      </c>
      <c r="C186" s="159" t="s">
        <v>168</v>
      </c>
      <c r="D186" s="159" t="s">
        <v>169</v>
      </c>
      <c r="E186" s="159" t="s">
        <v>795</v>
      </c>
      <c r="F186" s="159"/>
      <c r="G186" s="166" t="s">
        <v>3588</v>
      </c>
      <c r="H186" s="171" t="s">
        <v>95</v>
      </c>
      <c r="I186" s="159" t="s">
        <v>122</v>
      </c>
      <c r="J186" s="165">
        <v>45126</v>
      </c>
      <c r="K186" s="165">
        <v>45126</v>
      </c>
      <c r="L186" s="172" t="s">
        <v>3589</v>
      </c>
      <c r="M186" s="159" t="s">
        <v>201</v>
      </c>
      <c r="N186" s="159" t="s">
        <v>3221</v>
      </c>
      <c r="O186" s="159" t="s">
        <v>421</v>
      </c>
      <c r="P186" s="159"/>
      <c r="Q186" s="165"/>
      <c r="R186" s="166"/>
      <c r="S186" s="167"/>
      <c r="T186" s="168"/>
      <c r="U186" s="163"/>
      <c r="V186" s="169" t="s">
        <v>156</v>
      </c>
      <c r="W186" s="173" t="s">
        <v>3590</v>
      </c>
    </row>
    <row r="187" spans="1:23" ht="14.45" customHeight="1" x14ac:dyDescent="0.25">
      <c r="A187" s="171" t="s">
        <v>3591</v>
      </c>
      <c r="B187" s="160">
        <v>35</v>
      </c>
      <c r="C187" s="159" t="s">
        <v>168</v>
      </c>
      <c r="D187" s="159" t="s">
        <v>173</v>
      </c>
      <c r="E187" s="159" t="s">
        <v>279</v>
      </c>
      <c r="F187" s="159"/>
      <c r="G187" s="166" t="s">
        <v>400</v>
      </c>
      <c r="H187" s="171" t="s">
        <v>89</v>
      </c>
      <c r="I187" s="159" t="s">
        <v>106</v>
      </c>
      <c r="J187" s="165">
        <v>45126</v>
      </c>
      <c r="K187" s="165">
        <v>45126</v>
      </c>
      <c r="L187" s="172" t="s">
        <v>3592</v>
      </c>
      <c r="M187" s="159" t="s">
        <v>137</v>
      </c>
      <c r="N187" s="159" t="s">
        <v>3221</v>
      </c>
      <c r="O187" s="159" t="s">
        <v>208</v>
      </c>
      <c r="P187" s="159"/>
      <c r="Q187" s="165"/>
      <c r="R187" s="166"/>
      <c r="S187" s="167"/>
      <c r="T187" s="168">
        <v>45127</v>
      </c>
      <c r="U187" s="163" t="s">
        <v>3593</v>
      </c>
      <c r="V187" s="169" t="s">
        <v>162</v>
      </c>
      <c r="W187" s="173" t="s">
        <v>1569</v>
      </c>
    </row>
    <row r="188" spans="1:23" ht="14.45" customHeight="1" x14ac:dyDescent="0.25">
      <c r="A188" s="171" t="s">
        <v>3594</v>
      </c>
      <c r="B188" s="160">
        <f>19*30.4387/365.25</f>
        <v>1.5833957563312799</v>
      </c>
      <c r="C188" s="159" t="s">
        <v>178</v>
      </c>
      <c r="D188" s="159" t="s">
        <v>169</v>
      </c>
      <c r="E188" s="159" t="s">
        <v>185</v>
      </c>
      <c r="F188" s="159"/>
      <c r="G188" s="166" t="s">
        <v>1703</v>
      </c>
      <c r="H188" s="171" t="s">
        <v>91</v>
      </c>
      <c r="I188" s="159" t="s">
        <v>114</v>
      </c>
      <c r="J188" s="165">
        <v>45126</v>
      </c>
      <c r="K188" s="165">
        <v>45126</v>
      </c>
      <c r="L188" s="172" t="s">
        <v>3595</v>
      </c>
      <c r="M188" s="159" t="s">
        <v>133</v>
      </c>
      <c r="N188" s="159" t="s">
        <v>3221</v>
      </c>
      <c r="O188" s="159" t="s">
        <v>805</v>
      </c>
      <c r="P188" s="159"/>
      <c r="Q188" s="165"/>
      <c r="R188" s="166"/>
      <c r="S188" s="167"/>
      <c r="T188" s="168">
        <v>45128</v>
      </c>
      <c r="U188" s="163" t="s">
        <v>3596</v>
      </c>
      <c r="V188" s="169" t="s">
        <v>162</v>
      </c>
      <c r="W188" s="173" t="s">
        <v>276</v>
      </c>
    </row>
    <row r="189" spans="1:23" ht="14.45" customHeight="1" x14ac:dyDescent="0.25">
      <c r="A189" s="171" t="s">
        <v>3597</v>
      </c>
      <c r="B189" s="160">
        <v>17</v>
      </c>
      <c r="C189" s="159" t="s">
        <v>168</v>
      </c>
      <c r="D189" s="159" t="s">
        <v>173</v>
      </c>
      <c r="E189" s="159" t="s">
        <v>185</v>
      </c>
      <c r="F189" s="159"/>
      <c r="G189" s="166" t="s">
        <v>413</v>
      </c>
      <c r="H189" s="171" t="s">
        <v>91</v>
      </c>
      <c r="I189" s="159" t="s">
        <v>114</v>
      </c>
      <c r="J189" s="165">
        <v>45127</v>
      </c>
      <c r="K189" s="165">
        <v>45127</v>
      </c>
      <c r="L189" s="172" t="s">
        <v>3529</v>
      </c>
      <c r="M189" s="159" t="s">
        <v>133</v>
      </c>
      <c r="N189" s="159" t="s">
        <v>3221</v>
      </c>
      <c r="O189" s="159" t="s">
        <v>736</v>
      </c>
      <c r="P189" s="159"/>
      <c r="Q189" s="165"/>
      <c r="R189" s="166"/>
      <c r="S189" s="167"/>
      <c r="T189" s="168">
        <v>45135</v>
      </c>
      <c r="U189" s="163" t="s">
        <v>365</v>
      </c>
      <c r="V189" s="169" t="s">
        <v>162</v>
      </c>
      <c r="W189" s="173" t="s">
        <v>387</v>
      </c>
    </row>
    <row r="190" spans="1:23" ht="14.45" customHeight="1" x14ac:dyDescent="0.25">
      <c r="A190" s="171" t="s">
        <v>3598</v>
      </c>
      <c r="B190" s="160">
        <v>20</v>
      </c>
      <c r="C190" s="159" t="s">
        <v>168</v>
      </c>
      <c r="D190" s="159" t="s">
        <v>508</v>
      </c>
      <c r="E190" s="159" t="s">
        <v>279</v>
      </c>
      <c r="F190" s="159"/>
      <c r="G190" s="166" t="s">
        <v>229</v>
      </c>
      <c r="H190" s="171" t="s">
        <v>89</v>
      </c>
      <c r="I190" s="159" t="s">
        <v>104</v>
      </c>
      <c r="J190" s="165">
        <v>45127</v>
      </c>
      <c r="K190" s="165">
        <v>45127</v>
      </c>
      <c r="L190" s="172" t="s">
        <v>3599</v>
      </c>
      <c r="M190" s="159" t="s">
        <v>137</v>
      </c>
      <c r="N190" s="159" t="s">
        <v>3221</v>
      </c>
      <c r="O190" s="159" t="s">
        <v>705</v>
      </c>
      <c r="P190" s="159"/>
      <c r="Q190" s="165"/>
      <c r="R190" s="166"/>
      <c r="S190" s="167"/>
      <c r="T190" s="168">
        <v>45128</v>
      </c>
      <c r="U190" s="163" t="s">
        <v>3600</v>
      </c>
      <c r="V190" s="169" t="s">
        <v>162</v>
      </c>
      <c r="W190" s="173" t="s">
        <v>665</v>
      </c>
    </row>
    <row r="191" spans="1:23" ht="14.45" customHeight="1" x14ac:dyDescent="0.25">
      <c r="A191" s="171" t="s">
        <v>3601</v>
      </c>
      <c r="B191" s="160">
        <v>4</v>
      </c>
      <c r="C191" s="159" t="s">
        <v>178</v>
      </c>
      <c r="D191" s="159" t="s">
        <v>173</v>
      </c>
      <c r="E191" s="159" t="s">
        <v>185</v>
      </c>
      <c r="F191" s="159"/>
      <c r="G191" s="166" t="s">
        <v>428</v>
      </c>
      <c r="H191" s="171" t="s">
        <v>91</v>
      </c>
      <c r="I191" s="159" t="s">
        <v>116</v>
      </c>
      <c r="J191" s="165">
        <v>45127</v>
      </c>
      <c r="K191" s="165">
        <v>45127</v>
      </c>
      <c r="L191" s="172" t="s">
        <v>3602</v>
      </c>
      <c r="M191" s="159" t="s">
        <v>133</v>
      </c>
      <c r="N191" s="159" t="s">
        <v>3221</v>
      </c>
      <c r="O191" s="159" t="s">
        <v>421</v>
      </c>
      <c r="P191" s="159"/>
      <c r="Q191" s="165"/>
      <c r="R191" s="166"/>
      <c r="S191" s="167"/>
      <c r="T191" s="168">
        <v>45130</v>
      </c>
      <c r="U191" s="163" t="s">
        <v>3603</v>
      </c>
      <c r="V191" s="169" t="s">
        <v>162</v>
      </c>
      <c r="W191" s="173" t="s">
        <v>371</v>
      </c>
    </row>
    <row r="192" spans="1:23" ht="14.45" customHeight="1" x14ac:dyDescent="0.25">
      <c r="A192" s="171" t="s">
        <v>3604</v>
      </c>
      <c r="B192" s="160">
        <v>1.5</v>
      </c>
      <c r="C192" s="159" t="s">
        <v>178</v>
      </c>
      <c r="D192" s="159" t="s">
        <v>173</v>
      </c>
      <c r="E192" s="159" t="s">
        <v>185</v>
      </c>
      <c r="F192" s="159"/>
      <c r="G192" s="166" t="s">
        <v>521</v>
      </c>
      <c r="H192" s="171" t="s">
        <v>91</v>
      </c>
      <c r="I192" s="159" t="s">
        <v>114</v>
      </c>
      <c r="J192" s="165">
        <v>45126</v>
      </c>
      <c r="K192" s="165">
        <v>45126</v>
      </c>
      <c r="L192" s="172" t="s">
        <v>3605</v>
      </c>
      <c r="M192" s="159" t="s">
        <v>133</v>
      </c>
      <c r="N192" s="159" t="s">
        <v>3221</v>
      </c>
      <c r="O192" s="159" t="s">
        <v>736</v>
      </c>
      <c r="P192" s="159"/>
      <c r="Q192" s="165"/>
      <c r="R192" s="166"/>
      <c r="S192" s="167"/>
      <c r="T192" s="168">
        <v>45129</v>
      </c>
      <c r="U192" s="163" t="s">
        <v>3606</v>
      </c>
      <c r="V192" s="169" t="s">
        <v>162</v>
      </c>
      <c r="W192" s="173" t="s">
        <v>371</v>
      </c>
    </row>
    <row r="193" spans="1:23" ht="14.45" customHeight="1" x14ac:dyDescent="0.25">
      <c r="A193" s="171" t="s">
        <v>3607</v>
      </c>
      <c r="B193" s="160">
        <v>18</v>
      </c>
      <c r="C193" s="159" t="s">
        <v>168</v>
      </c>
      <c r="D193" s="159" t="s">
        <v>173</v>
      </c>
      <c r="E193" s="159" t="s">
        <v>185</v>
      </c>
      <c r="F193" s="159"/>
      <c r="G193" s="166" t="s">
        <v>521</v>
      </c>
      <c r="H193" s="171" t="s">
        <v>91</v>
      </c>
      <c r="I193" s="159" t="s">
        <v>114</v>
      </c>
      <c r="J193" s="165">
        <v>45127</v>
      </c>
      <c r="K193" s="165">
        <v>45127</v>
      </c>
      <c r="L193" s="172" t="s">
        <v>3608</v>
      </c>
      <c r="M193" s="159" t="s">
        <v>137</v>
      </c>
      <c r="N193" s="159" t="s">
        <v>3221</v>
      </c>
      <c r="O193" s="159" t="s">
        <v>171</v>
      </c>
      <c r="P193" s="159"/>
      <c r="Q193" s="165"/>
      <c r="R193" s="166"/>
      <c r="S193" s="167"/>
      <c r="T193" s="168">
        <v>45132</v>
      </c>
      <c r="U193" s="163" t="s">
        <v>3609</v>
      </c>
      <c r="V193" s="169" t="s">
        <v>162</v>
      </c>
      <c r="W193" s="173" t="s">
        <v>328</v>
      </c>
    </row>
    <row r="194" spans="1:23" ht="14.45" customHeight="1" x14ac:dyDescent="0.25">
      <c r="A194" s="171" t="s">
        <v>3610</v>
      </c>
      <c r="B194" s="160">
        <v>43</v>
      </c>
      <c r="C194" s="159" t="s">
        <v>168</v>
      </c>
      <c r="D194" s="159" t="s">
        <v>173</v>
      </c>
      <c r="E194" s="159" t="s">
        <v>185</v>
      </c>
      <c r="F194" s="159"/>
      <c r="G194" s="166" t="s">
        <v>835</v>
      </c>
      <c r="H194" s="171" t="s">
        <v>89</v>
      </c>
      <c r="I194" s="159" t="s">
        <v>114</v>
      </c>
      <c r="J194" s="165">
        <v>45127</v>
      </c>
      <c r="K194" s="165">
        <v>45127</v>
      </c>
      <c r="L194" s="172" t="s">
        <v>3611</v>
      </c>
      <c r="M194" s="159" t="s">
        <v>201</v>
      </c>
      <c r="N194" s="159" t="s">
        <v>3221</v>
      </c>
      <c r="O194" s="159" t="s">
        <v>359</v>
      </c>
      <c r="P194" s="159" t="s">
        <v>353</v>
      </c>
      <c r="Q194" s="165">
        <v>45130</v>
      </c>
      <c r="R194" s="166" t="s">
        <v>354</v>
      </c>
      <c r="S194" s="167"/>
      <c r="T194" s="168">
        <v>45132</v>
      </c>
      <c r="U194" s="163" t="s">
        <v>3612</v>
      </c>
      <c r="V194" s="169" t="s">
        <v>162</v>
      </c>
      <c r="W194" s="173" t="s">
        <v>3613</v>
      </c>
    </row>
    <row r="195" spans="1:23" ht="14.45" customHeight="1" x14ac:dyDescent="0.25">
      <c r="A195" s="171" t="s">
        <v>3614</v>
      </c>
      <c r="B195" s="170">
        <f>13/365.25</f>
        <v>3.5592060232717319E-2</v>
      </c>
      <c r="C195" s="159" t="s">
        <v>168</v>
      </c>
      <c r="D195" s="159" t="s">
        <v>173</v>
      </c>
      <c r="E195" s="159" t="s">
        <v>279</v>
      </c>
      <c r="F195" s="159"/>
      <c r="G195" s="166" t="s">
        <v>179</v>
      </c>
      <c r="H195" s="171" t="s">
        <v>89</v>
      </c>
      <c r="I195" s="159" t="s">
        <v>106</v>
      </c>
      <c r="J195" s="165">
        <v>45127</v>
      </c>
      <c r="K195" s="165">
        <v>45127</v>
      </c>
      <c r="L195" s="172" t="s">
        <v>3220</v>
      </c>
      <c r="M195" s="159" t="s">
        <v>133</v>
      </c>
      <c r="N195" s="159" t="s">
        <v>3221</v>
      </c>
      <c r="O195" s="159" t="s">
        <v>284</v>
      </c>
      <c r="P195" s="159"/>
      <c r="Q195" s="165"/>
      <c r="R195" s="166"/>
      <c r="S195" s="167"/>
      <c r="T195" s="168">
        <v>45130</v>
      </c>
      <c r="U195" s="163" t="s">
        <v>2188</v>
      </c>
      <c r="V195" s="169" t="s">
        <v>162</v>
      </c>
      <c r="W195" s="173" t="s">
        <v>371</v>
      </c>
    </row>
    <row r="196" spans="1:23" ht="14.45" customHeight="1" x14ac:dyDescent="0.25">
      <c r="A196" s="171" t="s">
        <v>3615</v>
      </c>
      <c r="B196" s="160">
        <v>55</v>
      </c>
      <c r="C196" s="159" t="s">
        <v>168</v>
      </c>
      <c r="D196" s="159" t="s">
        <v>173</v>
      </c>
      <c r="E196" s="159" t="s">
        <v>185</v>
      </c>
      <c r="F196" s="159"/>
      <c r="G196" s="166" t="s">
        <v>413</v>
      </c>
      <c r="H196" s="171" t="s">
        <v>91</v>
      </c>
      <c r="I196" s="159" t="s">
        <v>114</v>
      </c>
      <c r="J196" s="165">
        <v>45128</v>
      </c>
      <c r="K196" s="165">
        <v>45128</v>
      </c>
      <c r="L196" s="172" t="s">
        <v>382</v>
      </c>
      <c r="M196" s="159" t="s">
        <v>133</v>
      </c>
      <c r="N196" s="159" t="s">
        <v>3221</v>
      </c>
      <c r="O196" s="159" t="s">
        <v>383</v>
      </c>
      <c r="P196" s="159"/>
      <c r="Q196" s="165"/>
      <c r="R196" s="166"/>
      <c r="S196" s="167"/>
      <c r="T196" s="168">
        <v>45132</v>
      </c>
      <c r="U196" s="163" t="s">
        <v>228</v>
      </c>
      <c r="V196" s="169" t="s">
        <v>162</v>
      </c>
      <c r="W196" s="173" t="s">
        <v>299</v>
      </c>
    </row>
    <row r="197" spans="1:23" ht="14.45" customHeight="1" x14ac:dyDescent="0.25">
      <c r="A197" s="171" t="s">
        <v>3616</v>
      </c>
      <c r="B197" s="160">
        <v>35</v>
      </c>
      <c r="C197" s="159" t="s">
        <v>168</v>
      </c>
      <c r="D197" s="159" t="s">
        <v>173</v>
      </c>
      <c r="E197" s="159" t="s">
        <v>279</v>
      </c>
      <c r="F197" s="159"/>
      <c r="G197" s="166" t="s">
        <v>338</v>
      </c>
      <c r="H197" s="171" t="s">
        <v>89</v>
      </c>
      <c r="I197" s="159" t="s">
        <v>102</v>
      </c>
      <c r="J197" s="165">
        <v>45128</v>
      </c>
      <c r="K197" s="165">
        <v>45128</v>
      </c>
      <c r="L197" s="172" t="s">
        <v>3617</v>
      </c>
      <c r="M197" s="159" t="s">
        <v>137</v>
      </c>
      <c r="N197" s="159" t="s">
        <v>3221</v>
      </c>
      <c r="O197" s="159" t="s">
        <v>171</v>
      </c>
      <c r="P197" s="159"/>
      <c r="Q197" s="165"/>
      <c r="R197" s="166" t="s">
        <v>147</v>
      </c>
      <c r="S197" s="167"/>
      <c r="T197" s="168">
        <v>45131</v>
      </c>
      <c r="U197" s="163" t="s">
        <v>3618</v>
      </c>
      <c r="V197" s="169" t="s">
        <v>162</v>
      </c>
      <c r="W197" s="173" t="s">
        <v>3619</v>
      </c>
    </row>
    <row r="198" spans="1:23" ht="14.45" customHeight="1" x14ac:dyDescent="0.25">
      <c r="A198" s="171" t="s">
        <v>3620</v>
      </c>
      <c r="B198" s="160">
        <v>38</v>
      </c>
      <c r="C198" s="159" t="s">
        <v>168</v>
      </c>
      <c r="D198" s="159" t="s">
        <v>173</v>
      </c>
      <c r="E198" s="159" t="s">
        <v>185</v>
      </c>
      <c r="F198" s="159"/>
      <c r="G198" s="166" t="s">
        <v>3621</v>
      </c>
      <c r="H198" s="171" t="s">
        <v>91</v>
      </c>
      <c r="I198" s="159" t="s">
        <v>114</v>
      </c>
      <c r="J198" s="165">
        <v>45127</v>
      </c>
      <c r="K198" s="165">
        <v>45127</v>
      </c>
      <c r="L198" s="172" t="s">
        <v>3622</v>
      </c>
      <c r="M198" s="159" t="s">
        <v>137</v>
      </c>
      <c r="N198" s="159" t="s">
        <v>3221</v>
      </c>
      <c r="O198" s="159" t="s">
        <v>705</v>
      </c>
      <c r="P198" s="159" t="s">
        <v>353</v>
      </c>
      <c r="Q198" s="165">
        <v>45127</v>
      </c>
      <c r="R198" s="166" t="s">
        <v>354</v>
      </c>
      <c r="S198" s="167"/>
      <c r="T198" s="168">
        <v>45140</v>
      </c>
      <c r="U198" s="163" t="s">
        <v>3623</v>
      </c>
      <c r="V198" s="169" t="s">
        <v>162</v>
      </c>
      <c r="W198" s="173" t="s">
        <v>641</v>
      </c>
    </row>
    <row r="199" spans="1:23" ht="14.45" customHeight="1" x14ac:dyDescent="0.25">
      <c r="A199" s="171" t="s">
        <v>3624</v>
      </c>
      <c r="B199" s="160">
        <v>24</v>
      </c>
      <c r="C199" s="159" t="s">
        <v>168</v>
      </c>
      <c r="D199" s="159" t="s">
        <v>173</v>
      </c>
      <c r="E199" s="159" t="s">
        <v>185</v>
      </c>
      <c r="F199" s="159"/>
      <c r="G199" s="166" t="s">
        <v>1285</v>
      </c>
      <c r="H199" s="171" t="s">
        <v>91</v>
      </c>
      <c r="I199" s="159" t="s">
        <v>114</v>
      </c>
      <c r="J199" s="165">
        <v>45130</v>
      </c>
      <c r="K199" s="165">
        <v>45130</v>
      </c>
      <c r="L199" s="172" t="s">
        <v>3625</v>
      </c>
      <c r="M199" s="159" t="s">
        <v>133</v>
      </c>
      <c r="N199" s="159" t="s">
        <v>644</v>
      </c>
      <c r="O199" s="159" t="s">
        <v>736</v>
      </c>
      <c r="P199" s="159"/>
      <c r="Q199" s="165"/>
      <c r="R199" s="166"/>
      <c r="S199" s="167"/>
      <c r="T199" s="168">
        <v>45137</v>
      </c>
      <c r="U199" s="163" t="s">
        <v>3626</v>
      </c>
      <c r="V199" s="169" t="s">
        <v>162</v>
      </c>
      <c r="W199" s="173" t="s">
        <v>423</v>
      </c>
    </row>
    <row r="200" spans="1:23" ht="14.45" customHeight="1" x14ac:dyDescent="0.25">
      <c r="A200" s="171" t="s">
        <v>3627</v>
      </c>
      <c r="B200" s="160">
        <v>32</v>
      </c>
      <c r="C200" s="159" t="s">
        <v>168</v>
      </c>
      <c r="D200" s="159" t="s">
        <v>587</v>
      </c>
      <c r="E200" s="159" t="s">
        <v>279</v>
      </c>
      <c r="F200" s="159"/>
      <c r="G200" s="166" t="s">
        <v>1421</v>
      </c>
      <c r="H200" s="171" t="s">
        <v>89</v>
      </c>
      <c r="I200" s="159" t="s">
        <v>106</v>
      </c>
      <c r="J200" s="165">
        <v>45129</v>
      </c>
      <c r="K200" s="165">
        <v>45129</v>
      </c>
      <c r="L200" s="172" t="s">
        <v>1391</v>
      </c>
      <c r="M200" s="159" t="s">
        <v>137</v>
      </c>
      <c r="N200" s="159" t="s">
        <v>3221</v>
      </c>
      <c r="O200" s="159" t="s">
        <v>171</v>
      </c>
      <c r="P200" s="159" t="s">
        <v>353</v>
      </c>
      <c r="Q200" s="165">
        <v>45128</v>
      </c>
      <c r="R200" s="166" t="s">
        <v>147</v>
      </c>
      <c r="S200" s="167"/>
      <c r="T200" s="168">
        <v>45134</v>
      </c>
      <c r="U200" s="163" t="s">
        <v>3628</v>
      </c>
      <c r="V200" s="169" t="s">
        <v>162</v>
      </c>
      <c r="W200" s="173" t="s">
        <v>1275</v>
      </c>
    </row>
    <row r="201" spans="1:23" ht="14.45" customHeight="1" x14ac:dyDescent="0.25">
      <c r="A201" s="171" t="s">
        <v>3629</v>
      </c>
      <c r="B201" s="160">
        <v>10</v>
      </c>
      <c r="C201" s="159" t="s">
        <v>178</v>
      </c>
      <c r="D201" s="159" t="s">
        <v>173</v>
      </c>
      <c r="E201" s="159" t="s">
        <v>185</v>
      </c>
      <c r="F201" s="159"/>
      <c r="G201" s="166" t="s">
        <v>405</v>
      </c>
      <c r="H201" s="171" t="s">
        <v>91</v>
      </c>
      <c r="I201" s="159" t="s">
        <v>116</v>
      </c>
      <c r="J201" s="165">
        <v>45129</v>
      </c>
      <c r="K201" s="165">
        <v>45129</v>
      </c>
      <c r="L201" s="172" t="s">
        <v>735</v>
      </c>
      <c r="M201" s="159" t="s">
        <v>133</v>
      </c>
      <c r="N201" s="159" t="s">
        <v>3221</v>
      </c>
      <c r="O201" s="159" t="s">
        <v>736</v>
      </c>
      <c r="P201" s="159"/>
      <c r="Q201" s="165"/>
      <c r="R201" s="166"/>
      <c r="S201" s="167"/>
      <c r="T201" s="168">
        <v>45134</v>
      </c>
      <c r="U201" s="163" t="s">
        <v>3630</v>
      </c>
      <c r="V201" s="169" t="s">
        <v>162</v>
      </c>
      <c r="W201" s="173" t="s">
        <v>328</v>
      </c>
    </row>
    <row r="202" spans="1:23" ht="14.45" customHeight="1" x14ac:dyDescent="0.25">
      <c r="A202" s="171" t="s">
        <v>3631</v>
      </c>
      <c r="B202" s="160">
        <v>23</v>
      </c>
      <c r="C202" s="159" t="s">
        <v>168</v>
      </c>
      <c r="D202" s="159" t="s">
        <v>839</v>
      </c>
      <c r="E202" s="159" t="s">
        <v>185</v>
      </c>
      <c r="F202" s="159"/>
      <c r="G202" s="166" t="s">
        <v>3632</v>
      </c>
      <c r="H202" s="171" t="s">
        <v>89</v>
      </c>
      <c r="I202" s="159" t="s">
        <v>114</v>
      </c>
      <c r="J202" s="165">
        <v>45130</v>
      </c>
      <c r="K202" s="165">
        <v>45130</v>
      </c>
      <c r="L202" s="172" t="s">
        <v>3633</v>
      </c>
      <c r="M202" s="159" t="s">
        <v>137</v>
      </c>
      <c r="N202" s="159" t="s">
        <v>644</v>
      </c>
      <c r="O202" s="159" t="s">
        <v>291</v>
      </c>
      <c r="P202" s="159"/>
      <c r="Q202" s="165"/>
      <c r="R202" s="166" t="s">
        <v>147</v>
      </c>
      <c r="S202" s="167"/>
      <c r="T202" s="168">
        <v>45134</v>
      </c>
      <c r="U202" s="163" t="s">
        <v>3634</v>
      </c>
      <c r="V202" s="169" t="s">
        <v>162</v>
      </c>
      <c r="W202" s="173" t="s">
        <v>3635</v>
      </c>
    </row>
    <row r="203" spans="1:23" ht="14.45" customHeight="1" x14ac:dyDescent="0.25">
      <c r="A203" s="171" t="s">
        <v>3636</v>
      </c>
      <c r="B203" s="170">
        <f>3/365.25</f>
        <v>8.2135523613963042E-3</v>
      </c>
      <c r="C203" s="159" t="s">
        <v>168</v>
      </c>
      <c r="D203" s="159" t="s">
        <v>173</v>
      </c>
      <c r="E203" s="159" t="s">
        <v>185</v>
      </c>
      <c r="F203" s="159"/>
      <c r="G203" s="166" t="s">
        <v>428</v>
      </c>
      <c r="H203" s="171" t="s">
        <v>91</v>
      </c>
      <c r="I203" s="159" t="s">
        <v>116</v>
      </c>
      <c r="J203" s="165">
        <v>45131</v>
      </c>
      <c r="K203" s="165">
        <v>45131</v>
      </c>
      <c r="L203" s="172" t="s">
        <v>3637</v>
      </c>
      <c r="M203" s="159" t="s">
        <v>133</v>
      </c>
      <c r="N203" s="159" t="s">
        <v>290</v>
      </c>
      <c r="O203" s="159" t="s">
        <v>345</v>
      </c>
      <c r="P203" s="159"/>
      <c r="Q203" s="165"/>
      <c r="R203" s="166"/>
      <c r="S203" s="167"/>
      <c r="T203" s="168">
        <v>45137</v>
      </c>
      <c r="U203" s="163"/>
      <c r="V203" s="169" t="s">
        <v>162</v>
      </c>
      <c r="W203" s="173" t="s">
        <v>347</v>
      </c>
    </row>
    <row r="204" spans="1:23" ht="14.45" customHeight="1" x14ac:dyDescent="0.25">
      <c r="A204" s="171" t="s">
        <v>3638</v>
      </c>
      <c r="B204" s="160">
        <v>20</v>
      </c>
      <c r="C204" s="159" t="s">
        <v>168</v>
      </c>
      <c r="D204" s="159" t="s">
        <v>173</v>
      </c>
      <c r="E204" s="159" t="s">
        <v>185</v>
      </c>
      <c r="F204" s="159"/>
      <c r="G204" s="166" t="s">
        <v>405</v>
      </c>
      <c r="H204" s="171" t="s">
        <v>91</v>
      </c>
      <c r="I204" s="159" t="s">
        <v>116</v>
      </c>
      <c r="J204" s="165">
        <v>45131</v>
      </c>
      <c r="K204" s="165">
        <v>45131</v>
      </c>
      <c r="L204" s="172" t="s">
        <v>3639</v>
      </c>
      <c r="M204" s="159" t="s">
        <v>133</v>
      </c>
      <c r="N204" s="159" t="s">
        <v>290</v>
      </c>
      <c r="O204" s="159" t="s">
        <v>383</v>
      </c>
      <c r="P204" s="159"/>
      <c r="Q204" s="165"/>
      <c r="R204" s="166"/>
      <c r="S204" s="167"/>
      <c r="T204" s="168">
        <v>45137</v>
      </c>
      <c r="U204" s="163"/>
      <c r="V204" s="169" t="s">
        <v>162</v>
      </c>
      <c r="W204" s="173" t="s">
        <v>347</v>
      </c>
    </row>
    <row r="205" spans="1:23" ht="14.45" customHeight="1" x14ac:dyDescent="0.25">
      <c r="A205" s="171" t="s">
        <v>3640</v>
      </c>
      <c r="B205" s="160">
        <v>1.5</v>
      </c>
      <c r="C205" s="159" t="s">
        <v>168</v>
      </c>
      <c r="D205" s="159" t="s">
        <v>173</v>
      </c>
      <c r="E205" s="159" t="s">
        <v>279</v>
      </c>
      <c r="F205" s="159"/>
      <c r="G205" s="166" t="s">
        <v>179</v>
      </c>
      <c r="H205" s="171" t="s">
        <v>89</v>
      </c>
      <c r="I205" s="159" t="s">
        <v>106</v>
      </c>
      <c r="J205" s="165">
        <v>45131</v>
      </c>
      <c r="K205" s="165">
        <v>45131</v>
      </c>
      <c r="L205" s="172" t="s">
        <v>3364</v>
      </c>
      <c r="M205" s="159" t="s">
        <v>133</v>
      </c>
      <c r="N205" s="159" t="s">
        <v>290</v>
      </c>
      <c r="O205" s="159" t="s">
        <v>284</v>
      </c>
      <c r="P205" s="159"/>
      <c r="Q205" s="165"/>
      <c r="R205" s="166"/>
      <c r="S205" s="167"/>
      <c r="T205" s="168">
        <v>45142</v>
      </c>
      <c r="U205" s="163" t="s">
        <v>672</v>
      </c>
      <c r="V205" s="169" t="s">
        <v>162</v>
      </c>
      <c r="W205" s="173" t="s">
        <v>502</v>
      </c>
    </row>
    <row r="206" spans="1:23" ht="14.45" customHeight="1" x14ac:dyDescent="0.25">
      <c r="A206" s="171" t="s">
        <v>3641</v>
      </c>
      <c r="B206" s="160">
        <v>2</v>
      </c>
      <c r="C206" s="159" t="s">
        <v>178</v>
      </c>
      <c r="D206" s="159" t="s">
        <v>173</v>
      </c>
      <c r="E206" s="159" t="s">
        <v>279</v>
      </c>
      <c r="F206" s="159"/>
      <c r="G206" s="166" t="s">
        <v>179</v>
      </c>
      <c r="H206" s="171" t="s">
        <v>89</v>
      </c>
      <c r="I206" s="159" t="s">
        <v>106</v>
      </c>
      <c r="J206" s="165">
        <v>45131</v>
      </c>
      <c r="K206" s="165">
        <v>45131</v>
      </c>
      <c r="L206" s="172" t="s">
        <v>3642</v>
      </c>
      <c r="M206" s="159" t="s">
        <v>133</v>
      </c>
      <c r="N206" s="159" t="s">
        <v>290</v>
      </c>
      <c r="O206" s="159" t="s">
        <v>284</v>
      </c>
      <c r="P206" s="159"/>
      <c r="Q206" s="165"/>
      <c r="R206" s="166"/>
      <c r="S206" s="167"/>
      <c r="T206" s="168">
        <v>45131</v>
      </c>
      <c r="U206" s="163" t="s">
        <v>319</v>
      </c>
      <c r="V206" s="169" t="s">
        <v>160</v>
      </c>
      <c r="W206" s="173" t="s">
        <v>319</v>
      </c>
    </row>
    <row r="207" spans="1:23" ht="14.45" customHeight="1" x14ac:dyDescent="0.25">
      <c r="A207" s="171" t="s">
        <v>3643</v>
      </c>
      <c r="B207" s="160">
        <v>25</v>
      </c>
      <c r="C207" s="159" t="s">
        <v>168</v>
      </c>
      <c r="D207" s="159" t="s">
        <v>173</v>
      </c>
      <c r="E207" s="159" t="s">
        <v>185</v>
      </c>
      <c r="F207" s="159"/>
      <c r="G207" s="166" t="s">
        <v>342</v>
      </c>
      <c r="H207" s="171" t="s">
        <v>91</v>
      </c>
      <c r="I207" s="159" t="s">
        <v>114</v>
      </c>
      <c r="J207" s="165">
        <v>45132</v>
      </c>
      <c r="K207" s="165">
        <v>45132</v>
      </c>
      <c r="L207" s="172" t="s">
        <v>3644</v>
      </c>
      <c r="M207" s="159" t="s">
        <v>137</v>
      </c>
      <c r="N207" s="159" t="s">
        <v>290</v>
      </c>
      <c r="O207" s="159" t="s">
        <v>854</v>
      </c>
      <c r="P207" s="159"/>
      <c r="Q207" s="165"/>
      <c r="R207" s="166"/>
      <c r="S207" s="167"/>
      <c r="T207" s="168">
        <v>45135</v>
      </c>
      <c r="U207" s="163" t="s">
        <v>3645</v>
      </c>
      <c r="V207" s="169" t="s">
        <v>162</v>
      </c>
      <c r="W207" s="173" t="s">
        <v>371</v>
      </c>
    </row>
    <row r="208" spans="1:23" ht="14.45" customHeight="1" x14ac:dyDescent="0.25">
      <c r="A208" s="171" t="s">
        <v>3646</v>
      </c>
      <c r="B208" s="160">
        <f>2.5*30.4387/365.25</f>
        <v>0.20834154688569473</v>
      </c>
      <c r="C208" s="159" t="s">
        <v>168</v>
      </c>
      <c r="D208" s="159" t="s">
        <v>173</v>
      </c>
      <c r="E208" s="159" t="s">
        <v>279</v>
      </c>
      <c r="F208" s="159"/>
      <c r="G208" s="166" t="s">
        <v>477</v>
      </c>
      <c r="H208" s="171" t="s">
        <v>89</v>
      </c>
      <c r="I208" s="159" t="s">
        <v>106</v>
      </c>
      <c r="J208" s="165">
        <v>45132</v>
      </c>
      <c r="K208" s="165">
        <v>45132</v>
      </c>
      <c r="L208" s="172" t="s">
        <v>3647</v>
      </c>
      <c r="M208" s="159" t="s">
        <v>133</v>
      </c>
      <c r="N208" s="159" t="s">
        <v>290</v>
      </c>
      <c r="O208" s="159" t="s">
        <v>310</v>
      </c>
      <c r="P208" s="159"/>
      <c r="Q208" s="165"/>
      <c r="R208" s="166"/>
      <c r="S208" s="167"/>
      <c r="T208" s="168">
        <v>45133</v>
      </c>
      <c r="U208" s="163"/>
      <c r="V208" s="169" t="s">
        <v>162</v>
      </c>
      <c r="W208" s="173" t="s">
        <v>665</v>
      </c>
    </row>
    <row r="209" spans="1:23" ht="14.45" customHeight="1" x14ac:dyDescent="0.25">
      <c r="A209" s="171" t="s">
        <v>3648</v>
      </c>
      <c r="B209" s="160">
        <v>20</v>
      </c>
      <c r="C209" s="159" t="s">
        <v>168</v>
      </c>
      <c r="D209" s="159" t="s">
        <v>173</v>
      </c>
      <c r="E209" s="159" t="s">
        <v>185</v>
      </c>
      <c r="F209" s="159"/>
      <c r="G209" s="166" t="s">
        <v>835</v>
      </c>
      <c r="H209" s="171" t="s">
        <v>89</v>
      </c>
      <c r="I209" s="159" t="s">
        <v>114</v>
      </c>
      <c r="J209" s="165">
        <v>45130</v>
      </c>
      <c r="K209" s="165">
        <v>45130</v>
      </c>
      <c r="L209" s="172" t="s">
        <v>3649</v>
      </c>
      <c r="M209" s="159" t="s">
        <v>137</v>
      </c>
      <c r="N209" s="159" t="s">
        <v>644</v>
      </c>
      <c r="O209" s="159" t="s">
        <v>826</v>
      </c>
      <c r="P209" s="159" t="s">
        <v>353</v>
      </c>
      <c r="Q209" s="165">
        <v>45130</v>
      </c>
      <c r="R209" s="166" t="s">
        <v>147</v>
      </c>
      <c r="S209" s="167"/>
      <c r="T209" s="168">
        <v>45134</v>
      </c>
      <c r="U209" s="163" t="s">
        <v>3650</v>
      </c>
      <c r="V209" s="169" t="s">
        <v>162</v>
      </c>
      <c r="W209" s="173" t="s">
        <v>1482</v>
      </c>
    </row>
    <row r="210" spans="1:23" ht="14.45" customHeight="1" x14ac:dyDescent="0.25">
      <c r="A210" s="171" t="s">
        <v>3651</v>
      </c>
      <c r="B210" s="160">
        <v>6</v>
      </c>
      <c r="C210" s="159" t="s">
        <v>168</v>
      </c>
      <c r="D210" s="159" t="s">
        <v>173</v>
      </c>
      <c r="E210" s="159" t="s">
        <v>185</v>
      </c>
      <c r="F210" s="159"/>
      <c r="G210" s="166" t="s">
        <v>405</v>
      </c>
      <c r="H210" s="171" t="s">
        <v>91</v>
      </c>
      <c r="I210" s="159" t="s">
        <v>116</v>
      </c>
      <c r="J210" s="165">
        <v>45131</v>
      </c>
      <c r="K210" s="165">
        <v>45131</v>
      </c>
      <c r="L210" s="172" t="s">
        <v>2998</v>
      </c>
      <c r="M210" s="159" t="s">
        <v>133</v>
      </c>
      <c r="N210" s="159" t="s">
        <v>290</v>
      </c>
      <c r="O210" s="159" t="s">
        <v>345</v>
      </c>
      <c r="P210" s="159"/>
      <c r="Q210" s="165"/>
      <c r="R210" s="166"/>
      <c r="S210" s="167"/>
      <c r="T210" s="168">
        <v>45134</v>
      </c>
      <c r="U210" s="163" t="s">
        <v>3652</v>
      </c>
      <c r="V210" s="169" t="s">
        <v>162</v>
      </c>
      <c r="W210" s="173" t="s">
        <v>371</v>
      </c>
    </row>
    <row r="211" spans="1:23" ht="14.45" customHeight="1" x14ac:dyDescent="0.25">
      <c r="A211" s="171" t="s">
        <v>3653</v>
      </c>
      <c r="B211" s="160">
        <v>9</v>
      </c>
      <c r="C211" s="159" t="s">
        <v>168</v>
      </c>
      <c r="D211" s="159" t="s">
        <v>169</v>
      </c>
      <c r="E211" s="159" t="s">
        <v>185</v>
      </c>
      <c r="F211" s="159"/>
      <c r="G211" s="166" t="s">
        <v>1766</v>
      </c>
      <c r="H211" s="171" t="s">
        <v>91</v>
      </c>
      <c r="I211" s="159" t="s">
        <v>116</v>
      </c>
      <c r="J211" s="165">
        <v>45127</v>
      </c>
      <c r="K211" s="165">
        <v>45127</v>
      </c>
      <c r="L211" s="172" t="s">
        <v>3654</v>
      </c>
      <c r="M211" s="159" t="s">
        <v>133</v>
      </c>
      <c r="N211" s="159" t="s">
        <v>644</v>
      </c>
      <c r="O211" s="159" t="s">
        <v>291</v>
      </c>
      <c r="P211" s="159"/>
      <c r="Q211" s="165"/>
      <c r="R211" s="166"/>
      <c r="S211" s="167"/>
      <c r="T211" s="168">
        <v>45132</v>
      </c>
      <c r="U211" s="163"/>
      <c r="V211" s="169" t="s">
        <v>156</v>
      </c>
      <c r="W211" s="173" t="s">
        <v>3655</v>
      </c>
    </row>
    <row r="212" spans="1:23" ht="14.45" customHeight="1" x14ac:dyDescent="0.25">
      <c r="A212" s="171" t="s">
        <v>3656</v>
      </c>
      <c r="B212" s="160">
        <f>11*30.4387/365.25</f>
        <v>0.9167028062970568</v>
      </c>
      <c r="C212" s="159" t="s">
        <v>168</v>
      </c>
      <c r="D212" s="159" t="s">
        <v>173</v>
      </c>
      <c r="E212" s="159" t="s">
        <v>185</v>
      </c>
      <c r="F212" s="159"/>
      <c r="G212" s="166" t="s">
        <v>446</v>
      </c>
      <c r="H212" s="171" t="s">
        <v>91</v>
      </c>
      <c r="I212" s="159" t="s">
        <v>116</v>
      </c>
      <c r="J212" s="165">
        <v>45127</v>
      </c>
      <c r="K212" s="165">
        <v>45127</v>
      </c>
      <c r="L212" s="172" t="s">
        <v>3220</v>
      </c>
      <c r="M212" s="159" t="s">
        <v>133</v>
      </c>
      <c r="N212" s="159" t="s">
        <v>3221</v>
      </c>
      <c r="O212" s="159" t="s">
        <v>284</v>
      </c>
      <c r="P212" s="159"/>
      <c r="Q212" s="165"/>
      <c r="R212" s="166"/>
      <c r="S212" s="167"/>
      <c r="T212" s="168">
        <v>45134</v>
      </c>
      <c r="U212" s="163" t="s">
        <v>365</v>
      </c>
      <c r="V212" s="169" t="s">
        <v>162</v>
      </c>
      <c r="W212" s="173" t="s">
        <v>423</v>
      </c>
    </row>
    <row r="213" spans="1:23" ht="14.45" customHeight="1" x14ac:dyDescent="0.25">
      <c r="A213" s="171" t="s">
        <v>3657</v>
      </c>
      <c r="B213" s="170">
        <f>12/365.25</f>
        <v>3.2854209445585217E-2</v>
      </c>
      <c r="C213" s="159" t="s">
        <v>178</v>
      </c>
      <c r="D213" s="159" t="s">
        <v>173</v>
      </c>
      <c r="E213" s="159" t="s">
        <v>185</v>
      </c>
      <c r="F213" s="159"/>
      <c r="G213" s="166" t="s">
        <v>405</v>
      </c>
      <c r="H213" s="171" t="s">
        <v>91</v>
      </c>
      <c r="I213" s="159" t="s">
        <v>116</v>
      </c>
      <c r="J213" s="165">
        <v>45125</v>
      </c>
      <c r="K213" s="165">
        <v>45125</v>
      </c>
      <c r="L213" s="172" t="s">
        <v>3658</v>
      </c>
      <c r="M213" s="159" t="s">
        <v>133</v>
      </c>
      <c r="N213" s="159" t="s">
        <v>3221</v>
      </c>
      <c r="O213" s="159" t="s">
        <v>345</v>
      </c>
      <c r="P213" s="159"/>
      <c r="Q213" s="165"/>
      <c r="R213" s="166"/>
      <c r="S213" s="167"/>
      <c r="T213" s="168">
        <v>45131</v>
      </c>
      <c r="U213" s="163" t="s">
        <v>3659</v>
      </c>
      <c r="V213" s="169" t="s">
        <v>162</v>
      </c>
      <c r="W213" s="173" t="s">
        <v>347</v>
      </c>
    </row>
    <row r="214" spans="1:23" ht="14.45" customHeight="1" x14ac:dyDescent="0.25">
      <c r="A214" s="171" t="s">
        <v>3660</v>
      </c>
      <c r="B214" s="160">
        <f>7*30.4387/365.25</f>
        <v>0.58335633127994524</v>
      </c>
      <c r="C214" s="159" t="s">
        <v>168</v>
      </c>
      <c r="D214" s="159" t="s">
        <v>173</v>
      </c>
      <c r="E214" s="159" t="s">
        <v>279</v>
      </c>
      <c r="F214" s="159"/>
      <c r="G214" s="166" t="s">
        <v>338</v>
      </c>
      <c r="H214" s="171" t="s">
        <v>89</v>
      </c>
      <c r="I214" s="159" t="s">
        <v>102</v>
      </c>
      <c r="J214" s="165">
        <v>45132</v>
      </c>
      <c r="K214" s="165">
        <v>45132</v>
      </c>
      <c r="L214" s="172" t="s">
        <v>843</v>
      </c>
      <c r="M214" s="159" t="s">
        <v>133</v>
      </c>
      <c r="N214" s="159" t="s">
        <v>290</v>
      </c>
      <c r="O214" s="159" t="s">
        <v>284</v>
      </c>
      <c r="P214" s="159"/>
      <c r="Q214" s="165"/>
      <c r="R214" s="166"/>
      <c r="S214" s="167"/>
      <c r="T214" s="168">
        <v>45137</v>
      </c>
      <c r="U214" s="163" t="s">
        <v>1086</v>
      </c>
      <c r="V214" s="169" t="s">
        <v>162</v>
      </c>
      <c r="W214" s="173" t="s">
        <v>328</v>
      </c>
    </row>
    <row r="215" spans="1:23" ht="14.45" customHeight="1" x14ac:dyDescent="0.25">
      <c r="A215" s="171" t="s">
        <v>3661</v>
      </c>
      <c r="B215" s="160">
        <v>25</v>
      </c>
      <c r="C215" s="159" t="s">
        <v>168</v>
      </c>
      <c r="D215" s="159" t="s">
        <v>173</v>
      </c>
      <c r="E215" s="159" t="s">
        <v>185</v>
      </c>
      <c r="F215" s="159"/>
      <c r="G215" s="166" t="s">
        <v>1891</v>
      </c>
      <c r="H215" s="171" t="s">
        <v>91</v>
      </c>
      <c r="I215" s="159" t="s">
        <v>114</v>
      </c>
      <c r="J215" s="165">
        <v>45132</v>
      </c>
      <c r="K215" s="165">
        <v>45132</v>
      </c>
      <c r="L215" s="172" t="s">
        <v>3662</v>
      </c>
      <c r="M215" s="159" t="s">
        <v>137</v>
      </c>
      <c r="N215" s="159" t="s">
        <v>290</v>
      </c>
      <c r="O215" s="159" t="s">
        <v>171</v>
      </c>
      <c r="P215" s="159" t="s">
        <v>353</v>
      </c>
      <c r="Q215" s="165">
        <v>45132</v>
      </c>
      <c r="R215" s="166" t="s">
        <v>354</v>
      </c>
      <c r="S215" s="167"/>
      <c r="T215" s="168">
        <v>45144</v>
      </c>
      <c r="U215" s="163" t="s">
        <v>3663</v>
      </c>
      <c r="V215" s="169" t="s">
        <v>162</v>
      </c>
      <c r="W215" s="173" t="s">
        <v>324</v>
      </c>
    </row>
    <row r="216" spans="1:23" ht="14.45" customHeight="1" x14ac:dyDescent="0.25">
      <c r="A216" s="171" t="s">
        <v>3664</v>
      </c>
      <c r="B216" s="160">
        <v>2</v>
      </c>
      <c r="C216" s="159" t="s">
        <v>178</v>
      </c>
      <c r="D216" s="159" t="s">
        <v>173</v>
      </c>
      <c r="E216" s="159" t="s">
        <v>279</v>
      </c>
      <c r="F216" s="159"/>
      <c r="G216" s="166" t="s">
        <v>179</v>
      </c>
      <c r="H216" s="171" t="s">
        <v>89</v>
      </c>
      <c r="I216" s="159" t="s">
        <v>106</v>
      </c>
      <c r="J216" s="165">
        <v>45132</v>
      </c>
      <c r="K216" s="165">
        <v>45132</v>
      </c>
      <c r="L216" s="172" t="s">
        <v>3665</v>
      </c>
      <c r="M216" s="159" t="s">
        <v>133</v>
      </c>
      <c r="N216" s="159" t="s">
        <v>290</v>
      </c>
      <c r="O216" s="159" t="s">
        <v>383</v>
      </c>
      <c r="P216" s="159"/>
      <c r="Q216" s="165"/>
      <c r="R216" s="166"/>
      <c r="S216" s="167"/>
      <c r="T216" s="168">
        <v>45135</v>
      </c>
      <c r="U216" s="163" t="s">
        <v>3666</v>
      </c>
      <c r="V216" s="169" t="s">
        <v>162</v>
      </c>
      <c r="W216" s="173" t="s">
        <v>371</v>
      </c>
    </row>
    <row r="217" spans="1:23" ht="14.45" customHeight="1" x14ac:dyDescent="0.25">
      <c r="A217" s="171" t="s">
        <v>3667</v>
      </c>
      <c r="B217" s="160">
        <v>45</v>
      </c>
      <c r="C217" s="159" t="s">
        <v>178</v>
      </c>
      <c r="D217" s="159" t="s">
        <v>173</v>
      </c>
      <c r="E217" s="159" t="s">
        <v>279</v>
      </c>
      <c r="F217" s="159"/>
      <c r="G217" s="166" t="s">
        <v>179</v>
      </c>
      <c r="H217" s="171" t="s">
        <v>89</v>
      </c>
      <c r="I217" s="159" t="s">
        <v>106</v>
      </c>
      <c r="J217" s="165">
        <v>45130</v>
      </c>
      <c r="K217" s="165">
        <v>45130</v>
      </c>
      <c r="L217" s="172" t="s">
        <v>2596</v>
      </c>
      <c r="M217" s="159" t="s">
        <v>133</v>
      </c>
      <c r="N217" s="159" t="s">
        <v>644</v>
      </c>
      <c r="O217" s="159" t="s">
        <v>736</v>
      </c>
      <c r="P217" s="159"/>
      <c r="Q217" s="165"/>
      <c r="R217" s="166"/>
      <c r="S217" s="167"/>
      <c r="T217" s="168">
        <v>45136</v>
      </c>
      <c r="U217" s="163" t="s">
        <v>285</v>
      </c>
      <c r="V217" s="169" t="s">
        <v>166</v>
      </c>
      <c r="W217" s="173" t="s">
        <v>472</v>
      </c>
    </row>
    <row r="218" spans="1:23" ht="14.45" customHeight="1" x14ac:dyDescent="0.25">
      <c r="A218" s="171" t="s">
        <v>3668</v>
      </c>
      <c r="B218" s="160">
        <v>31</v>
      </c>
      <c r="C218" s="159" t="s">
        <v>168</v>
      </c>
      <c r="D218" s="159" t="s">
        <v>173</v>
      </c>
      <c r="E218" s="159" t="s">
        <v>185</v>
      </c>
      <c r="F218" s="159"/>
      <c r="G218" s="166" t="s">
        <v>367</v>
      </c>
      <c r="H218" s="171" t="s">
        <v>89</v>
      </c>
      <c r="I218" s="159" t="s">
        <v>114</v>
      </c>
      <c r="J218" s="165">
        <v>45133</v>
      </c>
      <c r="K218" s="165">
        <v>45133</v>
      </c>
      <c r="L218" s="172" t="s">
        <v>3669</v>
      </c>
      <c r="M218" s="159" t="s">
        <v>137</v>
      </c>
      <c r="N218" s="159" t="s">
        <v>290</v>
      </c>
      <c r="O218" s="159" t="s">
        <v>208</v>
      </c>
      <c r="P218" s="159"/>
      <c r="Q218" s="165"/>
      <c r="R218" s="166" t="s">
        <v>147</v>
      </c>
      <c r="S218" s="167"/>
      <c r="T218" s="168">
        <v>45136</v>
      </c>
      <c r="U218" s="163" t="s">
        <v>664</v>
      </c>
      <c r="V218" s="169" t="s">
        <v>162</v>
      </c>
      <c r="W218" s="173" t="s">
        <v>784</v>
      </c>
    </row>
    <row r="219" spans="1:23" ht="14.45" customHeight="1" x14ac:dyDescent="0.25">
      <c r="A219" s="171" t="s">
        <v>3670</v>
      </c>
      <c r="B219" s="160">
        <v>2.5</v>
      </c>
      <c r="C219" s="159" t="s">
        <v>168</v>
      </c>
      <c r="D219" s="159" t="s">
        <v>173</v>
      </c>
      <c r="E219" s="159" t="s">
        <v>185</v>
      </c>
      <c r="F219" s="159"/>
      <c r="G219" s="166" t="s">
        <v>363</v>
      </c>
      <c r="H219" s="171" t="s">
        <v>91</v>
      </c>
      <c r="I219" s="159" t="s">
        <v>114</v>
      </c>
      <c r="J219" s="165">
        <v>45133</v>
      </c>
      <c r="K219" s="165">
        <v>45133</v>
      </c>
      <c r="L219" s="172" t="s">
        <v>3366</v>
      </c>
      <c r="M219" s="159" t="s">
        <v>133</v>
      </c>
      <c r="N219" s="159" t="s">
        <v>290</v>
      </c>
      <c r="O219" s="159" t="s">
        <v>736</v>
      </c>
      <c r="P219" s="159"/>
      <c r="Q219" s="165"/>
      <c r="R219" s="166"/>
      <c r="S219" s="167"/>
      <c r="T219" s="168">
        <v>45134</v>
      </c>
      <c r="U219" s="163" t="s">
        <v>3671</v>
      </c>
      <c r="V219" s="169" t="s">
        <v>162</v>
      </c>
      <c r="W219" s="173" t="s">
        <v>665</v>
      </c>
    </row>
    <row r="220" spans="1:23" ht="14.45" customHeight="1" x14ac:dyDescent="0.25">
      <c r="A220" s="171" t="s">
        <v>3672</v>
      </c>
      <c r="B220" s="160">
        <v>35</v>
      </c>
      <c r="C220" s="159" t="s">
        <v>168</v>
      </c>
      <c r="D220" s="159" t="s">
        <v>173</v>
      </c>
      <c r="E220" s="159" t="s">
        <v>279</v>
      </c>
      <c r="F220" s="159"/>
      <c r="G220" s="166" t="s">
        <v>598</v>
      </c>
      <c r="H220" s="171" t="s">
        <v>89</v>
      </c>
      <c r="I220" s="159" t="s">
        <v>106</v>
      </c>
      <c r="J220" s="165">
        <v>45133</v>
      </c>
      <c r="K220" s="165">
        <v>45133</v>
      </c>
      <c r="L220" s="172" t="s">
        <v>2691</v>
      </c>
      <c r="M220" s="159" t="s">
        <v>137</v>
      </c>
      <c r="N220" s="159" t="s">
        <v>290</v>
      </c>
      <c r="O220" s="159" t="s">
        <v>208</v>
      </c>
      <c r="P220" s="159"/>
      <c r="Q220" s="165"/>
      <c r="R220" s="166"/>
      <c r="S220" s="167"/>
      <c r="T220" s="168">
        <v>45134</v>
      </c>
      <c r="U220" s="163" t="s">
        <v>972</v>
      </c>
      <c r="V220" s="169" t="s">
        <v>162</v>
      </c>
      <c r="W220" s="173" t="s">
        <v>1569</v>
      </c>
    </row>
    <row r="221" spans="1:23" ht="14.45" customHeight="1" x14ac:dyDescent="0.25">
      <c r="A221" s="171" t="s">
        <v>3673</v>
      </c>
      <c r="B221" s="160">
        <f>5*30.4387/365.25</f>
        <v>0.41668309377138946</v>
      </c>
      <c r="C221" s="159" t="s">
        <v>178</v>
      </c>
      <c r="D221" s="159" t="s">
        <v>173</v>
      </c>
      <c r="E221" s="159" t="s">
        <v>279</v>
      </c>
      <c r="F221" s="159"/>
      <c r="G221" s="166" t="s">
        <v>179</v>
      </c>
      <c r="H221" s="171" t="s">
        <v>89</v>
      </c>
      <c r="I221" s="159" t="s">
        <v>106</v>
      </c>
      <c r="J221" s="165">
        <v>45133</v>
      </c>
      <c r="K221" s="165">
        <v>45133</v>
      </c>
      <c r="L221" s="172" t="s">
        <v>843</v>
      </c>
      <c r="M221" s="159" t="s">
        <v>133</v>
      </c>
      <c r="N221" s="159" t="s">
        <v>290</v>
      </c>
      <c r="O221" s="159" t="s">
        <v>284</v>
      </c>
      <c r="P221" s="159"/>
      <c r="Q221" s="165"/>
      <c r="R221" s="166"/>
      <c r="S221" s="167"/>
      <c r="T221" s="168">
        <v>45142</v>
      </c>
      <c r="U221" s="163" t="s">
        <v>3674</v>
      </c>
      <c r="V221" s="169" t="s">
        <v>162</v>
      </c>
      <c r="W221" s="173" t="s">
        <v>417</v>
      </c>
    </row>
    <row r="222" spans="1:23" ht="14.45" customHeight="1" x14ac:dyDescent="0.25">
      <c r="A222" s="171" t="s">
        <v>3675</v>
      </c>
      <c r="B222" s="160">
        <v>30</v>
      </c>
      <c r="C222" s="159" t="s">
        <v>178</v>
      </c>
      <c r="D222" s="159" t="s">
        <v>173</v>
      </c>
      <c r="E222" s="159" t="s">
        <v>279</v>
      </c>
      <c r="F222" s="159"/>
      <c r="G222" s="166" t="s">
        <v>224</v>
      </c>
      <c r="H222" s="171" t="s">
        <v>89</v>
      </c>
      <c r="I222" s="159" t="s">
        <v>104</v>
      </c>
      <c r="J222" s="165">
        <v>45133</v>
      </c>
      <c r="K222" s="165">
        <v>45133</v>
      </c>
      <c r="L222" s="172" t="s">
        <v>3676</v>
      </c>
      <c r="M222" s="159" t="s">
        <v>133</v>
      </c>
      <c r="N222" s="159" t="s">
        <v>290</v>
      </c>
      <c r="O222" s="159" t="s">
        <v>345</v>
      </c>
      <c r="P222" s="159"/>
      <c r="Q222" s="165"/>
      <c r="R222" s="166"/>
      <c r="S222" s="167"/>
      <c r="T222" s="168">
        <v>45134</v>
      </c>
      <c r="U222" s="163" t="s">
        <v>285</v>
      </c>
      <c r="V222" s="169" t="s">
        <v>166</v>
      </c>
      <c r="W222" s="173" t="s">
        <v>475</v>
      </c>
    </row>
    <row r="223" spans="1:23" ht="14.45" customHeight="1" x14ac:dyDescent="0.25">
      <c r="A223" s="171" t="s">
        <v>3677</v>
      </c>
      <c r="B223" s="160">
        <v>41</v>
      </c>
      <c r="C223" s="159" t="s">
        <v>168</v>
      </c>
      <c r="D223" s="159" t="s">
        <v>169</v>
      </c>
      <c r="E223" s="159" t="s">
        <v>795</v>
      </c>
      <c r="F223" s="159"/>
      <c r="G223" s="166" t="s">
        <v>3678</v>
      </c>
      <c r="H223" s="171" t="s">
        <v>95</v>
      </c>
      <c r="I223" s="159" t="s">
        <v>122</v>
      </c>
      <c r="J223" s="165">
        <v>45134</v>
      </c>
      <c r="K223" s="165">
        <v>45134</v>
      </c>
      <c r="L223" s="172" t="s">
        <v>482</v>
      </c>
      <c r="M223" s="159" t="s">
        <v>133</v>
      </c>
      <c r="N223" s="159" t="s">
        <v>644</v>
      </c>
      <c r="O223" s="159" t="s">
        <v>421</v>
      </c>
      <c r="P223" s="159"/>
      <c r="Q223" s="165"/>
      <c r="R223" s="166"/>
      <c r="S223" s="167"/>
      <c r="T223" s="168"/>
      <c r="U223" s="163"/>
      <c r="V223" s="169" t="s">
        <v>156</v>
      </c>
      <c r="W223" s="173" t="s">
        <v>3590</v>
      </c>
    </row>
    <row r="224" spans="1:23" ht="14.45" customHeight="1" x14ac:dyDescent="0.25">
      <c r="A224" s="171" t="s">
        <v>3679</v>
      </c>
      <c r="B224" s="160">
        <f>7*30.4387/365.25</f>
        <v>0.58335633127994524</v>
      </c>
      <c r="C224" s="159" t="s">
        <v>178</v>
      </c>
      <c r="D224" s="159" t="s">
        <v>173</v>
      </c>
      <c r="E224" s="159" t="s">
        <v>185</v>
      </c>
      <c r="F224" s="159"/>
      <c r="G224" s="166" t="s">
        <v>436</v>
      </c>
      <c r="H224" s="171" t="s">
        <v>91</v>
      </c>
      <c r="I224" s="159" t="s">
        <v>114</v>
      </c>
      <c r="J224" s="165">
        <v>45134</v>
      </c>
      <c r="K224" s="165">
        <v>45134</v>
      </c>
      <c r="L224" s="172" t="s">
        <v>3680</v>
      </c>
      <c r="M224" s="159" t="s">
        <v>133</v>
      </c>
      <c r="N224" s="159" t="s">
        <v>2615</v>
      </c>
      <c r="O224" s="159" t="s">
        <v>284</v>
      </c>
      <c r="P224" s="159"/>
      <c r="Q224" s="165"/>
      <c r="R224" s="166"/>
      <c r="S224" s="167"/>
      <c r="T224" s="168">
        <v>45138</v>
      </c>
      <c r="U224" s="163" t="s">
        <v>3681</v>
      </c>
      <c r="V224" s="169" t="s">
        <v>162</v>
      </c>
      <c r="W224" s="173" t="s">
        <v>299</v>
      </c>
    </row>
    <row r="225" spans="1:23" ht="14.45" customHeight="1" x14ac:dyDescent="0.25">
      <c r="A225" s="171" t="s">
        <v>3682</v>
      </c>
      <c r="B225" s="160">
        <v>60</v>
      </c>
      <c r="C225" s="159" t="s">
        <v>168</v>
      </c>
      <c r="D225" s="159" t="s">
        <v>173</v>
      </c>
      <c r="E225" s="159" t="s">
        <v>279</v>
      </c>
      <c r="F225" s="159"/>
      <c r="G225" s="166" t="s">
        <v>477</v>
      </c>
      <c r="H225" s="171" t="s">
        <v>89</v>
      </c>
      <c r="I225" s="159" t="s">
        <v>106</v>
      </c>
      <c r="J225" s="165">
        <v>45135</v>
      </c>
      <c r="K225" s="165">
        <v>45135</v>
      </c>
      <c r="L225" s="172" t="s">
        <v>3683</v>
      </c>
      <c r="M225" s="159" t="s">
        <v>133</v>
      </c>
      <c r="N225" s="159" t="s">
        <v>2615</v>
      </c>
      <c r="O225" s="159" t="s">
        <v>736</v>
      </c>
      <c r="P225" s="159"/>
      <c r="Q225" s="165"/>
      <c r="R225" s="166"/>
      <c r="S225" s="167"/>
      <c r="T225" s="168">
        <v>45137</v>
      </c>
      <c r="U225" s="163" t="s">
        <v>3684</v>
      </c>
      <c r="V225" s="169" t="s">
        <v>162</v>
      </c>
      <c r="W225" s="173" t="s">
        <v>276</v>
      </c>
    </row>
    <row r="226" spans="1:23" ht="14.45" customHeight="1" x14ac:dyDescent="0.25">
      <c r="A226" s="171" t="s">
        <v>3685</v>
      </c>
      <c r="B226" s="160">
        <f>8*30.4387/365.25</f>
        <v>0.66669295003422313</v>
      </c>
      <c r="C226" s="159" t="s">
        <v>178</v>
      </c>
      <c r="D226" s="159" t="s">
        <v>173</v>
      </c>
      <c r="E226" s="159" t="s">
        <v>279</v>
      </c>
      <c r="F226" s="159"/>
      <c r="G226" s="166" t="s">
        <v>3686</v>
      </c>
      <c r="H226" s="171" t="s">
        <v>89</v>
      </c>
      <c r="I226" s="159" t="s">
        <v>104</v>
      </c>
      <c r="J226" s="165">
        <v>45135</v>
      </c>
      <c r="K226" s="165">
        <v>45135</v>
      </c>
      <c r="L226" s="172" t="s">
        <v>3238</v>
      </c>
      <c r="M226" s="159" t="s">
        <v>133</v>
      </c>
      <c r="N226" s="159" t="s">
        <v>2615</v>
      </c>
      <c r="O226" s="159" t="s">
        <v>284</v>
      </c>
      <c r="P226" s="159"/>
      <c r="Q226" s="165"/>
      <c r="R226" s="166"/>
      <c r="S226" s="167"/>
      <c r="T226" s="168">
        <v>45139</v>
      </c>
      <c r="U226" s="163" t="s">
        <v>3687</v>
      </c>
      <c r="V226" s="169" t="s">
        <v>162</v>
      </c>
      <c r="W226" s="173" t="s">
        <v>299</v>
      </c>
    </row>
    <row r="227" spans="1:23" ht="14.45" customHeight="1" x14ac:dyDescent="0.25">
      <c r="A227" s="171" t="s">
        <v>3688</v>
      </c>
      <c r="B227" s="160">
        <v>30</v>
      </c>
      <c r="C227" s="159" t="s">
        <v>168</v>
      </c>
      <c r="D227" s="159" t="s">
        <v>587</v>
      </c>
      <c r="E227" s="159" t="s">
        <v>185</v>
      </c>
      <c r="F227" s="159"/>
      <c r="G227" s="166" t="s">
        <v>3689</v>
      </c>
      <c r="H227" s="171" t="s">
        <v>91</v>
      </c>
      <c r="I227" s="159" t="s">
        <v>116</v>
      </c>
      <c r="J227" s="165">
        <v>45135</v>
      </c>
      <c r="K227" s="165">
        <v>45135</v>
      </c>
      <c r="L227" s="172" t="s">
        <v>3690</v>
      </c>
      <c r="M227" s="159" t="s">
        <v>133</v>
      </c>
      <c r="N227" s="159" t="s">
        <v>644</v>
      </c>
      <c r="O227" s="159" t="s">
        <v>511</v>
      </c>
      <c r="P227" s="159"/>
      <c r="Q227" s="165"/>
      <c r="R227" s="166"/>
      <c r="S227" s="167"/>
      <c r="T227" s="168">
        <v>45142</v>
      </c>
      <c r="U227" s="163" t="s">
        <v>1372</v>
      </c>
      <c r="V227" s="169" t="s">
        <v>162</v>
      </c>
      <c r="W227" s="173" t="s">
        <v>423</v>
      </c>
    </row>
    <row r="228" spans="1:23" ht="14.45" customHeight="1" x14ac:dyDescent="0.25">
      <c r="A228" s="171" t="s">
        <v>3691</v>
      </c>
      <c r="B228" s="160">
        <v>27</v>
      </c>
      <c r="C228" s="159" t="s">
        <v>168</v>
      </c>
      <c r="D228" s="159" t="s">
        <v>173</v>
      </c>
      <c r="E228" s="159" t="s">
        <v>279</v>
      </c>
      <c r="F228" s="159"/>
      <c r="G228" s="166" t="s">
        <v>373</v>
      </c>
      <c r="H228" s="171" t="s">
        <v>89</v>
      </c>
      <c r="I228" s="159" t="s">
        <v>106</v>
      </c>
      <c r="J228" s="165">
        <v>45136</v>
      </c>
      <c r="K228" s="165">
        <v>45136</v>
      </c>
      <c r="L228" s="172" t="s">
        <v>3692</v>
      </c>
      <c r="M228" s="159" t="s">
        <v>137</v>
      </c>
      <c r="N228" s="159" t="s">
        <v>3385</v>
      </c>
      <c r="O228" s="159" t="s">
        <v>208</v>
      </c>
      <c r="P228" s="159"/>
      <c r="Q228" s="165"/>
      <c r="R228" s="166" t="s">
        <v>147</v>
      </c>
      <c r="S228" s="167"/>
      <c r="T228" s="168">
        <v>45137</v>
      </c>
      <c r="U228" s="163" t="s">
        <v>3693</v>
      </c>
      <c r="V228" s="169" t="s">
        <v>162</v>
      </c>
      <c r="W228" s="173" t="s">
        <v>3694</v>
      </c>
    </row>
    <row r="229" spans="1:23" ht="14.45" customHeight="1" x14ac:dyDescent="0.25">
      <c r="A229" s="171" t="s">
        <v>3695</v>
      </c>
      <c r="B229" s="160">
        <v>1.5</v>
      </c>
      <c r="C229" s="159" t="s">
        <v>168</v>
      </c>
      <c r="D229" s="159" t="s">
        <v>173</v>
      </c>
      <c r="E229" s="159" t="s">
        <v>185</v>
      </c>
      <c r="F229" s="159"/>
      <c r="G229" s="166" t="s">
        <v>405</v>
      </c>
      <c r="H229" s="171" t="s">
        <v>91</v>
      </c>
      <c r="I229" s="159" t="s">
        <v>116</v>
      </c>
      <c r="J229" s="165">
        <v>45136</v>
      </c>
      <c r="K229" s="165">
        <v>45136</v>
      </c>
      <c r="L229" s="172" t="s">
        <v>3696</v>
      </c>
      <c r="M229" s="159" t="s">
        <v>133</v>
      </c>
      <c r="N229" s="159" t="s">
        <v>3385</v>
      </c>
      <c r="O229" s="159" t="s">
        <v>345</v>
      </c>
      <c r="P229" s="159"/>
      <c r="Q229" s="165"/>
      <c r="R229" s="166"/>
      <c r="S229" s="167"/>
      <c r="T229" s="168">
        <v>45140</v>
      </c>
      <c r="U229" s="163" t="s">
        <v>3652</v>
      </c>
      <c r="V229" s="169" t="s">
        <v>162</v>
      </c>
      <c r="W229" s="173" t="s">
        <v>299</v>
      </c>
    </row>
    <row r="230" spans="1:23" ht="14.45" customHeight="1" x14ac:dyDescent="0.25">
      <c r="A230" s="171" t="s">
        <v>3697</v>
      </c>
      <c r="B230" s="160">
        <v>28</v>
      </c>
      <c r="C230" s="159" t="s">
        <v>178</v>
      </c>
      <c r="D230" s="159" t="s">
        <v>173</v>
      </c>
      <c r="E230" s="159" t="s">
        <v>185</v>
      </c>
      <c r="F230" s="159"/>
      <c r="G230" s="166" t="s">
        <v>446</v>
      </c>
      <c r="H230" s="171" t="s">
        <v>91</v>
      </c>
      <c r="I230" s="159" t="s">
        <v>116</v>
      </c>
      <c r="J230" s="165">
        <v>45136</v>
      </c>
      <c r="K230" s="165">
        <v>45136</v>
      </c>
      <c r="L230" s="172" t="s">
        <v>3529</v>
      </c>
      <c r="M230" s="159" t="s">
        <v>133</v>
      </c>
      <c r="N230" s="159" t="s">
        <v>3385</v>
      </c>
      <c r="O230" s="159" t="s">
        <v>736</v>
      </c>
      <c r="P230" s="159"/>
      <c r="Q230" s="165"/>
      <c r="R230" s="166"/>
      <c r="S230" s="167"/>
      <c r="T230" s="168">
        <v>45140</v>
      </c>
      <c r="U230" s="163" t="s">
        <v>3698</v>
      </c>
      <c r="V230" s="169" t="s">
        <v>162</v>
      </c>
      <c r="W230" s="173" t="s">
        <v>299</v>
      </c>
    </row>
    <row r="231" spans="1:23" ht="14.45" customHeight="1" x14ac:dyDescent="0.25">
      <c r="A231" s="171" t="s">
        <v>3699</v>
      </c>
      <c r="B231" s="160">
        <f>4*30.4387/365.25</f>
        <v>0.33334647501711157</v>
      </c>
      <c r="C231" s="159" t="s">
        <v>168</v>
      </c>
      <c r="D231" s="159" t="s">
        <v>173</v>
      </c>
      <c r="E231" s="159" t="s">
        <v>279</v>
      </c>
      <c r="F231" s="159"/>
      <c r="G231" s="166" t="s">
        <v>179</v>
      </c>
      <c r="H231" s="171" t="s">
        <v>89</v>
      </c>
      <c r="I231" s="159" t="s">
        <v>106</v>
      </c>
      <c r="J231" s="165">
        <v>45137</v>
      </c>
      <c r="K231" s="165">
        <v>45137</v>
      </c>
      <c r="L231" s="172" t="s">
        <v>1086</v>
      </c>
      <c r="M231" s="159" t="s">
        <v>133</v>
      </c>
      <c r="N231" s="159" t="s">
        <v>3385</v>
      </c>
      <c r="O231" s="159" t="s">
        <v>284</v>
      </c>
      <c r="P231" s="159"/>
      <c r="Q231" s="165"/>
      <c r="R231" s="166"/>
      <c r="S231" s="167"/>
      <c r="T231" s="168">
        <v>45142</v>
      </c>
      <c r="U231" s="163" t="s">
        <v>3687</v>
      </c>
      <c r="V231" s="169" t="s">
        <v>162</v>
      </c>
      <c r="W231" s="173" t="s">
        <v>328</v>
      </c>
    </row>
    <row r="232" spans="1:23" ht="14.45" customHeight="1" x14ac:dyDescent="0.25">
      <c r="A232" s="171"/>
      <c r="B232" s="160"/>
      <c r="C232" s="159"/>
      <c r="D232" s="159"/>
      <c r="E232" s="159"/>
      <c r="F232" s="159"/>
      <c r="G232" s="166"/>
      <c r="H232" s="171"/>
      <c r="I232" s="159"/>
      <c r="J232" s="165"/>
      <c r="K232" s="178"/>
      <c r="L232" s="172"/>
      <c r="M232" s="159"/>
      <c r="N232" s="159"/>
      <c r="O232" s="159"/>
      <c r="P232" s="159"/>
      <c r="Q232" s="165"/>
      <c r="R232" s="166"/>
      <c r="S232" s="167"/>
      <c r="T232" s="168"/>
      <c r="U232" s="163"/>
      <c r="V232" s="169"/>
      <c r="W232" s="173"/>
    </row>
    <row r="233" spans="1:23" ht="14.45" customHeight="1" x14ac:dyDescent="0.25">
      <c r="A233" s="171"/>
      <c r="B233" s="160"/>
      <c r="C233" s="159"/>
      <c r="D233" s="159"/>
      <c r="E233" s="159"/>
      <c r="F233" s="159"/>
      <c r="G233" s="166"/>
      <c r="H233" s="171"/>
      <c r="I233" s="159"/>
      <c r="J233" s="165"/>
      <c r="K233" s="178"/>
      <c r="L233" s="172"/>
      <c r="M233" s="159"/>
      <c r="N233" s="159"/>
      <c r="O233" s="159"/>
      <c r="P233" s="159"/>
      <c r="Q233" s="165"/>
      <c r="R233" s="166"/>
      <c r="S233" s="167"/>
      <c r="T233" s="168"/>
      <c r="U233" s="163"/>
      <c r="V233" s="169"/>
      <c r="W233" s="173"/>
    </row>
    <row r="234" spans="1:23" ht="14.45" customHeight="1" x14ac:dyDescent="0.25">
      <c r="A234" s="171"/>
      <c r="B234" s="160"/>
      <c r="C234" s="159"/>
      <c r="D234" s="159"/>
      <c r="E234" s="159"/>
      <c r="F234" s="159"/>
      <c r="G234" s="166"/>
      <c r="H234" s="171"/>
      <c r="I234" s="159"/>
      <c r="J234" s="165"/>
      <c r="K234" s="178"/>
      <c r="L234" s="172"/>
      <c r="M234" s="159"/>
      <c r="N234" s="159"/>
      <c r="O234" s="159"/>
      <c r="P234" s="159"/>
      <c r="Q234" s="165"/>
      <c r="R234" s="166"/>
      <c r="S234" s="167"/>
      <c r="T234" s="168"/>
      <c r="U234" s="163"/>
      <c r="V234" s="169"/>
      <c r="W234" s="173"/>
    </row>
    <row r="235" spans="1:23" ht="14.45" customHeight="1" x14ac:dyDescent="0.25">
      <c r="A235" s="171"/>
      <c r="B235" s="160"/>
      <c r="C235" s="159"/>
      <c r="D235" s="159"/>
      <c r="E235" s="159"/>
      <c r="F235" s="159"/>
      <c r="G235" s="166"/>
      <c r="H235" s="171"/>
      <c r="I235" s="159"/>
      <c r="J235" s="165"/>
      <c r="K235" s="178"/>
      <c r="L235" s="172"/>
      <c r="M235" s="159"/>
      <c r="N235" s="159"/>
      <c r="O235" s="159"/>
      <c r="P235" s="159"/>
      <c r="Q235" s="165"/>
      <c r="R235" s="166"/>
      <c r="S235" s="167"/>
      <c r="T235" s="168"/>
      <c r="U235" s="163"/>
      <c r="V235" s="169"/>
      <c r="W235" s="173"/>
    </row>
    <row r="236" spans="1:23" ht="14.45" customHeight="1" x14ac:dyDescent="0.25">
      <c r="A236" s="171"/>
      <c r="B236" s="160"/>
      <c r="C236" s="159"/>
      <c r="D236" s="159"/>
      <c r="E236" s="159"/>
      <c r="F236" s="159"/>
      <c r="G236" s="166"/>
      <c r="H236" s="171"/>
      <c r="I236" s="159"/>
      <c r="J236" s="165"/>
      <c r="K236" s="178"/>
      <c r="L236" s="172"/>
      <c r="M236" s="159"/>
      <c r="N236" s="159"/>
      <c r="O236" s="159"/>
      <c r="P236" s="159"/>
      <c r="Q236" s="165"/>
      <c r="R236" s="166"/>
      <c r="S236" s="167"/>
      <c r="T236" s="168"/>
      <c r="U236" s="163"/>
      <c r="V236" s="169"/>
      <c r="W236" s="173"/>
    </row>
    <row r="237" spans="1:23" ht="14.45" customHeight="1" x14ac:dyDescent="0.25">
      <c r="A237" s="171"/>
      <c r="B237" s="160"/>
      <c r="C237" s="159"/>
      <c r="D237" s="159"/>
      <c r="E237" s="159"/>
      <c r="F237" s="159"/>
      <c r="G237" s="166"/>
      <c r="H237" s="171"/>
      <c r="I237" s="159"/>
      <c r="J237" s="165"/>
      <c r="K237" s="178"/>
      <c r="L237" s="172"/>
      <c r="M237" s="159"/>
      <c r="N237" s="159"/>
      <c r="O237" s="159"/>
      <c r="P237" s="159"/>
      <c r="Q237" s="165"/>
      <c r="R237" s="166"/>
      <c r="S237" s="167"/>
      <c r="T237" s="168"/>
      <c r="U237" s="163"/>
      <c r="V237" s="169"/>
      <c r="W237" s="173"/>
    </row>
    <row r="238" spans="1:23" ht="14.45" customHeight="1" x14ac:dyDescent="0.25">
      <c r="A238" s="171"/>
      <c r="B238" s="160"/>
      <c r="C238" s="159"/>
      <c r="D238" s="159"/>
      <c r="E238" s="159"/>
      <c r="F238" s="159"/>
      <c r="G238" s="166"/>
      <c r="H238" s="171"/>
      <c r="I238" s="159"/>
      <c r="J238" s="165"/>
      <c r="K238" s="178"/>
      <c r="L238" s="172"/>
      <c r="M238" s="159"/>
      <c r="N238" s="159"/>
      <c r="O238" s="159"/>
      <c r="P238" s="159"/>
      <c r="Q238" s="165"/>
      <c r="R238" s="166"/>
      <c r="S238" s="167"/>
      <c r="T238" s="168"/>
      <c r="U238" s="163"/>
      <c r="V238" s="169"/>
      <c r="W238" s="173"/>
    </row>
    <row r="239" spans="1:23" ht="14.45" customHeight="1" x14ac:dyDescent="0.25">
      <c r="A239" s="171"/>
      <c r="B239" s="160"/>
      <c r="C239" s="159"/>
      <c r="D239" s="159"/>
      <c r="E239" s="159"/>
      <c r="F239" s="159"/>
      <c r="G239" s="166"/>
      <c r="H239" s="171"/>
      <c r="I239" s="159"/>
      <c r="J239" s="165"/>
      <c r="K239" s="178"/>
      <c r="L239" s="172"/>
      <c r="M239" s="159"/>
      <c r="N239" s="159"/>
      <c r="O239" s="159"/>
      <c r="P239" s="159"/>
      <c r="Q239" s="165"/>
      <c r="R239" s="166"/>
      <c r="S239" s="167"/>
      <c r="T239" s="168"/>
      <c r="U239" s="163"/>
      <c r="V239" s="169"/>
      <c r="W239" s="173"/>
    </row>
    <row r="240" spans="1:23" ht="14.45" customHeight="1" x14ac:dyDescent="0.25">
      <c r="A240" s="171"/>
      <c r="B240" s="160"/>
      <c r="C240" s="159"/>
      <c r="D240" s="159"/>
      <c r="E240" s="159"/>
      <c r="F240" s="159"/>
      <c r="G240" s="166"/>
      <c r="H240" s="171"/>
      <c r="I240" s="159"/>
      <c r="J240" s="165"/>
      <c r="K240" s="178"/>
      <c r="L240" s="172"/>
      <c r="M240" s="159"/>
      <c r="N240" s="159"/>
      <c r="O240" s="159"/>
      <c r="P240" s="159"/>
      <c r="Q240" s="165"/>
      <c r="R240" s="166"/>
      <c r="S240" s="167"/>
      <c r="T240" s="168"/>
      <c r="U240" s="163"/>
      <c r="V240" s="169"/>
      <c r="W240" s="173"/>
    </row>
    <row r="241" spans="1:23" ht="14.45" customHeight="1" x14ac:dyDescent="0.25">
      <c r="A241" s="171"/>
      <c r="B241" s="160"/>
      <c r="C241" s="159"/>
      <c r="D241" s="159"/>
      <c r="E241" s="159"/>
      <c r="F241" s="159"/>
      <c r="G241" s="166"/>
      <c r="H241" s="171"/>
      <c r="I241" s="159"/>
      <c r="J241" s="165"/>
      <c r="K241" s="178"/>
      <c r="L241" s="172"/>
      <c r="M241" s="159"/>
      <c r="N241" s="159"/>
      <c r="O241" s="159"/>
      <c r="P241" s="159"/>
      <c r="Q241" s="165"/>
      <c r="R241" s="166"/>
      <c r="S241" s="167"/>
      <c r="T241" s="168"/>
      <c r="U241" s="163"/>
      <c r="V241" s="169"/>
      <c r="W241" s="173"/>
    </row>
    <row r="242" spans="1:23" ht="14.45" customHeight="1" x14ac:dyDescent="0.25">
      <c r="A242" s="171"/>
      <c r="B242" s="160"/>
      <c r="C242" s="159"/>
      <c r="D242" s="159"/>
      <c r="E242" s="159"/>
      <c r="F242" s="159"/>
      <c r="G242" s="166"/>
      <c r="H242" s="171"/>
      <c r="I242" s="159"/>
      <c r="J242" s="165"/>
      <c r="K242" s="178"/>
      <c r="L242" s="172"/>
      <c r="M242" s="159"/>
      <c r="N242" s="159"/>
      <c r="O242" s="159"/>
      <c r="P242" s="159"/>
      <c r="Q242" s="165"/>
      <c r="R242" s="166"/>
      <c r="S242" s="167"/>
      <c r="T242" s="168"/>
      <c r="U242" s="163"/>
      <c r="V242" s="169"/>
      <c r="W242" s="173"/>
    </row>
    <row r="243" spans="1:23" ht="14.45" customHeight="1" x14ac:dyDescent="0.25">
      <c r="A243" s="171"/>
      <c r="B243" s="160"/>
      <c r="C243" s="159"/>
      <c r="D243" s="159"/>
      <c r="E243" s="159"/>
      <c r="F243" s="159"/>
      <c r="G243" s="166"/>
      <c r="H243" s="171"/>
      <c r="I243" s="159"/>
      <c r="J243" s="165"/>
      <c r="K243" s="178"/>
      <c r="L243" s="172"/>
      <c r="M243" s="159"/>
      <c r="N243" s="159"/>
      <c r="O243" s="159"/>
      <c r="P243" s="159"/>
      <c r="Q243" s="165"/>
      <c r="R243" s="166"/>
      <c r="S243" s="167"/>
      <c r="T243" s="168"/>
      <c r="U243" s="163"/>
      <c r="V243" s="169"/>
      <c r="W243" s="173"/>
    </row>
    <row r="244" spans="1:23" ht="14.45" customHeight="1" x14ac:dyDescent="0.25">
      <c r="A244" s="171"/>
      <c r="B244" s="160"/>
      <c r="C244" s="159"/>
      <c r="D244" s="159"/>
      <c r="E244" s="159"/>
      <c r="F244" s="159"/>
      <c r="G244" s="166"/>
      <c r="H244" s="171"/>
      <c r="I244" s="159"/>
      <c r="J244" s="165"/>
      <c r="K244" s="178"/>
      <c r="L244" s="172"/>
      <c r="M244" s="159"/>
      <c r="N244" s="159"/>
      <c r="O244" s="159"/>
      <c r="P244" s="159"/>
      <c r="Q244" s="165"/>
      <c r="R244" s="166"/>
      <c r="S244" s="167"/>
      <c r="T244" s="168"/>
      <c r="U244" s="163"/>
      <c r="V244" s="169"/>
      <c r="W244" s="173"/>
    </row>
    <row r="245" spans="1:23" ht="14.45" customHeight="1" x14ac:dyDescent="0.25">
      <c r="A245" s="171"/>
      <c r="B245" s="160"/>
      <c r="C245" s="159"/>
      <c r="D245" s="159"/>
      <c r="E245" s="159"/>
      <c r="F245" s="159"/>
      <c r="G245" s="166"/>
      <c r="H245" s="171"/>
      <c r="I245" s="159"/>
      <c r="J245" s="165"/>
      <c r="K245" s="178"/>
      <c r="L245" s="172"/>
      <c r="M245" s="159"/>
      <c r="N245" s="159"/>
      <c r="O245" s="159"/>
      <c r="P245" s="159"/>
      <c r="Q245" s="165"/>
      <c r="R245" s="166"/>
      <c r="S245" s="167"/>
      <c r="T245" s="168"/>
      <c r="U245" s="163"/>
      <c r="V245" s="169"/>
      <c r="W245" s="173"/>
    </row>
    <row r="246" spans="1:23" ht="14.45" customHeight="1" x14ac:dyDescent="0.25">
      <c r="A246" s="171"/>
      <c r="B246" s="160"/>
      <c r="C246" s="159"/>
      <c r="D246" s="159"/>
      <c r="E246" s="159"/>
      <c r="F246" s="159"/>
      <c r="G246" s="166"/>
      <c r="H246" s="171"/>
      <c r="I246" s="159"/>
      <c r="J246" s="165"/>
      <c r="K246" s="178"/>
      <c r="L246" s="172"/>
      <c r="M246" s="159"/>
      <c r="N246" s="159"/>
      <c r="O246" s="159"/>
      <c r="P246" s="159"/>
      <c r="Q246" s="165"/>
      <c r="R246" s="166"/>
      <c r="S246" s="167"/>
      <c r="T246" s="168"/>
      <c r="U246" s="163"/>
      <c r="V246" s="169"/>
      <c r="W246" s="173"/>
    </row>
    <row r="247" spans="1:23" ht="14.45" customHeight="1" x14ac:dyDescent="0.25">
      <c r="A247" s="171"/>
      <c r="B247" s="160"/>
      <c r="C247" s="159"/>
      <c r="D247" s="159"/>
      <c r="E247" s="159"/>
      <c r="F247" s="159"/>
      <c r="G247" s="166"/>
      <c r="H247" s="171"/>
      <c r="I247" s="159"/>
      <c r="J247" s="165"/>
      <c r="K247" s="178"/>
      <c r="L247" s="172"/>
      <c r="M247" s="159"/>
      <c r="N247" s="159"/>
      <c r="O247" s="159"/>
      <c r="P247" s="159"/>
      <c r="Q247" s="165"/>
      <c r="R247" s="166"/>
      <c r="S247" s="167"/>
      <c r="T247" s="168"/>
      <c r="U247" s="163"/>
      <c r="V247" s="169"/>
      <c r="W247" s="173"/>
    </row>
    <row r="248" spans="1:23" ht="14.45" customHeight="1" x14ac:dyDescent="0.25">
      <c r="A248" s="171"/>
      <c r="B248" s="160"/>
      <c r="C248" s="159"/>
      <c r="D248" s="159"/>
      <c r="E248" s="159"/>
      <c r="F248" s="159"/>
      <c r="G248" s="166"/>
      <c r="H248" s="171"/>
      <c r="I248" s="159"/>
      <c r="J248" s="165"/>
      <c r="K248" s="178"/>
      <c r="L248" s="172"/>
      <c r="M248" s="159"/>
      <c r="N248" s="159"/>
      <c r="O248" s="159"/>
      <c r="P248" s="159"/>
      <c r="Q248" s="165"/>
      <c r="R248" s="166"/>
      <c r="S248" s="167"/>
      <c r="T248" s="168"/>
      <c r="U248" s="163"/>
      <c r="V248" s="169"/>
      <c r="W248" s="173"/>
    </row>
    <row r="249" spans="1:23" ht="14.45" customHeight="1" x14ac:dyDescent="0.25">
      <c r="A249" s="171"/>
      <c r="B249" s="160"/>
      <c r="C249" s="159"/>
      <c r="D249" s="159"/>
      <c r="E249" s="159"/>
      <c r="F249" s="159"/>
      <c r="G249" s="166"/>
      <c r="H249" s="171"/>
      <c r="I249" s="159"/>
      <c r="J249" s="165"/>
      <c r="K249" s="178"/>
      <c r="L249" s="172"/>
      <c r="M249" s="159"/>
      <c r="N249" s="159"/>
      <c r="O249" s="159"/>
      <c r="P249" s="159"/>
      <c r="Q249" s="165"/>
      <c r="R249" s="166"/>
      <c r="S249" s="167"/>
      <c r="T249" s="168"/>
      <c r="U249" s="163"/>
      <c r="V249" s="169"/>
      <c r="W249" s="173"/>
    </row>
    <row r="250" spans="1:23" ht="14.45" customHeight="1" x14ac:dyDescent="0.25">
      <c r="A250" s="171"/>
      <c r="B250" s="160"/>
      <c r="C250" s="159"/>
      <c r="D250" s="159"/>
      <c r="E250" s="159"/>
      <c r="F250" s="159"/>
      <c r="G250" s="166"/>
      <c r="H250" s="171"/>
      <c r="I250" s="159"/>
      <c r="J250" s="165"/>
      <c r="K250" s="178"/>
      <c r="L250" s="172"/>
      <c r="M250" s="159"/>
      <c r="N250" s="159"/>
      <c r="O250" s="159"/>
      <c r="P250" s="159"/>
      <c r="Q250" s="165"/>
      <c r="R250" s="166"/>
      <c r="S250" s="167"/>
      <c r="T250" s="168"/>
      <c r="U250" s="163"/>
      <c r="V250" s="169"/>
      <c r="W250" s="173"/>
    </row>
    <row r="251" spans="1:23" ht="14.45" customHeight="1" x14ac:dyDescent="0.25">
      <c r="A251" s="171"/>
      <c r="B251" s="160"/>
      <c r="C251" s="159"/>
      <c r="D251" s="159"/>
      <c r="E251" s="159"/>
      <c r="F251" s="159"/>
      <c r="G251" s="166"/>
      <c r="H251" s="171"/>
      <c r="I251" s="159"/>
      <c r="J251" s="165"/>
      <c r="K251" s="178"/>
      <c r="L251" s="172"/>
      <c r="M251" s="159"/>
      <c r="N251" s="159"/>
      <c r="O251" s="159"/>
      <c r="P251" s="159"/>
      <c r="Q251" s="165"/>
      <c r="R251" s="166"/>
      <c r="S251" s="167"/>
      <c r="T251" s="168"/>
      <c r="U251" s="163"/>
      <c r="V251" s="169"/>
      <c r="W251" s="173"/>
    </row>
    <row r="252" spans="1:23" ht="14.45" customHeight="1" x14ac:dyDescent="0.25">
      <c r="A252" s="171"/>
      <c r="B252" s="160"/>
      <c r="C252" s="159"/>
      <c r="D252" s="159"/>
      <c r="E252" s="159"/>
      <c r="F252" s="159"/>
      <c r="G252" s="166"/>
      <c r="H252" s="171"/>
      <c r="I252" s="159"/>
      <c r="J252" s="165"/>
      <c r="K252" s="178"/>
      <c r="L252" s="172"/>
      <c r="M252" s="159"/>
      <c r="N252" s="159"/>
      <c r="O252" s="159"/>
      <c r="P252" s="159"/>
      <c r="Q252" s="165"/>
      <c r="R252" s="166"/>
      <c r="S252" s="167"/>
      <c r="T252" s="168"/>
      <c r="U252" s="163"/>
      <c r="V252" s="169"/>
      <c r="W252" s="173"/>
    </row>
    <row r="253" spans="1:23" ht="14.45" customHeight="1" x14ac:dyDescent="0.25">
      <c r="A253" s="171"/>
      <c r="B253" s="160"/>
      <c r="C253" s="159"/>
      <c r="D253" s="159"/>
      <c r="E253" s="159"/>
      <c r="F253" s="159"/>
      <c r="G253" s="166"/>
      <c r="H253" s="171"/>
      <c r="I253" s="159"/>
      <c r="J253" s="165"/>
      <c r="K253" s="178"/>
      <c r="L253" s="172"/>
      <c r="M253" s="159"/>
      <c r="N253" s="159"/>
      <c r="O253" s="159"/>
      <c r="P253" s="159"/>
      <c r="Q253" s="165"/>
      <c r="R253" s="166"/>
      <c r="S253" s="167"/>
      <c r="T253" s="168"/>
      <c r="U253" s="163"/>
      <c r="V253" s="169"/>
      <c r="W253" s="173"/>
    </row>
    <row r="254" spans="1:23" ht="14.45" customHeight="1" x14ac:dyDescent="0.25">
      <c r="A254" s="171"/>
      <c r="B254" s="160"/>
      <c r="C254" s="159"/>
      <c r="D254" s="159"/>
      <c r="E254" s="159"/>
      <c r="F254" s="159"/>
      <c r="G254" s="166"/>
      <c r="H254" s="171"/>
      <c r="I254" s="159"/>
      <c r="J254" s="165"/>
      <c r="K254" s="178"/>
      <c r="L254" s="172"/>
      <c r="M254" s="159"/>
      <c r="N254" s="159"/>
      <c r="O254" s="159"/>
      <c r="P254" s="159"/>
      <c r="Q254" s="165"/>
      <c r="R254" s="166"/>
      <c r="S254" s="167"/>
      <c r="T254" s="168"/>
      <c r="U254" s="163"/>
      <c r="V254" s="169"/>
      <c r="W254" s="173"/>
    </row>
    <row r="255" spans="1:23" ht="14.45" customHeight="1" x14ac:dyDescent="0.25">
      <c r="A255" s="171"/>
      <c r="B255" s="160"/>
      <c r="C255" s="159"/>
      <c r="D255" s="159"/>
      <c r="E255" s="159"/>
      <c r="F255" s="159"/>
      <c r="G255" s="166"/>
      <c r="H255" s="171"/>
      <c r="I255" s="159"/>
      <c r="J255" s="165"/>
      <c r="K255" s="178"/>
      <c r="L255" s="172"/>
      <c r="M255" s="159"/>
      <c r="N255" s="159"/>
      <c r="O255" s="159"/>
      <c r="P255" s="159"/>
      <c r="Q255" s="165"/>
      <c r="R255" s="166"/>
      <c r="S255" s="167"/>
      <c r="T255" s="168"/>
      <c r="U255" s="163"/>
      <c r="V255" s="169"/>
      <c r="W255" s="173"/>
    </row>
    <row r="256" spans="1:23" ht="14.45" customHeight="1" x14ac:dyDescent="0.25">
      <c r="A256" s="171"/>
      <c r="B256" s="160"/>
      <c r="C256" s="159"/>
      <c r="D256" s="159"/>
      <c r="E256" s="159"/>
      <c r="F256" s="159"/>
      <c r="G256" s="166"/>
      <c r="H256" s="171"/>
      <c r="I256" s="159"/>
      <c r="J256" s="165"/>
      <c r="K256" s="178"/>
      <c r="L256" s="172"/>
      <c r="M256" s="159"/>
      <c r="N256" s="159"/>
      <c r="O256" s="159"/>
      <c r="P256" s="159"/>
      <c r="Q256" s="165"/>
      <c r="R256" s="166"/>
      <c r="S256" s="167"/>
      <c r="T256" s="168"/>
      <c r="U256" s="163"/>
      <c r="V256" s="169"/>
      <c r="W256" s="173"/>
    </row>
    <row r="257" spans="1:23" ht="14.45" customHeight="1" x14ac:dyDescent="0.25">
      <c r="A257" s="171"/>
      <c r="B257" s="160"/>
      <c r="C257" s="159"/>
      <c r="D257" s="159"/>
      <c r="E257" s="159"/>
      <c r="F257" s="159"/>
      <c r="G257" s="166"/>
      <c r="H257" s="171"/>
      <c r="I257" s="159"/>
      <c r="J257" s="165"/>
      <c r="K257" s="178"/>
      <c r="L257" s="172"/>
      <c r="M257" s="159"/>
      <c r="N257" s="159"/>
      <c r="O257" s="159"/>
      <c r="P257" s="159"/>
      <c r="Q257" s="165"/>
      <c r="R257" s="166"/>
      <c r="S257" s="167"/>
      <c r="T257" s="168"/>
      <c r="U257" s="163"/>
      <c r="V257" s="169"/>
      <c r="W257" s="173"/>
    </row>
    <row r="258" spans="1:23" ht="14.45" customHeight="1" x14ac:dyDescent="0.25">
      <c r="A258" s="171"/>
      <c r="B258" s="160"/>
      <c r="C258" s="159"/>
      <c r="D258" s="159"/>
      <c r="E258" s="159"/>
      <c r="F258" s="159"/>
      <c r="G258" s="166"/>
      <c r="H258" s="171"/>
      <c r="I258" s="159"/>
      <c r="J258" s="165"/>
      <c r="K258" s="178"/>
      <c r="L258" s="172"/>
      <c r="M258" s="159"/>
      <c r="N258" s="159"/>
      <c r="O258" s="159"/>
      <c r="P258" s="159"/>
      <c r="Q258" s="165"/>
      <c r="R258" s="166"/>
      <c r="S258" s="167"/>
      <c r="T258" s="168"/>
      <c r="U258" s="163"/>
      <c r="V258" s="169"/>
      <c r="W258" s="173"/>
    </row>
    <row r="259" spans="1:23" ht="14.45" customHeight="1" x14ac:dyDescent="0.25">
      <c r="A259" s="171"/>
      <c r="B259" s="160"/>
      <c r="C259" s="159"/>
      <c r="D259" s="159"/>
      <c r="E259" s="159"/>
      <c r="F259" s="159"/>
      <c r="G259" s="166"/>
      <c r="H259" s="171"/>
      <c r="I259" s="159"/>
      <c r="J259" s="165"/>
      <c r="K259" s="178"/>
      <c r="L259" s="172"/>
      <c r="M259" s="159"/>
      <c r="N259" s="159"/>
      <c r="O259" s="159"/>
      <c r="P259" s="159"/>
      <c r="Q259" s="165"/>
      <c r="R259" s="166"/>
      <c r="S259" s="167"/>
      <c r="T259" s="168"/>
      <c r="U259" s="163"/>
      <c r="V259" s="169"/>
      <c r="W259" s="173"/>
    </row>
    <row r="260" spans="1:23" ht="14.45" customHeight="1" x14ac:dyDescent="0.25">
      <c r="A260" s="171"/>
      <c r="B260" s="160"/>
      <c r="C260" s="159"/>
      <c r="D260" s="159"/>
      <c r="E260" s="159"/>
      <c r="F260" s="159"/>
      <c r="G260" s="166"/>
      <c r="H260" s="171"/>
      <c r="I260" s="159"/>
      <c r="J260" s="165"/>
      <c r="K260" s="178"/>
      <c r="L260" s="172"/>
      <c r="M260" s="159"/>
      <c r="N260" s="159"/>
      <c r="O260" s="159"/>
      <c r="P260" s="159"/>
      <c r="Q260" s="165"/>
      <c r="R260" s="166"/>
      <c r="S260" s="167"/>
      <c r="T260" s="168"/>
      <c r="U260" s="163"/>
      <c r="V260" s="169"/>
      <c r="W260" s="173"/>
    </row>
    <row r="261" spans="1:23" ht="14.45" customHeight="1" x14ac:dyDescent="0.25">
      <c r="A261" s="171"/>
      <c r="B261" s="160"/>
      <c r="C261" s="159"/>
      <c r="D261" s="159"/>
      <c r="E261" s="159"/>
      <c r="F261" s="159"/>
      <c r="G261" s="166"/>
      <c r="H261" s="171"/>
      <c r="I261" s="159"/>
      <c r="J261" s="165"/>
      <c r="K261" s="178"/>
      <c r="L261" s="172"/>
      <c r="M261" s="159"/>
      <c r="N261" s="159"/>
      <c r="O261" s="159"/>
      <c r="P261" s="159"/>
      <c r="Q261" s="165"/>
      <c r="R261" s="166"/>
      <c r="S261" s="167"/>
      <c r="T261" s="168"/>
      <c r="U261" s="163"/>
      <c r="V261" s="169"/>
      <c r="W261" s="173"/>
    </row>
    <row r="262" spans="1:23" ht="14.45" customHeight="1" x14ac:dyDescent="0.25">
      <c r="A262" s="171"/>
      <c r="B262" s="160"/>
      <c r="C262" s="159"/>
      <c r="D262" s="159"/>
      <c r="E262" s="159"/>
      <c r="F262" s="159"/>
      <c r="G262" s="166"/>
      <c r="H262" s="171"/>
      <c r="I262" s="159"/>
      <c r="J262" s="165"/>
      <c r="K262" s="178"/>
      <c r="L262" s="172"/>
      <c r="M262" s="159"/>
      <c r="N262" s="159"/>
      <c r="O262" s="159"/>
      <c r="P262" s="159"/>
      <c r="Q262" s="165"/>
      <c r="R262" s="166"/>
      <c r="S262" s="167"/>
      <c r="T262" s="168"/>
      <c r="U262" s="163"/>
      <c r="V262" s="169"/>
      <c r="W262" s="173"/>
    </row>
    <row r="263" spans="1:23" ht="14.45" customHeight="1" x14ac:dyDescent="0.25">
      <c r="A263" s="171"/>
      <c r="B263" s="160"/>
      <c r="C263" s="159"/>
      <c r="D263" s="159"/>
      <c r="E263" s="159"/>
      <c r="F263" s="159"/>
      <c r="G263" s="166"/>
      <c r="H263" s="171"/>
      <c r="I263" s="159"/>
      <c r="J263" s="165"/>
      <c r="K263" s="178"/>
      <c r="L263" s="172"/>
      <c r="M263" s="159"/>
      <c r="N263" s="159"/>
      <c r="O263" s="159"/>
      <c r="P263" s="159"/>
      <c r="Q263" s="165"/>
      <c r="R263" s="166"/>
      <c r="S263" s="167"/>
      <c r="T263" s="168"/>
      <c r="U263" s="163"/>
      <c r="V263" s="169"/>
      <c r="W263" s="173"/>
    </row>
    <row r="264" spans="1:23" ht="14.45" customHeight="1" x14ac:dyDescent="0.25">
      <c r="A264" s="171"/>
      <c r="B264" s="160"/>
      <c r="C264" s="159"/>
      <c r="D264" s="159"/>
      <c r="E264" s="159"/>
      <c r="F264" s="159"/>
      <c r="G264" s="166"/>
      <c r="H264" s="171"/>
      <c r="I264" s="159"/>
      <c r="J264" s="165"/>
      <c r="K264" s="178"/>
      <c r="L264" s="172"/>
      <c r="M264" s="159"/>
      <c r="N264" s="159"/>
      <c r="O264" s="159"/>
      <c r="P264" s="159"/>
      <c r="Q264" s="165"/>
      <c r="R264" s="166"/>
      <c r="S264" s="167"/>
      <c r="T264" s="168"/>
      <c r="U264" s="163"/>
      <c r="V264" s="169"/>
      <c r="W264" s="173"/>
    </row>
    <row r="265" spans="1:23" ht="14.45" customHeight="1" x14ac:dyDescent="0.25">
      <c r="A265" s="171"/>
      <c r="B265" s="160"/>
      <c r="C265" s="159"/>
      <c r="D265" s="159"/>
      <c r="E265" s="159"/>
      <c r="F265" s="159"/>
      <c r="G265" s="166"/>
      <c r="H265" s="171"/>
      <c r="I265" s="159"/>
      <c r="J265" s="165"/>
      <c r="K265" s="178"/>
      <c r="L265" s="172"/>
      <c r="M265" s="159"/>
      <c r="N265" s="159"/>
      <c r="O265" s="159"/>
      <c r="P265" s="159"/>
      <c r="Q265" s="165"/>
      <c r="R265" s="166"/>
      <c r="S265" s="167"/>
      <c r="T265" s="168"/>
      <c r="U265" s="163"/>
      <c r="V265" s="169"/>
      <c r="W265" s="173"/>
    </row>
    <row r="266" spans="1:23" ht="14.45" customHeight="1" x14ac:dyDescent="0.25">
      <c r="A266" s="171"/>
      <c r="B266" s="160"/>
      <c r="C266" s="159"/>
      <c r="D266" s="159"/>
      <c r="E266" s="159"/>
      <c r="F266" s="159"/>
      <c r="G266" s="166"/>
      <c r="H266" s="171"/>
      <c r="I266" s="159"/>
      <c r="J266" s="165"/>
      <c r="K266" s="178"/>
      <c r="L266" s="172"/>
      <c r="M266" s="159"/>
      <c r="N266" s="159"/>
      <c r="O266" s="159"/>
      <c r="P266" s="159"/>
      <c r="Q266" s="165"/>
      <c r="R266" s="166"/>
      <c r="S266" s="167"/>
      <c r="T266" s="168"/>
      <c r="U266" s="163"/>
      <c r="V266" s="169"/>
      <c r="W266" s="173"/>
    </row>
    <row r="267" spans="1:23" ht="14.45" customHeight="1" x14ac:dyDescent="0.25">
      <c r="A267" s="171"/>
      <c r="B267" s="160"/>
      <c r="C267" s="159"/>
      <c r="D267" s="159"/>
      <c r="E267" s="159"/>
      <c r="F267" s="159"/>
      <c r="G267" s="166"/>
      <c r="H267" s="171"/>
      <c r="I267" s="159"/>
      <c r="J267" s="165"/>
      <c r="K267" s="178"/>
      <c r="L267" s="172"/>
      <c r="M267" s="159"/>
      <c r="N267" s="159"/>
      <c r="O267" s="159"/>
      <c r="P267" s="159"/>
      <c r="Q267" s="165"/>
      <c r="R267" s="166"/>
      <c r="S267" s="167"/>
      <c r="T267" s="168"/>
      <c r="U267" s="163"/>
      <c r="V267" s="169"/>
      <c r="W267" s="173"/>
    </row>
    <row r="268" spans="1:23" ht="14.45" customHeight="1" x14ac:dyDescent="0.25">
      <c r="A268" s="171"/>
      <c r="B268" s="160"/>
      <c r="C268" s="159"/>
      <c r="D268" s="159"/>
      <c r="E268" s="159"/>
      <c r="F268" s="159"/>
      <c r="G268" s="166"/>
      <c r="H268" s="171"/>
      <c r="I268" s="159"/>
      <c r="J268" s="165"/>
      <c r="K268" s="178"/>
      <c r="L268" s="172"/>
      <c r="M268" s="159"/>
      <c r="N268" s="159"/>
      <c r="O268" s="159"/>
      <c r="P268" s="159"/>
      <c r="Q268" s="165"/>
      <c r="R268" s="166"/>
      <c r="S268" s="167"/>
      <c r="T268" s="168"/>
      <c r="U268" s="163"/>
      <c r="V268" s="169"/>
      <c r="W268" s="173"/>
    </row>
    <row r="269" spans="1:23" ht="14.45" customHeight="1" x14ac:dyDescent="0.25">
      <c r="A269" s="171"/>
      <c r="B269" s="160"/>
      <c r="C269" s="159"/>
      <c r="D269" s="159"/>
      <c r="E269" s="159"/>
      <c r="F269" s="159"/>
      <c r="G269" s="166"/>
      <c r="H269" s="171"/>
      <c r="I269" s="159"/>
      <c r="J269" s="165"/>
      <c r="K269" s="178"/>
      <c r="L269" s="172"/>
      <c r="M269" s="159"/>
      <c r="N269" s="159"/>
      <c r="O269" s="159"/>
      <c r="P269" s="159"/>
      <c r="Q269" s="165"/>
      <c r="R269" s="166"/>
      <c r="S269" s="167"/>
      <c r="T269" s="168"/>
      <c r="U269" s="163"/>
      <c r="V269" s="169"/>
      <c r="W269" s="173"/>
    </row>
    <row r="270" spans="1:23" ht="14.45" customHeight="1" x14ac:dyDescent="0.25">
      <c r="A270" s="171"/>
      <c r="B270" s="160"/>
      <c r="C270" s="159"/>
      <c r="D270" s="159"/>
      <c r="E270" s="159"/>
      <c r="F270" s="159"/>
      <c r="G270" s="166"/>
      <c r="H270" s="171"/>
      <c r="I270" s="159"/>
      <c r="J270" s="165"/>
      <c r="K270" s="178"/>
      <c r="L270" s="172"/>
      <c r="M270" s="159"/>
      <c r="N270" s="159"/>
      <c r="O270" s="159"/>
      <c r="P270" s="159"/>
      <c r="Q270" s="165"/>
      <c r="R270" s="166"/>
      <c r="S270" s="167"/>
      <c r="T270" s="168"/>
      <c r="U270" s="163"/>
      <c r="V270" s="169"/>
      <c r="W270" s="173"/>
    </row>
    <row r="271" spans="1:23" ht="14.45" customHeight="1" x14ac:dyDescent="0.25">
      <c r="A271" s="171"/>
      <c r="B271" s="160"/>
      <c r="C271" s="159"/>
      <c r="D271" s="159"/>
      <c r="E271" s="159"/>
      <c r="F271" s="159"/>
      <c r="G271" s="166"/>
      <c r="H271" s="171"/>
      <c r="I271" s="159"/>
      <c r="J271" s="165"/>
      <c r="K271" s="178"/>
      <c r="L271" s="172"/>
      <c r="M271" s="159"/>
      <c r="N271" s="159"/>
      <c r="O271" s="159"/>
      <c r="P271" s="159"/>
      <c r="Q271" s="165"/>
      <c r="R271" s="166"/>
      <c r="S271" s="167"/>
      <c r="T271" s="168"/>
      <c r="U271" s="163"/>
      <c r="V271" s="169"/>
      <c r="W271" s="173"/>
    </row>
    <row r="272" spans="1:23" ht="14.45" customHeight="1" x14ac:dyDescent="0.25">
      <c r="A272" s="171"/>
      <c r="B272" s="160"/>
      <c r="C272" s="159"/>
      <c r="D272" s="159"/>
      <c r="E272" s="159"/>
      <c r="F272" s="159"/>
      <c r="G272" s="166"/>
      <c r="H272" s="171"/>
      <c r="I272" s="159"/>
      <c r="J272" s="165"/>
      <c r="K272" s="178"/>
      <c r="L272" s="172"/>
      <c r="M272" s="159"/>
      <c r="N272" s="159"/>
      <c r="O272" s="159"/>
      <c r="P272" s="159"/>
      <c r="Q272" s="165"/>
      <c r="R272" s="166"/>
      <c r="S272" s="167"/>
      <c r="T272" s="168"/>
      <c r="U272" s="163"/>
      <c r="V272" s="169"/>
      <c r="W272" s="173"/>
    </row>
    <row r="273" spans="1:23" ht="14.45" customHeight="1" x14ac:dyDescent="0.25">
      <c r="A273" s="171"/>
      <c r="B273" s="160"/>
      <c r="C273" s="159"/>
      <c r="D273" s="159"/>
      <c r="E273" s="159"/>
      <c r="F273" s="159"/>
      <c r="G273" s="166"/>
      <c r="H273" s="171"/>
      <c r="I273" s="159"/>
      <c r="J273" s="165"/>
      <c r="K273" s="178"/>
      <c r="L273" s="172"/>
      <c r="M273" s="159"/>
      <c r="N273" s="159"/>
      <c r="O273" s="159"/>
      <c r="P273" s="159"/>
      <c r="Q273" s="165"/>
      <c r="R273" s="166"/>
      <c r="S273" s="167"/>
      <c r="T273" s="168"/>
      <c r="U273" s="163"/>
      <c r="V273" s="169"/>
      <c r="W273" s="173"/>
    </row>
    <row r="274" spans="1:23" ht="14.45" customHeight="1" x14ac:dyDescent="0.25">
      <c r="A274" s="171"/>
      <c r="B274" s="160"/>
      <c r="C274" s="159"/>
      <c r="D274" s="159"/>
      <c r="E274" s="159"/>
      <c r="F274" s="159"/>
      <c r="G274" s="166"/>
      <c r="H274" s="171"/>
      <c r="I274" s="159"/>
      <c r="J274" s="165"/>
      <c r="K274" s="178"/>
      <c r="L274" s="172"/>
      <c r="M274" s="159"/>
      <c r="N274" s="159"/>
      <c r="O274" s="159"/>
      <c r="P274" s="159"/>
      <c r="Q274" s="165"/>
      <c r="R274" s="166"/>
      <c r="S274" s="167"/>
      <c r="T274" s="168"/>
      <c r="U274" s="163"/>
      <c r="V274" s="169"/>
      <c r="W274" s="173"/>
    </row>
    <row r="275" spans="1:23" ht="14.45" customHeight="1" x14ac:dyDescent="0.25">
      <c r="A275" s="171"/>
      <c r="B275" s="160"/>
      <c r="C275" s="159"/>
      <c r="D275" s="159"/>
      <c r="E275" s="159"/>
      <c r="F275" s="159"/>
      <c r="G275" s="166"/>
      <c r="H275" s="171"/>
      <c r="I275" s="159"/>
      <c r="J275" s="165"/>
      <c r="K275" s="178"/>
      <c r="L275" s="172"/>
      <c r="M275" s="159"/>
      <c r="N275" s="159"/>
      <c r="O275" s="159"/>
      <c r="P275" s="159"/>
      <c r="Q275" s="165"/>
      <c r="R275" s="166"/>
      <c r="S275" s="167"/>
      <c r="T275" s="168"/>
      <c r="U275" s="163"/>
      <c r="V275" s="169"/>
      <c r="W275" s="173"/>
    </row>
    <row r="276" spans="1:23" ht="14.45" customHeight="1" x14ac:dyDescent="0.25">
      <c r="A276" s="171"/>
      <c r="B276" s="160"/>
      <c r="C276" s="159"/>
      <c r="D276" s="159"/>
      <c r="E276" s="159"/>
      <c r="F276" s="159"/>
      <c r="G276" s="166"/>
      <c r="H276" s="171"/>
      <c r="I276" s="159"/>
      <c r="J276" s="165"/>
      <c r="K276" s="178"/>
      <c r="L276" s="172"/>
      <c r="M276" s="159"/>
      <c r="N276" s="159"/>
      <c r="O276" s="159"/>
      <c r="P276" s="159"/>
      <c r="Q276" s="165"/>
      <c r="R276" s="166"/>
      <c r="S276" s="167"/>
      <c r="T276" s="168"/>
      <c r="U276" s="163"/>
      <c r="V276" s="169"/>
      <c r="W276" s="173"/>
    </row>
    <row r="277" spans="1:23" ht="14.45" customHeight="1" x14ac:dyDescent="0.25">
      <c r="A277" s="171"/>
      <c r="B277" s="160"/>
      <c r="C277" s="159"/>
      <c r="D277" s="159"/>
      <c r="E277" s="159"/>
      <c r="F277" s="159"/>
      <c r="G277" s="166"/>
      <c r="H277" s="171"/>
      <c r="I277" s="159"/>
      <c r="J277" s="165"/>
      <c r="K277" s="178"/>
      <c r="L277" s="172"/>
      <c r="M277" s="159"/>
      <c r="N277" s="159"/>
      <c r="O277" s="159"/>
      <c r="P277" s="159"/>
      <c r="Q277" s="165"/>
      <c r="R277" s="166"/>
      <c r="S277" s="167"/>
      <c r="T277" s="168"/>
      <c r="U277" s="163"/>
      <c r="V277" s="169"/>
      <c r="W277" s="173"/>
    </row>
    <row r="278" spans="1:23" ht="14.45" customHeight="1" x14ac:dyDescent="0.25">
      <c r="A278" s="171"/>
      <c r="B278" s="160"/>
      <c r="C278" s="159"/>
      <c r="D278" s="159"/>
      <c r="E278" s="159"/>
      <c r="F278" s="159"/>
      <c r="G278" s="166"/>
      <c r="H278" s="171"/>
      <c r="I278" s="159"/>
      <c r="J278" s="165"/>
      <c r="K278" s="178"/>
      <c r="L278" s="172"/>
      <c r="M278" s="159"/>
      <c r="N278" s="159"/>
      <c r="O278" s="159"/>
      <c r="P278" s="159"/>
      <c r="Q278" s="165"/>
      <c r="R278" s="166"/>
      <c r="S278" s="167"/>
      <c r="T278" s="168"/>
      <c r="U278" s="163"/>
      <c r="V278" s="169"/>
      <c r="W278" s="173"/>
    </row>
    <row r="279" spans="1:23" ht="14.45" customHeight="1" x14ac:dyDescent="0.25">
      <c r="A279" s="171"/>
      <c r="B279" s="160"/>
      <c r="C279" s="159"/>
      <c r="D279" s="159"/>
      <c r="E279" s="159"/>
      <c r="F279" s="159"/>
      <c r="G279" s="166"/>
      <c r="H279" s="171"/>
      <c r="I279" s="159"/>
      <c r="J279" s="165"/>
      <c r="K279" s="178"/>
      <c r="L279" s="172"/>
      <c r="M279" s="159"/>
      <c r="N279" s="159"/>
      <c r="O279" s="159"/>
      <c r="P279" s="159"/>
      <c r="Q279" s="165"/>
      <c r="R279" s="166"/>
      <c r="S279" s="167"/>
      <c r="T279" s="168"/>
      <c r="U279" s="163"/>
      <c r="V279" s="169"/>
      <c r="W279" s="173"/>
    </row>
    <row r="280" spans="1:23" ht="14.45" customHeight="1" x14ac:dyDescent="0.25">
      <c r="A280" s="171"/>
      <c r="B280" s="160"/>
      <c r="C280" s="159"/>
      <c r="D280" s="159"/>
      <c r="E280" s="159"/>
      <c r="F280" s="159"/>
      <c r="G280" s="166"/>
      <c r="H280" s="171"/>
      <c r="I280" s="159"/>
      <c r="J280" s="165"/>
      <c r="K280" s="178"/>
      <c r="L280" s="172"/>
      <c r="M280" s="159"/>
      <c r="N280" s="159"/>
      <c r="O280" s="159"/>
      <c r="P280" s="159"/>
      <c r="Q280" s="165"/>
      <c r="R280" s="166"/>
      <c r="S280" s="167"/>
      <c r="T280" s="168"/>
      <c r="U280" s="163"/>
      <c r="V280" s="169"/>
      <c r="W280" s="173"/>
    </row>
    <row r="281" spans="1:23" ht="14.45" customHeight="1" x14ac:dyDescent="0.25">
      <c r="A281" s="171"/>
      <c r="B281" s="160"/>
      <c r="C281" s="159"/>
      <c r="D281" s="159"/>
      <c r="E281" s="159"/>
      <c r="F281" s="159"/>
      <c r="G281" s="166"/>
      <c r="H281" s="171"/>
      <c r="I281" s="159"/>
      <c r="J281" s="165"/>
      <c r="K281" s="178"/>
      <c r="L281" s="172"/>
      <c r="M281" s="159"/>
      <c r="N281" s="159"/>
      <c r="O281" s="159"/>
      <c r="P281" s="159"/>
      <c r="Q281" s="165"/>
      <c r="R281" s="166"/>
      <c r="S281" s="167"/>
      <c r="T281" s="168"/>
      <c r="U281" s="163"/>
      <c r="V281" s="169"/>
      <c r="W281" s="173"/>
    </row>
    <row r="282" spans="1:23" ht="14.45" customHeight="1" x14ac:dyDescent="0.25">
      <c r="A282" s="171"/>
      <c r="B282" s="160"/>
      <c r="C282" s="159"/>
      <c r="D282" s="159"/>
      <c r="E282" s="159"/>
      <c r="F282" s="159"/>
      <c r="G282" s="166"/>
      <c r="H282" s="171"/>
      <c r="I282" s="159"/>
      <c r="J282" s="165"/>
      <c r="K282" s="178"/>
      <c r="L282" s="172"/>
      <c r="M282" s="159"/>
      <c r="N282" s="159"/>
      <c r="O282" s="159"/>
      <c r="P282" s="159"/>
      <c r="Q282" s="165"/>
      <c r="R282" s="166"/>
      <c r="S282" s="167"/>
      <c r="T282" s="168"/>
      <c r="U282" s="163"/>
      <c r="V282" s="169"/>
      <c r="W282" s="173"/>
    </row>
    <row r="283" spans="1:23" ht="14.45" customHeight="1" x14ac:dyDescent="0.25">
      <c r="A283" s="171"/>
      <c r="B283" s="160"/>
      <c r="C283" s="159"/>
      <c r="D283" s="159"/>
      <c r="E283" s="159"/>
      <c r="F283" s="159"/>
      <c r="G283" s="166"/>
      <c r="H283" s="171"/>
      <c r="I283" s="159"/>
      <c r="J283" s="165"/>
      <c r="K283" s="178"/>
      <c r="L283" s="172"/>
      <c r="M283" s="159"/>
      <c r="N283" s="159"/>
      <c r="O283" s="159"/>
      <c r="P283" s="159"/>
      <c r="Q283" s="165"/>
      <c r="R283" s="166"/>
      <c r="S283" s="167"/>
      <c r="T283" s="168"/>
      <c r="U283" s="163"/>
      <c r="V283" s="169"/>
      <c r="W283" s="173"/>
    </row>
    <row r="284" spans="1:23" ht="14.45" customHeight="1" x14ac:dyDescent="0.25">
      <c r="A284" s="179"/>
      <c r="B284" s="180"/>
      <c r="C284" s="181"/>
      <c r="D284" s="181"/>
      <c r="E284" s="181"/>
      <c r="F284" s="181"/>
      <c r="G284" s="182"/>
      <c r="H284" s="179"/>
      <c r="I284" s="181"/>
      <c r="J284" s="183"/>
      <c r="K284" s="184"/>
      <c r="L284" s="185"/>
      <c r="M284" s="181"/>
      <c r="N284" s="181"/>
      <c r="O284" s="181"/>
      <c r="P284" s="181"/>
      <c r="Q284" s="183"/>
      <c r="R284" s="182"/>
      <c r="S284" s="186"/>
      <c r="T284" s="187"/>
      <c r="U284" s="188"/>
      <c r="V284" s="189"/>
      <c r="W284" s="190"/>
    </row>
  </sheetData>
  <sheetProtection formatCells="0" formatColumns="0" formatRows="0" sort="0" autoFilter="0" pivotTables="0"/>
  <autoFilter ref="A4:V231"/>
  <mergeCells count="5">
    <mergeCell ref="A1:G1"/>
    <mergeCell ref="H1:K1"/>
    <mergeCell ref="E2:G2"/>
    <mergeCell ref="L1:R1"/>
    <mergeCell ref="T1:W1"/>
  </mergeCells>
  <conditionalFormatting sqref="A284 A5:A69 A109:A233">
    <cfRule type="duplicateValues" dxfId="27" priority="18"/>
  </conditionalFormatting>
  <conditionalFormatting sqref="A234:A283">
    <cfRule type="duplicateValues" dxfId="26" priority="17"/>
  </conditionalFormatting>
  <conditionalFormatting sqref="A71">
    <cfRule type="duplicateValues" dxfId="25" priority="16"/>
  </conditionalFormatting>
  <conditionalFormatting sqref="A70">
    <cfRule type="duplicateValues" dxfId="24" priority="15"/>
  </conditionalFormatting>
  <conditionalFormatting sqref="A72">
    <cfRule type="duplicateValues" dxfId="23" priority="13"/>
  </conditionalFormatting>
  <conditionalFormatting sqref="A73">
    <cfRule type="duplicateValues" dxfId="22" priority="12"/>
  </conditionalFormatting>
  <conditionalFormatting sqref="A74">
    <cfRule type="duplicateValues" dxfId="21" priority="11"/>
  </conditionalFormatting>
  <conditionalFormatting sqref="A75">
    <cfRule type="duplicateValues" dxfId="20" priority="10"/>
  </conditionalFormatting>
  <conditionalFormatting sqref="A76">
    <cfRule type="duplicateValues" dxfId="19" priority="9"/>
  </conditionalFormatting>
  <conditionalFormatting sqref="A77">
    <cfRule type="duplicateValues" dxfId="18" priority="8"/>
  </conditionalFormatting>
  <conditionalFormatting sqref="A78">
    <cfRule type="duplicateValues" dxfId="17" priority="7"/>
  </conditionalFormatting>
  <conditionalFormatting sqref="A79">
    <cfRule type="duplicateValues" dxfId="16" priority="6"/>
  </conditionalFormatting>
  <conditionalFormatting sqref="A80">
    <cfRule type="duplicateValues" dxfId="15" priority="5"/>
  </conditionalFormatting>
  <conditionalFormatting sqref="A106">
    <cfRule type="duplicateValues" dxfId="14" priority="3"/>
  </conditionalFormatting>
  <conditionalFormatting sqref="A107">
    <cfRule type="duplicateValues" dxfId="13" priority="2"/>
  </conditionalFormatting>
  <conditionalFormatting sqref="A108">
    <cfRule type="duplicateValues" dxfId="12" priority="1"/>
  </conditionalFormatting>
  <conditionalFormatting sqref="A81:A105">
    <cfRule type="duplicateValues" dxfId="11" priority="64"/>
  </conditionalFormatting>
  <dataValidations count="13">
    <dataValidation type="date" operator="greaterThan" allowBlank="1" showInputMessage="1" showErrorMessage="1" sqref="J1:K1 J3:K4 Q3 Q5:Q80 Q106:Q284">
      <formula1>42370</formula1>
    </dataValidation>
    <dataValidation operator="greaterThan" allowBlank="1" showInputMessage="1" showErrorMessage="1" sqref="J2:K2 U5:U80 U106:U284"/>
    <dataValidation type="list" allowBlank="1" showInputMessage="1" showErrorMessage="1" sqref="O1:O2">
      <formula1>#REF!</formula1>
    </dataValidation>
    <dataValidation type="list" allowBlank="1" showInputMessage="1" showErrorMessage="1" sqref="P5:P80 P82:P83 P85:P86 P102 P104:P284">
      <formula1>"yes,no"</formula1>
    </dataValidation>
    <dataValidation type="list" allowBlank="1" showInputMessage="1" showErrorMessage="1" sqref="H5:H80 H106:H284">
      <formula1>hospital_refer_to</formula1>
    </dataValidation>
    <dataValidation type="list" allowBlank="1" showInputMessage="1" showErrorMessage="1" sqref="M5:M80 M104 M106:M284">
      <formula1>case_category</formula1>
    </dataValidation>
    <dataValidation type="list" allowBlank="1" showInputMessage="1" showErrorMessage="1" sqref="R5:R80 R82:R83 R85:R86 R102 R104 R106:R284">
      <formula1>blood_transfusion_info</formula1>
    </dataValidation>
    <dataValidation type="date" operator="greaterThan" allowBlank="1" showInputMessage="1" showErrorMessage="1" sqref="T5:T80 J5:K80 T106:T284 J106:K284">
      <formula1>42369</formula1>
    </dataValidation>
    <dataValidation type="list" allowBlank="1" showInputMessage="1" showErrorMessage="1" sqref="S5:S80 S106:S284">
      <formula1>refused_care</formula1>
    </dataValidation>
    <dataValidation type="decimal" allowBlank="1" showInputMessage="1" showErrorMessage="1" sqref="B5:B80 B106:B284">
      <formula1>0</formula1>
      <formula2>100</formula2>
    </dataValidation>
    <dataValidation type="list" allowBlank="1" showInputMessage="1" showErrorMessage="1" sqref="C5:C80 C106:C284">
      <formula1>"male,female"</formula1>
    </dataValidation>
    <dataValidation type="list" allowBlank="1" showInputMessage="1" showErrorMessage="1" sqref="O5:O80 O106:O284">
      <formula1>disease_category</formula1>
    </dataValidation>
    <dataValidation type="list" allowBlank="1" showInputMessage="1" showErrorMessage="1" sqref="D5:D80 D104 D106:D284">
      <formula1>"Rakhine,Burma,Muslim,Hindu,Mro,Dyna,Khami,Other"</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Instructions!$B$54:$B$69</xm:f>
          </x14:formula1>
          <xm:sqref>I5:I80 I106:I284</xm:sqref>
        </x14:dataValidation>
        <x14:dataValidation type="list" allowBlank="1" showInputMessage="1" showErrorMessage="1">
          <x14:formula1>
            <xm:f>Instructions!$B$80:$B$85</xm:f>
          </x14:formula1>
          <xm:sqref>V5:V80 V98:V100 V82:V86 V102:V104 V88 V94 V106:V284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W286"/>
  <sheetViews>
    <sheetView workbookViewId="0">
      <pane xSplit="1" ySplit="4" topLeftCell="B5" activePane="bottomRight" state="frozen"/>
      <selection pane="topRight" activeCell="I2" sqref="I1:I1048576"/>
      <selection pane="bottomLeft" activeCell="I2" sqref="I1:I1048576"/>
      <selection pane="bottomRight" activeCell="A5" sqref="A5"/>
    </sheetView>
  </sheetViews>
  <sheetFormatPr defaultColWidth="9.140625" defaultRowHeight="14.45" customHeight="1" x14ac:dyDescent="0.25"/>
  <cols>
    <col min="1" max="1" width="11.42578125" bestFit="1" customWidth="1"/>
    <col min="2" max="2" width="8" bestFit="1" customWidth="1"/>
    <col min="3" max="3" width="9" bestFit="1" customWidth="1"/>
    <col min="4" max="4" width="10.85546875" bestFit="1" customWidth="1"/>
    <col min="5" max="5" width="16.5703125" customWidth="1"/>
    <col min="6" max="6" width="18.5703125" hidden="1" customWidth="1"/>
    <col min="7" max="7" width="22.42578125" bestFit="1" customWidth="1"/>
    <col min="8" max="8" width="15.42578125" bestFit="1" customWidth="1"/>
    <col min="9" max="9" width="19.5703125" customWidth="1"/>
    <col min="10" max="10" width="11.85546875" style="105" bestFit="1" customWidth="1"/>
    <col min="11" max="11" width="14.140625" bestFit="1" customWidth="1"/>
    <col min="12" max="12" width="60" customWidth="1"/>
    <col min="13" max="13" width="17.5703125" bestFit="1" customWidth="1"/>
    <col min="14" max="14" width="14" bestFit="1" customWidth="1"/>
    <col min="15" max="15" width="19" bestFit="1" customWidth="1"/>
    <col min="16" max="16" width="19.85546875" bestFit="1" customWidth="1"/>
    <col min="17" max="17" width="17.42578125" bestFit="1" customWidth="1"/>
    <col min="18" max="18" width="18.42578125" bestFit="1" customWidth="1"/>
    <col min="19" max="19" width="15.5703125" bestFit="1" customWidth="1"/>
    <col min="20" max="20" width="11.42578125" bestFit="1" customWidth="1"/>
    <col min="21" max="21" width="38.5703125" customWidth="1"/>
    <col min="22" max="22" width="20.85546875" style="124" bestFit="1" customWidth="1"/>
    <col min="23" max="23" width="67.140625" style="124" bestFit="1" customWidth="1"/>
    <col min="24" max="16384" width="9.140625" style="104"/>
  </cols>
  <sheetData>
    <row r="1" spans="1:23" ht="15" x14ac:dyDescent="0.25">
      <c r="A1" s="266" t="s">
        <v>242</v>
      </c>
      <c r="B1" s="267"/>
      <c r="C1" s="267"/>
      <c r="D1" s="267"/>
      <c r="E1" s="267"/>
      <c r="F1" s="267"/>
      <c r="G1" s="268"/>
      <c r="H1" s="266" t="s">
        <v>243</v>
      </c>
      <c r="I1" s="267"/>
      <c r="J1" s="267"/>
      <c r="K1" s="268"/>
      <c r="L1" s="266" t="s">
        <v>244</v>
      </c>
      <c r="M1" s="267"/>
      <c r="N1" s="267"/>
      <c r="O1" s="267"/>
      <c r="P1" s="267"/>
      <c r="Q1" s="267"/>
      <c r="R1" s="268"/>
      <c r="S1" s="140" t="s">
        <v>245</v>
      </c>
      <c r="T1" s="266" t="s">
        <v>246</v>
      </c>
      <c r="U1" s="267"/>
      <c r="V1" s="267"/>
      <c r="W1" s="268"/>
    </row>
    <row r="2" spans="1:23" ht="38.25" x14ac:dyDescent="0.25">
      <c r="A2" s="126" t="s">
        <v>14</v>
      </c>
      <c r="B2" s="14" t="s">
        <v>17</v>
      </c>
      <c r="C2" s="24" t="s">
        <v>22</v>
      </c>
      <c r="D2" s="24" t="s">
        <v>25</v>
      </c>
      <c r="E2" s="269" t="s">
        <v>28</v>
      </c>
      <c r="F2" s="270"/>
      <c r="G2" s="271"/>
      <c r="H2" s="131" t="s">
        <v>31</v>
      </c>
      <c r="I2" s="22" t="s">
        <v>247</v>
      </c>
      <c r="J2" s="22" t="s">
        <v>39</v>
      </c>
      <c r="K2" s="132" t="s">
        <v>42</v>
      </c>
      <c r="L2" s="135" t="s">
        <v>45</v>
      </c>
      <c r="M2" s="25" t="s">
        <v>51</v>
      </c>
      <c r="N2" s="25" t="s">
        <v>248</v>
      </c>
      <c r="O2" s="25" t="s">
        <v>141</v>
      </c>
      <c r="P2" s="23" t="s">
        <v>54</v>
      </c>
      <c r="Q2" s="15" t="s">
        <v>57</v>
      </c>
      <c r="R2" s="136" t="s">
        <v>60</v>
      </c>
      <c r="S2" s="141" t="s">
        <v>63</v>
      </c>
      <c r="T2" s="131" t="s">
        <v>66</v>
      </c>
      <c r="U2" s="15" t="s">
        <v>249</v>
      </c>
      <c r="V2" s="22" t="s">
        <v>73</v>
      </c>
      <c r="W2" s="132" t="s">
        <v>76</v>
      </c>
    </row>
    <row r="3" spans="1:23" ht="78.75" x14ac:dyDescent="0.25">
      <c r="A3" s="127" t="s">
        <v>250</v>
      </c>
      <c r="B3" s="17" t="s">
        <v>251</v>
      </c>
      <c r="C3" s="18" t="s">
        <v>252</v>
      </c>
      <c r="D3" s="19" t="s">
        <v>253</v>
      </c>
      <c r="E3" s="13" t="s">
        <v>254</v>
      </c>
      <c r="F3" s="13" t="s">
        <v>254</v>
      </c>
      <c r="G3" s="128" t="s">
        <v>254</v>
      </c>
      <c r="H3" s="133" t="s">
        <v>255</v>
      </c>
      <c r="I3" s="200" t="s">
        <v>256</v>
      </c>
      <c r="J3" s="21" t="s">
        <v>257</v>
      </c>
      <c r="K3" s="134" t="s">
        <v>257</v>
      </c>
      <c r="L3" s="137" t="s">
        <v>254</v>
      </c>
      <c r="M3" s="20" t="s">
        <v>258</v>
      </c>
      <c r="N3" s="20" t="s">
        <v>259</v>
      </c>
      <c r="O3" s="20" t="s">
        <v>260</v>
      </c>
      <c r="P3" s="21" t="s">
        <v>261</v>
      </c>
      <c r="Q3" s="21" t="s">
        <v>257</v>
      </c>
      <c r="R3" s="138" t="s">
        <v>262</v>
      </c>
      <c r="S3" s="142" t="s">
        <v>263</v>
      </c>
      <c r="T3" s="137" t="s">
        <v>257</v>
      </c>
      <c r="U3" s="78" t="s">
        <v>254</v>
      </c>
      <c r="V3" s="20" t="s">
        <v>754</v>
      </c>
      <c r="W3" s="78" t="s">
        <v>254</v>
      </c>
    </row>
    <row r="4" spans="1:23" ht="15" x14ac:dyDescent="0.25">
      <c r="A4" s="129" t="s">
        <v>15</v>
      </c>
      <c r="B4" s="4" t="s">
        <v>18</v>
      </c>
      <c r="C4" s="4" t="s">
        <v>23</v>
      </c>
      <c r="D4" s="4" t="s">
        <v>26</v>
      </c>
      <c r="E4" s="4" t="s">
        <v>265</v>
      </c>
      <c r="F4" s="4" t="s">
        <v>266</v>
      </c>
      <c r="G4" s="130" t="s">
        <v>267</v>
      </c>
      <c r="H4" s="129" t="s">
        <v>32</v>
      </c>
      <c r="I4" s="4" t="s">
        <v>268</v>
      </c>
      <c r="J4" s="4" t="s">
        <v>40</v>
      </c>
      <c r="K4" s="130" t="s">
        <v>43</v>
      </c>
      <c r="L4" s="129" t="s">
        <v>46</v>
      </c>
      <c r="M4" s="5" t="s">
        <v>52</v>
      </c>
      <c r="N4" s="6" t="s">
        <v>248</v>
      </c>
      <c r="O4" s="6" t="s">
        <v>269</v>
      </c>
      <c r="P4" s="6" t="s">
        <v>55</v>
      </c>
      <c r="Q4" s="6" t="s">
        <v>58</v>
      </c>
      <c r="R4" s="130" t="s">
        <v>61</v>
      </c>
      <c r="S4" s="143" t="s">
        <v>64</v>
      </c>
      <c r="T4" s="129" t="s">
        <v>67</v>
      </c>
      <c r="U4" s="6" t="s">
        <v>70</v>
      </c>
      <c r="V4" s="5" t="s">
        <v>74</v>
      </c>
      <c r="W4" s="139" t="s">
        <v>77</v>
      </c>
    </row>
    <row r="5" spans="1:23" ht="14.45" customHeight="1" x14ac:dyDescent="0.25">
      <c r="A5" s="171" t="s">
        <v>3700</v>
      </c>
      <c r="B5" s="160">
        <f>10*30.4387/365.25</f>
        <v>0.83336618754277891</v>
      </c>
      <c r="C5" s="159" t="s">
        <v>168</v>
      </c>
      <c r="D5" s="159" t="s">
        <v>173</v>
      </c>
      <c r="E5" s="159" t="s">
        <v>279</v>
      </c>
      <c r="F5" s="159"/>
      <c r="G5" s="166" t="s">
        <v>772</v>
      </c>
      <c r="H5" s="171" t="s">
        <v>89</v>
      </c>
      <c r="I5" s="159" t="s">
        <v>100</v>
      </c>
      <c r="J5" s="165">
        <v>45138</v>
      </c>
      <c r="K5" s="165">
        <v>45138</v>
      </c>
      <c r="L5" s="172" t="s">
        <v>3701</v>
      </c>
      <c r="M5" s="159" t="s">
        <v>133</v>
      </c>
      <c r="N5" s="159" t="s">
        <v>769</v>
      </c>
      <c r="O5" s="159" t="s">
        <v>284</v>
      </c>
      <c r="P5" s="159"/>
      <c r="Q5" s="165"/>
      <c r="R5" s="166"/>
      <c r="S5" s="167"/>
      <c r="T5" s="168">
        <v>45143</v>
      </c>
      <c r="U5" s="163" t="s">
        <v>1086</v>
      </c>
      <c r="V5" s="169" t="s">
        <v>162</v>
      </c>
      <c r="W5" s="173" t="s">
        <v>328</v>
      </c>
    </row>
    <row r="6" spans="1:23" ht="14.45" customHeight="1" x14ac:dyDescent="0.25">
      <c r="A6" s="171" t="s">
        <v>3702</v>
      </c>
      <c r="B6" s="160">
        <v>4</v>
      </c>
      <c r="C6" s="159" t="s">
        <v>178</v>
      </c>
      <c r="D6" s="159" t="s">
        <v>173</v>
      </c>
      <c r="E6" s="159" t="s">
        <v>279</v>
      </c>
      <c r="F6" s="159"/>
      <c r="G6" s="166" t="s">
        <v>179</v>
      </c>
      <c r="H6" s="171" t="s">
        <v>89</v>
      </c>
      <c r="I6" s="159" t="s">
        <v>100</v>
      </c>
      <c r="J6" s="165">
        <v>45138</v>
      </c>
      <c r="K6" s="165">
        <v>45138</v>
      </c>
      <c r="L6" s="172" t="s">
        <v>3703</v>
      </c>
      <c r="M6" s="159" t="s">
        <v>133</v>
      </c>
      <c r="N6" s="159" t="s">
        <v>769</v>
      </c>
      <c r="O6" s="159" t="s">
        <v>284</v>
      </c>
      <c r="P6" s="159"/>
      <c r="Q6" s="165"/>
      <c r="R6" s="166"/>
      <c r="S6" s="167"/>
      <c r="T6" s="168">
        <v>45140</v>
      </c>
      <c r="U6" s="163" t="s">
        <v>1086</v>
      </c>
      <c r="V6" s="169" t="s">
        <v>162</v>
      </c>
      <c r="W6" s="173" t="s">
        <v>276</v>
      </c>
    </row>
    <row r="7" spans="1:23" ht="14.45" customHeight="1" x14ac:dyDescent="0.25">
      <c r="A7" s="171" t="s">
        <v>3704</v>
      </c>
      <c r="B7" s="160">
        <v>35</v>
      </c>
      <c r="C7" s="159" t="s">
        <v>168</v>
      </c>
      <c r="D7" s="159" t="s">
        <v>173</v>
      </c>
      <c r="E7" s="159" t="s">
        <v>279</v>
      </c>
      <c r="F7" s="159"/>
      <c r="G7" s="166" t="s">
        <v>598</v>
      </c>
      <c r="H7" s="171" t="s">
        <v>89</v>
      </c>
      <c r="I7" s="159" t="s">
        <v>100</v>
      </c>
      <c r="J7" s="165">
        <v>45138</v>
      </c>
      <c r="K7" s="165">
        <v>45138</v>
      </c>
      <c r="L7" s="172" t="s">
        <v>3705</v>
      </c>
      <c r="M7" s="159" t="s">
        <v>137</v>
      </c>
      <c r="N7" s="159" t="s">
        <v>3221</v>
      </c>
      <c r="O7" s="159" t="s">
        <v>208</v>
      </c>
      <c r="P7" s="159"/>
      <c r="Q7" s="165"/>
      <c r="R7" s="166"/>
      <c r="S7" s="167"/>
      <c r="T7" s="168">
        <v>45139</v>
      </c>
      <c r="U7" s="163" t="s">
        <v>3706</v>
      </c>
      <c r="V7" s="169" t="s">
        <v>162</v>
      </c>
      <c r="W7" s="173" t="s">
        <v>1569</v>
      </c>
    </row>
    <row r="8" spans="1:23" ht="14.45" customHeight="1" x14ac:dyDescent="0.25">
      <c r="A8" s="171" t="s">
        <v>3707</v>
      </c>
      <c r="B8" s="160">
        <v>25</v>
      </c>
      <c r="C8" s="159" t="s">
        <v>168</v>
      </c>
      <c r="D8" s="159" t="s">
        <v>173</v>
      </c>
      <c r="E8" s="159" t="s">
        <v>185</v>
      </c>
      <c r="F8" s="159"/>
      <c r="G8" s="166" t="s">
        <v>1285</v>
      </c>
      <c r="H8" s="171" t="s">
        <v>89</v>
      </c>
      <c r="I8" s="159" t="s">
        <v>110</v>
      </c>
      <c r="J8" s="165">
        <v>45138</v>
      </c>
      <c r="K8" s="165">
        <v>45138</v>
      </c>
      <c r="L8" s="172" t="s">
        <v>3708</v>
      </c>
      <c r="M8" s="159" t="s">
        <v>137</v>
      </c>
      <c r="N8" s="159" t="s">
        <v>305</v>
      </c>
      <c r="O8" s="159" t="s">
        <v>826</v>
      </c>
      <c r="P8" s="159"/>
      <c r="Q8" s="165"/>
      <c r="R8" s="166"/>
      <c r="S8" s="167"/>
      <c r="T8" s="168">
        <v>45140</v>
      </c>
      <c r="U8" s="163" t="s">
        <v>3709</v>
      </c>
      <c r="V8" s="169" t="s">
        <v>162</v>
      </c>
      <c r="W8" s="173" t="s">
        <v>276</v>
      </c>
    </row>
    <row r="9" spans="1:23" ht="14.45" customHeight="1" x14ac:dyDescent="0.25">
      <c r="A9" s="171" t="s">
        <v>3710</v>
      </c>
      <c r="B9" s="160">
        <v>10</v>
      </c>
      <c r="C9" s="159" t="s">
        <v>168</v>
      </c>
      <c r="D9" s="159" t="s">
        <v>173</v>
      </c>
      <c r="E9" s="159" t="s">
        <v>185</v>
      </c>
      <c r="F9" s="159"/>
      <c r="G9" s="166" t="s">
        <v>363</v>
      </c>
      <c r="H9" s="171" t="s">
        <v>91</v>
      </c>
      <c r="I9" s="159" t="s">
        <v>110</v>
      </c>
      <c r="J9" s="165">
        <v>45138</v>
      </c>
      <c r="K9" s="165">
        <v>45138</v>
      </c>
      <c r="L9" s="172" t="s">
        <v>3711</v>
      </c>
      <c r="M9" s="159" t="s">
        <v>133</v>
      </c>
      <c r="N9" s="159" t="s">
        <v>3233</v>
      </c>
      <c r="O9" s="159" t="s">
        <v>284</v>
      </c>
      <c r="P9" s="159"/>
      <c r="Q9" s="165"/>
      <c r="R9" s="166"/>
      <c r="S9" s="167"/>
      <c r="T9" s="168">
        <v>45138</v>
      </c>
      <c r="U9" s="163" t="s">
        <v>319</v>
      </c>
      <c r="V9" s="169" t="s">
        <v>160</v>
      </c>
      <c r="W9" s="173" t="s">
        <v>319</v>
      </c>
    </row>
    <row r="10" spans="1:23" ht="14.45" customHeight="1" x14ac:dyDescent="0.25">
      <c r="A10" s="171" t="s">
        <v>3712</v>
      </c>
      <c r="B10" s="160">
        <v>30</v>
      </c>
      <c r="C10" s="159" t="s">
        <v>168</v>
      </c>
      <c r="D10" s="159" t="s">
        <v>173</v>
      </c>
      <c r="E10" s="159" t="s">
        <v>185</v>
      </c>
      <c r="F10" s="159"/>
      <c r="G10" s="166" t="s">
        <v>342</v>
      </c>
      <c r="H10" s="171" t="s">
        <v>91</v>
      </c>
      <c r="I10" s="159" t="s">
        <v>110</v>
      </c>
      <c r="J10" s="165">
        <v>45138</v>
      </c>
      <c r="K10" s="165">
        <v>45138</v>
      </c>
      <c r="L10" s="172" t="s">
        <v>3713</v>
      </c>
      <c r="M10" s="159" t="s">
        <v>137</v>
      </c>
      <c r="N10" s="159" t="s">
        <v>305</v>
      </c>
      <c r="O10" s="159" t="s">
        <v>1733</v>
      </c>
      <c r="P10" s="159"/>
      <c r="Q10" s="165"/>
      <c r="R10" s="166"/>
      <c r="S10" s="167"/>
      <c r="T10" s="168">
        <v>45144</v>
      </c>
      <c r="U10" s="163" t="s">
        <v>3714</v>
      </c>
      <c r="V10" s="169" t="s">
        <v>162</v>
      </c>
      <c r="W10" s="173" t="s">
        <v>347</v>
      </c>
    </row>
    <row r="11" spans="1:23" ht="14.45" customHeight="1" x14ac:dyDescent="0.25">
      <c r="A11" s="171" t="s">
        <v>3715</v>
      </c>
      <c r="B11" s="160">
        <f>3*30.4387/365.25</f>
        <v>0.25000985626283367</v>
      </c>
      <c r="C11" s="159" t="s">
        <v>178</v>
      </c>
      <c r="D11" s="159" t="s">
        <v>173</v>
      </c>
      <c r="E11" s="159" t="s">
        <v>185</v>
      </c>
      <c r="F11" s="159"/>
      <c r="G11" s="166" t="s">
        <v>3127</v>
      </c>
      <c r="H11" s="171" t="s">
        <v>91</v>
      </c>
      <c r="I11" s="159" t="s">
        <v>110</v>
      </c>
      <c r="J11" s="165">
        <v>45138</v>
      </c>
      <c r="K11" s="165">
        <v>45138</v>
      </c>
      <c r="L11" s="172" t="s">
        <v>3716</v>
      </c>
      <c r="M11" s="159" t="s">
        <v>133</v>
      </c>
      <c r="N11" s="159" t="s">
        <v>2132</v>
      </c>
      <c r="O11" s="159" t="s">
        <v>284</v>
      </c>
      <c r="P11" s="159"/>
      <c r="Q11" s="165"/>
      <c r="R11" s="166"/>
      <c r="S11" s="167"/>
      <c r="T11" s="168">
        <v>45142</v>
      </c>
      <c r="U11" s="163" t="s">
        <v>963</v>
      </c>
      <c r="V11" s="169" t="s">
        <v>162</v>
      </c>
      <c r="W11" s="173" t="s">
        <v>299</v>
      </c>
    </row>
    <row r="12" spans="1:23" ht="14.45" customHeight="1" x14ac:dyDescent="0.25">
      <c r="A12" s="171" t="s">
        <v>3717</v>
      </c>
      <c r="B12" s="160">
        <v>1.8</v>
      </c>
      <c r="C12" s="159" t="s">
        <v>178</v>
      </c>
      <c r="D12" s="159" t="s">
        <v>173</v>
      </c>
      <c r="E12" s="159" t="s">
        <v>279</v>
      </c>
      <c r="F12" s="159"/>
      <c r="G12" s="166" t="s">
        <v>179</v>
      </c>
      <c r="H12" s="171" t="s">
        <v>89</v>
      </c>
      <c r="I12" s="159" t="s">
        <v>100</v>
      </c>
      <c r="J12" s="165">
        <v>45140</v>
      </c>
      <c r="K12" s="165">
        <v>45140</v>
      </c>
      <c r="L12" s="172" t="s">
        <v>3718</v>
      </c>
      <c r="M12" s="159" t="s">
        <v>133</v>
      </c>
      <c r="N12" s="159" t="s">
        <v>769</v>
      </c>
      <c r="O12" s="159" t="s">
        <v>284</v>
      </c>
      <c r="P12" s="159"/>
      <c r="Q12" s="165"/>
      <c r="R12" s="166"/>
      <c r="S12" s="167"/>
      <c r="T12" s="168">
        <v>45146</v>
      </c>
      <c r="U12" s="163" t="s">
        <v>672</v>
      </c>
      <c r="V12" s="169" t="s">
        <v>162</v>
      </c>
      <c r="W12" s="173" t="s">
        <v>347</v>
      </c>
    </row>
    <row r="13" spans="1:23" ht="14.45" customHeight="1" x14ac:dyDescent="0.25">
      <c r="A13" s="171" t="s">
        <v>3719</v>
      </c>
      <c r="B13" s="160">
        <v>0.5</v>
      </c>
      <c r="C13" s="159" t="s">
        <v>178</v>
      </c>
      <c r="D13" s="159" t="s">
        <v>173</v>
      </c>
      <c r="E13" s="159" t="s">
        <v>279</v>
      </c>
      <c r="F13" s="159"/>
      <c r="G13" s="166" t="s">
        <v>772</v>
      </c>
      <c r="H13" s="171" t="s">
        <v>89</v>
      </c>
      <c r="I13" s="159" t="s">
        <v>100</v>
      </c>
      <c r="J13" s="165">
        <v>45140</v>
      </c>
      <c r="K13" s="165">
        <v>45140</v>
      </c>
      <c r="L13" s="172" t="s">
        <v>3220</v>
      </c>
      <c r="M13" s="159" t="s">
        <v>133</v>
      </c>
      <c r="N13" s="159" t="s">
        <v>3221</v>
      </c>
      <c r="O13" s="159" t="s">
        <v>284</v>
      </c>
      <c r="P13" s="159"/>
      <c r="Q13" s="165"/>
      <c r="R13" s="166"/>
      <c r="S13" s="167"/>
      <c r="T13" s="168">
        <v>45145</v>
      </c>
      <c r="U13" s="163" t="s">
        <v>672</v>
      </c>
      <c r="V13" s="169" t="s">
        <v>162</v>
      </c>
      <c r="W13" s="173" t="s">
        <v>328</v>
      </c>
    </row>
    <row r="14" spans="1:23" ht="14.45" customHeight="1" x14ac:dyDescent="0.25">
      <c r="A14" s="171" t="s">
        <v>3720</v>
      </c>
      <c r="B14" s="160">
        <f>2*30.4387/365.25</f>
        <v>0.16667323750855578</v>
      </c>
      <c r="C14" s="159" t="s">
        <v>178</v>
      </c>
      <c r="D14" s="159" t="s">
        <v>173</v>
      </c>
      <c r="E14" s="159" t="s">
        <v>185</v>
      </c>
      <c r="F14" s="159"/>
      <c r="G14" s="166" t="s">
        <v>3196</v>
      </c>
      <c r="H14" s="171" t="s">
        <v>91</v>
      </c>
      <c r="I14" s="159" t="s">
        <v>110</v>
      </c>
      <c r="J14" s="165">
        <v>45141</v>
      </c>
      <c r="K14" s="178"/>
      <c r="L14" s="172" t="s">
        <v>3721</v>
      </c>
      <c r="M14" s="159" t="s">
        <v>133</v>
      </c>
      <c r="N14" s="159" t="s">
        <v>2132</v>
      </c>
      <c r="O14" s="159" t="s">
        <v>284</v>
      </c>
      <c r="P14" s="159"/>
      <c r="Q14" s="165"/>
      <c r="R14" s="166"/>
      <c r="S14" s="167"/>
      <c r="T14" s="168"/>
      <c r="U14" s="163"/>
      <c r="V14" s="169" t="s">
        <v>158</v>
      </c>
      <c r="W14" s="173"/>
    </row>
    <row r="15" spans="1:23" ht="14.45" customHeight="1" x14ac:dyDescent="0.25">
      <c r="A15" s="171" t="s">
        <v>3722</v>
      </c>
      <c r="B15" s="160">
        <f>1.5*30.4387/365.25</f>
        <v>0.12500492813141684</v>
      </c>
      <c r="C15" s="159" t="s">
        <v>168</v>
      </c>
      <c r="D15" s="159" t="s">
        <v>173</v>
      </c>
      <c r="E15" s="159" t="s">
        <v>185</v>
      </c>
      <c r="F15" s="159"/>
      <c r="G15" s="166" t="s">
        <v>3723</v>
      </c>
      <c r="H15" s="171" t="s">
        <v>91</v>
      </c>
      <c r="I15" s="159" t="s">
        <v>110</v>
      </c>
      <c r="J15" s="165">
        <v>45141</v>
      </c>
      <c r="K15" s="165">
        <v>45141</v>
      </c>
      <c r="L15" s="172" t="s">
        <v>3724</v>
      </c>
      <c r="M15" s="159" t="s">
        <v>133</v>
      </c>
      <c r="N15" s="159" t="s">
        <v>2132</v>
      </c>
      <c r="O15" s="159" t="s">
        <v>284</v>
      </c>
      <c r="P15" s="159"/>
      <c r="Q15" s="165"/>
      <c r="R15" s="166"/>
      <c r="S15" s="167"/>
      <c r="T15" s="168">
        <v>45143</v>
      </c>
      <c r="U15" s="163" t="s">
        <v>365</v>
      </c>
      <c r="V15" s="169" t="s">
        <v>162</v>
      </c>
      <c r="W15" s="173" t="s">
        <v>276</v>
      </c>
    </row>
    <row r="16" spans="1:23" ht="14.45" customHeight="1" x14ac:dyDescent="0.25">
      <c r="A16" s="171" t="s">
        <v>3725</v>
      </c>
      <c r="B16" s="160">
        <v>2.2000000000000002</v>
      </c>
      <c r="C16" s="159" t="s">
        <v>168</v>
      </c>
      <c r="D16" s="159" t="s">
        <v>173</v>
      </c>
      <c r="E16" s="159" t="s">
        <v>185</v>
      </c>
      <c r="F16" s="159"/>
      <c r="G16" s="166" t="s">
        <v>3726</v>
      </c>
      <c r="H16" s="171" t="s">
        <v>91</v>
      </c>
      <c r="I16" s="159" t="s">
        <v>110</v>
      </c>
      <c r="J16" s="165">
        <v>45141</v>
      </c>
      <c r="K16" s="165">
        <v>45141</v>
      </c>
      <c r="L16" s="172" t="s">
        <v>3727</v>
      </c>
      <c r="M16" s="159" t="s">
        <v>133</v>
      </c>
      <c r="N16" s="159" t="s">
        <v>2132</v>
      </c>
      <c r="O16" s="159" t="s">
        <v>284</v>
      </c>
      <c r="P16" s="159"/>
      <c r="Q16" s="165"/>
      <c r="R16" s="166"/>
      <c r="S16" s="167"/>
      <c r="T16" s="168">
        <v>45145</v>
      </c>
      <c r="U16" s="163" t="s">
        <v>3728</v>
      </c>
      <c r="V16" s="169" t="s">
        <v>162</v>
      </c>
      <c r="W16" s="173" t="s">
        <v>299</v>
      </c>
    </row>
    <row r="17" spans="1:23" ht="14.45" customHeight="1" x14ac:dyDescent="0.25">
      <c r="A17" s="171" t="s">
        <v>3729</v>
      </c>
      <c r="B17" s="160">
        <f>2*30.4387/365.25</f>
        <v>0.16667323750855578</v>
      </c>
      <c r="C17" s="159" t="s">
        <v>168</v>
      </c>
      <c r="D17" s="159" t="s">
        <v>173</v>
      </c>
      <c r="E17" s="159" t="s">
        <v>185</v>
      </c>
      <c r="F17" s="159"/>
      <c r="G17" s="166" t="s">
        <v>2572</v>
      </c>
      <c r="H17" s="171" t="s">
        <v>91</v>
      </c>
      <c r="I17" s="159" t="s">
        <v>110</v>
      </c>
      <c r="J17" s="165">
        <v>45141</v>
      </c>
      <c r="K17" s="165">
        <v>45141</v>
      </c>
      <c r="L17" s="172" t="s">
        <v>3730</v>
      </c>
      <c r="M17" s="159" t="s">
        <v>133</v>
      </c>
      <c r="N17" s="159" t="s">
        <v>3233</v>
      </c>
      <c r="O17" s="159" t="s">
        <v>805</v>
      </c>
      <c r="P17" s="159"/>
      <c r="Q17" s="165"/>
      <c r="R17" s="166"/>
      <c r="S17" s="167"/>
      <c r="T17" s="168">
        <v>45143</v>
      </c>
      <c r="U17" s="163" t="s">
        <v>3731</v>
      </c>
      <c r="V17" s="169" t="s">
        <v>162</v>
      </c>
      <c r="W17" s="173" t="s">
        <v>276</v>
      </c>
    </row>
    <row r="18" spans="1:23" ht="14.45" customHeight="1" x14ac:dyDescent="0.25">
      <c r="A18" s="171" t="s">
        <v>3732</v>
      </c>
      <c r="B18" s="160">
        <f>2*30.4387/365.25</f>
        <v>0.16667323750855578</v>
      </c>
      <c r="C18" s="159" t="s">
        <v>168</v>
      </c>
      <c r="D18" s="159" t="s">
        <v>173</v>
      </c>
      <c r="E18" s="159" t="s">
        <v>185</v>
      </c>
      <c r="F18" s="159"/>
      <c r="G18" s="166" t="s">
        <v>2572</v>
      </c>
      <c r="H18" s="171" t="s">
        <v>91</v>
      </c>
      <c r="I18" s="159" t="s">
        <v>110</v>
      </c>
      <c r="J18" s="165">
        <v>45141</v>
      </c>
      <c r="K18" s="165">
        <v>45141</v>
      </c>
      <c r="L18" s="172" t="s">
        <v>3730</v>
      </c>
      <c r="M18" s="159" t="s">
        <v>133</v>
      </c>
      <c r="N18" s="159" t="s">
        <v>3233</v>
      </c>
      <c r="O18" s="159" t="s">
        <v>805</v>
      </c>
      <c r="P18" s="159"/>
      <c r="Q18" s="165"/>
      <c r="R18" s="166"/>
      <c r="S18" s="167"/>
      <c r="T18" s="168">
        <v>45143</v>
      </c>
      <c r="U18" s="163" t="s">
        <v>3733</v>
      </c>
      <c r="V18" s="169" t="s">
        <v>162</v>
      </c>
      <c r="W18" s="173" t="s">
        <v>276</v>
      </c>
    </row>
    <row r="19" spans="1:23" ht="14.45" customHeight="1" x14ac:dyDescent="0.25">
      <c r="A19" s="171" t="s">
        <v>3734</v>
      </c>
      <c r="B19" s="160">
        <v>26</v>
      </c>
      <c r="C19" s="159" t="s">
        <v>168</v>
      </c>
      <c r="D19" s="159" t="s">
        <v>173</v>
      </c>
      <c r="E19" s="159" t="s">
        <v>185</v>
      </c>
      <c r="F19" s="159"/>
      <c r="G19" s="166" t="s">
        <v>1891</v>
      </c>
      <c r="H19" s="171" t="s">
        <v>91</v>
      </c>
      <c r="I19" s="159" t="s">
        <v>110</v>
      </c>
      <c r="J19" s="165">
        <v>45141</v>
      </c>
      <c r="K19" s="165">
        <v>45141</v>
      </c>
      <c r="L19" s="172" t="s">
        <v>3735</v>
      </c>
      <c r="M19" s="159" t="s">
        <v>137</v>
      </c>
      <c r="N19" s="159" t="s">
        <v>305</v>
      </c>
      <c r="O19" s="159" t="s">
        <v>352</v>
      </c>
      <c r="P19" s="159"/>
      <c r="Q19" s="165"/>
      <c r="R19" s="166"/>
      <c r="S19" s="167"/>
      <c r="T19" s="168">
        <v>45146</v>
      </c>
      <c r="U19" s="163" t="s">
        <v>3736</v>
      </c>
      <c r="V19" s="169" t="s">
        <v>162</v>
      </c>
      <c r="W19" s="173" t="s">
        <v>328</v>
      </c>
    </row>
    <row r="20" spans="1:23" ht="14.45" customHeight="1" x14ac:dyDescent="0.25">
      <c r="A20" s="171" t="s">
        <v>3737</v>
      </c>
      <c r="B20" s="160">
        <v>2.5</v>
      </c>
      <c r="C20" s="159" t="s">
        <v>168</v>
      </c>
      <c r="D20" s="159" t="s">
        <v>173</v>
      </c>
      <c r="E20" s="159" t="s">
        <v>185</v>
      </c>
      <c r="F20" s="159"/>
      <c r="G20" s="166" t="s">
        <v>1891</v>
      </c>
      <c r="H20" s="171" t="s">
        <v>91</v>
      </c>
      <c r="I20" s="159" t="s">
        <v>110</v>
      </c>
      <c r="J20" s="165">
        <v>45141</v>
      </c>
      <c r="K20" s="178">
        <v>45142</v>
      </c>
      <c r="L20" s="172" t="s">
        <v>3738</v>
      </c>
      <c r="M20" s="159" t="s">
        <v>133</v>
      </c>
      <c r="N20" s="159" t="s">
        <v>769</v>
      </c>
      <c r="O20" s="159" t="s">
        <v>511</v>
      </c>
      <c r="P20" s="159"/>
      <c r="Q20" s="165"/>
      <c r="R20" s="166"/>
      <c r="S20" s="167"/>
      <c r="T20" s="168">
        <v>45148</v>
      </c>
      <c r="U20" s="163" t="s">
        <v>3739</v>
      </c>
      <c r="V20" s="169" t="s">
        <v>162</v>
      </c>
      <c r="W20" s="173" t="s">
        <v>347</v>
      </c>
    </row>
    <row r="21" spans="1:23" ht="14.45" customHeight="1" x14ac:dyDescent="0.25">
      <c r="A21" s="171" t="s">
        <v>3740</v>
      </c>
      <c r="B21" s="160">
        <v>2.5</v>
      </c>
      <c r="C21" s="159" t="s">
        <v>168</v>
      </c>
      <c r="D21" s="159" t="s">
        <v>173</v>
      </c>
      <c r="E21" s="159" t="s">
        <v>279</v>
      </c>
      <c r="F21" s="159"/>
      <c r="G21" s="166" t="s">
        <v>179</v>
      </c>
      <c r="H21" s="171" t="s">
        <v>89</v>
      </c>
      <c r="I21" s="159" t="s">
        <v>100</v>
      </c>
      <c r="J21" s="165">
        <v>45142</v>
      </c>
      <c r="K21" s="165">
        <v>45142</v>
      </c>
      <c r="L21" s="172" t="s">
        <v>3741</v>
      </c>
      <c r="M21" s="159" t="s">
        <v>133</v>
      </c>
      <c r="N21" s="159" t="s">
        <v>3221</v>
      </c>
      <c r="O21" s="159" t="s">
        <v>736</v>
      </c>
      <c r="P21" s="159"/>
      <c r="Q21" s="165"/>
      <c r="R21" s="166"/>
      <c r="S21" s="167"/>
      <c r="T21" s="168">
        <v>45145</v>
      </c>
      <c r="U21" s="163" t="s">
        <v>3606</v>
      </c>
      <c r="V21" s="169" t="s">
        <v>162</v>
      </c>
      <c r="W21" s="173" t="s">
        <v>371</v>
      </c>
    </row>
    <row r="22" spans="1:23" ht="14.45" customHeight="1" x14ac:dyDescent="0.25">
      <c r="A22" s="171" t="s">
        <v>3742</v>
      </c>
      <c r="B22" s="160">
        <f>4.5*30.4387/365.25</f>
        <v>0.37501478439425051</v>
      </c>
      <c r="C22" s="159" t="s">
        <v>168</v>
      </c>
      <c r="D22" s="159" t="s">
        <v>173</v>
      </c>
      <c r="E22" s="159" t="s">
        <v>279</v>
      </c>
      <c r="F22" s="159"/>
      <c r="G22" s="166" t="s">
        <v>772</v>
      </c>
      <c r="H22" s="171" t="s">
        <v>89</v>
      </c>
      <c r="I22" s="159" t="s">
        <v>100</v>
      </c>
      <c r="J22" s="165">
        <v>45142</v>
      </c>
      <c r="K22" s="165">
        <v>45142</v>
      </c>
      <c r="L22" s="172" t="s">
        <v>3743</v>
      </c>
      <c r="M22" s="159" t="s">
        <v>133</v>
      </c>
      <c r="N22" s="159" t="s">
        <v>769</v>
      </c>
      <c r="O22" s="159" t="s">
        <v>284</v>
      </c>
      <c r="P22" s="159"/>
      <c r="Q22" s="165"/>
      <c r="R22" s="166"/>
      <c r="S22" s="167"/>
      <c r="T22" s="168">
        <v>45146</v>
      </c>
      <c r="U22" s="163" t="s">
        <v>1086</v>
      </c>
      <c r="V22" s="169" t="s">
        <v>162</v>
      </c>
      <c r="W22" s="173" t="s">
        <v>299</v>
      </c>
    </row>
    <row r="23" spans="1:23" ht="14.45" customHeight="1" x14ac:dyDescent="0.25">
      <c r="A23" s="171" t="s">
        <v>3744</v>
      </c>
      <c r="B23" s="160">
        <v>35</v>
      </c>
      <c r="C23" s="159" t="s">
        <v>168</v>
      </c>
      <c r="D23" s="159" t="s">
        <v>173</v>
      </c>
      <c r="E23" s="159" t="s">
        <v>279</v>
      </c>
      <c r="F23" s="159"/>
      <c r="G23" s="166" t="s">
        <v>350</v>
      </c>
      <c r="H23" s="171" t="s">
        <v>89</v>
      </c>
      <c r="I23" s="159" t="s">
        <v>100</v>
      </c>
      <c r="J23" s="165">
        <v>45145</v>
      </c>
      <c r="K23" s="165">
        <v>45145</v>
      </c>
      <c r="L23" s="172" t="s">
        <v>3745</v>
      </c>
      <c r="M23" s="159" t="s">
        <v>137</v>
      </c>
      <c r="N23" s="159" t="s">
        <v>769</v>
      </c>
      <c r="O23" s="159" t="s">
        <v>208</v>
      </c>
      <c r="P23" s="159"/>
      <c r="Q23" s="165"/>
      <c r="R23" s="166" t="s">
        <v>147</v>
      </c>
      <c r="S23" s="167"/>
      <c r="T23" s="168">
        <v>45147</v>
      </c>
      <c r="U23" s="163" t="s">
        <v>972</v>
      </c>
      <c r="V23" s="169" t="s">
        <v>162</v>
      </c>
      <c r="W23" s="173" t="s">
        <v>3746</v>
      </c>
    </row>
    <row r="24" spans="1:23" ht="14.45" customHeight="1" x14ac:dyDescent="0.25">
      <c r="A24" s="171" t="s">
        <v>3747</v>
      </c>
      <c r="B24" s="160">
        <v>70</v>
      </c>
      <c r="C24" s="159" t="s">
        <v>168</v>
      </c>
      <c r="D24" s="159" t="s">
        <v>173</v>
      </c>
      <c r="E24" s="159" t="s">
        <v>185</v>
      </c>
      <c r="F24" s="159"/>
      <c r="G24" s="166" t="s">
        <v>363</v>
      </c>
      <c r="H24" s="171" t="s">
        <v>91</v>
      </c>
      <c r="I24" s="159" t="s">
        <v>110</v>
      </c>
      <c r="J24" s="165">
        <v>45145</v>
      </c>
      <c r="K24" s="165">
        <v>45145</v>
      </c>
      <c r="L24" s="172" t="s">
        <v>3748</v>
      </c>
      <c r="M24" s="159" t="s">
        <v>133</v>
      </c>
      <c r="N24" s="159" t="s">
        <v>305</v>
      </c>
      <c r="O24" s="159" t="s">
        <v>383</v>
      </c>
      <c r="P24" s="159"/>
      <c r="Q24" s="165"/>
      <c r="R24" s="166"/>
      <c r="S24" s="167"/>
      <c r="T24" s="168">
        <v>45151</v>
      </c>
      <c r="U24" s="163" t="s">
        <v>285</v>
      </c>
      <c r="V24" s="169" t="s">
        <v>166</v>
      </c>
      <c r="W24" s="173" t="s">
        <v>472</v>
      </c>
    </row>
    <row r="25" spans="1:23" ht="14.45" customHeight="1" x14ac:dyDescent="0.25">
      <c r="A25" s="171" t="s">
        <v>3749</v>
      </c>
      <c r="B25" s="160">
        <v>3</v>
      </c>
      <c r="C25" s="159" t="s">
        <v>178</v>
      </c>
      <c r="D25" s="159" t="s">
        <v>173</v>
      </c>
      <c r="E25" s="159" t="s">
        <v>279</v>
      </c>
      <c r="F25" s="159"/>
      <c r="G25" s="166" t="s">
        <v>179</v>
      </c>
      <c r="H25" s="171" t="s">
        <v>89</v>
      </c>
      <c r="I25" s="159" t="s">
        <v>100</v>
      </c>
      <c r="J25" s="165">
        <v>45147</v>
      </c>
      <c r="K25" s="165">
        <v>45147</v>
      </c>
      <c r="L25" s="172" t="s">
        <v>1756</v>
      </c>
      <c r="M25" s="159" t="s">
        <v>133</v>
      </c>
      <c r="N25" s="159" t="s">
        <v>283</v>
      </c>
      <c r="O25" s="159" t="s">
        <v>284</v>
      </c>
      <c r="P25" s="159"/>
      <c r="Q25" s="165"/>
      <c r="R25" s="166"/>
      <c r="S25" s="167"/>
      <c r="T25" s="168">
        <v>45151</v>
      </c>
      <c r="U25" s="163" t="s">
        <v>1086</v>
      </c>
      <c r="V25" s="169" t="s">
        <v>162</v>
      </c>
      <c r="W25" s="173" t="s">
        <v>299</v>
      </c>
    </row>
    <row r="26" spans="1:23" ht="14.45" customHeight="1" x14ac:dyDescent="0.25">
      <c r="A26" s="171" t="s">
        <v>3750</v>
      </c>
      <c r="B26" s="160">
        <v>30</v>
      </c>
      <c r="C26" s="159" t="s">
        <v>168</v>
      </c>
      <c r="D26" s="159" t="s">
        <v>173</v>
      </c>
      <c r="E26" s="159" t="s">
        <v>279</v>
      </c>
      <c r="F26" s="159"/>
      <c r="G26" s="166" t="s">
        <v>3751</v>
      </c>
      <c r="H26" s="171" t="s">
        <v>89</v>
      </c>
      <c r="I26" s="159" t="s">
        <v>100</v>
      </c>
      <c r="J26" s="165">
        <v>45147</v>
      </c>
      <c r="K26" s="165">
        <v>45147</v>
      </c>
      <c r="L26" s="172" t="s">
        <v>3752</v>
      </c>
      <c r="M26" s="159" t="s">
        <v>137</v>
      </c>
      <c r="N26" s="159" t="s">
        <v>290</v>
      </c>
      <c r="O26" s="159" t="s">
        <v>352</v>
      </c>
      <c r="P26" s="159" t="s">
        <v>353</v>
      </c>
      <c r="Q26" s="165">
        <v>45148</v>
      </c>
      <c r="R26" s="166" t="s">
        <v>354</v>
      </c>
      <c r="S26" s="167"/>
      <c r="T26" s="168">
        <v>45153</v>
      </c>
      <c r="U26" s="163" t="s">
        <v>3496</v>
      </c>
      <c r="V26" s="169" t="s">
        <v>162</v>
      </c>
      <c r="W26" s="173" t="s">
        <v>615</v>
      </c>
    </row>
    <row r="27" spans="1:23" ht="14.45" customHeight="1" x14ac:dyDescent="0.25">
      <c r="A27" s="171" t="s">
        <v>3753</v>
      </c>
      <c r="B27" s="160">
        <f>7*30.4387/365.25</f>
        <v>0.58335633127994524</v>
      </c>
      <c r="C27" s="159" t="s">
        <v>168</v>
      </c>
      <c r="D27" s="159" t="s">
        <v>173</v>
      </c>
      <c r="E27" s="159" t="s">
        <v>279</v>
      </c>
      <c r="F27" s="159"/>
      <c r="G27" s="166" t="s">
        <v>3754</v>
      </c>
      <c r="H27" s="171" t="s">
        <v>89</v>
      </c>
      <c r="I27" s="159" t="s">
        <v>100</v>
      </c>
      <c r="J27" s="165">
        <v>45147</v>
      </c>
      <c r="K27" s="165">
        <v>45147</v>
      </c>
      <c r="L27" s="172" t="s">
        <v>3755</v>
      </c>
      <c r="M27" s="159" t="s">
        <v>133</v>
      </c>
      <c r="N27" s="159" t="s">
        <v>283</v>
      </c>
      <c r="O27" s="159" t="s">
        <v>805</v>
      </c>
      <c r="P27" s="159"/>
      <c r="Q27" s="165"/>
      <c r="R27" s="166"/>
      <c r="S27" s="167"/>
      <c r="T27" s="168">
        <v>45151</v>
      </c>
      <c r="U27" s="163" t="s">
        <v>198</v>
      </c>
      <c r="V27" s="169" t="s">
        <v>162</v>
      </c>
      <c r="W27" s="173" t="s">
        <v>299</v>
      </c>
    </row>
    <row r="28" spans="1:23" ht="14.45" customHeight="1" x14ac:dyDescent="0.25">
      <c r="A28" s="171" t="s">
        <v>3756</v>
      </c>
      <c r="B28" s="160">
        <f>2*30.4387/365.25</f>
        <v>0.16667323750855578</v>
      </c>
      <c r="C28" s="159" t="s">
        <v>168</v>
      </c>
      <c r="D28" s="159" t="s">
        <v>173</v>
      </c>
      <c r="E28" s="159" t="s">
        <v>279</v>
      </c>
      <c r="F28" s="159"/>
      <c r="G28" s="166" t="s">
        <v>179</v>
      </c>
      <c r="H28" s="171" t="s">
        <v>89</v>
      </c>
      <c r="I28" s="159" t="s">
        <v>100</v>
      </c>
      <c r="J28" s="165">
        <v>45147</v>
      </c>
      <c r="K28" s="165">
        <v>45147</v>
      </c>
      <c r="L28" s="172" t="s">
        <v>3721</v>
      </c>
      <c r="M28" s="159" t="s">
        <v>133</v>
      </c>
      <c r="N28" s="159" t="s">
        <v>290</v>
      </c>
      <c r="O28" s="159" t="s">
        <v>284</v>
      </c>
      <c r="P28" s="159"/>
      <c r="Q28" s="165"/>
      <c r="R28" s="166"/>
      <c r="S28" s="167"/>
      <c r="T28" s="168">
        <v>45151</v>
      </c>
      <c r="U28" s="163" t="s">
        <v>1086</v>
      </c>
      <c r="V28" s="169" t="s">
        <v>162</v>
      </c>
      <c r="W28" s="173" t="s">
        <v>299</v>
      </c>
    </row>
    <row r="29" spans="1:23" ht="14.45" customHeight="1" x14ac:dyDescent="0.25">
      <c r="A29" s="171" t="s">
        <v>3757</v>
      </c>
      <c r="B29" s="160">
        <f>2*30.4387/365.25</f>
        <v>0.16667323750855578</v>
      </c>
      <c r="C29" s="159" t="s">
        <v>168</v>
      </c>
      <c r="D29" s="159" t="s">
        <v>173</v>
      </c>
      <c r="E29" s="159" t="s">
        <v>279</v>
      </c>
      <c r="F29" s="159"/>
      <c r="G29" s="166" t="s">
        <v>1743</v>
      </c>
      <c r="H29" s="171" t="s">
        <v>89</v>
      </c>
      <c r="I29" s="159" t="s">
        <v>100</v>
      </c>
      <c r="J29" s="165">
        <v>45147</v>
      </c>
      <c r="K29" s="165">
        <v>45147</v>
      </c>
      <c r="L29" s="172" t="s">
        <v>3463</v>
      </c>
      <c r="M29" s="159" t="s">
        <v>133</v>
      </c>
      <c r="N29" s="159" t="s">
        <v>290</v>
      </c>
      <c r="O29" s="159" t="s">
        <v>284</v>
      </c>
      <c r="P29" s="159"/>
      <c r="Q29" s="165"/>
      <c r="R29" s="166"/>
      <c r="S29" s="167"/>
      <c r="T29" s="168">
        <v>45151</v>
      </c>
      <c r="U29" s="163" t="s">
        <v>1086</v>
      </c>
      <c r="V29" s="169" t="s">
        <v>162</v>
      </c>
      <c r="W29" s="173" t="s">
        <v>299</v>
      </c>
    </row>
    <row r="30" spans="1:23" ht="14.45" customHeight="1" x14ac:dyDescent="0.25">
      <c r="A30" s="171" t="s">
        <v>3758</v>
      </c>
      <c r="B30" s="160">
        <f>7*30.4387/365.25</f>
        <v>0.58335633127994524</v>
      </c>
      <c r="C30" s="159" t="s">
        <v>168</v>
      </c>
      <c r="D30" s="159" t="s">
        <v>173</v>
      </c>
      <c r="E30" s="159" t="s">
        <v>185</v>
      </c>
      <c r="F30" s="159"/>
      <c r="G30" s="166" t="s">
        <v>2607</v>
      </c>
      <c r="H30" s="171" t="s">
        <v>91</v>
      </c>
      <c r="I30" s="159" t="s">
        <v>110</v>
      </c>
      <c r="J30" s="165">
        <v>45147</v>
      </c>
      <c r="K30" s="165">
        <v>45147</v>
      </c>
      <c r="L30" s="172" t="s">
        <v>3759</v>
      </c>
      <c r="M30" s="159" t="s">
        <v>133</v>
      </c>
      <c r="N30" s="159" t="s">
        <v>305</v>
      </c>
      <c r="O30" s="159" t="s">
        <v>618</v>
      </c>
      <c r="P30" s="159"/>
      <c r="Q30" s="165"/>
      <c r="R30" s="166"/>
      <c r="S30" s="167"/>
      <c r="T30" s="168">
        <v>45155</v>
      </c>
      <c r="U30" s="163" t="s">
        <v>617</v>
      </c>
      <c r="V30" s="169" t="s">
        <v>162</v>
      </c>
      <c r="W30" s="173" t="s">
        <v>387</v>
      </c>
    </row>
    <row r="31" spans="1:23" ht="14.45" customHeight="1" x14ac:dyDescent="0.25">
      <c r="A31" s="171" t="s">
        <v>3760</v>
      </c>
      <c r="B31" s="160">
        <v>17</v>
      </c>
      <c r="C31" s="159" t="s">
        <v>178</v>
      </c>
      <c r="D31" s="159" t="s">
        <v>173</v>
      </c>
      <c r="E31" s="159" t="s">
        <v>185</v>
      </c>
      <c r="F31" s="159"/>
      <c r="G31" s="166" t="s">
        <v>363</v>
      </c>
      <c r="H31" s="171" t="s">
        <v>89</v>
      </c>
      <c r="I31" s="159" t="s">
        <v>110</v>
      </c>
      <c r="J31" s="165">
        <v>45147</v>
      </c>
      <c r="K31" s="165">
        <v>45147</v>
      </c>
      <c r="L31" s="172" t="s">
        <v>3761</v>
      </c>
      <c r="M31" s="159" t="s">
        <v>133</v>
      </c>
      <c r="N31" s="159" t="s">
        <v>305</v>
      </c>
      <c r="O31" s="159" t="s">
        <v>359</v>
      </c>
      <c r="P31" s="159" t="s">
        <v>353</v>
      </c>
      <c r="Q31" s="165">
        <v>45160</v>
      </c>
      <c r="R31" s="166" t="s">
        <v>354</v>
      </c>
      <c r="S31" s="167"/>
      <c r="T31" s="168">
        <v>45163</v>
      </c>
      <c r="U31" s="163" t="s">
        <v>3762</v>
      </c>
      <c r="V31" s="169" t="s">
        <v>162</v>
      </c>
      <c r="W31" s="173" t="s">
        <v>807</v>
      </c>
    </row>
    <row r="32" spans="1:23" ht="14.45" customHeight="1" x14ac:dyDescent="0.25">
      <c r="A32" s="171" t="s">
        <v>3763</v>
      </c>
      <c r="B32" s="160">
        <v>45</v>
      </c>
      <c r="C32" s="159" t="s">
        <v>178</v>
      </c>
      <c r="D32" s="159" t="s">
        <v>169</v>
      </c>
      <c r="E32" s="159" t="s">
        <v>279</v>
      </c>
      <c r="F32" s="159"/>
      <c r="G32" s="166" t="s">
        <v>772</v>
      </c>
      <c r="H32" s="171" t="s">
        <v>89</v>
      </c>
      <c r="I32" s="159" t="s">
        <v>100</v>
      </c>
      <c r="J32" s="165">
        <v>45149</v>
      </c>
      <c r="K32" s="165">
        <v>45149</v>
      </c>
      <c r="L32" s="172" t="s">
        <v>3764</v>
      </c>
      <c r="M32" s="159" t="s">
        <v>201</v>
      </c>
      <c r="N32" s="159" t="s">
        <v>290</v>
      </c>
      <c r="O32" s="159" t="s">
        <v>511</v>
      </c>
      <c r="P32" s="159"/>
      <c r="Q32" s="165"/>
      <c r="R32" s="166"/>
      <c r="S32" s="167"/>
      <c r="T32" s="168">
        <v>45156</v>
      </c>
      <c r="U32" s="163" t="s">
        <v>3765</v>
      </c>
      <c r="V32" s="169" t="s">
        <v>162</v>
      </c>
      <c r="W32" s="173" t="s">
        <v>423</v>
      </c>
    </row>
    <row r="33" spans="1:23" ht="14.45" customHeight="1" x14ac:dyDescent="0.25">
      <c r="A33" s="171" t="s">
        <v>3766</v>
      </c>
      <c r="B33" s="160">
        <f>1.13*30.4387/365.25</f>
        <v>9.4170379192334008E-2</v>
      </c>
      <c r="C33" s="159" t="s">
        <v>178</v>
      </c>
      <c r="D33" s="159" t="s">
        <v>173</v>
      </c>
      <c r="E33" s="159" t="s">
        <v>279</v>
      </c>
      <c r="F33" s="159"/>
      <c r="G33" s="166" t="s">
        <v>1743</v>
      </c>
      <c r="H33" s="171" t="s">
        <v>89</v>
      </c>
      <c r="I33" s="159" t="s">
        <v>100</v>
      </c>
      <c r="J33" s="165">
        <v>45149</v>
      </c>
      <c r="K33" s="165">
        <v>45149</v>
      </c>
      <c r="L33" s="172" t="s">
        <v>3767</v>
      </c>
      <c r="M33" s="159" t="s">
        <v>133</v>
      </c>
      <c r="N33" s="159" t="s">
        <v>769</v>
      </c>
      <c r="O33" s="159" t="s">
        <v>284</v>
      </c>
      <c r="P33" s="159"/>
      <c r="Q33" s="165"/>
      <c r="R33" s="166"/>
      <c r="S33" s="167"/>
      <c r="T33" s="168">
        <v>45151</v>
      </c>
      <c r="U33" s="163" t="s">
        <v>1086</v>
      </c>
      <c r="V33" s="169" t="s">
        <v>162</v>
      </c>
      <c r="W33" s="173" t="s">
        <v>276</v>
      </c>
    </row>
    <row r="34" spans="1:23" ht="14.45" customHeight="1" x14ac:dyDescent="0.25">
      <c r="A34" s="171" t="s">
        <v>3768</v>
      </c>
      <c r="B34" s="160">
        <f>5*30.4387/365.25</f>
        <v>0.41668309377138946</v>
      </c>
      <c r="C34" s="159" t="s">
        <v>178</v>
      </c>
      <c r="D34" s="159" t="s">
        <v>173</v>
      </c>
      <c r="E34" s="159" t="s">
        <v>279</v>
      </c>
      <c r="F34" s="159"/>
      <c r="G34" s="166" t="s">
        <v>179</v>
      </c>
      <c r="H34" s="171" t="s">
        <v>89</v>
      </c>
      <c r="I34" s="159" t="s">
        <v>100</v>
      </c>
      <c r="J34" s="165">
        <v>45149</v>
      </c>
      <c r="K34" s="165">
        <v>45149</v>
      </c>
      <c r="L34" s="172" t="s">
        <v>2035</v>
      </c>
      <c r="M34" s="159" t="s">
        <v>133</v>
      </c>
      <c r="N34" s="159" t="s">
        <v>290</v>
      </c>
      <c r="O34" s="159" t="s">
        <v>284</v>
      </c>
      <c r="P34" s="159"/>
      <c r="Q34" s="165"/>
      <c r="R34" s="166"/>
      <c r="S34" s="167"/>
      <c r="T34" s="168">
        <v>45151</v>
      </c>
      <c r="U34" s="163" t="s">
        <v>1086</v>
      </c>
      <c r="V34" s="169" t="s">
        <v>162</v>
      </c>
      <c r="W34" s="173" t="s">
        <v>276</v>
      </c>
    </row>
    <row r="35" spans="1:23" ht="14.45" customHeight="1" x14ac:dyDescent="0.25">
      <c r="A35" s="171" t="s">
        <v>3769</v>
      </c>
      <c r="B35" s="198">
        <f>1/365.25</f>
        <v>2.7378507871321013E-3</v>
      </c>
      <c r="C35" s="159" t="s">
        <v>178</v>
      </c>
      <c r="D35" s="159" t="s">
        <v>569</v>
      </c>
      <c r="E35" s="159" t="s">
        <v>279</v>
      </c>
      <c r="F35" s="159"/>
      <c r="G35" s="166" t="s">
        <v>3770</v>
      </c>
      <c r="H35" s="171" t="s">
        <v>89</v>
      </c>
      <c r="I35" s="159" t="s">
        <v>100</v>
      </c>
      <c r="J35" s="165">
        <v>45149</v>
      </c>
      <c r="K35" s="165">
        <v>45149</v>
      </c>
      <c r="L35" s="172" t="s">
        <v>1992</v>
      </c>
      <c r="M35" s="159" t="s">
        <v>133</v>
      </c>
      <c r="N35" s="159" t="s">
        <v>290</v>
      </c>
      <c r="O35" s="159" t="s">
        <v>415</v>
      </c>
      <c r="P35" s="159"/>
      <c r="Q35" s="165"/>
      <c r="R35" s="166"/>
      <c r="S35" s="167"/>
      <c r="T35" s="168">
        <v>45173</v>
      </c>
      <c r="U35" s="163" t="s">
        <v>3771</v>
      </c>
      <c r="V35" s="169" t="s">
        <v>162</v>
      </c>
      <c r="W35" s="173" t="s">
        <v>3772</v>
      </c>
    </row>
    <row r="36" spans="1:23" ht="14.45" customHeight="1" x14ac:dyDescent="0.25">
      <c r="A36" s="171" t="s">
        <v>3773</v>
      </c>
      <c r="B36" s="198">
        <f>1/365.25</f>
        <v>2.7378507871321013E-3</v>
      </c>
      <c r="C36" s="159" t="s">
        <v>178</v>
      </c>
      <c r="D36" s="159" t="s">
        <v>569</v>
      </c>
      <c r="E36" s="159" t="s">
        <v>279</v>
      </c>
      <c r="F36" s="159"/>
      <c r="G36" s="166" t="s">
        <v>3770</v>
      </c>
      <c r="H36" s="171" t="s">
        <v>89</v>
      </c>
      <c r="I36" s="159" t="s">
        <v>100</v>
      </c>
      <c r="J36" s="165">
        <v>45149</v>
      </c>
      <c r="K36" s="165">
        <v>45149</v>
      </c>
      <c r="L36" s="172" t="s">
        <v>1992</v>
      </c>
      <c r="M36" s="159" t="s">
        <v>133</v>
      </c>
      <c r="N36" s="159" t="s">
        <v>290</v>
      </c>
      <c r="O36" s="159" t="s">
        <v>415</v>
      </c>
      <c r="P36" s="159"/>
      <c r="Q36" s="165"/>
      <c r="R36" s="166"/>
      <c r="S36" s="167"/>
      <c r="T36" s="168">
        <v>45173</v>
      </c>
      <c r="U36" s="163" t="s">
        <v>3774</v>
      </c>
      <c r="V36" s="169" t="s">
        <v>162</v>
      </c>
      <c r="W36" s="173" t="s">
        <v>3772</v>
      </c>
    </row>
    <row r="37" spans="1:23" ht="14.45" customHeight="1" x14ac:dyDescent="0.25">
      <c r="A37" s="171" t="s">
        <v>3775</v>
      </c>
      <c r="B37" s="160">
        <v>10</v>
      </c>
      <c r="C37" s="159" t="s">
        <v>168</v>
      </c>
      <c r="D37" s="159" t="s">
        <v>173</v>
      </c>
      <c r="E37" s="159" t="s">
        <v>279</v>
      </c>
      <c r="F37" s="159"/>
      <c r="G37" s="166" t="s">
        <v>179</v>
      </c>
      <c r="H37" s="171" t="s">
        <v>89</v>
      </c>
      <c r="I37" s="159" t="s">
        <v>100</v>
      </c>
      <c r="J37" s="165">
        <v>45149</v>
      </c>
      <c r="K37" s="165">
        <v>45149</v>
      </c>
      <c r="L37" s="172" t="s">
        <v>364</v>
      </c>
      <c r="M37" s="159" t="s">
        <v>133</v>
      </c>
      <c r="N37" s="159" t="s">
        <v>769</v>
      </c>
      <c r="O37" s="159" t="s">
        <v>284</v>
      </c>
      <c r="P37" s="159"/>
      <c r="Q37" s="165"/>
      <c r="R37" s="166"/>
      <c r="S37" s="167"/>
      <c r="T37" s="168">
        <v>45151</v>
      </c>
      <c r="U37" s="163" t="s">
        <v>906</v>
      </c>
      <c r="V37" s="169" t="s">
        <v>162</v>
      </c>
      <c r="W37" s="173" t="s">
        <v>276</v>
      </c>
    </row>
    <row r="38" spans="1:23" ht="14.45" customHeight="1" x14ac:dyDescent="0.25">
      <c r="A38" s="171" t="s">
        <v>3776</v>
      </c>
      <c r="B38" s="160">
        <f>5*30.4387/365.25</f>
        <v>0.41668309377138946</v>
      </c>
      <c r="C38" s="159" t="s">
        <v>178</v>
      </c>
      <c r="D38" s="159" t="s">
        <v>173</v>
      </c>
      <c r="E38" s="159" t="s">
        <v>279</v>
      </c>
      <c r="F38" s="159"/>
      <c r="G38" s="166" t="s">
        <v>3777</v>
      </c>
      <c r="H38" s="171" t="s">
        <v>89</v>
      </c>
      <c r="I38" s="159" t="s">
        <v>100</v>
      </c>
      <c r="J38" s="165">
        <v>45152</v>
      </c>
      <c r="K38" s="165">
        <v>45152</v>
      </c>
      <c r="L38" s="172" t="s">
        <v>3463</v>
      </c>
      <c r="M38" s="159" t="s">
        <v>133</v>
      </c>
      <c r="N38" s="159" t="s">
        <v>3221</v>
      </c>
      <c r="O38" s="159" t="s">
        <v>284</v>
      </c>
      <c r="P38" s="159"/>
      <c r="Q38" s="165"/>
      <c r="R38" s="166"/>
      <c r="S38" s="167"/>
      <c r="T38" s="168">
        <v>45159</v>
      </c>
      <c r="U38" s="163" t="s">
        <v>672</v>
      </c>
      <c r="V38" s="169" t="s">
        <v>162</v>
      </c>
      <c r="W38" s="173" t="s">
        <v>423</v>
      </c>
    </row>
    <row r="39" spans="1:23" ht="14.45" customHeight="1" x14ac:dyDescent="0.25">
      <c r="A39" s="171" t="s">
        <v>3778</v>
      </c>
      <c r="B39" s="160">
        <v>1.5</v>
      </c>
      <c r="C39" s="159" t="s">
        <v>168</v>
      </c>
      <c r="D39" s="159" t="s">
        <v>173</v>
      </c>
      <c r="E39" s="159" t="s">
        <v>279</v>
      </c>
      <c r="F39" s="159"/>
      <c r="G39" s="166" t="s">
        <v>350</v>
      </c>
      <c r="H39" s="171" t="s">
        <v>89</v>
      </c>
      <c r="I39" s="159" t="s">
        <v>100</v>
      </c>
      <c r="J39" s="165">
        <v>45152</v>
      </c>
      <c r="K39" s="165">
        <v>45152</v>
      </c>
      <c r="L39" s="172" t="s">
        <v>3364</v>
      </c>
      <c r="M39" s="159" t="s">
        <v>133</v>
      </c>
      <c r="N39" s="159" t="s">
        <v>290</v>
      </c>
      <c r="O39" s="159" t="s">
        <v>284</v>
      </c>
      <c r="P39" s="159"/>
      <c r="Q39" s="165"/>
      <c r="R39" s="166"/>
      <c r="S39" s="167"/>
      <c r="T39" s="168">
        <v>45157</v>
      </c>
      <c r="U39" s="163" t="s">
        <v>672</v>
      </c>
      <c r="V39" s="169" t="s">
        <v>162</v>
      </c>
      <c r="W39" s="173" t="s">
        <v>328</v>
      </c>
    </row>
    <row r="40" spans="1:23" ht="14.45" customHeight="1" x14ac:dyDescent="0.25">
      <c r="A40" s="171" t="s">
        <v>3779</v>
      </c>
      <c r="B40" s="160">
        <v>33</v>
      </c>
      <c r="C40" s="159" t="s">
        <v>168</v>
      </c>
      <c r="D40" s="159" t="s">
        <v>173</v>
      </c>
      <c r="E40" s="159" t="s">
        <v>279</v>
      </c>
      <c r="F40" s="159"/>
      <c r="G40" s="166" t="s">
        <v>238</v>
      </c>
      <c r="H40" s="171" t="s">
        <v>89</v>
      </c>
      <c r="I40" s="159" t="s">
        <v>100</v>
      </c>
      <c r="J40" s="165">
        <v>45152</v>
      </c>
      <c r="K40" s="165">
        <v>45152</v>
      </c>
      <c r="L40" s="172" t="s">
        <v>3780</v>
      </c>
      <c r="M40" s="159" t="s">
        <v>137</v>
      </c>
      <c r="N40" s="159" t="s">
        <v>290</v>
      </c>
      <c r="O40" s="159" t="s">
        <v>1733</v>
      </c>
      <c r="P40" s="159"/>
      <c r="Q40" s="165"/>
      <c r="R40" s="166"/>
      <c r="S40" s="167"/>
      <c r="T40" s="168">
        <v>45158</v>
      </c>
      <c r="U40" s="163" t="s">
        <v>3781</v>
      </c>
      <c r="V40" s="169" t="s">
        <v>162</v>
      </c>
      <c r="W40" s="173" t="s">
        <v>615</v>
      </c>
    </row>
    <row r="41" spans="1:23" ht="14.45" customHeight="1" x14ac:dyDescent="0.25">
      <c r="A41" s="171" t="s">
        <v>3782</v>
      </c>
      <c r="B41" s="160">
        <v>18</v>
      </c>
      <c r="C41" s="159" t="s">
        <v>178</v>
      </c>
      <c r="D41" s="159" t="s">
        <v>173</v>
      </c>
      <c r="E41" s="159" t="s">
        <v>185</v>
      </c>
      <c r="F41" s="159"/>
      <c r="G41" s="166" t="s">
        <v>446</v>
      </c>
      <c r="H41" s="171" t="s">
        <v>89</v>
      </c>
      <c r="I41" s="159" t="s">
        <v>110</v>
      </c>
      <c r="J41" s="165">
        <v>45152</v>
      </c>
      <c r="K41" s="178">
        <v>45153</v>
      </c>
      <c r="L41" s="172" t="s">
        <v>2763</v>
      </c>
      <c r="M41" s="159" t="s">
        <v>201</v>
      </c>
      <c r="N41" s="159" t="s">
        <v>769</v>
      </c>
      <c r="O41" s="159" t="s">
        <v>421</v>
      </c>
      <c r="P41" s="159" t="s">
        <v>353</v>
      </c>
      <c r="Q41" s="165">
        <v>45153</v>
      </c>
      <c r="R41" s="166" t="s">
        <v>354</v>
      </c>
      <c r="S41" s="167"/>
      <c r="T41" s="168">
        <v>45160</v>
      </c>
      <c r="U41" s="163" t="s">
        <v>3783</v>
      </c>
      <c r="V41" s="169" t="s">
        <v>162</v>
      </c>
      <c r="W41" s="173" t="s">
        <v>423</v>
      </c>
    </row>
    <row r="42" spans="1:23" ht="14.45" customHeight="1" x14ac:dyDescent="0.25">
      <c r="A42" s="171" t="s">
        <v>3784</v>
      </c>
      <c r="B42" s="160">
        <v>40</v>
      </c>
      <c r="C42" s="159" t="s">
        <v>168</v>
      </c>
      <c r="D42" s="159" t="s">
        <v>173</v>
      </c>
      <c r="E42" s="159" t="s">
        <v>185</v>
      </c>
      <c r="F42" s="159"/>
      <c r="G42" s="166" t="s">
        <v>3785</v>
      </c>
      <c r="H42" s="171" t="s">
        <v>91</v>
      </c>
      <c r="I42" s="159" t="s">
        <v>110</v>
      </c>
      <c r="J42" s="165">
        <v>45152</v>
      </c>
      <c r="K42" s="165">
        <v>45152</v>
      </c>
      <c r="L42" s="172" t="s">
        <v>2763</v>
      </c>
      <c r="M42" s="159" t="s">
        <v>133</v>
      </c>
      <c r="N42" s="159" t="s">
        <v>3233</v>
      </c>
      <c r="O42" s="159" t="s">
        <v>306</v>
      </c>
      <c r="P42" s="159"/>
      <c r="Q42" s="165"/>
      <c r="R42" s="166"/>
      <c r="S42" s="167"/>
      <c r="T42" s="168">
        <v>45162</v>
      </c>
      <c r="U42" s="163" t="s">
        <v>453</v>
      </c>
      <c r="V42" s="169" t="s">
        <v>162</v>
      </c>
      <c r="W42" s="173" t="s">
        <v>900</v>
      </c>
    </row>
    <row r="43" spans="1:23" ht="14.45" customHeight="1" x14ac:dyDescent="0.25">
      <c r="A43" s="171" t="s">
        <v>3786</v>
      </c>
      <c r="B43" s="160">
        <v>9</v>
      </c>
      <c r="C43" s="159" t="s">
        <v>178</v>
      </c>
      <c r="D43" s="159" t="s">
        <v>173</v>
      </c>
      <c r="E43" s="159" t="s">
        <v>185</v>
      </c>
      <c r="F43" s="159"/>
      <c r="G43" s="166" t="s">
        <v>2002</v>
      </c>
      <c r="H43" s="171" t="s">
        <v>91</v>
      </c>
      <c r="I43" s="159" t="s">
        <v>110</v>
      </c>
      <c r="J43" s="165">
        <v>45152</v>
      </c>
      <c r="K43" s="165">
        <v>45152</v>
      </c>
      <c r="L43" s="172" t="s">
        <v>3787</v>
      </c>
      <c r="M43" s="159" t="s">
        <v>133</v>
      </c>
      <c r="N43" s="159" t="s">
        <v>769</v>
      </c>
      <c r="O43" s="159" t="s">
        <v>383</v>
      </c>
      <c r="P43" s="159"/>
      <c r="Q43" s="165"/>
      <c r="R43" s="166"/>
      <c r="S43" s="167"/>
      <c r="T43" s="168">
        <v>45160</v>
      </c>
      <c r="U43" s="163" t="s">
        <v>3788</v>
      </c>
      <c r="V43" s="169" t="s">
        <v>162</v>
      </c>
      <c r="W43" s="173" t="s">
        <v>387</v>
      </c>
    </row>
    <row r="44" spans="1:23" ht="14.45" customHeight="1" x14ac:dyDescent="0.25">
      <c r="A44" s="171" t="s">
        <v>3789</v>
      </c>
      <c r="B44" s="160">
        <v>49</v>
      </c>
      <c r="C44" s="159" t="s">
        <v>178</v>
      </c>
      <c r="D44" s="159" t="s">
        <v>173</v>
      </c>
      <c r="E44" s="159" t="s">
        <v>185</v>
      </c>
      <c r="F44" s="159"/>
      <c r="G44" s="166" t="s">
        <v>436</v>
      </c>
      <c r="H44" s="171" t="s">
        <v>89</v>
      </c>
      <c r="I44" s="159" t="s">
        <v>110</v>
      </c>
      <c r="J44" s="165">
        <v>45154</v>
      </c>
      <c r="K44" s="165">
        <v>45154</v>
      </c>
      <c r="L44" s="172" t="s">
        <v>3790</v>
      </c>
      <c r="M44" s="159" t="s">
        <v>201</v>
      </c>
      <c r="N44" s="159" t="s">
        <v>305</v>
      </c>
      <c r="O44" s="159" t="s">
        <v>511</v>
      </c>
      <c r="P44" s="159" t="s">
        <v>353</v>
      </c>
      <c r="Q44" s="165">
        <v>45156</v>
      </c>
      <c r="R44" s="166" t="s">
        <v>354</v>
      </c>
      <c r="S44" s="167"/>
      <c r="T44" s="168">
        <v>45166</v>
      </c>
      <c r="U44" s="163" t="s">
        <v>3791</v>
      </c>
      <c r="V44" s="169" t="s">
        <v>162</v>
      </c>
      <c r="W44" s="173" t="s">
        <v>3792</v>
      </c>
    </row>
    <row r="45" spans="1:23" ht="14.45" customHeight="1" x14ac:dyDescent="0.25">
      <c r="A45" s="171" t="s">
        <v>3793</v>
      </c>
      <c r="B45" s="160">
        <v>45</v>
      </c>
      <c r="C45" s="159" t="s">
        <v>168</v>
      </c>
      <c r="D45" s="159" t="s">
        <v>173</v>
      </c>
      <c r="E45" s="159" t="s">
        <v>185</v>
      </c>
      <c r="F45" s="159"/>
      <c r="G45" s="166" t="s">
        <v>363</v>
      </c>
      <c r="H45" s="171" t="s">
        <v>91</v>
      </c>
      <c r="I45" s="159" t="s">
        <v>110</v>
      </c>
      <c r="J45" s="165">
        <v>45154</v>
      </c>
      <c r="K45" s="165">
        <v>45154</v>
      </c>
      <c r="L45" s="172" t="s">
        <v>3794</v>
      </c>
      <c r="M45" s="159" t="s">
        <v>133</v>
      </c>
      <c r="N45" s="159" t="s">
        <v>769</v>
      </c>
      <c r="O45" s="159" t="s">
        <v>345</v>
      </c>
      <c r="P45" s="159"/>
      <c r="Q45" s="165"/>
      <c r="R45" s="166"/>
      <c r="S45" s="167"/>
      <c r="T45" s="168">
        <v>45161</v>
      </c>
      <c r="U45" s="163" t="s">
        <v>3795</v>
      </c>
      <c r="V45" s="169" t="s">
        <v>162</v>
      </c>
      <c r="W45" s="173" t="s">
        <v>423</v>
      </c>
    </row>
    <row r="46" spans="1:23" ht="14.45" customHeight="1" x14ac:dyDescent="0.25">
      <c r="A46" s="171" t="s">
        <v>3796</v>
      </c>
      <c r="B46" s="160">
        <v>30</v>
      </c>
      <c r="C46" s="159" t="s">
        <v>178</v>
      </c>
      <c r="D46" s="159" t="s">
        <v>173</v>
      </c>
      <c r="E46" s="159" t="s">
        <v>279</v>
      </c>
      <c r="F46" s="159"/>
      <c r="G46" s="166" t="s">
        <v>2565</v>
      </c>
      <c r="H46" s="171" t="s">
        <v>89</v>
      </c>
      <c r="I46" s="159" t="s">
        <v>100</v>
      </c>
      <c r="J46" s="165">
        <v>45156</v>
      </c>
      <c r="K46" s="165">
        <v>45156</v>
      </c>
      <c r="L46" s="172" t="s">
        <v>3797</v>
      </c>
      <c r="M46" s="159" t="s">
        <v>201</v>
      </c>
      <c r="N46" s="159" t="s">
        <v>3221</v>
      </c>
      <c r="O46" s="159" t="s">
        <v>359</v>
      </c>
      <c r="P46" s="159" t="s">
        <v>353</v>
      </c>
      <c r="Q46" s="165">
        <v>45157</v>
      </c>
      <c r="R46" s="166" t="s">
        <v>354</v>
      </c>
      <c r="S46" s="167"/>
      <c r="T46" s="168">
        <v>45162</v>
      </c>
      <c r="U46" s="163" t="s">
        <v>3798</v>
      </c>
      <c r="V46" s="169" t="s">
        <v>162</v>
      </c>
      <c r="W46" s="173" t="s">
        <v>347</v>
      </c>
    </row>
    <row r="47" spans="1:23" ht="14.45" customHeight="1" x14ac:dyDescent="0.25">
      <c r="A47" s="171" t="s">
        <v>3799</v>
      </c>
      <c r="B47" s="160">
        <f>13*30.4387/365.25</f>
        <v>1.0833760438056126</v>
      </c>
      <c r="C47" s="159" t="s">
        <v>168</v>
      </c>
      <c r="D47" s="159" t="s">
        <v>173</v>
      </c>
      <c r="E47" s="159" t="s">
        <v>279</v>
      </c>
      <c r="F47" s="159"/>
      <c r="G47" s="166" t="s">
        <v>179</v>
      </c>
      <c r="H47" s="171" t="s">
        <v>89</v>
      </c>
      <c r="I47" s="159" t="s">
        <v>100</v>
      </c>
      <c r="J47" s="165">
        <v>45156</v>
      </c>
      <c r="K47" s="165">
        <v>45156</v>
      </c>
      <c r="L47" s="172" t="s">
        <v>3800</v>
      </c>
      <c r="M47" s="159" t="s">
        <v>133</v>
      </c>
      <c r="N47" s="159" t="s">
        <v>3221</v>
      </c>
      <c r="O47" s="159" t="s">
        <v>284</v>
      </c>
      <c r="P47" s="159"/>
      <c r="Q47" s="165"/>
      <c r="R47" s="166"/>
      <c r="S47" s="167"/>
      <c r="T47" s="168">
        <v>45161</v>
      </c>
      <c r="U47" s="163" t="s">
        <v>1086</v>
      </c>
      <c r="V47" s="169" t="s">
        <v>162</v>
      </c>
      <c r="W47" s="173" t="s">
        <v>328</v>
      </c>
    </row>
    <row r="48" spans="1:23" ht="14.45" customHeight="1" x14ac:dyDescent="0.25">
      <c r="A48" s="171" t="s">
        <v>3801</v>
      </c>
      <c r="B48" s="160">
        <v>3.5</v>
      </c>
      <c r="C48" s="159" t="s">
        <v>178</v>
      </c>
      <c r="D48" s="159" t="s">
        <v>173</v>
      </c>
      <c r="E48" s="159" t="s">
        <v>279</v>
      </c>
      <c r="F48" s="159"/>
      <c r="G48" s="166" t="s">
        <v>179</v>
      </c>
      <c r="H48" s="171" t="s">
        <v>89</v>
      </c>
      <c r="I48" s="159" t="s">
        <v>100</v>
      </c>
      <c r="J48" s="165">
        <v>45156</v>
      </c>
      <c r="K48" s="165">
        <v>45156</v>
      </c>
      <c r="L48" s="172" t="s">
        <v>3802</v>
      </c>
      <c r="M48" s="159" t="s">
        <v>133</v>
      </c>
      <c r="N48" s="159" t="s">
        <v>3221</v>
      </c>
      <c r="O48" s="159" t="s">
        <v>284</v>
      </c>
      <c r="P48" s="159"/>
      <c r="Q48" s="165"/>
      <c r="R48" s="166"/>
      <c r="S48" s="167"/>
      <c r="T48" s="168">
        <v>45160</v>
      </c>
      <c r="U48" s="163" t="s">
        <v>1086</v>
      </c>
      <c r="V48" s="169" t="s">
        <v>162</v>
      </c>
      <c r="W48" s="173" t="s">
        <v>299</v>
      </c>
    </row>
    <row r="49" spans="1:23" ht="14.45" customHeight="1" x14ac:dyDescent="0.25">
      <c r="A49" s="171" t="s">
        <v>3803</v>
      </c>
      <c r="B49" s="160">
        <v>6.5</v>
      </c>
      <c r="C49" s="159" t="s">
        <v>168</v>
      </c>
      <c r="D49" s="159" t="s">
        <v>173</v>
      </c>
      <c r="E49" s="159" t="s">
        <v>279</v>
      </c>
      <c r="F49" s="159"/>
      <c r="G49" s="166" t="s">
        <v>179</v>
      </c>
      <c r="H49" s="171" t="s">
        <v>89</v>
      </c>
      <c r="I49" s="159" t="s">
        <v>100</v>
      </c>
      <c r="J49" s="165">
        <v>45156</v>
      </c>
      <c r="K49" s="165">
        <v>45156</v>
      </c>
      <c r="L49" s="172" t="s">
        <v>3220</v>
      </c>
      <c r="M49" s="159" t="s">
        <v>133</v>
      </c>
      <c r="N49" s="159" t="s">
        <v>3221</v>
      </c>
      <c r="O49" s="159" t="s">
        <v>284</v>
      </c>
      <c r="P49" s="159"/>
      <c r="Q49" s="165"/>
      <c r="R49" s="166"/>
      <c r="S49" s="167"/>
      <c r="T49" s="168">
        <v>45162</v>
      </c>
      <c r="U49" s="163" t="s">
        <v>1086</v>
      </c>
      <c r="V49" s="169" t="s">
        <v>162</v>
      </c>
      <c r="W49" s="173" t="s">
        <v>347</v>
      </c>
    </row>
    <row r="50" spans="1:23" ht="14.45" customHeight="1" x14ac:dyDescent="0.25">
      <c r="A50" s="171" t="s">
        <v>3804</v>
      </c>
      <c r="B50" s="160">
        <v>12</v>
      </c>
      <c r="C50" s="159" t="s">
        <v>178</v>
      </c>
      <c r="D50" s="159" t="s">
        <v>173</v>
      </c>
      <c r="E50" s="159" t="s">
        <v>185</v>
      </c>
      <c r="F50" s="159"/>
      <c r="G50" s="166" t="s">
        <v>363</v>
      </c>
      <c r="H50" s="171" t="s">
        <v>91</v>
      </c>
      <c r="I50" s="159" t="s">
        <v>110</v>
      </c>
      <c r="J50" s="165">
        <v>45159</v>
      </c>
      <c r="K50" s="165">
        <v>45159</v>
      </c>
      <c r="L50" s="172" t="s">
        <v>3805</v>
      </c>
      <c r="M50" s="159" t="s">
        <v>133</v>
      </c>
      <c r="N50" s="159" t="s">
        <v>305</v>
      </c>
      <c r="O50" s="159" t="s">
        <v>291</v>
      </c>
      <c r="P50" s="159"/>
      <c r="Q50" s="165"/>
      <c r="R50" s="166"/>
      <c r="S50" s="167"/>
      <c r="T50" s="168">
        <v>45167</v>
      </c>
      <c r="U50" s="163" t="s">
        <v>3806</v>
      </c>
      <c r="V50" s="169" t="s">
        <v>162</v>
      </c>
      <c r="W50" s="173" t="s">
        <v>387</v>
      </c>
    </row>
    <row r="51" spans="1:23" ht="14.45" customHeight="1" x14ac:dyDescent="0.25">
      <c r="A51" s="171" t="s">
        <v>3807</v>
      </c>
      <c r="B51" s="160">
        <v>55</v>
      </c>
      <c r="C51" s="159" t="s">
        <v>178</v>
      </c>
      <c r="D51" s="159" t="s">
        <v>173</v>
      </c>
      <c r="E51" s="159" t="s">
        <v>185</v>
      </c>
      <c r="F51" s="159"/>
      <c r="G51" s="166" t="s">
        <v>363</v>
      </c>
      <c r="H51" s="171" t="s">
        <v>91</v>
      </c>
      <c r="I51" s="159" t="s">
        <v>110</v>
      </c>
      <c r="J51" s="165">
        <v>45159</v>
      </c>
      <c r="K51" s="165">
        <v>45159</v>
      </c>
      <c r="L51" s="172" t="s">
        <v>3529</v>
      </c>
      <c r="M51" s="159" t="s">
        <v>133</v>
      </c>
      <c r="N51" s="159" t="s">
        <v>769</v>
      </c>
      <c r="O51" s="159" t="s">
        <v>345</v>
      </c>
      <c r="P51" s="159"/>
      <c r="Q51" s="165"/>
      <c r="R51" s="166"/>
      <c r="S51" s="167"/>
      <c r="T51" s="168">
        <v>45160</v>
      </c>
      <c r="U51" s="163" t="s">
        <v>3552</v>
      </c>
      <c r="V51" s="169" t="s">
        <v>166</v>
      </c>
      <c r="W51" s="173" t="s">
        <v>475</v>
      </c>
    </row>
    <row r="52" spans="1:23" ht="14.45" customHeight="1" x14ac:dyDescent="0.25">
      <c r="A52" s="171" t="s">
        <v>3808</v>
      </c>
      <c r="B52" s="160">
        <v>70</v>
      </c>
      <c r="C52" s="159" t="s">
        <v>178</v>
      </c>
      <c r="D52" s="159" t="s">
        <v>169</v>
      </c>
      <c r="E52" s="159" t="s">
        <v>795</v>
      </c>
      <c r="F52" s="159"/>
      <c r="G52" s="166" t="s">
        <v>3809</v>
      </c>
      <c r="H52" s="171" t="s">
        <v>303</v>
      </c>
      <c r="I52" s="159" t="s">
        <v>120</v>
      </c>
      <c r="J52" s="165">
        <v>45160</v>
      </c>
      <c r="K52" s="165">
        <v>45160</v>
      </c>
      <c r="L52" s="172" t="s">
        <v>3810</v>
      </c>
      <c r="M52" s="159"/>
      <c r="N52" s="159" t="s">
        <v>274</v>
      </c>
      <c r="O52" s="159" t="s">
        <v>284</v>
      </c>
      <c r="P52" s="159"/>
      <c r="Q52" s="165"/>
      <c r="R52" s="166"/>
      <c r="S52" s="167"/>
      <c r="T52" s="168">
        <v>45162</v>
      </c>
      <c r="U52" s="163"/>
      <c r="V52" s="169" t="s">
        <v>166</v>
      </c>
      <c r="W52" s="173" t="s">
        <v>1096</v>
      </c>
    </row>
    <row r="53" spans="1:23" ht="14.45" customHeight="1" x14ac:dyDescent="0.25">
      <c r="A53" s="171" t="s">
        <v>3811</v>
      </c>
      <c r="B53" s="160">
        <v>25</v>
      </c>
      <c r="C53" s="159" t="s">
        <v>168</v>
      </c>
      <c r="D53" s="159" t="s">
        <v>173</v>
      </c>
      <c r="E53" s="159" t="s">
        <v>185</v>
      </c>
      <c r="F53" s="159"/>
      <c r="G53" s="166" t="s">
        <v>1285</v>
      </c>
      <c r="H53" s="171" t="s">
        <v>89</v>
      </c>
      <c r="I53" s="159" t="s">
        <v>110</v>
      </c>
      <c r="J53" s="165">
        <v>45161</v>
      </c>
      <c r="K53" s="165">
        <v>45161</v>
      </c>
      <c r="L53" s="172" t="s">
        <v>3812</v>
      </c>
      <c r="M53" s="159" t="s">
        <v>137</v>
      </c>
      <c r="N53" s="159" t="s">
        <v>305</v>
      </c>
      <c r="O53" s="159" t="s">
        <v>1733</v>
      </c>
      <c r="P53" s="159"/>
      <c r="Q53" s="165"/>
      <c r="R53" s="166"/>
      <c r="S53" s="167"/>
      <c r="T53" s="168">
        <v>45163</v>
      </c>
      <c r="U53" s="163" t="s">
        <v>3813</v>
      </c>
      <c r="V53" s="169" t="s">
        <v>162</v>
      </c>
      <c r="W53" s="173" t="s">
        <v>989</v>
      </c>
    </row>
    <row r="54" spans="1:23" ht="14.45" customHeight="1" x14ac:dyDescent="0.25">
      <c r="A54" s="171" t="s">
        <v>3814</v>
      </c>
      <c r="B54" s="160">
        <v>54</v>
      </c>
      <c r="C54" s="159" t="s">
        <v>178</v>
      </c>
      <c r="D54" s="159" t="s">
        <v>173</v>
      </c>
      <c r="E54" s="159" t="s">
        <v>279</v>
      </c>
      <c r="F54" s="159"/>
      <c r="G54" s="166" t="s">
        <v>772</v>
      </c>
      <c r="H54" s="171" t="s">
        <v>89</v>
      </c>
      <c r="I54" s="159" t="s">
        <v>100</v>
      </c>
      <c r="J54" s="165">
        <v>45161</v>
      </c>
      <c r="K54" s="165">
        <v>45161</v>
      </c>
      <c r="L54" s="172" t="s">
        <v>3815</v>
      </c>
      <c r="M54" s="159" t="s">
        <v>133</v>
      </c>
      <c r="N54" s="159" t="s">
        <v>290</v>
      </c>
      <c r="O54" s="159" t="s">
        <v>310</v>
      </c>
      <c r="P54" s="159"/>
      <c r="Q54" s="165"/>
      <c r="R54" s="166"/>
      <c r="S54" s="167"/>
      <c r="T54" s="168">
        <v>45165</v>
      </c>
      <c r="U54" s="163" t="s">
        <v>3816</v>
      </c>
      <c r="V54" s="169" t="s">
        <v>162</v>
      </c>
      <c r="W54" s="173" t="s">
        <v>299</v>
      </c>
    </row>
    <row r="55" spans="1:23" ht="14.45" customHeight="1" x14ac:dyDescent="0.25">
      <c r="A55" s="171" t="s">
        <v>3817</v>
      </c>
      <c r="B55" s="160">
        <v>30</v>
      </c>
      <c r="C55" s="159" t="s">
        <v>168</v>
      </c>
      <c r="D55" s="159" t="s">
        <v>173</v>
      </c>
      <c r="E55" s="159" t="s">
        <v>279</v>
      </c>
      <c r="F55" s="159"/>
      <c r="G55" s="166" t="s">
        <v>2465</v>
      </c>
      <c r="H55" s="171" t="s">
        <v>89</v>
      </c>
      <c r="I55" s="159" t="s">
        <v>100</v>
      </c>
      <c r="J55" s="165">
        <v>45161</v>
      </c>
      <c r="K55" s="165">
        <v>45161</v>
      </c>
      <c r="L55" s="172" t="s">
        <v>3818</v>
      </c>
      <c r="M55" s="159" t="s">
        <v>137</v>
      </c>
      <c r="N55" s="159" t="s">
        <v>290</v>
      </c>
      <c r="O55" s="159" t="s">
        <v>208</v>
      </c>
      <c r="P55" s="159"/>
      <c r="Q55" s="165"/>
      <c r="R55" s="166" t="s">
        <v>147</v>
      </c>
      <c r="S55" s="167"/>
      <c r="T55" s="168">
        <v>45166</v>
      </c>
      <c r="U55" s="163" t="s">
        <v>3819</v>
      </c>
      <c r="V55" s="169" t="s">
        <v>162</v>
      </c>
      <c r="W55" s="173" t="s">
        <v>3820</v>
      </c>
    </row>
    <row r="56" spans="1:23" ht="14.45" customHeight="1" x14ac:dyDescent="0.25">
      <c r="A56" s="171" t="s">
        <v>3821</v>
      </c>
      <c r="B56" s="160">
        <v>20</v>
      </c>
      <c r="C56" s="159" t="s">
        <v>168</v>
      </c>
      <c r="D56" s="159" t="s">
        <v>173</v>
      </c>
      <c r="E56" s="159" t="s">
        <v>279</v>
      </c>
      <c r="F56" s="159"/>
      <c r="G56" s="166" t="s">
        <v>224</v>
      </c>
      <c r="H56" s="171" t="s">
        <v>89</v>
      </c>
      <c r="I56" s="159" t="s">
        <v>100</v>
      </c>
      <c r="J56" s="165">
        <v>45161</v>
      </c>
      <c r="K56" s="165">
        <v>45161</v>
      </c>
      <c r="L56" s="172" t="s">
        <v>3822</v>
      </c>
      <c r="M56" s="159" t="s">
        <v>137</v>
      </c>
      <c r="N56" s="159" t="s">
        <v>3823</v>
      </c>
      <c r="O56" s="159" t="s">
        <v>1733</v>
      </c>
      <c r="P56" s="159" t="s">
        <v>353</v>
      </c>
      <c r="Q56" s="165">
        <v>45161</v>
      </c>
      <c r="R56" s="166" t="s">
        <v>354</v>
      </c>
      <c r="S56" s="167"/>
      <c r="T56" s="168">
        <v>45166</v>
      </c>
      <c r="U56" s="163" t="s">
        <v>3824</v>
      </c>
      <c r="V56" s="169" t="s">
        <v>162</v>
      </c>
      <c r="W56" s="173" t="s">
        <v>1942</v>
      </c>
    </row>
    <row r="57" spans="1:23" ht="14.45" customHeight="1" x14ac:dyDescent="0.25">
      <c r="A57" s="171" t="s">
        <v>3825</v>
      </c>
      <c r="B57" s="160">
        <f>2*30.4387/365.25</f>
        <v>0.16667323750855578</v>
      </c>
      <c r="C57" s="159" t="s">
        <v>178</v>
      </c>
      <c r="D57" s="159" t="s">
        <v>173</v>
      </c>
      <c r="E57" s="159" t="s">
        <v>279</v>
      </c>
      <c r="F57" s="159"/>
      <c r="G57" s="166" t="s">
        <v>179</v>
      </c>
      <c r="H57" s="171" t="s">
        <v>89</v>
      </c>
      <c r="I57" s="159" t="s">
        <v>100</v>
      </c>
      <c r="J57" s="165">
        <v>45166</v>
      </c>
      <c r="K57" s="165">
        <v>45166</v>
      </c>
      <c r="L57" s="172" t="s">
        <v>3826</v>
      </c>
      <c r="M57" s="159" t="s">
        <v>133</v>
      </c>
      <c r="N57" s="159" t="s">
        <v>3827</v>
      </c>
      <c r="O57" s="159" t="s">
        <v>284</v>
      </c>
      <c r="P57" s="159"/>
      <c r="Q57" s="165"/>
      <c r="R57" s="166"/>
      <c r="S57" s="167"/>
      <c r="T57" s="168">
        <v>45166</v>
      </c>
      <c r="U57" s="163" t="s">
        <v>319</v>
      </c>
      <c r="V57" s="169" t="s">
        <v>160</v>
      </c>
      <c r="W57" s="173" t="s">
        <v>319</v>
      </c>
    </row>
    <row r="58" spans="1:23" ht="14.45" customHeight="1" x14ac:dyDescent="0.25">
      <c r="A58" s="171" t="s">
        <v>3828</v>
      </c>
      <c r="B58" s="160">
        <v>32</v>
      </c>
      <c r="C58" s="159" t="s">
        <v>168</v>
      </c>
      <c r="D58" s="159" t="s">
        <v>173</v>
      </c>
      <c r="E58" s="159" t="s">
        <v>279</v>
      </c>
      <c r="F58" s="159"/>
      <c r="G58" s="166" t="s">
        <v>179</v>
      </c>
      <c r="H58" s="171" t="s">
        <v>89</v>
      </c>
      <c r="I58" s="159" t="s">
        <v>100</v>
      </c>
      <c r="J58" s="165">
        <v>45166</v>
      </c>
      <c r="K58" s="165">
        <v>45166</v>
      </c>
      <c r="L58" s="172" t="s">
        <v>3829</v>
      </c>
      <c r="M58" s="159" t="s">
        <v>137</v>
      </c>
      <c r="N58" s="159" t="s">
        <v>3827</v>
      </c>
      <c r="O58" s="159" t="s">
        <v>208</v>
      </c>
      <c r="P58" s="159"/>
      <c r="Q58" s="165"/>
      <c r="R58" s="166"/>
      <c r="S58" s="167"/>
      <c r="T58" s="168">
        <v>45169</v>
      </c>
      <c r="U58" s="163" t="s">
        <v>3593</v>
      </c>
      <c r="V58" s="169" t="s">
        <v>162</v>
      </c>
      <c r="W58" s="173" t="s">
        <v>371</v>
      </c>
    </row>
    <row r="59" spans="1:23" ht="14.45" customHeight="1" x14ac:dyDescent="0.25">
      <c r="A59" s="171" t="s">
        <v>3830</v>
      </c>
      <c r="B59" s="160">
        <v>70</v>
      </c>
      <c r="C59" s="159" t="s">
        <v>178</v>
      </c>
      <c r="D59" s="159" t="s">
        <v>173</v>
      </c>
      <c r="E59" s="159" t="s">
        <v>185</v>
      </c>
      <c r="F59" s="159"/>
      <c r="G59" s="166" t="s">
        <v>363</v>
      </c>
      <c r="H59" s="171" t="s">
        <v>91</v>
      </c>
      <c r="I59" s="159" t="s">
        <v>110</v>
      </c>
      <c r="J59" s="165">
        <v>45166</v>
      </c>
      <c r="K59" s="165">
        <v>45166</v>
      </c>
      <c r="L59" s="172" t="s">
        <v>3831</v>
      </c>
      <c r="M59" s="159" t="s">
        <v>133</v>
      </c>
      <c r="N59" s="159" t="s">
        <v>305</v>
      </c>
      <c r="O59" s="159" t="s">
        <v>345</v>
      </c>
      <c r="P59" s="159"/>
      <c r="Q59" s="165"/>
      <c r="R59" s="166"/>
      <c r="S59" s="167"/>
      <c r="T59" s="168">
        <v>45167</v>
      </c>
      <c r="U59" s="163" t="s">
        <v>3832</v>
      </c>
      <c r="V59" s="169" t="s">
        <v>162</v>
      </c>
      <c r="W59" s="173" t="s">
        <v>665</v>
      </c>
    </row>
    <row r="60" spans="1:23" ht="14.45" customHeight="1" x14ac:dyDescent="0.25">
      <c r="A60" s="171" t="s">
        <v>3833</v>
      </c>
      <c r="B60" s="160">
        <v>7</v>
      </c>
      <c r="C60" s="159" t="s">
        <v>178</v>
      </c>
      <c r="D60" s="159" t="s">
        <v>173</v>
      </c>
      <c r="E60" s="159" t="s">
        <v>279</v>
      </c>
      <c r="F60" s="159"/>
      <c r="G60" s="166" t="s">
        <v>179</v>
      </c>
      <c r="H60" s="171" t="s">
        <v>89</v>
      </c>
      <c r="I60" s="159" t="s">
        <v>100</v>
      </c>
      <c r="J60" s="165">
        <v>45168</v>
      </c>
      <c r="K60" s="165">
        <v>45168</v>
      </c>
      <c r="L60" s="172" t="s">
        <v>3834</v>
      </c>
      <c r="M60" s="159" t="s">
        <v>133</v>
      </c>
      <c r="N60" s="159" t="s">
        <v>290</v>
      </c>
      <c r="O60" s="159" t="s">
        <v>345</v>
      </c>
      <c r="P60" s="159"/>
      <c r="Q60" s="165"/>
      <c r="R60" s="166"/>
      <c r="S60" s="167"/>
      <c r="T60" s="168">
        <v>45175</v>
      </c>
      <c r="U60" s="163" t="s">
        <v>3835</v>
      </c>
      <c r="V60" s="169" t="s">
        <v>162</v>
      </c>
      <c r="W60" s="173" t="s">
        <v>423</v>
      </c>
    </row>
    <row r="61" spans="1:23" ht="14.45" customHeight="1" x14ac:dyDescent="0.25">
      <c r="A61" s="171" t="s">
        <v>3836</v>
      </c>
      <c r="B61" s="160">
        <f>8*30.4387/365.25</f>
        <v>0.66669295003422313</v>
      </c>
      <c r="C61" s="159" t="s">
        <v>178</v>
      </c>
      <c r="D61" s="159" t="s">
        <v>173</v>
      </c>
      <c r="E61" s="159" t="s">
        <v>185</v>
      </c>
      <c r="F61" s="159"/>
      <c r="G61" s="166" t="s">
        <v>3837</v>
      </c>
      <c r="H61" s="171" t="s">
        <v>91</v>
      </c>
      <c r="I61" s="159" t="s">
        <v>110</v>
      </c>
      <c r="J61" s="165">
        <v>45168</v>
      </c>
      <c r="K61" s="165">
        <v>45168</v>
      </c>
      <c r="L61" s="172" t="s">
        <v>3838</v>
      </c>
      <c r="M61" s="159" t="s">
        <v>133</v>
      </c>
      <c r="N61" s="159" t="s">
        <v>769</v>
      </c>
      <c r="O61" s="159" t="s">
        <v>284</v>
      </c>
      <c r="P61" s="159"/>
      <c r="Q61" s="165"/>
      <c r="R61" s="166"/>
      <c r="S61" s="167"/>
      <c r="T61" s="168">
        <v>45142</v>
      </c>
      <c r="U61" s="163" t="s">
        <v>365</v>
      </c>
      <c r="V61" s="169" t="s">
        <v>162</v>
      </c>
      <c r="W61" s="173" t="s">
        <v>328</v>
      </c>
    </row>
    <row r="62" spans="1:23" ht="14.45" customHeight="1" x14ac:dyDescent="0.25">
      <c r="A62" s="171" t="s">
        <v>3839</v>
      </c>
      <c r="B62" s="160">
        <v>20</v>
      </c>
      <c r="C62" s="159" t="s">
        <v>168</v>
      </c>
      <c r="D62" s="159" t="s">
        <v>173</v>
      </c>
      <c r="E62" s="159" t="s">
        <v>185</v>
      </c>
      <c r="F62" s="159"/>
      <c r="G62" s="166" t="s">
        <v>446</v>
      </c>
      <c r="H62" s="171" t="s">
        <v>91</v>
      </c>
      <c r="I62" s="159" t="s">
        <v>110</v>
      </c>
      <c r="J62" s="165">
        <v>45168</v>
      </c>
      <c r="K62" s="165">
        <v>45168</v>
      </c>
      <c r="L62" s="172" t="s">
        <v>2763</v>
      </c>
      <c r="M62" s="159" t="s">
        <v>133</v>
      </c>
      <c r="N62" s="159" t="s">
        <v>3233</v>
      </c>
      <c r="O62" s="159" t="s">
        <v>306</v>
      </c>
      <c r="P62" s="159"/>
      <c r="Q62" s="165"/>
      <c r="R62" s="166"/>
      <c r="S62" s="167"/>
      <c r="T62" s="168">
        <v>45168</v>
      </c>
      <c r="U62" s="163" t="s">
        <v>319</v>
      </c>
      <c r="V62" s="169" t="s">
        <v>160</v>
      </c>
      <c r="W62" s="173" t="s">
        <v>319</v>
      </c>
    </row>
    <row r="63" spans="1:23" ht="14.45" customHeight="1" x14ac:dyDescent="0.25">
      <c r="A63" s="171" t="s">
        <v>3840</v>
      </c>
      <c r="B63" s="160">
        <v>10</v>
      </c>
      <c r="C63" s="159" t="s">
        <v>178</v>
      </c>
      <c r="D63" s="159" t="s">
        <v>173</v>
      </c>
      <c r="E63" s="159" t="s">
        <v>185</v>
      </c>
      <c r="F63" s="159"/>
      <c r="G63" s="166" t="s">
        <v>3841</v>
      </c>
      <c r="H63" s="171" t="s">
        <v>91</v>
      </c>
      <c r="I63" s="159" t="s">
        <v>110</v>
      </c>
      <c r="J63" s="165">
        <v>45168</v>
      </c>
      <c r="K63" s="165"/>
      <c r="L63" s="172" t="s">
        <v>3842</v>
      </c>
      <c r="M63" s="159" t="s">
        <v>133</v>
      </c>
      <c r="N63" s="159" t="s">
        <v>283</v>
      </c>
      <c r="O63" s="159" t="s">
        <v>736</v>
      </c>
      <c r="P63" s="159"/>
      <c r="Q63" s="165"/>
      <c r="R63" s="166"/>
      <c r="S63" s="167"/>
      <c r="T63" s="168"/>
      <c r="U63" s="163"/>
      <c r="V63" s="169" t="s">
        <v>158</v>
      </c>
      <c r="W63" s="173"/>
    </row>
    <row r="64" spans="1:23" ht="14.45" customHeight="1" x14ac:dyDescent="0.25">
      <c r="A64" s="171" t="s">
        <v>3843</v>
      </c>
      <c r="B64" s="160">
        <f>5*30.4387/365.25</f>
        <v>0.41668309377138946</v>
      </c>
      <c r="C64" s="159" t="s">
        <v>168</v>
      </c>
      <c r="D64" s="159" t="s">
        <v>173</v>
      </c>
      <c r="E64" s="159" t="s">
        <v>279</v>
      </c>
      <c r="F64" s="159"/>
      <c r="G64" s="166" t="s">
        <v>772</v>
      </c>
      <c r="H64" s="171" t="s">
        <v>89</v>
      </c>
      <c r="I64" s="159" t="s">
        <v>100</v>
      </c>
      <c r="J64" s="165">
        <v>45170</v>
      </c>
      <c r="K64" s="165">
        <v>45170</v>
      </c>
      <c r="L64" s="172" t="s">
        <v>386</v>
      </c>
      <c r="M64" s="159" t="s">
        <v>133</v>
      </c>
      <c r="N64" s="159" t="s">
        <v>3827</v>
      </c>
      <c r="O64" s="159" t="s">
        <v>284</v>
      </c>
      <c r="P64" s="159"/>
      <c r="Q64" s="165"/>
      <c r="R64" s="166"/>
      <c r="S64" s="167"/>
      <c r="T64" s="168">
        <v>45172</v>
      </c>
      <c r="U64" s="163" t="s">
        <v>2099</v>
      </c>
      <c r="V64" s="169" t="s">
        <v>162</v>
      </c>
      <c r="W64" s="173" t="s">
        <v>276</v>
      </c>
    </row>
    <row r="65" spans="1:23" ht="14.45" customHeight="1" x14ac:dyDescent="0.25">
      <c r="A65" s="171" t="s">
        <v>3844</v>
      </c>
      <c r="B65" s="160">
        <v>10.6</v>
      </c>
      <c r="C65" s="159" t="s">
        <v>178</v>
      </c>
      <c r="D65" s="159" t="s">
        <v>173</v>
      </c>
      <c r="E65" s="159" t="s">
        <v>185</v>
      </c>
      <c r="F65" s="159"/>
      <c r="G65" s="166" t="s">
        <v>1891</v>
      </c>
      <c r="H65" s="171" t="s">
        <v>91</v>
      </c>
      <c r="I65" s="159" t="s">
        <v>114</v>
      </c>
      <c r="J65" s="165">
        <v>45138</v>
      </c>
      <c r="K65" s="165">
        <v>45138</v>
      </c>
      <c r="L65" s="172" t="s">
        <v>482</v>
      </c>
      <c r="M65" s="159" t="s">
        <v>133</v>
      </c>
      <c r="N65" s="159" t="s">
        <v>3385</v>
      </c>
      <c r="O65" s="159" t="s">
        <v>306</v>
      </c>
      <c r="P65" s="159"/>
      <c r="Q65" s="165"/>
      <c r="R65" s="166"/>
      <c r="S65" s="167"/>
      <c r="T65" s="168">
        <v>45144</v>
      </c>
      <c r="U65" s="163" t="s">
        <v>3845</v>
      </c>
      <c r="V65" s="169" t="s">
        <v>162</v>
      </c>
      <c r="W65" s="173" t="s">
        <v>347</v>
      </c>
    </row>
    <row r="66" spans="1:23" ht="14.45" customHeight="1" x14ac:dyDescent="0.25">
      <c r="A66" s="171" t="s">
        <v>3846</v>
      </c>
      <c r="B66" s="170">
        <f>13/365.25</f>
        <v>3.5592060232717319E-2</v>
      </c>
      <c r="C66" s="159" t="s">
        <v>168</v>
      </c>
      <c r="D66" s="159" t="s">
        <v>173</v>
      </c>
      <c r="E66" s="159" t="s">
        <v>279</v>
      </c>
      <c r="F66" s="159"/>
      <c r="G66" s="166" t="s">
        <v>477</v>
      </c>
      <c r="H66" s="171" t="s">
        <v>89</v>
      </c>
      <c r="I66" s="159" t="s">
        <v>106</v>
      </c>
      <c r="J66" s="165">
        <v>45138</v>
      </c>
      <c r="K66" s="165">
        <v>45138</v>
      </c>
      <c r="L66" s="172" t="s">
        <v>3847</v>
      </c>
      <c r="M66" s="159" t="s">
        <v>133</v>
      </c>
      <c r="N66" s="159" t="s">
        <v>3385</v>
      </c>
      <c r="O66" s="159" t="s">
        <v>345</v>
      </c>
      <c r="P66" s="159"/>
      <c r="Q66" s="165"/>
      <c r="R66" s="166"/>
      <c r="S66" s="167"/>
      <c r="T66" s="168">
        <v>45142</v>
      </c>
      <c r="U66" s="163" t="s">
        <v>3848</v>
      </c>
      <c r="V66" s="169" t="s">
        <v>162</v>
      </c>
      <c r="W66" s="173" t="s">
        <v>299</v>
      </c>
    </row>
    <row r="67" spans="1:23" ht="14.45" customHeight="1" x14ac:dyDescent="0.25">
      <c r="A67" s="171" t="s">
        <v>3849</v>
      </c>
      <c r="B67" s="160">
        <f>8*30.4387/365.25</f>
        <v>0.66669295003422313</v>
      </c>
      <c r="C67" s="159" t="s">
        <v>168</v>
      </c>
      <c r="D67" s="159" t="s">
        <v>173</v>
      </c>
      <c r="E67" s="159" t="s">
        <v>279</v>
      </c>
      <c r="F67" s="159"/>
      <c r="G67" s="166" t="s">
        <v>179</v>
      </c>
      <c r="H67" s="171" t="s">
        <v>89</v>
      </c>
      <c r="I67" s="159" t="s">
        <v>106</v>
      </c>
      <c r="J67" s="165">
        <v>45138</v>
      </c>
      <c r="K67" s="165">
        <v>45138</v>
      </c>
      <c r="L67" s="172" t="s">
        <v>3850</v>
      </c>
      <c r="M67" s="159" t="s">
        <v>133</v>
      </c>
      <c r="N67" s="159" t="s">
        <v>644</v>
      </c>
      <c r="O67" s="159" t="s">
        <v>345</v>
      </c>
      <c r="P67" s="159"/>
      <c r="Q67" s="165"/>
      <c r="R67" s="166"/>
      <c r="S67" s="167"/>
      <c r="T67" s="168">
        <v>45147</v>
      </c>
      <c r="U67" s="163" t="s">
        <v>3851</v>
      </c>
      <c r="V67" s="169" t="s">
        <v>162</v>
      </c>
      <c r="W67" s="173" t="s">
        <v>417</v>
      </c>
    </row>
    <row r="68" spans="1:23" ht="14.45" customHeight="1" x14ac:dyDescent="0.25">
      <c r="A68" s="171" t="s">
        <v>3852</v>
      </c>
      <c r="B68" s="160">
        <v>7</v>
      </c>
      <c r="C68" s="159" t="s">
        <v>168</v>
      </c>
      <c r="D68" s="159" t="s">
        <v>173</v>
      </c>
      <c r="E68" s="159" t="s">
        <v>279</v>
      </c>
      <c r="F68" s="159"/>
      <c r="G68" s="166" t="s">
        <v>338</v>
      </c>
      <c r="H68" s="171" t="s">
        <v>89</v>
      </c>
      <c r="I68" s="159" t="s">
        <v>102</v>
      </c>
      <c r="J68" s="165">
        <v>45138</v>
      </c>
      <c r="K68" s="165">
        <v>45138</v>
      </c>
      <c r="L68" s="172" t="s">
        <v>3853</v>
      </c>
      <c r="M68" s="159" t="s">
        <v>133</v>
      </c>
      <c r="N68" s="159" t="s">
        <v>3385</v>
      </c>
      <c r="O68" s="159" t="s">
        <v>284</v>
      </c>
      <c r="P68" s="159"/>
      <c r="Q68" s="165"/>
      <c r="R68" s="166"/>
      <c r="S68" s="167"/>
      <c r="T68" s="168">
        <v>45144</v>
      </c>
      <c r="U68" s="163" t="s">
        <v>3854</v>
      </c>
      <c r="V68" s="169" t="s">
        <v>162</v>
      </c>
      <c r="W68" s="173" t="s">
        <v>347</v>
      </c>
    </row>
    <row r="69" spans="1:23" ht="14.45" customHeight="1" x14ac:dyDescent="0.25">
      <c r="A69" s="171" t="s">
        <v>3855</v>
      </c>
      <c r="B69" s="160">
        <v>6</v>
      </c>
      <c r="C69" s="159" t="s">
        <v>168</v>
      </c>
      <c r="D69" s="159" t="s">
        <v>173</v>
      </c>
      <c r="E69" s="159" t="s">
        <v>185</v>
      </c>
      <c r="F69" s="159"/>
      <c r="G69" s="166" t="s">
        <v>413</v>
      </c>
      <c r="H69" s="171" t="s">
        <v>91</v>
      </c>
      <c r="I69" s="159" t="s">
        <v>114</v>
      </c>
      <c r="J69" s="165">
        <v>45139</v>
      </c>
      <c r="K69" s="165">
        <v>45139</v>
      </c>
      <c r="L69" s="172" t="s">
        <v>735</v>
      </c>
      <c r="M69" s="159" t="s">
        <v>133</v>
      </c>
      <c r="N69" s="159" t="s">
        <v>3385</v>
      </c>
      <c r="O69" s="159" t="s">
        <v>736</v>
      </c>
      <c r="P69" s="159"/>
      <c r="Q69" s="165"/>
      <c r="R69" s="166"/>
      <c r="S69" s="167"/>
      <c r="T69" s="168">
        <v>45143</v>
      </c>
      <c r="U69" s="163" t="s">
        <v>3856</v>
      </c>
      <c r="V69" s="169" t="s">
        <v>162</v>
      </c>
      <c r="W69" s="173" t="s">
        <v>299</v>
      </c>
    </row>
    <row r="70" spans="1:23" ht="14.45" customHeight="1" x14ac:dyDescent="0.25">
      <c r="A70" s="171" t="s">
        <v>3857</v>
      </c>
      <c r="B70" s="160">
        <v>6</v>
      </c>
      <c r="C70" s="159" t="s">
        <v>178</v>
      </c>
      <c r="D70" s="159" t="s">
        <v>173</v>
      </c>
      <c r="E70" s="159" t="s">
        <v>279</v>
      </c>
      <c r="F70" s="159"/>
      <c r="G70" s="166" t="s">
        <v>179</v>
      </c>
      <c r="H70" s="171" t="s">
        <v>89</v>
      </c>
      <c r="I70" s="159" t="s">
        <v>106</v>
      </c>
      <c r="J70" s="165">
        <v>45140</v>
      </c>
      <c r="K70" s="165">
        <v>45140</v>
      </c>
      <c r="L70" s="172" t="s">
        <v>3858</v>
      </c>
      <c r="M70" s="159" t="s">
        <v>201</v>
      </c>
      <c r="N70" s="159" t="s">
        <v>3385</v>
      </c>
      <c r="O70" s="159" t="s">
        <v>359</v>
      </c>
      <c r="P70" s="159"/>
      <c r="Q70" s="165"/>
      <c r="R70" s="166"/>
      <c r="S70" s="167"/>
      <c r="T70" s="168">
        <v>45166</v>
      </c>
      <c r="U70" s="163" t="s">
        <v>3859</v>
      </c>
      <c r="V70" s="169" t="s">
        <v>162</v>
      </c>
      <c r="W70" s="173" t="s">
        <v>2071</v>
      </c>
    </row>
    <row r="71" spans="1:23" ht="14.45" customHeight="1" x14ac:dyDescent="0.25">
      <c r="A71" s="171" t="s">
        <v>3860</v>
      </c>
      <c r="B71" s="160">
        <v>25</v>
      </c>
      <c r="C71" s="159" t="s">
        <v>168</v>
      </c>
      <c r="D71" s="159" t="s">
        <v>173</v>
      </c>
      <c r="E71" s="159" t="s">
        <v>279</v>
      </c>
      <c r="F71" s="159"/>
      <c r="G71" s="166" t="s">
        <v>179</v>
      </c>
      <c r="H71" s="171" t="s">
        <v>89</v>
      </c>
      <c r="I71" s="159" t="s">
        <v>106</v>
      </c>
      <c r="J71" s="165">
        <v>45140</v>
      </c>
      <c r="K71" s="165">
        <v>45140</v>
      </c>
      <c r="L71" s="172" t="s">
        <v>3861</v>
      </c>
      <c r="M71" s="159" t="s">
        <v>137</v>
      </c>
      <c r="N71" s="159" t="s">
        <v>3385</v>
      </c>
      <c r="O71" s="159" t="s">
        <v>352</v>
      </c>
      <c r="P71" s="159"/>
      <c r="Q71" s="165"/>
      <c r="R71" s="166"/>
      <c r="S71" s="167"/>
      <c r="T71" s="168">
        <v>45142</v>
      </c>
      <c r="U71" s="163" t="s">
        <v>3862</v>
      </c>
      <c r="V71" s="169" t="s">
        <v>162</v>
      </c>
      <c r="W71" s="173" t="s">
        <v>276</v>
      </c>
    </row>
    <row r="72" spans="1:23" ht="14.45" customHeight="1" x14ac:dyDescent="0.25">
      <c r="A72" s="171" t="s">
        <v>3863</v>
      </c>
      <c r="B72" s="170">
        <f>2/365.25</f>
        <v>5.4757015742642025E-3</v>
      </c>
      <c r="C72" s="159" t="s">
        <v>178</v>
      </c>
      <c r="D72" s="159" t="s">
        <v>173</v>
      </c>
      <c r="E72" s="159" t="s">
        <v>185</v>
      </c>
      <c r="F72" s="159"/>
      <c r="G72" s="166" t="s">
        <v>835</v>
      </c>
      <c r="H72" s="171" t="s">
        <v>91</v>
      </c>
      <c r="I72" s="159" t="s">
        <v>116</v>
      </c>
      <c r="J72" s="165">
        <v>45140</v>
      </c>
      <c r="K72" s="165">
        <v>45140</v>
      </c>
      <c r="L72" s="172" t="s">
        <v>415</v>
      </c>
      <c r="M72" s="159" t="s">
        <v>133</v>
      </c>
      <c r="N72" s="159" t="s">
        <v>3385</v>
      </c>
      <c r="O72" s="159" t="s">
        <v>415</v>
      </c>
      <c r="P72" s="159"/>
      <c r="Q72" s="165"/>
      <c r="R72" s="166"/>
      <c r="S72" s="167"/>
      <c r="T72" s="168">
        <v>45150</v>
      </c>
      <c r="U72" s="163" t="s">
        <v>3864</v>
      </c>
      <c r="V72" s="169" t="s">
        <v>162</v>
      </c>
      <c r="W72" s="173" t="s">
        <v>900</v>
      </c>
    </row>
    <row r="73" spans="1:23" ht="14.45" customHeight="1" x14ac:dyDescent="0.25">
      <c r="A73" s="171" t="s">
        <v>3865</v>
      </c>
      <c r="B73" s="160">
        <v>33</v>
      </c>
      <c r="C73" s="159" t="s">
        <v>168</v>
      </c>
      <c r="D73" s="159" t="s">
        <v>173</v>
      </c>
      <c r="E73" s="159" t="s">
        <v>185</v>
      </c>
      <c r="F73" s="159"/>
      <c r="G73" s="166" t="s">
        <v>521</v>
      </c>
      <c r="H73" s="171" t="s">
        <v>89</v>
      </c>
      <c r="I73" s="159" t="s">
        <v>114</v>
      </c>
      <c r="J73" s="165">
        <v>45141</v>
      </c>
      <c r="K73" s="165">
        <v>45141</v>
      </c>
      <c r="L73" s="172" t="s">
        <v>3866</v>
      </c>
      <c r="M73" s="159" t="s">
        <v>137</v>
      </c>
      <c r="N73" s="159" t="s">
        <v>3385</v>
      </c>
      <c r="O73" s="159" t="s">
        <v>352</v>
      </c>
      <c r="P73" s="159" t="s">
        <v>353</v>
      </c>
      <c r="Q73" s="165">
        <v>45141</v>
      </c>
      <c r="R73" s="166" t="s">
        <v>354</v>
      </c>
      <c r="S73" s="167"/>
      <c r="T73" s="168">
        <v>45145</v>
      </c>
      <c r="U73" s="163" t="s">
        <v>3867</v>
      </c>
      <c r="V73" s="169" t="s">
        <v>162</v>
      </c>
      <c r="W73" s="173" t="s">
        <v>299</v>
      </c>
    </row>
    <row r="74" spans="1:23" ht="14.45" customHeight="1" x14ac:dyDescent="0.25">
      <c r="A74" s="171" t="s">
        <v>3868</v>
      </c>
      <c r="B74" s="160">
        <f>3*30.4387/365.25</f>
        <v>0.25000985626283367</v>
      </c>
      <c r="C74" s="159" t="s">
        <v>178</v>
      </c>
      <c r="D74" s="159" t="s">
        <v>173</v>
      </c>
      <c r="E74" s="159" t="s">
        <v>279</v>
      </c>
      <c r="F74" s="159"/>
      <c r="G74" s="166" t="s">
        <v>179</v>
      </c>
      <c r="H74" s="171" t="s">
        <v>89</v>
      </c>
      <c r="I74" s="159" t="s">
        <v>106</v>
      </c>
      <c r="J74" s="165">
        <v>45141</v>
      </c>
      <c r="K74" s="165">
        <v>45141</v>
      </c>
      <c r="L74" s="172" t="s">
        <v>3869</v>
      </c>
      <c r="M74" s="159" t="s">
        <v>133</v>
      </c>
      <c r="N74" s="159" t="s">
        <v>3385</v>
      </c>
      <c r="O74" s="159" t="s">
        <v>284</v>
      </c>
      <c r="P74" s="159"/>
      <c r="Q74" s="165"/>
      <c r="R74" s="166"/>
      <c r="S74" s="167"/>
      <c r="T74" s="168">
        <v>45146</v>
      </c>
      <c r="U74" s="163" t="s">
        <v>1086</v>
      </c>
      <c r="V74" s="169" t="s">
        <v>162</v>
      </c>
      <c r="W74" s="173" t="s">
        <v>328</v>
      </c>
    </row>
    <row r="75" spans="1:23" ht="14.45" customHeight="1" x14ac:dyDescent="0.25">
      <c r="A75" s="171" t="s">
        <v>3870</v>
      </c>
      <c r="B75" s="160">
        <v>24</v>
      </c>
      <c r="C75" s="159" t="s">
        <v>168</v>
      </c>
      <c r="D75" s="159" t="s">
        <v>169</v>
      </c>
      <c r="E75" s="159" t="s">
        <v>185</v>
      </c>
      <c r="F75" s="159"/>
      <c r="G75" s="166" t="s">
        <v>3871</v>
      </c>
      <c r="H75" s="171" t="s">
        <v>89</v>
      </c>
      <c r="I75" s="159" t="s">
        <v>114</v>
      </c>
      <c r="J75" s="165">
        <v>45140</v>
      </c>
      <c r="K75" s="165">
        <v>45140</v>
      </c>
      <c r="L75" s="172" t="s">
        <v>171</v>
      </c>
      <c r="M75" s="159" t="s">
        <v>137</v>
      </c>
      <c r="N75" s="159" t="s">
        <v>644</v>
      </c>
      <c r="O75" s="159" t="s">
        <v>334</v>
      </c>
      <c r="P75" s="159" t="s">
        <v>353</v>
      </c>
      <c r="Q75" s="165">
        <v>45140</v>
      </c>
      <c r="R75" s="166" t="s">
        <v>354</v>
      </c>
      <c r="S75" s="167"/>
      <c r="T75" s="168">
        <v>45144</v>
      </c>
      <c r="U75" s="163" t="s">
        <v>3872</v>
      </c>
      <c r="V75" s="169" t="s">
        <v>162</v>
      </c>
      <c r="W75" s="173" t="s">
        <v>398</v>
      </c>
    </row>
    <row r="76" spans="1:23" ht="14.45" customHeight="1" x14ac:dyDescent="0.25">
      <c r="A76" s="171" t="s">
        <v>3873</v>
      </c>
      <c r="B76" s="160">
        <v>28</v>
      </c>
      <c r="C76" s="159" t="s">
        <v>168</v>
      </c>
      <c r="D76" s="159" t="s">
        <v>173</v>
      </c>
      <c r="E76" s="159" t="s">
        <v>185</v>
      </c>
      <c r="F76" s="159"/>
      <c r="G76" s="166" t="s">
        <v>3874</v>
      </c>
      <c r="H76" s="171" t="s">
        <v>89</v>
      </c>
      <c r="I76" s="159" t="s">
        <v>114</v>
      </c>
      <c r="J76" s="165">
        <v>45141</v>
      </c>
      <c r="K76" s="165">
        <v>45141</v>
      </c>
      <c r="L76" s="172" t="s">
        <v>3875</v>
      </c>
      <c r="M76" s="159" t="s">
        <v>201</v>
      </c>
      <c r="N76" s="159" t="s">
        <v>644</v>
      </c>
      <c r="O76" s="159" t="s">
        <v>359</v>
      </c>
      <c r="P76" s="159" t="s">
        <v>353</v>
      </c>
      <c r="Q76" s="165">
        <v>45142</v>
      </c>
      <c r="R76" s="166" t="s">
        <v>354</v>
      </c>
      <c r="S76" s="167"/>
      <c r="T76" s="168">
        <v>45157</v>
      </c>
      <c r="U76" s="163" t="s">
        <v>3876</v>
      </c>
      <c r="V76" s="169" t="s">
        <v>162</v>
      </c>
      <c r="W76" s="173" t="s">
        <v>807</v>
      </c>
    </row>
    <row r="77" spans="1:23" ht="14.45" customHeight="1" x14ac:dyDescent="0.25">
      <c r="A77" s="171" t="s">
        <v>3877</v>
      </c>
      <c r="B77" s="160">
        <v>42</v>
      </c>
      <c r="C77" s="159" t="s">
        <v>178</v>
      </c>
      <c r="D77" s="159" t="s">
        <v>169</v>
      </c>
      <c r="E77" s="159" t="s">
        <v>795</v>
      </c>
      <c r="F77" s="159"/>
      <c r="G77" s="166" t="s">
        <v>3878</v>
      </c>
      <c r="H77" s="171" t="s">
        <v>303</v>
      </c>
      <c r="I77" s="159" t="s">
        <v>102</v>
      </c>
      <c r="J77" s="165">
        <v>45142</v>
      </c>
      <c r="K77" s="165">
        <v>45142</v>
      </c>
      <c r="L77" s="172" t="s">
        <v>3879</v>
      </c>
      <c r="M77" s="159"/>
      <c r="N77" s="159" t="s">
        <v>3385</v>
      </c>
      <c r="O77" s="159" t="s">
        <v>511</v>
      </c>
      <c r="P77" s="159"/>
      <c r="Q77" s="165"/>
      <c r="R77" s="166"/>
      <c r="S77" s="167"/>
      <c r="T77" s="168">
        <v>45144</v>
      </c>
      <c r="U77" s="163" t="s">
        <v>3880</v>
      </c>
      <c r="V77" s="169" t="s">
        <v>162</v>
      </c>
      <c r="W77" s="173" t="s">
        <v>299</v>
      </c>
    </row>
    <row r="78" spans="1:23" ht="14.45" customHeight="1" x14ac:dyDescent="0.25">
      <c r="A78" s="171" t="s">
        <v>3881</v>
      </c>
      <c r="B78" s="160">
        <v>30</v>
      </c>
      <c r="C78" s="159" t="s">
        <v>168</v>
      </c>
      <c r="D78" s="159" t="s">
        <v>173</v>
      </c>
      <c r="E78" s="159" t="s">
        <v>185</v>
      </c>
      <c r="F78" s="159"/>
      <c r="G78" s="166" t="s">
        <v>521</v>
      </c>
      <c r="H78" s="171" t="s">
        <v>91</v>
      </c>
      <c r="I78" s="159" t="s">
        <v>114</v>
      </c>
      <c r="J78" s="165">
        <v>45142</v>
      </c>
      <c r="K78" s="165">
        <v>45142</v>
      </c>
      <c r="L78" s="172" t="s">
        <v>3882</v>
      </c>
      <c r="M78" s="159" t="s">
        <v>137</v>
      </c>
      <c r="N78" s="159" t="s">
        <v>3385</v>
      </c>
      <c r="O78" s="159" t="s">
        <v>171</v>
      </c>
      <c r="P78" s="159"/>
      <c r="Q78" s="165"/>
      <c r="R78" s="166"/>
      <c r="S78" s="167"/>
      <c r="T78" s="168">
        <v>45147</v>
      </c>
      <c r="U78" s="163" t="s">
        <v>3883</v>
      </c>
      <c r="V78" s="169" t="s">
        <v>162</v>
      </c>
      <c r="W78" s="173" t="s">
        <v>328</v>
      </c>
    </row>
    <row r="79" spans="1:23" ht="14.45" customHeight="1" x14ac:dyDescent="0.25">
      <c r="A79" s="171" t="s">
        <v>3884</v>
      </c>
      <c r="B79" s="170">
        <f>10/365.25</f>
        <v>2.7378507871321012E-2</v>
      </c>
      <c r="C79" s="159" t="s">
        <v>178</v>
      </c>
      <c r="D79" s="159" t="s">
        <v>173</v>
      </c>
      <c r="E79" s="159" t="s">
        <v>185</v>
      </c>
      <c r="F79" s="159"/>
      <c r="G79" s="166" t="s">
        <v>1891</v>
      </c>
      <c r="H79" s="171" t="s">
        <v>91</v>
      </c>
      <c r="I79" s="159" t="s">
        <v>114</v>
      </c>
      <c r="J79" s="165">
        <v>45142</v>
      </c>
      <c r="K79" s="165">
        <v>45142</v>
      </c>
      <c r="L79" s="172" t="s">
        <v>3885</v>
      </c>
      <c r="M79" s="159" t="s">
        <v>133</v>
      </c>
      <c r="N79" s="159" t="s">
        <v>3385</v>
      </c>
      <c r="O79" s="159" t="s">
        <v>415</v>
      </c>
      <c r="P79" s="159"/>
      <c r="Q79" s="165"/>
      <c r="R79" s="166"/>
      <c r="S79" s="167"/>
      <c r="T79" s="168">
        <v>45146</v>
      </c>
      <c r="U79" s="163" t="s">
        <v>574</v>
      </c>
      <c r="V79" s="169" t="s">
        <v>162</v>
      </c>
      <c r="W79" s="173" t="s">
        <v>299</v>
      </c>
    </row>
    <row r="80" spans="1:23" ht="14.45" customHeight="1" x14ac:dyDescent="0.25">
      <c r="A80" s="171" t="s">
        <v>3886</v>
      </c>
      <c r="B80" s="160">
        <v>45</v>
      </c>
      <c r="C80" s="159" t="s">
        <v>168</v>
      </c>
      <c r="D80" s="159" t="s">
        <v>508</v>
      </c>
      <c r="E80" s="159" t="s">
        <v>279</v>
      </c>
      <c r="F80" s="159"/>
      <c r="G80" s="166" t="s">
        <v>3887</v>
      </c>
      <c r="H80" s="171" t="s">
        <v>89</v>
      </c>
      <c r="I80" s="159" t="s">
        <v>106</v>
      </c>
      <c r="J80" s="165">
        <v>45141</v>
      </c>
      <c r="K80" s="165">
        <v>45141</v>
      </c>
      <c r="L80" s="172" t="s">
        <v>3888</v>
      </c>
      <c r="M80" s="159" t="s">
        <v>133</v>
      </c>
      <c r="N80" s="159" t="s">
        <v>644</v>
      </c>
      <c r="O80" s="159" t="s">
        <v>345</v>
      </c>
      <c r="P80" s="159"/>
      <c r="Q80" s="165"/>
      <c r="R80" s="166"/>
      <c r="S80" s="167"/>
      <c r="T80" s="168">
        <v>45144</v>
      </c>
      <c r="U80" s="163" t="s">
        <v>3889</v>
      </c>
      <c r="V80" s="169" t="s">
        <v>162</v>
      </c>
      <c r="W80" s="173" t="s">
        <v>371</v>
      </c>
    </row>
    <row r="81" spans="1:23" ht="14.45" customHeight="1" x14ac:dyDescent="0.25">
      <c r="A81" s="171" t="s">
        <v>3890</v>
      </c>
      <c r="B81" s="160">
        <f>10*30.4387/365.25</f>
        <v>0.83336618754277891</v>
      </c>
      <c r="C81" s="159" t="s">
        <v>178</v>
      </c>
      <c r="D81" s="159" t="s">
        <v>173</v>
      </c>
      <c r="E81" s="159" t="s">
        <v>279</v>
      </c>
      <c r="F81" s="159"/>
      <c r="G81" s="166" t="s">
        <v>217</v>
      </c>
      <c r="H81" s="171" t="s">
        <v>89</v>
      </c>
      <c r="I81" s="159" t="s">
        <v>104</v>
      </c>
      <c r="J81" s="165">
        <v>45142</v>
      </c>
      <c r="K81" s="165">
        <v>45142</v>
      </c>
      <c r="L81" s="172" t="s">
        <v>3721</v>
      </c>
      <c r="M81" s="159" t="s">
        <v>133</v>
      </c>
      <c r="N81" s="159" t="s">
        <v>3385</v>
      </c>
      <c r="O81" s="159" t="s">
        <v>284</v>
      </c>
      <c r="P81" s="159"/>
      <c r="Q81" s="165"/>
      <c r="R81" s="166"/>
      <c r="S81" s="167"/>
      <c r="T81" s="168">
        <v>45148</v>
      </c>
      <c r="U81" s="163" t="s">
        <v>1086</v>
      </c>
      <c r="V81" s="169" t="s">
        <v>162</v>
      </c>
      <c r="W81" s="173" t="s">
        <v>347</v>
      </c>
    </row>
    <row r="82" spans="1:23" ht="14.45" customHeight="1" x14ac:dyDescent="0.25">
      <c r="A82" s="171" t="s">
        <v>3891</v>
      </c>
      <c r="B82" s="160">
        <v>8</v>
      </c>
      <c r="C82" s="159" t="s">
        <v>178</v>
      </c>
      <c r="D82" s="159" t="s">
        <v>173</v>
      </c>
      <c r="E82" s="159" t="s">
        <v>185</v>
      </c>
      <c r="F82" s="159"/>
      <c r="G82" s="166" t="s">
        <v>413</v>
      </c>
      <c r="H82" s="171" t="s">
        <v>89</v>
      </c>
      <c r="I82" s="159" t="s">
        <v>114</v>
      </c>
      <c r="J82" s="165">
        <v>45143</v>
      </c>
      <c r="K82" s="165">
        <v>45143</v>
      </c>
      <c r="L82" s="172" t="s">
        <v>3892</v>
      </c>
      <c r="M82" s="159" t="s">
        <v>201</v>
      </c>
      <c r="N82" s="159" t="s">
        <v>290</v>
      </c>
      <c r="O82" s="159" t="s">
        <v>359</v>
      </c>
      <c r="P82" s="159"/>
      <c r="Q82" s="165"/>
      <c r="R82" s="166"/>
      <c r="S82" s="167"/>
      <c r="T82" s="168">
        <v>45146</v>
      </c>
      <c r="U82" s="163" t="s">
        <v>285</v>
      </c>
      <c r="V82" s="169" t="s">
        <v>164</v>
      </c>
      <c r="W82" s="173" t="s">
        <v>3893</v>
      </c>
    </row>
    <row r="83" spans="1:23" ht="14.45" customHeight="1" x14ac:dyDescent="0.25">
      <c r="A83" s="171" t="s">
        <v>3894</v>
      </c>
      <c r="B83" s="160">
        <v>22</v>
      </c>
      <c r="C83" s="159" t="s">
        <v>168</v>
      </c>
      <c r="D83" s="159" t="s">
        <v>173</v>
      </c>
      <c r="E83" s="159" t="s">
        <v>185</v>
      </c>
      <c r="F83" s="159"/>
      <c r="G83" s="166" t="s">
        <v>436</v>
      </c>
      <c r="H83" s="171" t="s">
        <v>89</v>
      </c>
      <c r="I83" s="159" t="s">
        <v>114</v>
      </c>
      <c r="J83" s="165">
        <v>45143</v>
      </c>
      <c r="K83" s="165">
        <v>45143</v>
      </c>
      <c r="L83" s="172" t="s">
        <v>3511</v>
      </c>
      <c r="M83" s="159" t="s">
        <v>137</v>
      </c>
      <c r="N83" s="159" t="s">
        <v>290</v>
      </c>
      <c r="O83" s="159" t="s">
        <v>352</v>
      </c>
      <c r="P83" s="159"/>
      <c r="Q83" s="165"/>
      <c r="R83" s="166"/>
      <c r="S83" s="167"/>
      <c r="T83" s="168">
        <v>45155</v>
      </c>
      <c r="U83" s="163" t="s">
        <v>3895</v>
      </c>
      <c r="V83" s="169" t="s">
        <v>162</v>
      </c>
      <c r="W83" s="173" t="s">
        <v>3896</v>
      </c>
    </row>
    <row r="84" spans="1:23" ht="14.45" customHeight="1" x14ac:dyDescent="0.25">
      <c r="A84" s="171" t="s">
        <v>3897</v>
      </c>
      <c r="B84" s="160">
        <f>2*30.4387/365.25</f>
        <v>0.16667323750855578</v>
      </c>
      <c r="C84" s="159" t="s">
        <v>168</v>
      </c>
      <c r="D84" s="159" t="s">
        <v>173</v>
      </c>
      <c r="E84" s="159" t="s">
        <v>279</v>
      </c>
      <c r="F84" s="159"/>
      <c r="G84" s="166" t="s">
        <v>179</v>
      </c>
      <c r="H84" s="171" t="s">
        <v>89</v>
      </c>
      <c r="I84" s="159" t="s">
        <v>106</v>
      </c>
      <c r="J84" s="165">
        <v>45143</v>
      </c>
      <c r="K84" s="165">
        <v>45143</v>
      </c>
      <c r="L84" s="172" t="s">
        <v>3898</v>
      </c>
      <c r="M84" s="159" t="s">
        <v>133</v>
      </c>
      <c r="N84" s="159" t="s">
        <v>2615</v>
      </c>
      <c r="O84" s="159" t="s">
        <v>284</v>
      </c>
      <c r="P84" s="159"/>
      <c r="Q84" s="165"/>
      <c r="R84" s="166"/>
      <c r="S84" s="167"/>
      <c r="T84" s="168">
        <v>45148</v>
      </c>
      <c r="U84" s="163" t="s">
        <v>1086</v>
      </c>
      <c r="V84" s="169" t="s">
        <v>162</v>
      </c>
      <c r="W84" s="173" t="s">
        <v>328</v>
      </c>
    </row>
    <row r="85" spans="1:23" ht="14.45" customHeight="1" x14ac:dyDescent="0.25">
      <c r="A85" s="171" t="s">
        <v>3899</v>
      </c>
      <c r="B85" s="160">
        <f>25/365.25</f>
        <v>6.8446269678302529E-2</v>
      </c>
      <c r="C85" s="159" t="s">
        <v>178</v>
      </c>
      <c r="D85" s="159" t="s">
        <v>173</v>
      </c>
      <c r="E85" s="159" t="s">
        <v>279</v>
      </c>
      <c r="F85" s="159"/>
      <c r="G85" s="166" t="s">
        <v>179</v>
      </c>
      <c r="H85" s="171" t="s">
        <v>89</v>
      </c>
      <c r="I85" s="159" t="s">
        <v>106</v>
      </c>
      <c r="J85" s="165">
        <v>45143</v>
      </c>
      <c r="K85" s="165">
        <v>45143</v>
      </c>
      <c r="L85" s="172" t="s">
        <v>3898</v>
      </c>
      <c r="M85" s="159" t="s">
        <v>133</v>
      </c>
      <c r="N85" s="159" t="s">
        <v>2615</v>
      </c>
      <c r="O85" s="159" t="s">
        <v>284</v>
      </c>
      <c r="P85" s="159"/>
      <c r="Q85" s="165"/>
      <c r="R85" s="166"/>
      <c r="S85" s="167"/>
      <c r="T85" s="168">
        <v>45147</v>
      </c>
      <c r="U85" s="163" t="s">
        <v>1086</v>
      </c>
      <c r="V85" s="169" t="s">
        <v>162</v>
      </c>
      <c r="W85" s="173" t="s">
        <v>299</v>
      </c>
    </row>
    <row r="86" spans="1:23" ht="14.45" customHeight="1" x14ac:dyDescent="0.25">
      <c r="A86" s="171" t="s">
        <v>3900</v>
      </c>
      <c r="B86" s="160">
        <v>27</v>
      </c>
      <c r="C86" s="159" t="s">
        <v>168</v>
      </c>
      <c r="D86" s="159" t="s">
        <v>173</v>
      </c>
      <c r="E86" s="159" t="s">
        <v>279</v>
      </c>
      <c r="F86" s="159"/>
      <c r="G86" s="166" t="s">
        <v>338</v>
      </c>
      <c r="H86" s="171" t="s">
        <v>89</v>
      </c>
      <c r="I86" s="159" t="s">
        <v>102</v>
      </c>
      <c r="J86" s="165">
        <v>45143</v>
      </c>
      <c r="K86" s="165">
        <v>45143</v>
      </c>
      <c r="L86" s="172" t="s">
        <v>3901</v>
      </c>
      <c r="M86" s="159" t="s">
        <v>137</v>
      </c>
      <c r="N86" s="159" t="s">
        <v>2615</v>
      </c>
      <c r="O86" s="159" t="s">
        <v>334</v>
      </c>
      <c r="P86" s="159" t="s">
        <v>353</v>
      </c>
      <c r="Q86" s="165">
        <v>45143</v>
      </c>
      <c r="R86" s="166" t="s">
        <v>354</v>
      </c>
      <c r="S86" s="167"/>
      <c r="T86" s="168">
        <v>45149</v>
      </c>
      <c r="U86" s="163" t="s">
        <v>3902</v>
      </c>
      <c r="V86" s="169" t="s">
        <v>162</v>
      </c>
      <c r="W86" s="173" t="s">
        <v>615</v>
      </c>
    </row>
    <row r="87" spans="1:23" ht="14.45" customHeight="1" x14ac:dyDescent="0.25">
      <c r="A87" s="171" t="s">
        <v>3903</v>
      </c>
      <c r="B87" s="160">
        <v>29</v>
      </c>
      <c r="C87" s="159" t="s">
        <v>168</v>
      </c>
      <c r="D87" s="159" t="s">
        <v>173</v>
      </c>
      <c r="E87" s="159" t="s">
        <v>185</v>
      </c>
      <c r="F87" s="159"/>
      <c r="G87" s="166" t="s">
        <v>1907</v>
      </c>
      <c r="H87" s="171" t="s">
        <v>89</v>
      </c>
      <c r="I87" s="159" t="s">
        <v>114</v>
      </c>
      <c r="J87" s="165">
        <v>45144</v>
      </c>
      <c r="K87" s="178">
        <v>45145</v>
      </c>
      <c r="L87" s="172" t="s">
        <v>3904</v>
      </c>
      <c r="M87" s="159" t="s">
        <v>137</v>
      </c>
      <c r="N87" s="159" t="s">
        <v>2615</v>
      </c>
      <c r="O87" s="159" t="s">
        <v>352</v>
      </c>
      <c r="P87" s="159" t="s">
        <v>353</v>
      </c>
      <c r="Q87" s="165">
        <v>45154</v>
      </c>
      <c r="R87" s="166" t="s">
        <v>354</v>
      </c>
      <c r="S87" s="167"/>
      <c r="T87" s="168">
        <v>45158</v>
      </c>
      <c r="U87" s="163" t="s">
        <v>3905</v>
      </c>
      <c r="V87" s="169" t="s">
        <v>162</v>
      </c>
      <c r="W87" s="173" t="s">
        <v>641</v>
      </c>
    </row>
    <row r="88" spans="1:23" ht="14.45" customHeight="1" x14ac:dyDescent="0.25">
      <c r="A88" s="171" t="s">
        <v>3906</v>
      </c>
      <c r="B88" s="160">
        <v>19</v>
      </c>
      <c r="C88" s="159" t="s">
        <v>168</v>
      </c>
      <c r="D88" s="159" t="s">
        <v>173</v>
      </c>
      <c r="E88" s="159" t="s">
        <v>279</v>
      </c>
      <c r="F88" s="159"/>
      <c r="G88" s="166" t="s">
        <v>598</v>
      </c>
      <c r="H88" s="171" t="s">
        <v>89</v>
      </c>
      <c r="I88" s="159" t="s">
        <v>106</v>
      </c>
      <c r="J88" s="165">
        <v>45144</v>
      </c>
      <c r="K88" s="165">
        <v>45144</v>
      </c>
      <c r="L88" s="172" t="s">
        <v>3907</v>
      </c>
      <c r="M88" s="159" t="s">
        <v>137</v>
      </c>
      <c r="N88" s="159" t="s">
        <v>2615</v>
      </c>
      <c r="O88" s="159" t="s">
        <v>171</v>
      </c>
      <c r="P88" s="159"/>
      <c r="Q88" s="165"/>
      <c r="R88" s="166"/>
      <c r="S88" s="167"/>
      <c r="T88" s="168">
        <v>45158</v>
      </c>
      <c r="U88" s="163" t="s">
        <v>3908</v>
      </c>
      <c r="V88" s="169" t="s">
        <v>162</v>
      </c>
      <c r="W88" s="173" t="s">
        <v>3909</v>
      </c>
    </row>
    <row r="89" spans="1:23" ht="14.45" customHeight="1" x14ac:dyDescent="0.25">
      <c r="A89" s="171" t="s">
        <v>3910</v>
      </c>
      <c r="B89" s="160">
        <f>5*30.4387/365.25</f>
        <v>0.41668309377138946</v>
      </c>
      <c r="C89" s="159" t="s">
        <v>178</v>
      </c>
      <c r="D89" s="159" t="s">
        <v>169</v>
      </c>
      <c r="E89" s="159" t="s">
        <v>185</v>
      </c>
      <c r="F89" s="159"/>
      <c r="G89" s="166" t="s">
        <v>660</v>
      </c>
      <c r="H89" s="171" t="s">
        <v>91</v>
      </c>
      <c r="I89" s="159" t="s">
        <v>116</v>
      </c>
      <c r="J89" s="165">
        <v>45145</v>
      </c>
      <c r="K89" s="165">
        <v>45145</v>
      </c>
      <c r="L89" s="172" t="s">
        <v>3898</v>
      </c>
      <c r="M89" s="159" t="s">
        <v>133</v>
      </c>
      <c r="N89" s="159" t="s">
        <v>3221</v>
      </c>
      <c r="O89" s="159" t="s">
        <v>284</v>
      </c>
      <c r="P89" s="159"/>
      <c r="Q89" s="165"/>
      <c r="R89" s="166"/>
      <c r="S89" s="167"/>
      <c r="T89" s="168">
        <v>45146</v>
      </c>
      <c r="U89" s="163" t="s">
        <v>3911</v>
      </c>
      <c r="V89" s="169" t="s">
        <v>166</v>
      </c>
      <c r="W89" s="173" t="s">
        <v>475</v>
      </c>
    </row>
    <row r="90" spans="1:23" ht="14.45" customHeight="1" x14ac:dyDescent="0.25">
      <c r="A90" s="171" t="s">
        <v>3912</v>
      </c>
      <c r="B90" s="160">
        <v>1</v>
      </c>
      <c r="C90" s="159" t="s">
        <v>178</v>
      </c>
      <c r="D90" s="159" t="s">
        <v>173</v>
      </c>
      <c r="E90" s="159" t="s">
        <v>279</v>
      </c>
      <c r="F90" s="159"/>
      <c r="G90" s="166" t="s">
        <v>477</v>
      </c>
      <c r="H90" s="171" t="s">
        <v>89</v>
      </c>
      <c r="I90" s="159" t="s">
        <v>106</v>
      </c>
      <c r="J90" s="165">
        <v>45145</v>
      </c>
      <c r="K90" s="165">
        <v>45145</v>
      </c>
      <c r="L90" s="172" t="s">
        <v>3898</v>
      </c>
      <c r="M90" s="159" t="s">
        <v>133</v>
      </c>
      <c r="N90" s="159" t="s">
        <v>3221</v>
      </c>
      <c r="O90" s="159" t="s">
        <v>284</v>
      </c>
      <c r="P90" s="159"/>
      <c r="Q90" s="165"/>
      <c r="R90" s="166"/>
      <c r="S90" s="167"/>
      <c r="T90" s="168">
        <v>45154</v>
      </c>
      <c r="U90" s="163" t="s">
        <v>672</v>
      </c>
      <c r="V90" s="169" t="s">
        <v>162</v>
      </c>
      <c r="W90" s="173" t="s">
        <v>417</v>
      </c>
    </row>
    <row r="91" spans="1:23" ht="14.45" customHeight="1" x14ac:dyDescent="0.25">
      <c r="A91" s="171" t="s">
        <v>3913</v>
      </c>
      <c r="B91" s="160">
        <v>26</v>
      </c>
      <c r="C91" s="159" t="s">
        <v>168</v>
      </c>
      <c r="D91" s="159" t="s">
        <v>173</v>
      </c>
      <c r="E91" s="159" t="s">
        <v>279</v>
      </c>
      <c r="F91" s="159"/>
      <c r="G91" s="166" t="s">
        <v>179</v>
      </c>
      <c r="H91" s="171" t="s">
        <v>89</v>
      </c>
      <c r="I91" s="159" t="s">
        <v>106</v>
      </c>
      <c r="J91" s="165">
        <v>45146</v>
      </c>
      <c r="K91" s="165">
        <v>45146</v>
      </c>
      <c r="L91" s="172" t="s">
        <v>3914</v>
      </c>
      <c r="M91" s="159" t="s">
        <v>137</v>
      </c>
      <c r="N91" s="159" t="s">
        <v>3221</v>
      </c>
      <c r="O91" s="159" t="s">
        <v>208</v>
      </c>
      <c r="P91" s="159"/>
      <c r="Q91" s="165"/>
      <c r="R91" s="166"/>
      <c r="S91" s="167"/>
      <c r="T91" s="168">
        <v>45147</v>
      </c>
      <c r="U91" s="163" t="s">
        <v>498</v>
      </c>
      <c r="V91" s="169" t="s">
        <v>162</v>
      </c>
      <c r="W91" s="173" t="s">
        <v>1569</v>
      </c>
    </row>
    <row r="92" spans="1:23" ht="14.45" customHeight="1" x14ac:dyDescent="0.25">
      <c r="A92" s="171" t="s">
        <v>3915</v>
      </c>
      <c r="B92" s="160">
        <v>30</v>
      </c>
      <c r="C92" s="159" t="s">
        <v>168</v>
      </c>
      <c r="D92" s="159" t="s">
        <v>173</v>
      </c>
      <c r="E92" s="159" t="s">
        <v>279</v>
      </c>
      <c r="F92" s="159"/>
      <c r="G92" s="166" t="s">
        <v>224</v>
      </c>
      <c r="H92" s="171" t="s">
        <v>89</v>
      </c>
      <c r="I92" s="159" t="s">
        <v>104</v>
      </c>
      <c r="J92" s="165">
        <v>45143</v>
      </c>
      <c r="K92" s="165">
        <v>45143</v>
      </c>
      <c r="L92" s="172" t="s">
        <v>3916</v>
      </c>
      <c r="M92" s="159" t="s">
        <v>201</v>
      </c>
      <c r="N92" s="159" t="s">
        <v>3221</v>
      </c>
      <c r="O92" s="159" t="s">
        <v>421</v>
      </c>
      <c r="P92" s="159"/>
      <c r="Q92" s="165"/>
      <c r="R92" s="166"/>
      <c r="S92" s="167"/>
      <c r="T92" s="168">
        <v>45148</v>
      </c>
      <c r="U92" s="163" t="s">
        <v>3917</v>
      </c>
      <c r="V92" s="169" t="s">
        <v>162</v>
      </c>
      <c r="W92" s="173" t="s">
        <v>328</v>
      </c>
    </row>
    <row r="93" spans="1:23" ht="14.45" customHeight="1" x14ac:dyDescent="0.25">
      <c r="A93" s="171" t="s">
        <v>3918</v>
      </c>
      <c r="B93" s="160">
        <v>10</v>
      </c>
      <c r="C93" s="159" t="s">
        <v>168</v>
      </c>
      <c r="D93" s="159" t="s">
        <v>173</v>
      </c>
      <c r="E93" s="159" t="s">
        <v>279</v>
      </c>
      <c r="F93" s="159"/>
      <c r="G93" s="166" t="s">
        <v>598</v>
      </c>
      <c r="H93" s="171" t="s">
        <v>89</v>
      </c>
      <c r="I93" s="159" t="s">
        <v>106</v>
      </c>
      <c r="J93" s="165">
        <v>45144</v>
      </c>
      <c r="K93" s="165">
        <v>45144</v>
      </c>
      <c r="L93" s="172" t="s">
        <v>3919</v>
      </c>
      <c r="M93" s="159" t="s">
        <v>133</v>
      </c>
      <c r="N93" s="159" t="s">
        <v>3221</v>
      </c>
      <c r="O93" s="159" t="s">
        <v>916</v>
      </c>
      <c r="P93" s="159"/>
      <c r="Q93" s="165"/>
      <c r="R93" s="166"/>
      <c r="S93" s="167"/>
      <c r="T93" s="168">
        <v>45148</v>
      </c>
      <c r="U93" s="163" t="s">
        <v>3920</v>
      </c>
      <c r="V93" s="169" t="s">
        <v>162</v>
      </c>
      <c r="W93" s="173" t="s">
        <v>299</v>
      </c>
    </row>
    <row r="94" spans="1:23" ht="14.45" customHeight="1" x14ac:dyDescent="0.25">
      <c r="A94" s="171" t="s">
        <v>3921</v>
      </c>
      <c r="B94" s="160">
        <v>30</v>
      </c>
      <c r="C94" s="159" t="s">
        <v>168</v>
      </c>
      <c r="D94" s="159" t="s">
        <v>173</v>
      </c>
      <c r="E94" s="159" t="s">
        <v>185</v>
      </c>
      <c r="F94" s="159"/>
      <c r="G94" s="166" t="s">
        <v>342</v>
      </c>
      <c r="H94" s="171" t="s">
        <v>89</v>
      </c>
      <c r="I94" s="159" t="s">
        <v>114</v>
      </c>
      <c r="J94" s="165">
        <v>45145</v>
      </c>
      <c r="K94" s="165">
        <v>45145</v>
      </c>
      <c r="L94" s="172" t="s">
        <v>3922</v>
      </c>
      <c r="M94" s="159" t="s">
        <v>137</v>
      </c>
      <c r="N94" s="159" t="s">
        <v>3221</v>
      </c>
      <c r="O94" s="159" t="s">
        <v>854</v>
      </c>
      <c r="P94" s="159"/>
      <c r="Q94" s="165"/>
      <c r="R94" s="166" t="s">
        <v>147</v>
      </c>
      <c r="S94" s="167"/>
      <c r="T94" s="168">
        <v>45149</v>
      </c>
      <c r="U94" s="163" t="s">
        <v>3923</v>
      </c>
      <c r="V94" s="169" t="s">
        <v>162</v>
      </c>
      <c r="W94" s="173" t="s">
        <v>582</v>
      </c>
    </row>
    <row r="95" spans="1:23" ht="14.45" customHeight="1" x14ac:dyDescent="0.25">
      <c r="A95" s="171" t="s">
        <v>3924</v>
      </c>
      <c r="B95" s="160">
        <f>8*30.4387/365.25</f>
        <v>0.66669295003422313</v>
      </c>
      <c r="C95" s="159" t="s">
        <v>178</v>
      </c>
      <c r="D95" s="159" t="s">
        <v>173</v>
      </c>
      <c r="E95" s="159" t="s">
        <v>185</v>
      </c>
      <c r="F95" s="159"/>
      <c r="G95" s="166" t="s">
        <v>436</v>
      </c>
      <c r="H95" s="171" t="s">
        <v>91</v>
      </c>
      <c r="I95" s="159" t="s">
        <v>114</v>
      </c>
      <c r="J95" s="165">
        <v>45146</v>
      </c>
      <c r="K95" s="165">
        <v>45146</v>
      </c>
      <c r="L95" s="172" t="s">
        <v>198</v>
      </c>
      <c r="M95" s="159" t="s">
        <v>133</v>
      </c>
      <c r="N95" s="159" t="s">
        <v>3221</v>
      </c>
      <c r="O95" s="159" t="s">
        <v>805</v>
      </c>
      <c r="P95" s="159"/>
      <c r="Q95" s="165"/>
      <c r="R95" s="166"/>
      <c r="S95" s="167"/>
      <c r="T95" s="168">
        <v>45149</v>
      </c>
      <c r="U95" s="163" t="s">
        <v>530</v>
      </c>
      <c r="V95" s="169" t="s">
        <v>162</v>
      </c>
      <c r="W95" s="173" t="s">
        <v>371</v>
      </c>
    </row>
    <row r="96" spans="1:23" ht="14.45" customHeight="1" x14ac:dyDescent="0.25">
      <c r="A96" s="171" t="s">
        <v>3925</v>
      </c>
      <c r="B96" s="160">
        <v>72</v>
      </c>
      <c r="C96" s="159" t="s">
        <v>178</v>
      </c>
      <c r="D96" s="159" t="s">
        <v>587</v>
      </c>
      <c r="E96" s="159" t="s">
        <v>185</v>
      </c>
      <c r="F96" s="159"/>
      <c r="G96" s="166" t="s">
        <v>3926</v>
      </c>
      <c r="H96" s="171" t="s">
        <v>91</v>
      </c>
      <c r="I96" s="159" t="s">
        <v>114</v>
      </c>
      <c r="J96" s="165">
        <v>45146</v>
      </c>
      <c r="K96" s="165">
        <v>45146</v>
      </c>
      <c r="L96" s="172" t="s">
        <v>382</v>
      </c>
      <c r="M96" s="159" t="s">
        <v>133</v>
      </c>
      <c r="N96" s="159" t="s">
        <v>3221</v>
      </c>
      <c r="O96" s="159" t="s">
        <v>383</v>
      </c>
      <c r="P96" s="159"/>
      <c r="Q96" s="165"/>
      <c r="R96" s="166"/>
      <c r="S96" s="167"/>
      <c r="T96" s="168">
        <v>45153</v>
      </c>
      <c r="U96" s="163" t="s">
        <v>3927</v>
      </c>
      <c r="V96" s="169" t="s">
        <v>162</v>
      </c>
      <c r="W96" s="173" t="s">
        <v>423</v>
      </c>
    </row>
    <row r="97" spans="1:23" ht="14.45" customHeight="1" x14ac:dyDescent="0.25">
      <c r="A97" s="171" t="s">
        <v>3928</v>
      </c>
      <c r="B97" s="160">
        <v>10</v>
      </c>
      <c r="C97" s="159" t="s">
        <v>168</v>
      </c>
      <c r="D97" s="159" t="s">
        <v>173</v>
      </c>
      <c r="E97" s="159" t="s">
        <v>185</v>
      </c>
      <c r="F97" s="159"/>
      <c r="G97" s="166" t="s">
        <v>529</v>
      </c>
      <c r="H97" s="171" t="s">
        <v>91</v>
      </c>
      <c r="I97" s="159" t="s">
        <v>114</v>
      </c>
      <c r="J97" s="165">
        <v>45146</v>
      </c>
      <c r="K97" s="165">
        <v>45146</v>
      </c>
      <c r="L97" s="172" t="s">
        <v>2008</v>
      </c>
      <c r="M97" s="159" t="s">
        <v>133</v>
      </c>
      <c r="N97" s="159" t="s">
        <v>3221</v>
      </c>
      <c r="O97" s="159" t="s">
        <v>291</v>
      </c>
      <c r="P97" s="159"/>
      <c r="Q97" s="165"/>
      <c r="R97" s="166"/>
      <c r="S97" s="167"/>
      <c r="T97" s="168">
        <v>45149</v>
      </c>
      <c r="U97" s="163" t="s">
        <v>3929</v>
      </c>
      <c r="V97" s="169" t="s">
        <v>162</v>
      </c>
      <c r="W97" s="173" t="s">
        <v>371</v>
      </c>
    </row>
    <row r="98" spans="1:23" ht="14.45" customHeight="1" x14ac:dyDescent="0.25">
      <c r="A98" s="171" t="s">
        <v>3930</v>
      </c>
      <c r="B98" s="160">
        <v>8</v>
      </c>
      <c r="C98" s="159" t="s">
        <v>178</v>
      </c>
      <c r="D98" s="159" t="s">
        <v>173</v>
      </c>
      <c r="E98" s="159" t="s">
        <v>185</v>
      </c>
      <c r="F98" s="159"/>
      <c r="G98" s="166" t="s">
        <v>529</v>
      </c>
      <c r="H98" s="171" t="s">
        <v>91</v>
      </c>
      <c r="I98" s="159" t="s">
        <v>114</v>
      </c>
      <c r="J98" s="165">
        <v>45147</v>
      </c>
      <c r="K98" s="165">
        <v>45147</v>
      </c>
      <c r="L98" s="172" t="s">
        <v>3931</v>
      </c>
      <c r="M98" s="159" t="s">
        <v>133</v>
      </c>
      <c r="N98" s="159" t="s">
        <v>3221</v>
      </c>
      <c r="O98" s="159" t="s">
        <v>736</v>
      </c>
      <c r="P98" s="159"/>
      <c r="Q98" s="165"/>
      <c r="R98" s="166"/>
      <c r="S98" s="167"/>
      <c r="T98" s="168">
        <v>45149</v>
      </c>
      <c r="U98" s="163" t="s">
        <v>3630</v>
      </c>
      <c r="V98" s="169" t="s">
        <v>162</v>
      </c>
      <c r="W98" s="173" t="s">
        <v>276</v>
      </c>
    </row>
    <row r="99" spans="1:23" ht="14.45" customHeight="1" x14ac:dyDescent="0.25">
      <c r="A99" s="171" t="s">
        <v>3932</v>
      </c>
      <c r="B99" s="160">
        <v>30</v>
      </c>
      <c r="C99" s="159" t="s">
        <v>168</v>
      </c>
      <c r="D99" s="159" t="s">
        <v>173</v>
      </c>
      <c r="E99" s="159" t="s">
        <v>185</v>
      </c>
      <c r="F99" s="159"/>
      <c r="G99" s="166" t="s">
        <v>720</v>
      </c>
      <c r="H99" s="171" t="s">
        <v>91</v>
      </c>
      <c r="I99" s="159" t="s">
        <v>114</v>
      </c>
      <c r="J99" s="165">
        <v>45147</v>
      </c>
      <c r="K99" s="165">
        <v>45147</v>
      </c>
      <c r="L99" s="172" t="s">
        <v>3933</v>
      </c>
      <c r="M99" s="159" t="s">
        <v>137</v>
      </c>
      <c r="N99" s="159" t="s">
        <v>3221</v>
      </c>
      <c r="O99" s="159" t="s">
        <v>705</v>
      </c>
      <c r="P99" s="159"/>
      <c r="Q99" s="165"/>
      <c r="R99" s="166"/>
      <c r="S99" s="167"/>
      <c r="T99" s="168">
        <v>45150</v>
      </c>
      <c r="U99" s="163" t="s">
        <v>3934</v>
      </c>
      <c r="V99" s="169" t="s">
        <v>162</v>
      </c>
      <c r="W99" s="173" t="s">
        <v>371</v>
      </c>
    </row>
    <row r="100" spans="1:23" ht="14.45" customHeight="1" x14ac:dyDescent="0.25">
      <c r="A100" s="171" t="s">
        <v>3935</v>
      </c>
      <c r="B100" s="160">
        <v>9</v>
      </c>
      <c r="C100" s="159" t="s">
        <v>168</v>
      </c>
      <c r="D100" s="159" t="s">
        <v>169</v>
      </c>
      <c r="E100" s="159" t="s">
        <v>279</v>
      </c>
      <c r="F100" s="159"/>
      <c r="G100" s="166" t="s">
        <v>514</v>
      </c>
      <c r="H100" s="171" t="s">
        <v>89</v>
      </c>
      <c r="I100" s="159" t="s">
        <v>106</v>
      </c>
      <c r="J100" s="165">
        <v>45147</v>
      </c>
      <c r="K100" s="165">
        <v>45147</v>
      </c>
      <c r="L100" s="172" t="s">
        <v>1372</v>
      </c>
      <c r="M100" s="159" t="s">
        <v>133</v>
      </c>
      <c r="N100" s="159" t="s">
        <v>3221</v>
      </c>
      <c r="O100" s="159" t="s">
        <v>345</v>
      </c>
      <c r="P100" s="159"/>
      <c r="Q100" s="165"/>
      <c r="R100" s="166"/>
      <c r="S100" s="167"/>
      <c r="T100" s="168">
        <v>45151</v>
      </c>
      <c r="U100" s="163" t="s">
        <v>1372</v>
      </c>
      <c r="V100" s="169" t="s">
        <v>162</v>
      </c>
      <c r="W100" s="173" t="s">
        <v>299</v>
      </c>
    </row>
    <row r="101" spans="1:23" ht="14.45" customHeight="1" x14ac:dyDescent="0.25">
      <c r="A101" s="171" t="s">
        <v>3936</v>
      </c>
      <c r="B101" s="160">
        <v>65</v>
      </c>
      <c r="C101" s="159" t="s">
        <v>178</v>
      </c>
      <c r="D101" s="159" t="s">
        <v>587</v>
      </c>
      <c r="E101" s="159" t="s">
        <v>185</v>
      </c>
      <c r="F101" s="159"/>
      <c r="G101" s="166" t="s">
        <v>3937</v>
      </c>
      <c r="H101" s="171" t="s">
        <v>89</v>
      </c>
      <c r="I101" s="159" t="s">
        <v>114</v>
      </c>
      <c r="J101" s="165">
        <v>45146</v>
      </c>
      <c r="K101" s="165">
        <v>45146</v>
      </c>
      <c r="L101" s="172" t="s">
        <v>3938</v>
      </c>
      <c r="M101" s="159" t="s">
        <v>201</v>
      </c>
      <c r="N101" s="159" t="s">
        <v>3221</v>
      </c>
      <c r="O101" s="159" t="s">
        <v>511</v>
      </c>
      <c r="P101" s="159"/>
      <c r="Q101" s="165"/>
      <c r="R101" s="166" t="s">
        <v>147</v>
      </c>
      <c r="S101" s="167"/>
      <c r="T101" s="168">
        <v>45159</v>
      </c>
      <c r="U101" s="163" t="s">
        <v>3939</v>
      </c>
      <c r="V101" s="169" t="s">
        <v>162</v>
      </c>
      <c r="W101" s="173" t="s">
        <v>3483</v>
      </c>
    </row>
    <row r="102" spans="1:23" ht="14.45" customHeight="1" x14ac:dyDescent="0.25">
      <c r="A102" s="171" t="s">
        <v>3940</v>
      </c>
      <c r="B102" s="160">
        <v>22</v>
      </c>
      <c r="C102" s="159" t="s">
        <v>168</v>
      </c>
      <c r="D102" s="159" t="s">
        <v>173</v>
      </c>
      <c r="E102" s="159" t="s">
        <v>279</v>
      </c>
      <c r="F102" s="159"/>
      <c r="G102" s="166" t="s">
        <v>809</v>
      </c>
      <c r="H102" s="171" t="s">
        <v>89</v>
      </c>
      <c r="I102" s="159" t="s">
        <v>106</v>
      </c>
      <c r="J102" s="165">
        <v>45146</v>
      </c>
      <c r="K102" s="165">
        <v>45146</v>
      </c>
      <c r="L102" s="172" t="s">
        <v>3941</v>
      </c>
      <c r="M102" s="159" t="s">
        <v>137</v>
      </c>
      <c r="N102" s="159" t="s">
        <v>3221</v>
      </c>
      <c r="O102" s="159" t="s">
        <v>1733</v>
      </c>
      <c r="P102" s="159" t="s">
        <v>353</v>
      </c>
      <c r="Q102" s="165">
        <v>45146</v>
      </c>
      <c r="R102" s="166" t="s">
        <v>354</v>
      </c>
      <c r="S102" s="167"/>
      <c r="T102" s="168">
        <v>45155</v>
      </c>
      <c r="U102" s="163" t="s">
        <v>3942</v>
      </c>
      <c r="V102" s="169" t="s">
        <v>162</v>
      </c>
      <c r="W102" s="173" t="s">
        <v>417</v>
      </c>
    </row>
    <row r="103" spans="1:23" ht="14.45" customHeight="1" x14ac:dyDescent="0.25">
      <c r="A103" s="171" t="s">
        <v>3943</v>
      </c>
      <c r="B103" s="160">
        <v>40</v>
      </c>
      <c r="C103" s="159" t="s">
        <v>168</v>
      </c>
      <c r="D103" s="159" t="s">
        <v>173</v>
      </c>
      <c r="E103" s="159" t="s">
        <v>185</v>
      </c>
      <c r="F103" s="159"/>
      <c r="G103" s="166" t="s">
        <v>3944</v>
      </c>
      <c r="H103" s="171" t="s">
        <v>89</v>
      </c>
      <c r="I103" s="159" t="s">
        <v>114</v>
      </c>
      <c r="J103" s="165">
        <v>45147</v>
      </c>
      <c r="K103" s="165">
        <v>45147</v>
      </c>
      <c r="L103" s="172" t="s">
        <v>3945</v>
      </c>
      <c r="M103" s="159" t="s">
        <v>137</v>
      </c>
      <c r="N103" s="159" t="s">
        <v>3221</v>
      </c>
      <c r="O103" s="159" t="s">
        <v>334</v>
      </c>
      <c r="P103" s="159" t="s">
        <v>353</v>
      </c>
      <c r="Q103" s="165">
        <v>45147</v>
      </c>
      <c r="R103" s="166" t="s">
        <v>354</v>
      </c>
      <c r="S103" s="167"/>
      <c r="T103" s="168">
        <v>45153</v>
      </c>
      <c r="U103" s="163" t="s">
        <v>3946</v>
      </c>
      <c r="V103" s="169" t="s">
        <v>162</v>
      </c>
      <c r="W103" s="173" t="s">
        <v>615</v>
      </c>
    </row>
    <row r="104" spans="1:23" ht="14.45" customHeight="1" x14ac:dyDescent="0.25">
      <c r="A104" s="171" t="s">
        <v>3947</v>
      </c>
      <c r="B104" s="160">
        <v>21</v>
      </c>
      <c r="C104" s="159" t="s">
        <v>168</v>
      </c>
      <c r="D104" s="159" t="s">
        <v>173</v>
      </c>
      <c r="E104" s="159" t="s">
        <v>279</v>
      </c>
      <c r="F104" s="159"/>
      <c r="G104" s="166" t="s">
        <v>3948</v>
      </c>
      <c r="H104" s="171" t="s">
        <v>89</v>
      </c>
      <c r="I104" s="159" t="s">
        <v>104</v>
      </c>
      <c r="J104" s="165">
        <v>45147</v>
      </c>
      <c r="K104" s="165">
        <v>45147</v>
      </c>
      <c r="L104" s="172" t="s">
        <v>3949</v>
      </c>
      <c r="M104" s="159" t="s">
        <v>137</v>
      </c>
      <c r="N104" s="159" t="s">
        <v>3221</v>
      </c>
      <c r="O104" s="159" t="s">
        <v>1733</v>
      </c>
      <c r="P104" s="159" t="s">
        <v>353</v>
      </c>
      <c r="Q104" s="165">
        <v>45148</v>
      </c>
      <c r="R104" s="166" t="s">
        <v>354</v>
      </c>
      <c r="S104" s="167"/>
      <c r="T104" s="168">
        <v>45154</v>
      </c>
      <c r="U104" s="163" t="s">
        <v>614</v>
      </c>
      <c r="V104" s="169" t="s">
        <v>162</v>
      </c>
      <c r="W104" s="173" t="s">
        <v>2423</v>
      </c>
    </row>
    <row r="105" spans="1:23" ht="14.45" customHeight="1" x14ac:dyDescent="0.25">
      <c r="A105" s="171" t="s">
        <v>3950</v>
      </c>
      <c r="B105" s="160">
        <v>27</v>
      </c>
      <c r="C105" s="159" t="s">
        <v>168</v>
      </c>
      <c r="D105" s="159" t="s">
        <v>173</v>
      </c>
      <c r="E105" s="159" t="s">
        <v>279</v>
      </c>
      <c r="F105" s="159"/>
      <c r="G105" s="166" t="s">
        <v>539</v>
      </c>
      <c r="H105" s="171" t="s">
        <v>89</v>
      </c>
      <c r="I105" s="159" t="s">
        <v>106</v>
      </c>
      <c r="J105" s="165">
        <v>45148</v>
      </c>
      <c r="K105" s="165">
        <v>45148</v>
      </c>
      <c r="L105" s="172" t="s">
        <v>3951</v>
      </c>
      <c r="M105" s="159" t="s">
        <v>137</v>
      </c>
      <c r="N105" s="159" t="s">
        <v>3221</v>
      </c>
      <c r="O105" s="159" t="s">
        <v>352</v>
      </c>
      <c r="P105" s="159" t="s">
        <v>353</v>
      </c>
      <c r="Q105" s="165">
        <v>45149</v>
      </c>
      <c r="R105" s="166" t="s">
        <v>354</v>
      </c>
      <c r="S105" s="167"/>
      <c r="T105" s="168">
        <v>45153</v>
      </c>
      <c r="U105" s="163" t="s">
        <v>3496</v>
      </c>
      <c r="V105" s="169" t="s">
        <v>162</v>
      </c>
      <c r="W105" s="173" t="s">
        <v>912</v>
      </c>
    </row>
    <row r="106" spans="1:23" ht="14.45" customHeight="1" x14ac:dyDescent="0.25">
      <c r="A106" s="171" t="s">
        <v>3952</v>
      </c>
      <c r="B106" s="160">
        <v>0.4</v>
      </c>
      <c r="C106" s="159" t="s">
        <v>178</v>
      </c>
      <c r="D106" s="159" t="s">
        <v>173</v>
      </c>
      <c r="E106" s="159" t="s">
        <v>279</v>
      </c>
      <c r="F106" s="159"/>
      <c r="G106" s="166" t="s">
        <v>419</v>
      </c>
      <c r="H106" s="171" t="s">
        <v>89</v>
      </c>
      <c r="I106" s="159" t="s">
        <v>106</v>
      </c>
      <c r="J106" s="165">
        <v>45147</v>
      </c>
      <c r="K106" s="165">
        <v>45147</v>
      </c>
      <c r="L106" s="172" t="s">
        <v>3953</v>
      </c>
      <c r="M106" s="159" t="s">
        <v>133</v>
      </c>
      <c r="N106" s="159" t="s">
        <v>3221</v>
      </c>
      <c r="O106" s="159" t="s">
        <v>284</v>
      </c>
      <c r="P106" s="159"/>
      <c r="Q106" s="165"/>
      <c r="R106" s="166"/>
      <c r="S106" s="167"/>
      <c r="T106" s="168">
        <v>45149</v>
      </c>
      <c r="U106" s="163" t="s">
        <v>1086</v>
      </c>
      <c r="V106" s="169" t="s">
        <v>162</v>
      </c>
      <c r="W106" s="173" t="s">
        <v>276</v>
      </c>
    </row>
    <row r="107" spans="1:23" ht="14.45" customHeight="1" x14ac:dyDescent="0.25">
      <c r="A107" s="171" t="s">
        <v>3954</v>
      </c>
      <c r="B107" s="160">
        <v>40</v>
      </c>
      <c r="C107" s="159" t="s">
        <v>168</v>
      </c>
      <c r="D107" s="159" t="s">
        <v>173</v>
      </c>
      <c r="E107" s="159" t="s">
        <v>279</v>
      </c>
      <c r="F107" s="159"/>
      <c r="G107" s="166" t="s">
        <v>3955</v>
      </c>
      <c r="H107" s="171" t="s">
        <v>89</v>
      </c>
      <c r="I107" s="159" t="s">
        <v>106</v>
      </c>
      <c r="J107" s="165">
        <v>45148</v>
      </c>
      <c r="K107" s="165">
        <v>45148</v>
      </c>
      <c r="L107" s="172" t="s">
        <v>3956</v>
      </c>
      <c r="M107" s="159" t="s">
        <v>137</v>
      </c>
      <c r="N107" s="159" t="s">
        <v>3221</v>
      </c>
      <c r="O107" s="159" t="s">
        <v>462</v>
      </c>
      <c r="P107" s="159"/>
      <c r="Q107" s="165"/>
      <c r="R107" s="166"/>
      <c r="S107" s="167"/>
      <c r="T107" s="168">
        <v>45154</v>
      </c>
      <c r="U107" s="163" t="s">
        <v>3957</v>
      </c>
      <c r="V107" s="169" t="s">
        <v>162</v>
      </c>
      <c r="W107" s="173" t="s">
        <v>615</v>
      </c>
    </row>
    <row r="108" spans="1:23" ht="14.45" customHeight="1" x14ac:dyDescent="0.25">
      <c r="A108" s="171" t="s">
        <v>3958</v>
      </c>
      <c r="B108" s="160">
        <v>35</v>
      </c>
      <c r="C108" s="159" t="s">
        <v>168</v>
      </c>
      <c r="D108" s="159" t="s">
        <v>173</v>
      </c>
      <c r="E108" s="159" t="s">
        <v>185</v>
      </c>
      <c r="F108" s="159"/>
      <c r="G108" s="166" t="s">
        <v>436</v>
      </c>
      <c r="H108" s="171" t="s">
        <v>89</v>
      </c>
      <c r="I108" s="159" t="s">
        <v>114</v>
      </c>
      <c r="J108" s="165">
        <v>45148</v>
      </c>
      <c r="K108" s="165">
        <v>45148</v>
      </c>
      <c r="L108" s="172" t="s">
        <v>3959</v>
      </c>
      <c r="M108" s="159" t="s">
        <v>137</v>
      </c>
      <c r="N108" s="159" t="s">
        <v>3221</v>
      </c>
      <c r="O108" s="159" t="s">
        <v>705</v>
      </c>
      <c r="P108" s="159" t="s">
        <v>353</v>
      </c>
      <c r="Q108" s="165">
        <v>45148</v>
      </c>
      <c r="R108" s="166" t="s">
        <v>147</v>
      </c>
      <c r="S108" s="167"/>
      <c r="T108" s="168">
        <v>45153</v>
      </c>
      <c r="U108" s="163" t="s">
        <v>3960</v>
      </c>
      <c r="V108" s="169" t="s">
        <v>162</v>
      </c>
      <c r="W108" s="173" t="s">
        <v>3961</v>
      </c>
    </row>
    <row r="109" spans="1:23" ht="14.45" customHeight="1" x14ac:dyDescent="0.25">
      <c r="A109" s="171" t="s">
        <v>3962</v>
      </c>
      <c r="B109" s="160">
        <v>0.5</v>
      </c>
      <c r="C109" s="159" t="s">
        <v>178</v>
      </c>
      <c r="D109" s="159" t="s">
        <v>173</v>
      </c>
      <c r="E109" s="159" t="s">
        <v>185</v>
      </c>
      <c r="F109" s="159"/>
      <c r="G109" s="166" t="s">
        <v>521</v>
      </c>
      <c r="H109" s="171" t="s">
        <v>91</v>
      </c>
      <c r="I109" s="159" t="s">
        <v>114</v>
      </c>
      <c r="J109" s="165">
        <v>45144</v>
      </c>
      <c r="K109" s="165">
        <v>45144</v>
      </c>
      <c r="L109" s="172" t="s">
        <v>211</v>
      </c>
      <c r="M109" s="159" t="s">
        <v>133</v>
      </c>
      <c r="N109" s="159" t="s">
        <v>3221</v>
      </c>
      <c r="O109" s="159" t="s">
        <v>284</v>
      </c>
      <c r="P109" s="159"/>
      <c r="Q109" s="165"/>
      <c r="R109" s="166"/>
      <c r="S109" s="167"/>
      <c r="T109" s="168">
        <v>45148</v>
      </c>
      <c r="U109" s="163" t="s">
        <v>3854</v>
      </c>
      <c r="V109" s="169" t="s">
        <v>162</v>
      </c>
      <c r="W109" s="173" t="s">
        <v>299</v>
      </c>
    </row>
    <row r="110" spans="1:23" ht="14.45" customHeight="1" x14ac:dyDescent="0.25">
      <c r="A110" s="171" t="s">
        <v>3963</v>
      </c>
      <c r="B110" s="170">
        <f>4/365.25</f>
        <v>1.0951403148528405E-2</v>
      </c>
      <c r="C110" s="159" t="s">
        <v>168</v>
      </c>
      <c r="D110" s="159" t="s">
        <v>173</v>
      </c>
      <c r="E110" s="159" t="s">
        <v>185</v>
      </c>
      <c r="F110" s="159"/>
      <c r="G110" s="166" t="s">
        <v>436</v>
      </c>
      <c r="H110" s="171" t="s">
        <v>91</v>
      </c>
      <c r="I110" s="159" t="s">
        <v>114</v>
      </c>
      <c r="J110" s="165">
        <v>45148</v>
      </c>
      <c r="K110" s="165">
        <v>45148</v>
      </c>
      <c r="L110" s="172" t="s">
        <v>692</v>
      </c>
      <c r="M110" s="159" t="s">
        <v>133</v>
      </c>
      <c r="N110" s="159" t="s">
        <v>3221</v>
      </c>
      <c r="O110" s="159" t="s">
        <v>415</v>
      </c>
      <c r="P110" s="159"/>
      <c r="Q110" s="165"/>
      <c r="R110" s="166"/>
      <c r="S110" s="167"/>
      <c r="T110" s="168">
        <v>45151</v>
      </c>
      <c r="U110" s="163" t="s">
        <v>3964</v>
      </c>
      <c r="V110" s="169" t="s">
        <v>162</v>
      </c>
      <c r="W110" s="173" t="s">
        <v>371</v>
      </c>
    </row>
    <row r="111" spans="1:23" ht="14.45" customHeight="1" x14ac:dyDescent="0.25">
      <c r="A111" s="171" t="s">
        <v>3965</v>
      </c>
      <c r="B111" s="160">
        <v>20</v>
      </c>
      <c r="C111" s="159" t="s">
        <v>168</v>
      </c>
      <c r="D111" s="159" t="s">
        <v>173</v>
      </c>
      <c r="E111" s="159" t="s">
        <v>185</v>
      </c>
      <c r="F111" s="159"/>
      <c r="G111" s="166" t="s">
        <v>367</v>
      </c>
      <c r="H111" s="171" t="s">
        <v>91</v>
      </c>
      <c r="I111" s="159" t="s">
        <v>114</v>
      </c>
      <c r="J111" s="165">
        <v>45148</v>
      </c>
      <c r="K111" s="165">
        <v>45148</v>
      </c>
      <c r="L111" s="172" t="s">
        <v>3966</v>
      </c>
      <c r="M111" s="159" t="s">
        <v>137</v>
      </c>
      <c r="N111" s="159" t="s">
        <v>3221</v>
      </c>
      <c r="O111" s="159" t="s">
        <v>208</v>
      </c>
      <c r="P111" s="159"/>
      <c r="Q111" s="165"/>
      <c r="R111" s="166"/>
      <c r="S111" s="167"/>
      <c r="T111" s="168">
        <v>45152</v>
      </c>
      <c r="U111" s="163" t="s">
        <v>3967</v>
      </c>
      <c r="V111" s="169" t="s">
        <v>162</v>
      </c>
      <c r="W111" s="173" t="s">
        <v>299</v>
      </c>
    </row>
    <row r="112" spans="1:23" ht="14.45" customHeight="1" x14ac:dyDescent="0.25">
      <c r="A112" s="171" t="s">
        <v>3968</v>
      </c>
      <c r="B112" s="160">
        <v>37</v>
      </c>
      <c r="C112" s="159" t="s">
        <v>168</v>
      </c>
      <c r="D112" s="159" t="s">
        <v>173</v>
      </c>
      <c r="E112" s="159" t="s">
        <v>185</v>
      </c>
      <c r="F112" s="159"/>
      <c r="G112" s="166" t="s">
        <v>1891</v>
      </c>
      <c r="H112" s="171" t="s">
        <v>91</v>
      </c>
      <c r="I112" s="159" t="s">
        <v>114</v>
      </c>
      <c r="J112" s="165">
        <v>45149</v>
      </c>
      <c r="K112" s="178">
        <v>45149</v>
      </c>
      <c r="L112" s="172" t="s">
        <v>3969</v>
      </c>
      <c r="M112" s="159" t="s">
        <v>137</v>
      </c>
      <c r="N112" s="159" t="s">
        <v>3221</v>
      </c>
      <c r="O112" s="159" t="s">
        <v>352</v>
      </c>
      <c r="P112" s="159"/>
      <c r="Q112" s="165"/>
      <c r="R112" s="166"/>
      <c r="S112" s="167"/>
      <c r="T112" s="168">
        <v>45151</v>
      </c>
      <c r="U112" s="163" t="s">
        <v>3970</v>
      </c>
      <c r="V112" s="169" t="s">
        <v>162</v>
      </c>
      <c r="W112" s="173" t="s">
        <v>276</v>
      </c>
    </row>
    <row r="113" spans="1:23" ht="14.45" customHeight="1" x14ac:dyDescent="0.25">
      <c r="A113" s="171" t="s">
        <v>3971</v>
      </c>
      <c r="B113" s="160">
        <v>23</v>
      </c>
      <c r="C113" s="159" t="s">
        <v>168</v>
      </c>
      <c r="D113" s="159" t="s">
        <v>169</v>
      </c>
      <c r="E113" s="159" t="s">
        <v>279</v>
      </c>
      <c r="F113" s="159"/>
      <c r="G113" s="166" t="s">
        <v>229</v>
      </c>
      <c r="H113" s="171" t="s">
        <v>89</v>
      </c>
      <c r="I113" s="159" t="s">
        <v>104</v>
      </c>
      <c r="J113" s="165">
        <v>45149</v>
      </c>
      <c r="K113" s="165">
        <v>45149</v>
      </c>
      <c r="L113" s="172" t="s">
        <v>3972</v>
      </c>
      <c r="M113" s="159" t="s">
        <v>137</v>
      </c>
      <c r="N113" s="159" t="s">
        <v>3221</v>
      </c>
      <c r="O113" s="159" t="s">
        <v>1733</v>
      </c>
      <c r="P113" s="159"/>
      <c r="Q113" s="165"/>
      <c r="R113" s="166"/>
      <c r="S113" s="167"/>
      <c r="T113" s="168">
        <v>45149</v>
      </c>
      <c r="U113" s="163" t="s">
        <v>319</v>
      </c>
      <c r="V113" s="169" t="s">
        <v>160</v>
      </c>
      <c r="W113" s="173" t="s">
        <v>319</v>
      </c>
    </row>
    <row r="114" spans="1:23" ht="14.45" customHeight="1" x14ac:dyDescent="0.25">
      <c r="A114" s="171" t="s">
        <v>3973</v>
      </c>
      <c r="B114" s="160">
        <v>20</v>
      </c>
      <c r="C114" s="159" t="s">
        <v>168</v>
      </c>
      <c r="D114" s="159" t="s">
        <v>173</v>
      </c>
      <c r="E114" s="159" t="s">
        <v>279</v>
      </c>
      <c r="F114" s="159"/>
      <c r="G114" s="166" t="s">
        <v>204</v>
      </c>
      <c r="H114" s="171" t="s">
        <v>89</v>
      </c>
      <c r="I114" s="159" t="s">
        <v>106</v>
      </c>
      <c r="J114" s="165">
        <v>45149</v>
      </c>
      <c r="K114" s="165">
        <v>45149</v>
      </c>
      <c r="L114" s="172" t="s">
        <v>3974</v>
      </c>
      <c r="M114" s="159" t="s">
        <v>137</v>
      </c>
      <c r="N114" s="159" t="s">
        <v>3221</v>
      </c>
      <c r="O114" s="159" t="s">
        <v>208</v>
      </c>
      <c r="P114" s="159"/>
      <c r="Q114" s="165"/>
      <c r="R114" s="166"/>
      <c r="S114" s="167"/>
      <c r="T114" s="168">
        <v>45150</v>
      </c>
      <c r="U114" s="163" t="s">
        <v>3975</v>
      </c>
      <c r="V114" s="169" t="s">
        <v>162</v>
      </c>
      <c r="W114" s="173" t="s">
        <v>1569</v>
      </c>
    </row>
    <row r="115" spans="1:23" ht="14.45" customHeight="1" x14ac:dyDescent="0.25">
      <c r="A115" s="171" t="s">
        <v>3976</v>
      </c>
      <c r="B115" s="160">
        <f>2*30.4387/365.25</f>
        <v>0.16667323750855578</v>
      </c>
      <c r="C115" s="159" t="s">
        <v>178</v>
      </c>
      <c r="D115" s="159" t="s">
        <v>173</v>
      </c>
      <c r="E115" s="159" t="s">
        <v>279</v>
      </c>
      <c r="F115" s="159"/>
      <c r="G115" s="166" t="s">
        <v>3977</v>
      </c>
      <c r="H115" s="171" t="s">
        <v>89</v>
      </c>
      <c r="I115" s="159" t="s">
        <v>102</v>
      </c>
      <c r="J115" s="165">
        <v>45148</v>
      </c>
      <c r="K115" s="165">
        <v>45148</v>
      </c>
      <c r="L115" s="172" t="s">
        <v>3978</v>
      </c>
      <c r="M115" s="159" t="s">
        <v>133</v>
      </c>
      <c r="N115" s="159" t="s">
        <v>3221</v>
      </c>
      <c r="O115" s="159" t="s">
        <v>618</v>
      </c>
      <c r="P115" s="159"/>
      <c r="Q115" s="165"/>
      <c r="R115" s="166"/>
      <c r="S115" s="167"/>
      <c r="T115" s="168">
        <v>45159</v>
      </c>
      <c r="U115" s="163" t="s">
        <v>3979</v>
      </c>
      <c r="V115" s="169" t="s">
        <v>162</v>
      </c>
      <c r="W115" s="173" t="s">
        <v>502</v>
      </c>
    </row>
    <row r="116" spans="1:23" ht="14.45" customHeight="1" x14ac:dyDescent="0.25">
      <c r="A116" s="171" t="s">
        <v>3980</v>
      </c>
      <c r="B116" s="160">
        <v>21</v>
      </c>
      <c r="C116" s="159" t="s">
        <v>168</v>
      </c>
      <c r="D116" s="159" t="s">
        <v>173</v>
      </c>
      <c r="E116" s="159" t="s">
        <v>279</v>
      </c>
      <c r="F116" s="159"/>
      <c r="G116" s="166" t="s">
        <v>350</v>
      </c>
      <c r="H116" s="171" t="s">
        <v>89</v>
      </c>
      <c r="I116" s="159" t="s">
        <v>106</v>
      </c>
      <c r="J116" s="165">
        <v>45149</v>
      </c>
      <c r="K116" s="165">
        <v>45149</v>
      </c>
      <c r="L116" s="172" t="s">
        <v>3981</v>
      </c>
      <c r="M116" s="159" t="s">
        <v>137</v>
      </c>
      <c r="N116" s="159" t="s">
        <v>3221</v>
      </c>
      <c r="O116" s="159" t="s">
        <v>334</v>
      </c>
      <c r="P116" s="159"/>
      <c r="Q116" s="165"/>
      <c r="R116" s="166"/>
      <c r="S116" s="167"/>
      <c r="T116" s="168">
        <v>45156</v>
      </c>
      <c r="U116" s="163" t="s">
        <v>3982</v>
      </c>
      <c r="V116" s="169" t="s">
        <v>162</v>
      </c>
      <c r="W116" s="173" t="s">
        <v>423</v>
      </c>
    </row>
    <row r="117" spans="1:23" ht="14.45" customHeight="1" x14ac:dyDescent="0.25">
      <c r="A117" s="171" t="s">
        <v>3983</v>
      </c>
      <c r="B117" s="160">
        <v>27</v>
      </c>
      <c r="C117" s="159" t="s">
        <v>168</v>
      </c>
      <c r="D117" s="159" t="s">
        <v>173</v>
      </c>
      <c r="E117" s="159" t="s">
        <v>279</v>
      </c>
      <c r="F117" s="159"/>
      <c r="G117" s="166" t="s">
        <v>539</v>
      </c>
      <c r="H117" s="171" t="s">
        <v>89</v>
      </c>
      <c r="I117" s="159" t="s">
        <v>106</v>
      </c>
      <c r="J117" s="165">
        <v>45149</v>
      </c>
      <c r="K117" s="165">
        <v>45149</v>
      </c>
      <c r="L117" s="172" t="s">
        <v>3984</v>
      </c>
      <c r="M117" s="159" t="s">
        <v>137</v>
      </c>
      <c r="N117" s="159" t="s">
        <v>3221</v>
      </c>
      <c r="O117" s="159" t="s">
        <v>826</v>
      </c>
      <c r="P117" s="159"/>
      <c r="Q117" s="165"/>
      <c r="R117" s="166"/>
      <c r="S117" s="167"/>
      <c r="T117" s="168">
        <v>45150</v>
      </c>
      <c r="U117" s="163" t="s">
        <v>3985</v>
      </c>
      <c r="V117" s="169" t="s">
        <v>162</v>
      </c>
      <c r="W117" s="173" t="s">
        <v>1569</v>
      </c>
    </row>
    <row r="118" spans="1:23" ht="14.45" customHeight="1" x14ac:dyDescent="0.25">
      <c r="A118" s="171" t="s">
        <v>3986</v>
      </c>
      <c r="B118" s="160">
        <v>1.5</v>
      </c>
      <c r="C118" s="159" t="s">
        <v>178</v>
      </c>
      <c r="D118" s="159" t="s">
        <v>173</v>
      </c>
      <c r="E118" s="159" t="s">
        <v>279</v>
      </c>
      <c r="F118" s="159"/>
      <c r="G118" s="166" t="s">
        <v>179</v>
      </c>
      <c r="H118" s="171" t="s">
        <v>89</v>
      </c>
      <c r="I118" s="159" t="s">
        <v>106</v>
      </c>
      <c r="J118" s="165">
        <v>45150</v>
      </c>
      <c r="K118" s="165">
        <v>45150</v>
      </c>
      <c r="L118" s="172" t="s">
        <v>1957</v>
      </c>
      <c r="M118" s="159" t="s">
        <v>133</v>
      </c>
      <c r="N118" s="159" t="s">
        <v>3221</v>
      </c>
      <c r="O118" s="159" t="s">
        <v>284</v>
      </c>
      <c r="P118" s="159"/>
      <c r="Q118" s="165"/>
      <c r="R118" s="166"/>
      <c r="S118" s="167"/>
      <c r="T118" s="168">
        <v>45154</v>
      </c>
      <c r="U118" s="163" t="s">
        <v>3987</v>
      </c>
      <c r="V118" s="169" t="s">
        <v>162</v>
      </c>
      <c r="W118" s="173" t="s">
        <v>299</v>
      </c>
    </row>
    <row r="119" spans="1:23" ht="14.45" customHeight="1" x14ac:dyDescent="0.25">
      <c r="A119" s="171" t="s">
        <v>3988</v>
      </c>
      <c r="B119" s="160">
        <v>2</v>
      </c>
      <c r="C119" s="159" t="s">
        <v>168</v>
      </c>
      <c r="D119" s="159" t="s">
        <v>173</v>
      </c>
      <c r="E119" s="159" t="s">
        <v>279</v>
      </c>
      <c r="F119" s="159"/>
      <c r="G119" s="166" t="s">
        <v>179</v>
      </c>
      <c r="H119" s="171" t="s">
        <v>89</v>
      </c>
      <c r="I119" s="159" t="s">
        <v>106</v>
      </c>
      <c r="J119" s="165">
        <v>45150</v>
      </c>
      <c r="K119" s="165">
        <v>45150</v>
      </c>
      <c r="L119" s="172" t="s">
        <v>198</v>
      </c>
      <c r="M119" s="159" t="s">
        <v>133</v>
      </c>
      <c r="N119" s="159" t="s">
        <v>290</v>
      </c>
      <c r="O119" s="159" t="s">
        <v>805</v>
      </c>
      <c r="P119" s="159"/>
      <c r="Q119" s="165"/>
      <c r="R119" s="166"/>
      <c r="S119" s="167"/>
      <c r="T119" s="168">
        <v>45154</v>
      </c>
      <c r="U119" s="163" t="s">
        <v>198</v>
      </c>
      <c r="V119" s="169" t="s">
        <v>162</v>
      </c>
      <c r="W119" s="173" t="s">
        <v>299</v>
      </c>
    </row>
    <row r="120" spans="1:23" ht="14.45" customHeight="1" x14ac:dyDescent="0.25">
      <c r="A120" s="171" t="s">
        <v>3989</v>
      </c>
      <c r="B120" s="160">
        <v>47</v>
      </c>
      <c r="C120" s="159" t="s">
        <v>168</v>
      </c>
      <c r="D120" s="159" t="s">
        <v>173</v>
      </c>
      <c r="E120" s="159" t="s">
        <v>279</v>
      </c>
      <c r="F120" s="159"/>
      <c r="G120" s="166" t="s">
        <v>373</v>
      </c>
      <c r="H120" s="171" t="s">
        <v>89</v>
      </c>
      <c r="I120" s="159" t="s">
        <v>106</v>
      </c>
      <c r="J120" s="165">
        <v>45151</v>
      </c>
      <c r="K120" s="165">
        <v>45151</v>
      </c>
      <c r="L120" s="172" t="s">
        <v>3990</v>
      </c>
      <c r="M120" s="159" t="s">
        <v>137</v>
      </c>
      <c r="N120" s="159" t="s">
        <v>290</v>
      </c>
      <c r="O120" s="159" t="s">
        <v>171</v>
      </c>
      <c r="P120" s="159" t="s">
        <v>353</v>
      </c>
      <c r="Q120" s="165">
        <v>45151</v>
      </c>
      <c r="R120" s="166" t="s">
        <v>354</v>
      </c>
      <c r="S120" s="167"/>
      <c r="T120" s="168">
        <v>45169</v>
      </c>
      <c r="U120" s="163" t="s">
        <v>3991</v>
      </c>
      <c r="V120" s="169" t="s">
        <v>162</v>
      </c>
      <c r="W120" s="173" t="s">
        <v>3992</v>
      </c>
    </row>
    <row r="121" spans="1:23" ht="14.45" customHeight="1" x14ac:dyDescent="0.25">
      <c r="A121" s="171" t="s">
        <v>3993</v>
      </c>
      <c r="B121" s="160">
        <v>3</v>
      </c>
      <c r="C121" s="159" t="s">
        <v>178</v>
      </c>
      <c r="D121" s="159" t="s">
        <v>173</v>
      </c>
      <c r="E121" s="159" t="s">
        <v>185</v>
      </c>
      <c r="F121" s="159"/>
      <c r="G121" s="166" t="s">
        <v>529</v>
      </c>
      <c r="H121" s="171" t="s">
        <v>91</v>
      </c>
      <c r="I121" s="159" t="s">
        <v>114</v>
      </c>
      <c r="J121" s="165">
        <v>45151</v>
      </c>
      <c r="K121" s="165">
        <v>45151</v>
      </c>
      <c r="L121" s="172" t="s">
        <v>3994</v>
      </c>
      <c r="M121" s="159" t="s">
        <v>133</v>
      </c>
      <c r="N121" s="159" t="s">
        <v>290</v>
      </c>
      <c r="O121" s="159" t="s">
        <v>345</v>
      </c>
      <c r="P121" s="159"/>
      <c r="Q121" s="165"/>
      <c r="R121" s="166"/>
      <c r="S121" s="167"/>
      <c r="T121" s="168">
        <v>45153</v>
      </c>
      <c r="U121" s="163" t="s">
        <v>3011</v>
      </c>
      <c r="V121" s="169" t="s">
        <v>162</v>
      </c>
      <c r="W121" s="173" t="s">
        <v>276</v>
      </c>
    </row>
    <row r="122" spans="1:23" ht="14.45" customHeight="1" x14ac:dyDescent="0.25">
      <c r="A122" s="171" t="s">
        <v>3995</v>
      </c>
      <c r="B122" s="160">
        <v>25</v>
      </c>
      <c r="C122" s="159" t="s">
        <v>168</v>
      </c>
      <c r="D122" s="159" t="s">
        <v>173</v>
      </c>
      <c r="E122" s="159" t="s">
        <v>279</v>
      </c>
      <c r="F122" s="159"/>
      <c r="G122" s="166" t="s">
        <v>3996</v>
      </c>
      <c r="H122" s="171" t="s">
        <v>89</v>
      </c>
      <c r="I122" s="159" t="s">
        <v>106</v>
      </c>
      <c r="J122" s="165">
        <v>45151</v>
      </c>
      <c r="K122" s="165">
        <v>45151</v>
      </c>
      <c r="L122" s="172" t="s">
        <v>3997</v>
      </c>
      <c r="M122" s="159" t="s">
        <v>137</v>
      </c>
      <c r="N122" s="159" t="s">
        <v>290</v>
      </c>
      <c r="O122" s="159" t="s">
        <v>334</v>
      </c>
      <c r="P122" s="159" t="s">
        <v>353</v>
      </c>
      <c r="Q122" s="165">
        <v>45151</v>
      </c>
      <c r="R122" s="166" t="s">
        <v>354</v>
      </c>
      <c r="S122" s="167"/>
      <c r="T122" s="168">
        <v>45155</v>
      </c>
      <c r="U122" s="163" t="s">
        <v>3998</v>
      </c>
      <c r="V122" s="169" t="s">
        <v>162</v>
      </c>
      <c r="W122" s="173" t="s">
        <v>336</v>
      </c>
    </row>
    <row r="123" spans="1:23" ht="14.45" customHeight="1" x14ac:dyDescent="0.25">
      <c r="A123" s="171" t="s">
        <v>3999</v>
      </c>
      <c r="B123" s="160">
        <v>55</v>
      </c>
      <c r="C123" s="159" t="s">
        <v>178</v>
      </c>
      <c r="D123" s="159" t="s">
        <v>173</v>
      </c>
      <c r="E123" s="159" t="s">
        <v>185</v>
      </c>
      <c r="F123" s="159"/>
      <c r="G123" s="166" t="s">
        <v>1891</v>
      </c>
      <c r="H123" s="171" t="s">
        <v>91</v>
      </c>
      <c r="I123" s="159" t="s">
        <v>114</v>
      </c>
      <c r="J123" s="165">
        <v>45151</v>
      </c>
      <c r="K123" s="165">
        <v>45151</v>
      </c>
      <c r="L123" s="172" t="s">
        <v>4000</v>
      </c>
      <c r="M123" s="159" t="s">
        <v>133</v>
      </c>
      <c r="N123" s="159" t="s">
        <v>290</v>
      </c>
      <c r="O123" s="159" t="s">
        <v>284</v>
      </c>
      <c r="P123" s="159"/>
      <c r="Q123" s="165"/>
      <c r="R123" s="166"/>
      <c r="S123" s="167"/>
      <c r="T123" s="168">
        <v>45152</v>
      </c>
      <c r="U123" s="163" t="s">
        <v>285</v>
      </c>
      <c r="V123" s="169" t="s">
        <v>166</v>
      </c>
      <c r="W123" s="173" t="s">
        <v>475</v>
      </c>
    </row>
    <row r="124" spans="1:23" ht="14.45" customHeight="1" x14ac:dyDescent="0.25">
      <c r="A124" s="171" t="s">
        <v>4001</v>
      </c>
      <c r="B124" s="160">
        <v>23</v>
      </c>
      <c r="C124" s="159" t="s">
        <v>168</v>
      </c>
      <c r="D124" s="159" t="s">
        <v>173</v>
      </c>
      <c r="E124" s="159" t="s">
        <v>279</v>
      </c>
      <c r="F124" s="159"/>
      <c r="G124" s="166" t="s">
        <v>373</v>
      </c>
      <c r="H124" s="171" t="s">
        <v>89</v>
      </c>
      <c r="I124" s="159" t="s">
        <v>106</v>
      </c>
      <c r="J124" s="165">
        <v>45152</v>
      </c>
      <c r="K124" s="165">
        <v>45152</v>
      </c>
      <c r="L124" s="172" t="s">
        <v>4002</v>
      </c>
      <c r="M124" s="159" t="s">
        <v>137</v>
      </c>
      <c r="N124" s="159" t="s">
        <v>644</v>
      </c>
      <c r="O124" s="159" t="s">
        <v>705</v>
      </c>
      <c r="P124" s="159" t="s">
        <v>353</v>
      </c>
      <c r="Q124" s="165">
        <v>45154</v>
      </c>
      <c r="R124" s="166" t="s">
        <v>147</v>
      </c>
      <c r="S124" s="167"/>
      <c r="T124" s="168">
        <v>45160</v>
      </c>
      <c r="U124" s="163" t="s">
        <v>4003</v>
      </c>
      <c r="V124" s="169" t="s">
        <v>162</v>
      </c>
      <c r="W124" s="173" t="s">
        <v>4004</v>
      </c>
    </row>
    <row r="125" spans="1:23" ht="14.45" customHeight="1" x14ac:dyDescent="0.25">
      <c r="A125" s="171" t="s">
        <v>4005</v>
      </c>
      <c r="B125" s="160">
        <v>30</v>
      </c>
      <c r="C125" s="159" t="s">
        <v>168</v>
      </c>
      <c r="D125" s="159" t="s">
        <v>173</v>
      </c>
      <c r="E125" s="159" t="s">
        <v>279</v>
      </c>
      <c r="F125" s="159"/>
      <c r="G125" s="166" t="s">
        <v>400</v>
      </c>
      <c r="H125" s="171" t="s">
        <v>89</v>
      </c>
      <c r="I125" s="159" t="s">
        <v>106</v>
      </c>
      <c r="J125" s="165">
        <v>45152</v>
      </c>
      <c r="K125" s="165">
        <v>45152</v>
      </c>
      <c r="L125" s="172" t="s">
        <v>4006</v>
      </c>
      <c r="M125" s="159" t="s">
        <v>137</v>
      </c>
      <c r="N125" s="159" t="s">
        <v>2615</v>
      </c>
      <c r="O125" s="159" t="s">
        <v>352</v>
      </c>
      <c r="P125" s="159"/>
      <c r="Q125" s="165"/>
      <c r="R125" s="166"/>
      <c r="S125" s="167"/>
      <c r="T125" s="168">
        <v>45156</v>
      </c>
      <c r="U125" s="163" t="s">
        <v>4007</v>
      </c>
      <c r="V125" s="169" t="s">
        <v>162</v>
      </c>
      <c r="W125" s="173" t="s">
        <v>398</v>
      </c>
    </row>
    <row r="126" spans="1:23" ht="14.45" customHeight="1" x14ac:dyDescent="0.25">
      <c r="A126" s="171" t="s">
        <v>4008</v>
      </c>
      <c r="B126" s="160">
        <v>65</v>
      </c>
      <c r="C126" s="159" t="s">
        <v>168</v>
      </c>
      <c r="D126" s="159" t="s">
        <v>173</v>
      </c>
      <c r="E126" s="159" t="s">
        <v>279</v>
      </c>
      <c r="F126" s="159"/>
      <c r="G126" s="166" t="s">
        <v>217</v>
      </c>
      <c r="H126" s="171" t="s">
        <v>89</v>
      </c>
      <c r="I126" s="159" t="s">
        <v>104</v>
      </c>
      <c r="J126" s="165">
        <v>45152</v>
      </c>
      <c r="K126" s="165">
        <v>45152</v>
      </c>
      <c r="L126" s="172" t="s">
        <v>4009</v>
      </c>
      <c r="M126" s="159" t="s">
        <v>133</v>
      </c>
      <c r="N126" s="159" t="s">
        <v>2615</v>
      </c>
      <c r="O126" s="159" t="s">
        <v>805</v>
      </c>
      <c r="P126" s="159"/>
      <c r="Q126" s="165"/>
      <c r="R126" s="166"/>
      <c r="S126" s="167"/>
      <c r="T126" s="168">
        <v>45154</v>
      </c>
      <c r="U126" s="163" t="s">
        <v>4010</v>
      </c>
      <c r="V126" s="169" t="s">
        <v>162</v>
      </c>
      <c r="W126" s="173" t="s">
        <v>276</v>
      </c>
    </row>
    <row r="127" spans="1:23" ht="14.45" customHeight="1" x14ac:dyDescent="0.25">
      <c r="A127" s="171" t="s">
        <v>4011</v>
      </c>
      <c r="B127" s="160">
        <f>4*30.4387/365.25</f>
        <v>0.33334647501711157</v>
      </c>
      <c r="C127" s="159" t="s">
        <v>168</v>
      </c>
      <c r="D127" s="159" t="s">
        <v>508</v>
      </c>
      <c r="E127" s="159" t="s">
        <v>279</v>
      </c>
      <c r="F127" s="159"/>
      <c r="G127" s="166" t="s">
        <v>176</v>
      </c>
      <c r="H127" s="171" t="s">
        <v>89</v>
      </c>
      <c r="I127" s="159" t="s">
        <v>104</v>
      </c>
      <c r="J127" s="165">
        <v>45150</v>
      </c>
      <c r="K127" s="165">
        <v>45150</v>
      </c>
      <c r="L127" s="172" t="s">
        <v>4012</v>
      </c>
      <c r="M127" s="159" t="s">
        <v>133</v>
      </c>
      <c r="N127" s="159" t="s">
        <v>644</v>
      </c>
      <c r="O127" s="159" t="s">
        <v>284</v>
      </c>
      <c r="P127" s="159"/>
      <c r="Q127" s="165"/>
      <c r="R127" s="166"/>
      <c r="S127" s="167"/>
      <c r="T127" s="168">
        <v>45166</v>
      </c>
      <c r="U127" s="163" t="s">
        <v>1536</v>
      </c>
      <c r="V127" s="169" t="s">
        <v>162</v>
      </c>
      <c r="W127" s="173" t="s">
        <v>807</v>
      </c>
    </row>
    <row r="128" spans="1:23" ht="14.45" customHeight="1" x14ac:dyDescent="0.25">
      <c r="A128" s="171" t="s">
        <v>4013</v>
      </c>
      <c r="B128" s="160">
        <v>35</v>
      </c>
      <c r="C128" s="159" t="s">
        <v>168</v>
      </c>
      <c r="D128" s="159" t="s">
        <v>173</v>
      </c>
      <c r="E128" s="159" t="s">
        <v>279</v>
      </c>
      <c r="F128" s="159"/>
      <c r="G128" s="166" t="s">
        <v>3948</v>
      </c>
      <c r="H128" s="171" t="s">
        <v>89</v>
      </c>
      <c r="I128" s="159" t="s">
        <v>104</v>
      </c>
      <c r="J128" s="165">
        <v>45153</v>
      </c>
      <c r="K128" s="165">
        <v>45153</v>
      </c>
      <c r="L128" s="172" t="s">
        <v>664</v>
      </c>
      <c r="M128" s="159" t="s">
        <v>137</v>
      </c>
      <c r="N128" s="159" t="s">
        <v>290</v>
      </c>
      <c r="O128" s="159" t="s">
        <v>208</v>
      </c>
      <c r="P128" s="159"/>
      <c r="Q128" s="165"/>
      <c r="R128" s="166" t="s">
        <v>147</v>
      </c>
      <c r="S128" s="167"/>
      <c r="T128" s="168">
        <v>45155</v>
      </c>
      <c r="U128" s="163" t="s">
        <v>664</v>
      </c>
      <c r="V128" s="169" t="s">
        <v>162</v>
      </c>
      <c r="W128" s="173" t="s">
        <v>3746</v>
      </c>
    </row>
    <row r="129" spans="1:23" ht="14.45" customHeight="1" x14ac:dyDescent="0.25">
      <c r="A129" s="171" t="s">
        <v>4014</v>
      </c>
      <c r="B129" s="160">
        <v>25</v>
      </c>
      <c r="C129" s="159" t="s">
        <v>168</v>
      </c>
      <c r="D129" s="159" t="s">
        <v>173</v>
      </c>
      <c r="E129" s="159" t="s">
        <v>279</v>
      </c>
      <c r="F129" s="159"/>
      <c r="G129" s="166" t="s">
        <v>3948</v>
      </c>
      <c r="H129" s="171" t="s">
        <v>89</v>
      </c>
      <c r="I129" s="159" t="s">
        <v>104</v>
      </c>
      <c r="J129" s="165">
        <v>45153</v>
      </c>
      <c r="K129" s="165">
        <v>45153</v>
      </c>
      <c r="L129" s="172" t="s">
        <v>576</v>
      </c>
      <c r="M129" s="159" t="s">
        <v>137</v>
      </c>
      <c r="N129" s="159" t="s">
        <v>290</v>
      </c>
      <c r="O129" s="159" t="s">
        <v>171</v>
      </c>
      <c r="P129" s="159"/>
      <c r="Q129" s="165"/>
      <c r="R129" s="166"/>
      <c r="S129" s="167"/>
      <c r="T129" s="168">
        <v>45157</v>
      </c>
      <c r="U129" s="163" t="s">
        <v>4015</v>
      </c>
      <c r="V129" s="169" t="s">
        <v>162</v>
      </c>
      <c r="W129" s="173" t="s">
        <v>336</v>
      </c>
    </row>
    <row r="130" spans="1:23" ht="14.45" customHeight="1" x14ac:dyDescent="0.25">
      <c r="A130" s="171" t="s">
        <v>4016</v>
      </c>
      <c r="B130" s="160">
        <f>3*30.4387/365.25</f>
        <v>0.25000985626283367</v>
      </c>
      <c r="C130" s="159" t="s">
        <v>178</v>
      </c>
      <c r="D130" s="159" t="s">
        <v>173</v>
      </c>
      <c r="E130" s="159" t="s">
        <v>279</v>
      </c>
      <c r="F130" s="159"/>
      <c r="G130" s="166" t="s">
        <v>1766</v>
      </c>
      <c r="H130" s="171" t="s">
        <v>89</v>
      </c>
      <c r="I130" s="159" t="s">
        <v>102</v>
      </c>
      <c r="J130" s="165">
        <v>45153</v>
      </c>
      <c r="K130" s="165">
        <v>45153</v>
      </c>
      <c r="L130" s="172" t="s">
        <v>211</v>
      </c>
      <c r="M130" s="159" t="s">
        <v>133</v>
      </c>
      <c r="N130" s="159" t="s">
        <v>644</v>
      </c>
      <c r="O130" s="159" t="s">
        <v>284</v>
      </c>
      <c r="P130" s="159"/>
      <c r="Q130" s="165"/>
      <c r="R130" s="166"/>
      <c r="S130" s="167"/>
      <c r="T130" s="168">
        <v>45187</v>
      </c>
      <c r="U130" s="163" t="s">
        <v>4017</v>
      </c>
      <c r="V130" s="169" t="s">
        <v>162</v>
      </c>
      <c r="W130" s="173" t="s">
        <v>4018</v>
      </c>
    </row>
    <row r="131" spans="1:23" ht="14.45" customHeight="1" x14ac:dyDescent="0.25">
      <c r="A131" s="171" t="s">
        <v>4019</v>
      </c>
      <c r="B131" s="160">
        <v>25</v>
      </c>
      <c r="C131" s="159" t="s">
        <v>168</v>
      </c>
      <c r="D131" s="159" t="s">
        <v>173</v>
      </c>
      <c r="E131" s="159" t="s">
        <v>279</v>
      </c>
      <c r="F131" s="159"/>
      <c r="G131" s="166" t="s">
        <v>598</v>
      </c>
      <c r="H131" s="171" t="s">
        <v>89</v>
      </c>
      <c r="I131" s="159" t="s">
        <v>106</v>
      </c>
      <c r="J131" s="165">
        <v>45153</v>
      </c>
      <c r="K131" s="165">
        <v>45153</v>
      </c>
      <c r="L131" s="172" t="s">
        <v>4020</v>
      </c>
      <c r="M131" s="159" t="s">
        <v>137</v>
      </c>
      <c r="N131" s="159" t="s">
        <v>290</v>
      </c>
      <c r="O131" s="159" t="s">
        <v>171</v>
      </c>
      <c r="P131" s="159"/>
      <c r="Q131" s="165"/>
      <c r="R131" s="166"/>
      <c r="S131" s="167"/>
      <c r="T131" s="168">
        <v>45157</v>
      </c>
      <c r="U131" s="163" t="s">
        <v>4021</v>
      </c>
      <c r="V131" s="169" t="s">
        <v>162</v>
      </c>
      <c r="W131" s="173" t="s">
        <v>654</v>
      </c>
    </row>
    <row r="132" spans="1:23" ht="14.45" customHeight="1" x14ac:dyDescent="0.25">
      <c r="A132" s="171" t="s">
        <v>4022</v>
      </c>
      <c r="B132" s="160">
        <v>26</v>
      </c>
      <c r="C132" s="159" t="s">
        <v>168</v>
      </c>
      <c r="D132" s="159" t="s">
        <v>173</v>
      </c>
      <c r="E132" s="159" t="s">
        <v>185</v>
      </c>
      <c r="F132" s="159"/>
      <c r="G132" s="166" t="s">
        <v>342</v>
      </c>
      <c r="H132" s="171" t="s">
        <v>91</v>
      </c>
      <c r="I132" s="159" t="s">
        <v>114</v>
      </c>
      <c r="J132" s="165">
        <v>45155</v>
      </c>
      <c r="K132" s="165">
        <v>45155</v>
      </c>
      <c r="L132" s="172" t="s">
        <v>4023</v>
      </c>
      <c r="M132" s="159" t="s">
        <v>137</v>
      </c>
      <c r="N132" s="159" t="s">
        <v>290</v>
      </c>
      <c r="O132" s="159" t="s">
        <v>334</v>
      </c>
      <c r="P132" s="159"/>
      <c r="Q132" s="165"/>
      <c r="R132" s="166"/>
      <c r="S132" s="167"/>
      <c r="T132" s="168">
        <v>45170</v>
      </c>
      <c r="U132" s="163" t="s">
        <v>876</v>
      </c>
      <c r="V132" s="169" t="s">
        <v>162</v>
      </c>
      <c r="W132" s="173" t="s">
        <v>1079</v>
      </c>
    </row>
    <row r="133" spans="1:23" ht="14.45" customHeight="1" x14ac:dyDescent="0.25">
      <c r="A133" s="171" t="s">
        <v>4024</v>
      </c>
      <c r="B133" s="160">
        <v>1</v>
      </c>
      <c r="C133" s="159" t="s">
        <v>178</v>
      </c>
      <c r="D133" s="159" t="s">
        <v>173</v>
      </c>
      <c r="E133" s="159" t="s">
        <v>185</v>
      </c>
      <c r="F133" s="159"/>
      <c r="G133" s="166" t="s">
        <v>413</v>
      </c>
      <c r="H133" s="171" t="s">
        <v>91</v>
      </c>
      <c r="I133" s="159" t="s">
        <v>114</v>
      </c>
      <c r="J133" s="165">
        <v>45155</v>
      </c>
      <c r="K133" s="165">
        <v>45155</v>
      </c>
      <c r="L133" s="172" t="s">
        <v>4025</v>
      </c>
      <c r="M133" s="159" t="s">
        <v>133</v>
      </c>
      <c r="N133" s="159" t="s">
        <v>290</v>
      </c>
      <c r="O133" s="159" t="s">
        <v>284</v>
      </c>
      <c r="P133" s="159"/>
      <c r="Q133" s="165"/>
      <c r="R133" s="166"/>
      <c r="S133" s="167"/>
      <c r="T133" s="168">
        <v>45166</v>
      </c>
      <c r="U133" s="163" t="s">
        <v>4026</v>
      </c>
      <c r="V133" s="169" t="s">
        <v>162</v>
      </c>
      <c r="W133" s="173" t="s">
        <v>502</v>
      </c>
    </row>
    <row r="134" spans="1:23" ht="14.45" customHeight="1" x14ac:dyDescent="0.25">
      <c r="A134" s="171" t="s">
        <v>4027</v>
      </c>
      <c r="B134" s="160">
        <v>3.5</v>
      </c>
      <c r="C134" s="159" t="s">
        <v>178</v>
      </c>
      <c r="D134" s="159" t="s">
        <v>173</v>
      </c>
      <c r="E134" s="159" t="s">
        <v>279</v>
      </c>
      <c r="F134" s="159"/>
      <c r="G134" s="166" t="s">
        <v>338</v>
      </c>
      <c r="H134" s="171" t="s">
        <v>89</v>
      </c>
      <c r="I134" s="159" t="s">
        <v>102</v>
      </c>
      <c r="J134" s="165">
        <v>45155</v>
      </c>
      <c r="K134" s="165">
        <v>45155</v>
      </c>
      <c r="L134" s="172" t="s">
        <v>3721</v>
      </c>
      <c r="M134" s="159" t="s">
        <v>133</v>
      </c>
      <c r="N134" s="159" t="s">
        <v>290</v>
      </c>
      <c r="O134" s="159" t="s">
        <v>383</v>
      </c>
      <c r="P134" s="159"/>
      <c r="Q134" s="165"/>
      <c r="R134" s="166"/>
      <c r="S134" s="167"/>
      <c r="T134" s="168">
        <v>45157</v>
      </c>
      <c r="U134" s="163" t="s">
        <v>906</v>
      </c>
      <c r="V134" s="169" t="s">
        <v>162</v>
      </c>
      <c r="W134" s="173" t="s">
        <v>276</v>
      </c>
    </row>
    <row r="135" spans="1:23" ht="14.45" customHeight="1" x14ac:dyDescent="0.25">
      <c r="A135" s="171" t="s">
        <v>4028</v>
      </c>
      <c r="B135" s="160">
        <v>38</v>
      </c>
      <c r="C135" s="159" t="s">
        <v>178</v>
      </c>
      <c r="D135" s="159" t="s">
        <v>173</v>
      </c>
      <c r="E135" s="159" t="s">
        <v>185</v>
      </c>
      <c r="F135" s="159"/>
      <c r="G135" s="166" t="s">
        <v>1891</v>
      </c>
      <c r="H135" s="171" t="s">
        <v>91</v>
      </c>
      <c r="I135" s="159" t="s">
        <v>114</v>
      </c>
      <c r="J135" s="165">
        <v>45155</v>
      </c>
      <c r="K135" s="165">
        <v>45155</v>
      </c>
      <c r="L135" s="172" t="s">
        <v>4029</v>
      </c>
      <c r="M135" s="159" t="s">
        <v>201</v>
      </c>
      <c r="N135" s="159" t="s">
        <v>644</v>
      </c>
      <c r="O135" s="159" t="s">
        <v>421</v>
      </c>
      <c r="P135" s="159"/>
      <c r="Q135" s="165"/>
      <c r="R135" s="166"/>
      <c r="S135" s="167"/>
      <c r="T135" s="168">
        <v>45166</v>
      </c>
      <c r="U135" s="163" t="s">
        <v>4030</v>
      </c>
      <c r="V135" s="169" t="s">
        <v>162</v>
      </c>
      <c r="W135" s="173" t="s">
        <v>324</v>
      </c>
    </row>
    <row r="136" spans="1:23" ht="14.45" customHeight="1" x14ac:dyDescent="0.25">
      <c r="A136" s="171" t="s">
        <v>4031</v>
      </c>
      <c r="B136" s="160">
        <v>45</v>
      </c>
      <c r="C136" s="159" t="s">
        <v>168</v>
      </c>
      <c r="D136" s="159" t="s">
        <v>169</v>
      </c>
      <c r="E136" s="159" t="s">
        <v>279</v>
      </c>
      <c r="F136" s="159"/>
      <c r="G136" s="166" t="s">
        <v>514</v>
      </c>
      <c r="H136" s="171" t="s">
        <v>89</v>
      </c>
      <c r="I136" s="159" t="s">
        <v>106</v>
      </c>
      <c r="J136" s="165">
        <v>45155</v>
      </c>
      <c r="K136" s="165">
        <v>45155</v>
      </c>
      <c r="L136" s="172" t="s">
        <v>4032</v>
      </c>
      <c r="M136" s="159" t="s">
        <v>133</v>
      </c>
      <c r="N136" s="159" t="s">
        <v>290</v>
      </c>
      <c r="O136" s="159" t="s">
        <v>383</v>
      </c>
      <c r="P136" s="159"/>
      <c r="Q136" s="165"/>
      <c r="R136" s="166"/>
      <c r="S136" s="167"/>
      <c r="T136" s="168">
        <v>45158</v>
      </c>
      <c r="U136" s="163" t="s">
        <v>4033</v>
      </c>
      <c r="V136" s="169" t="s">
        <v>162</v>
      </c>
      <c r="W136" s="173" t="s">
        <v>371</v>
      </c>
    </row>
    <row r="137" spans="1:23" ht="14.45" customHeight="1" x14ac:dyDescent="0.25">
      <c r="A137" s="171" t="s">
        <v>4034</v>
      </c>
      <c r="B137" s="160">
        <v>6</v>
      </c>
      <c r="C137" s="159" t="s">
        <v>178</v>
      </c>
      <c r="D137" s="159" t="s">
        <v>173</v>
      </c>
      <c r="E137" s="159" t="s">
        <v>185</v>
      </c>
      <c r="F137" s="159"/>
      <c r="G137" s="166" t="s">
        <v>405</v>
      </c>
      <c r="H137" s="171" t="s">
        <v>91</v>
      </c>
      <c r="I137" s="159" t="s">
        <v>114</v>
      </c>
      <c r="J137" s="165">
        <v>45155</v>
      </c>
      <c r="K137" s="165">
        <v>45155</v>
      </c>
      <c r="L137" s="172" t="s">
        <v>1706</v>
      </c>
      <c r="M137" s="159" t="s">
        <v>133</v>
      </c>
      <c r="N137" s="159" t="s">
        <v>290</v>
      </c>
      <c r="O137" s="159" t="s">
        <v>345</v>
      </c>
      <c r="P137" s="159"/>
      <c r="Q137" s="165"/>
      <c r="R137" s="166"/>
      <c r="S137" s="167"/>
      <c r="T137" s="168">
        <v>45158</v>
      </c>
      <c r="U137" s="163" t="s">
        <v>3850</v>
      </c>
      <c r="V137" s="169" t="s">
        <v>162</v>
      </c>
      <c r="W137" s="173" t="s">
        <v>371</v>
      </c>
    </row>
    <row r="138" spans="1:23" ht="14.45" customHeight="1" x14ac:dyDescent="0.25">
      <c r="A138" s="171" t="s">
        <v>4035</v>
      </c>
      <c r="B138" s="170">
        <f>10/365.25</f>
        <v>2.7378507871321012E-2</v>
      </c>
      <c r="C138" s="159" t="s">
        <v>178</v>
      </c>
      <c r="D138" s="159" t="s">
        <v>173</v>
      </c>
      <c r="E138" s="159" t="s">
        <v>185</v>
      </c>
      <c r="F138" s="159"/>
      <c r="G138" s="166" t="s">
        <v>428</v>
      </c>
      <c r="H138" s="171" t="s">
        <v>91</v>
      </c>
      <c r="I138" s="159" t="s">
        <v>114</v>
      </c>
      <c r="J138" s="165">
        <v>45156</v>
      </c>
      <c r="K138" s="165">
        <v>45156</v>
      </c>
      <c r="L138" s="172" t="s">
        <v>574</v>
      </c>
      <c r="M138" s="159" t="s">
        <v>133</v>
      </c>
      <c r="N138" s="159" t="s">
        <v>290</v>
      </c>
      <c r="O138" s="159" t="s">
        <v>415</v>
      </c>
      <c r="P138" s="159"/>
      <c r="Q138" s="165"/>
      <c r="R138" s="166"/>
      <c r="S138" s="167"/>
      <c r="T138" s="168">
        <v>45159</v>
      </c>
      <c r="U138" s="163" t="s">
        <v>4036</v>
      </c>
      <c r="V138" s="169" t="s">
        <v>162</v>
      </c>
      <c r="W138" s="173" t="s">
        <v>371</v>
      </c>
    </row>
    <row r="139" spans="1:23" ht="14.45" customHeight="1" x14ac:dyDescent="0.25">
      <c r="A139" s="171" t="s">
        <v>4037</v>
      </c>
      <c r="B139" s="160">
        <v>40</v>
      </c>
      <c r="C139" s="159" t="s">
        <v>178</v>
      </c>
      <c r="D139" s="159" t="s">
        <v>569</v>
      </c>
      <c r="E139" s="159" t="s">
        <v>279</v>
      </c>
      <c r="F139" s="159"/>
      <c r="G139" s="166" t="s">
        <v>179</v>
      </c>
      <c r="H139" s="171" t="s">
        <v>89</v>
      </c>
      <c r="I139" s="159" t="s">
        <v>106</v>
      </c>
      <c r="J139" s="165">
        <v>45155</v>
      </c>
      <c r="K139" s="165">
        <v>45155</v>
      </c>
      <c r="L139" s="172" t="s">
        <v>4038</v>
      </c>
      <c r="M139" s="159" t="s">
        <v>133</v>
      </c>
      <c r="N139" s="159" t="s">
        <v>290</v>
      </c>
      <c r="O139" s="159" t="s">
        <v>345</v>
      </c>
      <c r="P139" s="159"/>
      <c r="Q139" s="165"/>
      <c r="R139" s="166"/>
      <c r="S139" s="167"/>
      <c r="T139" s="168">
        <v>45156</v>
      </c>
      <c r="U139" s="163" t="s">
        <v>285</v>
      </c>
      <c r="V139" s="169" t="s">
        <v>164</v>
      </c>
      <c r="W139" s="173" t="s">
        <v>762</v>
      </c>
    </row>
    <row r="140" spans="1:23" ht="14.45" customHeight="1" x14ac:dyDescent="0.25">
      <c r="A140" s="171" t="s">
        <v>4039</v>
      </c>
      <c r="B140" s="160">
        <v>1.5</v>
      </c>
      <c r="C140" s="159" t="s">
        <v>178</v>
      </c>
      <c r="D140" s="159" t="s">
        <v>173</v>
      </c>
      <c r="E140" s="159" t="s">
        <v>279</v>
      </c>
      <c r="F140" s="159"/>
      <c r="G140" s="166" t="s">
        <v>179</v>
      </c>
      <c r="H140" s="171" t="s">
        <v>89</v>
      </c>
      <c r="I140" s="159" t="s">
        <v>106</v>
      </c>
      <c r="J140" s="165">
        <v>45155</v>
      </c>
      <c r="K140" s="165">
        <v>45155</v>
      </c>
      <c r="L140" s="172" t="s">
        <v>4040</v>
      </c>
      <c r="M140" s="159" t="s">
        <v>133</v>
      </c>
      <c r="N140" s="159" t="s">
        <v>644</v>
      </c>
      <c r="O140" s="159" t="s">
        <v>916</v>
      </c>
      <c r="P140" s="159"/>
      <c r="Q140" s="165"/>
      <c r="R140" s="166"/>
      <c r="S140" s="167"/>
      <c r="T140" s="168">
        <v>45161</v>
      </c>
      <c r="U140" s="163" t="s">
        <v>4041</v>
      </c>
      <c r="V140" s="169" t="s">
        <v>162</v>
      </c>
      <c r="W140" s="173" t="s">
        <v>347</v>
      </c>
    </row>
    <row r="141" spans="1:23" ht="14.45" customHeight="1" x14ac:dyDescent="0.25">
      <c r="A141" s="171" t="s">
        <v>4042</v>
      </c>
      <c r="B141" s="160">
        <v>3</v>
      </c>
      <c r="C141" s="159" t="s">
        <v>168</v>
      </c>
      <c r="D141" s="159" t="s">
        <v>173</v>
      </c>
      <c r="E141" s="159" t="s">
        <v>279</v>
      </c>
      <c r="F141" s="159"/>
      <c r="G141" s="166" t="s">
        <v>4043</v>
      </c>
      <c r="H141" s="171" t="s">
        <v>89</v>
      </c>
      <c r="I141" s="159" t="s">
        <v>104</v>
      </c>
      <c r="J141" s="165">
        <v>45156</v>
      </c>
      <c r="K141" s="165">
        <v>45156</v>
      </c>
      <c r="L141" s="172" t="s">
        <v>3082</v>
      </c>
      <c r="M141" s="159" t="s">
        <v>133</v>
      </c>
      <c r="N141" s="159" t="s">
        <v>290</v>
      </c>
      <c r="O141" s="159" t="s">
        <v>383</v>
      </c>
      <c r="P141" s="159"/>
      <c r="Q141" s="165"/>
      <c r="R141" s="166"/>
      <c r="S141" s="167"/>
      <c r="T141" s="168">
        <v>45162</v>
      </c>
      <c r="U141" s="163" t="s">
        <v>906</v>
      </c>
      <c r="V141" s="169" t="s">
        <v>162</v>
      </c>
      <c r="W141" s="173" t="s">
        <v>347</v>
      </c>
    </row>
    <row r="142" spans="1:23" ht="14.45" customHeight="1" x14ac:dyDescent="0.25">
      <c r="A142" s="171" t="s">
        <v>4044</v>
      </c>
      <c r="B142" s="160">
        <v>27</v>
      </c>
      <c r="C142" s="159" t="s">
        <v>168</v>
      </c>
      <c r="D142" s="159" t="s">
        <v>173</v>
      </c>
      <c r="E142" s="159" t="s">
        <v>185</v>
      </c>
      <c r="F142" s="159"/>
      <c r="G142" s="166" t="s">
        <v>405</v>
      </c>
      <c r="H142" s="171" t="s">
        <v>91</v>
      </c>
      <c r="I142" s="159" t="s">
        <v>114</v>
      </c>
      <c r="J142" s="165">
        <v>45157</v>
      </c>
      <c r="K142" s="165">
        <v>45157</v>
      </c>
      <c r="L142" s="172" t="s">
        <v>4045</v>
      </c>
      <c r="M142" s="159" t="s">
        <v>137</v>
      </c>
      <c r="N142" s="159" t="s">
        <v>290</v>
      </c>
      <c r="O142" s="159" t="s">
        <v>2312</v>
      </c>
      <c r="P142" s="159"/>
      <c r="Q142" s="165"/>
      <c r="R142" s="166"/>
      <c r="S142" s="167"/>
      <c r="T142" s="168">
        <v>45161</v>
      </c>
      <c r="U142" s="163" t="s">
        <v>4046</v>
      </c>
      <c r="V142" s="169" t="s">
        <v>162</v>
      </c>
      <c r="W142" s="173" t="s">
        <v>299</v>
      </c>
    </row>
    <row r="143" spans="1:23" ht="14.45" customHeight="1" x14ac:dyDescent="0.25">
      <c r="A143" s="171" t="s">
        <v>4047</v>
      </c>
      <c r="B143" s="160">
        <v>20</v>
      </c>
      <c r="C143" s="159" t="s">
        <v>168</v>
      </c>
      <c r="D143" s="159" t="s">
        <v>173</v>
      </c>
      <c r="E143" s="159" t="s">
        <v>185</v>
      </c>
      <c r="F143" s="159"/>
      <c r="G143" s="166" t="s">
        <v>529</v>
      </c>
      <c r="H143" s="171" t="s">
        <v>91</v>
      </c>
      <c r="I143" s="159" t="s">
        <v>114</v>
      </c>
      <c r="J143" s="165">
        <v>45157</v>
      </c>
      <c r="K143" s="165">
        <v>45157</v>
      </c>
      <c r="L143" s="172" t="s">
        <v>4048</v>
      </c>
      <c r="M143" s="159" t="s">
        <v>137</v>
      </c>
      <c r="N143" s="159" t="s">
        <v>290</v>
      </c>
      <c r="O143" s="159" t="s">
        <v>854</v>
      </c>
      <c r="P143" s="159"/>
      <c r="Q143" s="165"/>
      <c r="R143" s="166"/>
      <c r="S143" s="167"/>
      <c r="T143" s="168">
        <v>45160</v>
      </c>
      <c r="U143" s="163" t="s">
        <v>4049</v>
      </c>
      <c r="V143" s="169" t="s">
        <v>162</v>
      </c>
      <c r="W143" s="173" t="s">
        <v>371</v>
      </c>
    </row>
    <row r="144" spans="1:23" ht="14.45" customHeight="1" x14ac:dyDescent="0.25">
      <c r="A144" s="171" t="s">
        <v>4050</v>
      </c>
      <c r="B144" s="160">
        <v>2</v>
      </c>
      <c r="C144" s="159" t="s">
        <v>168</v>
      </c>
      <c r="D144" s="159" t="s">
        <v>173</v>
      </c>
      <c r="E144" s="159" t="s">
        <v>279</v>
      </c>
      <c r="F144" s="159"/>
      <c r="G144" s="166" t="s">
        <v>179</v>
      </c>
      <c r="H144" s="171" t="s">
        <v>89</v>
      </c>
      <c r="I144" s="159" t="s">
        <v>106</v>
      </c>
      <c r="J144" s="165">
        <v>45157</v>
      </c>
      <c r="K144" s="165">
        <v>45157</v>
      </c>
      <c r="L144" s="172" t="s">
        <v>4051</v>
      </c>
      <c r="M144" s="159" t="s">
        <v>201</v>
      </c>
      <c r="N144" s="159" t="s">
        <v>3221</v>
      </c>
      <c r="O144" s="159" t="s">
        <v>359</v>
      </c>
      <c r="P144" s="159"/>
      <c r="Q144" s="165"/>
      <c r="R144" s="166"/>
      <c r="S144" s="167"/>
      <c r="T144" s="168">
        <v>45159</v>
      </c>
      <c r="U144" s="163" t="s">
        <v>4052</v>
      </c>
      <c r="V144" s="169" t="s">
        <v>162</v>
      </c>
      <c r="W144" s="173" t="s">
        <v>276</v>
      </c>
    </row>
    <row r="145" spans="1:23" ht="14.45" customHeight="1" x14ac:dyDescent="0.25">
      <c r="A145" s="171" t="s">
        <v>4053</v>
      </c>
      <c r="B145" s="160">
        <v>25</v>
      </c>
      <c r="C145" s="159" t="s">
        <v>168</v>
      </c>
      <c r="D145" s="159" t="s">
        <v>173</v>
      </c>
      <c r="E145" s="159" t="s">
        <v>185</v>
      </c>
      <c r="F145" s="159"/>
      <c r="G145" s="166" t="s">
        <v>3726</v>
      </c>
      <c r="H145" s="171" t="s">
        <v>89</v>
      </c>
      <c r="I145" s="159" t="s">
        <v>114</v>
      </c>
      <c r="J145" s="165">
        <v>45158</v>
      </c>
      <c r="K145" s="165">
        <v>45158</v>
      </c>
      <c r="L145" s="172" t="s">
        <v>4054</v>
      </c>
      <c r="M145" s="159" t="s">
        <v>137</v>
      </c>
      <c r="N145" s="159" t="s">
        <v>3221</v>
      </c>
      <c r="O145" s="159" t="s">
        <v>208</v>
      </c>
      <c r="P145" s="159"/>
      <c r="Q145" s="165"/>
      <c r="R145" s="166"/>
      <c r="S145" s="167"/>
      <c r="T145" s="168">
        <v>45159</v>
      </c>
      <c r="U145" s="163" t="s">
        <v>498</v>
      </c>
      <c r="V145" s="169" t="s">
        <v>162</v>
      </c>
      <c r="W145" s="173" t="s">
        <v>665</v>
      </c>
    </row>
    <row r="146" spans="1:23" ht="14.45" customHeight="1" x14ac:dyDescent="0.25">
      <c r="A146" s="171" t="s">
        <v>4055</v>
      </c>
      <c r="B146" s="160">
        <f>5*30.4387/365.25</f>
        <v>0.41668309377138946</v>
      </c>
      <c r="C146" s="159" t="s">
        <v>178</v>
      </c>
      <c r="D146" s="159" t="s">
        <v>173</v>
      </c>
      <c r="E146" s="159" t="s">
        <v>185</v>
      </c>
      <c r="F146" s="159"/>
      <c r="G146" s="166" t="s">
        <v>1907</v>
      </c>
      <c r="H146" s="171" t="s">
        <v>91</v>
      </c>
      <c r="I146" s="159" t="s">
        <v>114</v>
      </c>
      <c r="J146" s="165">
        <v>45158</v>
      </c>
      <c r="K146" s="165">
        <v>45158</v>
      </c>
      <c r="L146" s="172" t="s">
        <v>3220</v>
      </c>
      <c r="M146" s="159" t="s">
        <v>133</v>
      </c>
      <c r="N146" s="159" t="s">
        <v>3221</v>
      </c>
      <c r="O146" s="159" t="s">
        <v>284</v>
      </c>
      <c r="P146" s="159"/>
      <c r="Q146" s="165"/>
      <c r="R146" s="166"/>
      <c r="S146" s="167"/>
      <c r="T146" s="168">
        <v>45166</v>
      </c>
      <c r="U146" s="163" t="s">
        <v>4056</v>
      </c>
      <c r="V146" s="169" t="s">
        <v>162</v>
      </c>
      <c r="W146" s="173" t="s">
        <v>387</v>
      </c>
    </row>
    <row r="147" spans="1:23" ht="14.45" customHeight="1" x14ac:dyDescent="0.25">
      <c r="A147" s="171" t="s">
        <v>4057</v>
      </c>
      <c r="B147" s="160">
        <v>75</v>
      </c>
      <c r="C147" s="159" t="s">
        <v>168</v>
      </c>
      <c r="D147" s="159" t="s">
        <v>173</v>
      </c>
      <c r="E147" s="159" t="s">
        <v>279</v>
      </c>
      <c r="F147" s="159"/>
      <c r="G147" s="166" t="s">
        <v>598</v>
      </c>
      <c r="H147" s="171" t="s">
        <v>89</v>
      </c>
      <c r="I147" s="159" t="s">
        <v>106</v>
      </c>
      <c r="J147" s="165">
        <v>45158</v>
      </c>
      <c r="K147" s="165">
        <v>45158</v>
      </c>
      <c r="L147" s="172" t="s">
        <v>4058</v>
      </c>
      <c r="M147" s="159" t="s">
        <v>133</v>
      </c>
      <c r="N147" s="159" t="s">
        <v>3221</v>
      </c>
      <c r="O147" s="159" t="s">
        <v>345</v>
      </c>
      <c r="P147" s="159"/>
      <c r="Q147" s="165"/>
      <c r="R147" s="166"/>
      <c r="S147" s="167"/>
      <c r="T147" s="168">
        <v>45158</v>
      </c>
      <c r="U147" s="163" t="s">
        <v>319</v>
      </c>
      <c r="V147" s="169" t="s">
        <v>160</v>
      </c>
      <c r="W147" s="173" t="s">
        <v>319</v>
      </c>
    </row>
    <row r="148" spans="1:23" ht="14.45" customHeight="1" x14ac:dyDescent="0.25">
      <c r="A148" s="171" t="s">
        <v>4059</v>
      </c>
      <c r="B148" s="160">
        <v>30</v>
      </c>
      <c r="C148" s="159" t="s">
        <v>168</v>
      </c>
      <c r="D148" s="159" t="s">
        <v>173</v>
      </c>
      <c r="E148" s="159" t="s">
        <v>185</v>
      </c>
      <c r="F148" s="159"/>
      <c r="G148" s="166" t="s">
        <v>1891</v>
      </c>
      <c r="H148" s="171" t="s">
        <v>91</v>
      </c>
      <c r="I148" s="159" t="s">
        <v>114</v>
      </c>
      <c r="J148" s="165">
        <v>45158</v>
      </c>
      <c r="K148" s="165">
        <v>45158</v>
      </c>
      <c r="L148" s="172" t="s">
        <v>4060</v>
      </c>
      <c r="M148" s="159" t="s">
        <v>137</v>
      </c>
      <c r="N148" s="159" t="s">
        <v>3221</v>
      </c>
      <c r="O148" s="159" t="s">
        <v>1733</v>
      </c>
      <c r="P148" s="159"/>
      <c r="Q148" s="165"/>
      <c r="R148" s="166"/>
      <c r="S148" s="167"/>
      <c r="T148" s="168">
        <v>45162</v>
      </c>
      <c r="U148" s="163" t="s">
        <v>4061</v>
      </c>
      <c r="V148" s="169" t="s">
        <v>162</v>
      </c>
      <c r="W148" s="173" t="s">
        <v>299</v>
      </c>
    </row>
    <row r="149" spans="1:23" ht="14.45" customHeight="1" x14ac:dyDescent="0.25">
      <c r="A149" s="171" t="s">
        <v>4062</v>
      </c>
      <c r="B149" s="160">
        <f>5*30.4387/365.25</f>
        <v>0.41668309377138946</v>
      </c>
      <c r="C149" s="159" t="s">
        <v>168</v>
      </c>
      <c r="D149" s="159" t="s">
        <v>173</v>
      </c>
      <c r="E149" s="159" t="s">
        <v>185</v>
      </c>
      <c r="F149" s="159"/>
      <c r="G149" s="166" t="s">
        <v>436</v>
      </c>
      <c r="H149" s="171" t="s">
        <v>91</v>
      </c>
      <c r="I149" s="159" t="s">
        <v>114</v>
      </c>
      <c r="J149" s="165">
        <v>45158</v>
      </c>
      <c r="K149" s="165">
        <v>45158</v>
      </c>
      <c r="L149" s="172" t="s">
        <v>3220</v>
      </c>
      <c r="M149" s="159" t="s">
        <v>133</v>
      </c>
      <c r="N149" s="159" t="s">
        <v>3221</v>
      </c>
      <c r="O149" s="159" t="s">
        <v>284</v>
      </c>
      <c r="P149" s="159"/>
      <c r="Q149" s="165"/>
      <c r="R149" s="166"/>
      <c r="S149" s="167"/>
      <c r="T149" s="168">
        <v>45161</v>
      </c>
      <c r="U149" s="163" t="s">
        <v>365</v>
      </c>
      <c r="V149" s="169" t="s">
        <v>162</v>
      </c>
      <c r="W149" s="173" t="s">
        <v>371</v>
      </c>
    </row>
    <row r="150" spans="1:23" ht="14.45" customHeight="1" x14ac:dyDescent="0.25">
      <c r="A150" s="171" t="s">
        <v>4063</v>
      </c>
      <c r="B150" s="160">
        <v>63</v>
      </c>
      <c r="C150" s="159" t="s">
        <v>168</v>
      </c>
      <c r="D150" s="159" t="s">
        <v>173</v>
      </c>
      <c r="E150" s="159" t="s">
        <v>279</v>
      </c>
      <c r="F150" s="159"/>
      <c r="G150" s="166" t="s">
        <v>1002</v>
      </c>
      <c r="H150" s="171" t="s">
        <v>89</v>
      </c>
      <c r="I150" s="159" t="s">
        <v>102</v>
      </c>
      <c r="J150" s="165">
        <v>45158</v>
      </c>
      <c r="K150" s="165">
        <v>45158</v>
      </c>
      <c r="L150" s="172" t="s">
        <v>4064</v>
      </c>
      <c r="M150" s="159" t="s">
        <v>201</v>
      </c>
      <c r="N150" s="159" t="s">
        <v>3221</v>
      </c>
      <c r="O150" s="159" t="s">
        <v>359</v>
      </c>
      <c r="P150" s="159" t="s">
        <v>353</v>
      </c>
      <c r="Q150" s="165">
        <v>45160</v>
      </c>
      <c r="R150" s="166" t="s">
        <v>354</v>
      </c>
      <c r="S150" s="167"/>
      <c r="T150" s="168">
        <v>45164</v>
      </c>
      <c r="U150" s="163" t="s">
        <v>4065</v>
      </c>
      <c r="V150" s="169" t="s">
        <v>162</v>
      </c>
      <c r="W150" s="173" t="s">
        <v>347</v>
      </c>
    </row>
    <row r="151" spans="1:23" ht="14.45" customHeight="1" x14ac:dyDescent="0.25">
      <c r="A151" s="171" t="s">
        <v>4066</v>
      </c>
      <c r="B151" s="160">
        <v>1.6</v>
      </c>
      <c r="C151" s="159" t="s">
        <v>178</v>
      </c>
      <c r="D151" s="159" t="s">
        <v>173</v>
      </c>
      <c r="E151" s="159" t="s">
        <v>279</v>
      </c>
      <c r="F151" s="159"/>
      <c r="G151" s="166" t="s">
        <v>338</v>
      </c>
      <c r="H151" s="171" t="s">
        <v>89</v>
      </c>
      <c r="I151" s="159" t="s">
        <v>102</v>
      </c>
      <c r="J151" s="165">
        <v>45158</v>
      </c>
      <c r="K151" s="165">
        <v>45158</v>
      </c>
      <c r="L151" s="172" t="s">
        <v>3220</v>
      </c>
      <c r="M151" s="159" t="s">
        <v>133</v>
      </c>
      <c r="N151" s="159" t="s">
        <v>3221</v>
      </c>
      <c r="O151" s="159" t="s">
        <v>284</v>
      </c>
      <c r="P151" s="159"/>
      <c r="Q151" s="165"/>
      <c r="R151" s="166"/>
      <c r="S151" s="167"/>
      <c r="T151" s="168">
        <v>45165</v>
      </c>
      <c r="U151" s="163" t="s">
        <v>4067</v>
      </c>
      <c r="V151" s="169" t="s">
        <v>162</v>
      </c>
      <c r="W151" s="173" t="s">
        <v>423</v>
      </c>
    </row>
    <row r="152" spans="1:23" ht="14.45" customHeight="1" x14ac:dyDescent="0.25">
      <c r="A152" s="171" t="s">
        <v>4068</v>
      </c>
      <c r="B152" s="160">
        <f>8*30.4387/365.25</f>
        <v>0.66669295003422313</v>
      </c>
      <c r="C152" s="159" t="s">
        <v>168</v>
      </c>
      <c r="D152" s="159" t="s">
        <v>173</v>
      </c>
      <c r="E152" s="159" t="s">
        <v>279</v>
      </c>
      <c r="F152" s="159"/>
      <c r="G152" s="166" t="s">
        <v>3996</v>
      </c>
      <c r="H152" s="171" t="s">
        <v>89</v>
      </c>
      <c r="I152" s="159" t="s">
        <v>106</v>
      </c>
      <c r="J152" s="165">
        <v>45159</v>
      </c>
      <c r="K152" s="165">
        <v>45159</v>
      </c>
      <c r="L152" s="172" t="s">
        <v>3220</v>
      </c>
      <c r="M152" s="159" t="s">
        <v>133</v>
      </c>
      <c r="N152" s="159" t="s">
        <v>3221</v>
      </c>
      <c r="O152" s="159" t="s">
        <v>284</v>
      </c>
      <c r="P152" s="159"/>
      <c r="Q152" s="165"/>
      <c r="R152" s="166"/>
      <c r="S152" s="167"/>
      <c r="T152" s="168">
        <v>45166</v>
      </c>
      <c r="U152" s="163" t="s">
        <v>672</v>
      </c>
      <c r="V152" s="169" t="s">
        <v>162</v>
      </c>
      <c r="W152" s="173" t="s">
        <v>423</v>
      </c>
    </row>
    <row r="153" spans="1:23" ht="14.45" customHeight="1" x14ac:dyDescent="0.25">
      <c r="A153" s="171" t="s">
        <v>4069</v>
      </c>
      <c r="B153" s="160">
        <v>18</v>
      </c>
      <c r="C153" s="159" t="s">
        <v>168</v>
      </c>
      <c r="D153" s="159" t="s">
        <v>173</v>
      </c>
      <c r="E153" s="159" t="s">
        <v>185</v>
      </c>
      <c r="F153" s="159"/>
      <c r="G153" s="166" t="s">
        <v>405</v>
      </c>
      <c r="H153" s="171" t="s">
        <v>89</v>
      </c>
      <c r="I153" s="159" t="s">
        <v>114</v>
      </c>
      <c r="J153" s="165">
        <v>45159</v>
      </c>
      <c r="K153" s="165">
        <v>45159</v>
      </c>
      <c r="L153" s="172" t="s">
        <v>4070</v>
      </c>
      <c r="M153" s="159" t="s">
        <v>133</v>
      </c>
      <c r="N153" s="159" t="s">
        <v>3221</v>
      </c>
      <c r="O153" s="159" t="s">
        <v>359</v>
      </c>
      <c r="P153" s="159"/>
      <c r="Q153" s="165"/>
      <c r="R153" s="166"/>
      <c r="S153" s="167"/>
      <c r="T153" s="168">
        <v>45166</v>
      </c>
      <c r="U153" s="163" t="s">
        <v>4071</v>
      </c>
      <c r="V153" s="169" t="s">
        <v>162</v>
      </c>
      <c r="W153" s="173" t="s">
        <v>423</v>
      </c>
    </row>
    <row r="154" spans="1:23" ht="14.45" customHeight="1" x14ac:dyDescent="0.25">
      <c r="A154" s="171" t="s">
        <v>4072</v>
      </c>
      <c r="B154" s="160">
        <v>3</v>
      </c>
      <c r="C154" s="159" t="s">
        <v>178</v>
      </c>
      <c r="D154" s="159" t="s">
        <v>173</v>
      </c>
      <c r="E154" s="159" t="s">
        <v>185</v>
      </c>
      <c r="F154" s="159"/>
      <c r="G154" s="166" t="s">
        <v>521</v>
      </c>
      <c r="H154" s="171" t="s">
        <v>89</v>
      </c>
      <c r="I154" s="159" t="s">
        <v>114</v>
      </c>
      <c r="J154" s="165">
        <v>45159</v>
      </c>
      <c r="K154" s="165">
        <v>45159</v>
      </c>
      <c r="L154" s="172" t="s">
        <v>4073</v>
      </c>
      <c r="M154" s="159" t="s">
        <v>201</v>
      </c>
      <c r="N154" s="159" t="s">
        <v>3221</v>
      </c>
      <c r="O154" s="159" t="s">
        <v>359</v>
      </c>
      <c r="P154" s="159"/>
      <c r="Q154" s="165"/>
      <c r="R154" s="166"/>
      <c r="S154" s="167"/>
      <c r="T154" s="168">
        <v>45167</v>
      </c>
      <c r="U154" s="163" t="s">
        <v>4074</v>
      </c>
      <c r="V154" s="169" t="s">
        <v>162</v>
      </c>
      <c r="W154" s="173" t="s">
        <v>387</v>
      </c>
    </row>
    <row r="155" spans="1:23" ht="14.45" customHeight="1" x14ac:dyDescent="0.25">
      <c r="A155" s="171" t="s">
        <v>4075</v>
      </c>
      <c r="B155" s="160">
        <v>12</v>
      </c>
      <c r="C155" s="159" t="s">
        <v>168</v>
      </c>
      <c r="D155" s="159" t="s">
        <v>173</v>
      </c>
      <c r="E155" s="159" t="s">
        <v>185</v>
      </c>
      <c r="F155" s="159"/>
      <c r="G155" s="166" t="s">
        <v>909</v>
      </c>
      <c r="H155" s="171" t="s">
        <v>89</v>
      </c>
      <c r="I155" s="159" t="s">
        <v>114</v>
      </c>
      <c r="J155" s="165">
        <v>45159</v>
      </c>
      <c r="K155" s="165">
        <v>45159</v>
      </c>
      <c r="L155" s="172" t="s">
        <v>4073</v>
      </c>
      <c r="M155" s="159" t="s">
        <v>201</v>
      </c>
      <c r="N155" s="159" t="s">
        <v>3221</v>
      </c>
      <c r="O155" s="159" t="s">
        <v>359</v>
      </c>
      <c r="P155" s="159" t="s">
        <v>353</v>
      </c>
      <c r="Q155" s="165">
        <v>45167</v>
      </c>
      <c r="R155" s="166" t="s">
        <v>354</v>
      </c>
      <c r="S155" s="167"/>
      <c r="T155" s="168">
        <v>45175</v>
      </c>
      <c r="U155" s="163" t="s">
        <v>4076</v>
      </c>
      <c r="V155" s="169" t="s">
        <v>162</v>
      </c>
      <c r="W155" s="173" t="s">
        <v>807</v>
      </c>
    </row>
    <row r="156" spans="1:23" ht="14.45" customHeight="1" x14ac:dyDescent="0.25">
      <c r="A156" s="171" t="s">
        <v>4077</v>
      </c>
      <c r="B156" s="160">
        <v>4</v>
      </c>
      <c r="C156" s="159" t="s">
        <v>178</v>
      </c>
      <c r="D156" s="159" t="s">
        <v>173</v>
      </c>
      <c r="E156" s="159" t="s">
        <v>185</v>
      </c>
      <c r="F156" s="159"/>
      <c r="G156" s="166" t="s">
        <v>436</v>
      </c>
      <c r="H156" s="171" t="s">
        <v>91</v>
      </c>
      <c r="I156" s="159" t="s">
        <v>114</v>
      </c>
      <c r="J156" s="165">
        <v>45159</v>
      </c>
      <c r="K156" s="165">
        <v>45159</v>
      </c>
      <c r="L156" s="172" t="s">
        <v>3220</v>
      </c>
      <c r="M156" s="159" t="s">
        <v>133</v>
      </c>
      <c r="N156" s="159" t="s">
        <v>3221</v>
      </c>
      <c r="O156" s="159" t="s">
        <v>284</v>
      </c>
      <c r="P156" s="159"/>
      <c r="Q156" s="165"/>
      <c r="R156" s="166"/>
      <c r="S156" s="167"/>
      <c r="T156" s="168">
        <v>45166</v>
      </c>
      <c r="U156" s="163" t="s">
        <v>4078</v>
      </c>
      <c r="V156" s="169" t="s">
        <v>162</v>
      </c>
      <c r="W156" s="173" t="s">
        <v>423</v>
      </c>
    </row>
    <row r="157" spans="1:23" ht="14.45" customHeight="1" x14ac:dyDescent="0.25">
      <c r="A157" s="171" t="s">
        <v>4079</v>
      </c>
      <c r="B157" s="160">
        <v>59</v>
      </c>
      <c r="C157" s="159" t="s">
        <v>178</v>
      </c>
      <c r="D157" s="159" t="s">
        <v>169</v>
      </c>
      <c r="E157" s="159" t="s">
        <v>279</v>
      </c>
      <c r="F157" s="159"/>
      <c r="G157" s="166" t="s">
        <v>539</v>
      </c>
      <c r="H157" s="171" t="s">
        <v>89</v>
      </c>
      <c r="I157" s="159" t="s">
        <v>106</v>
      </c>
      <c r="J157" s="165">
        <v>45160</v>
      </c>
      <c r="K157" s="165">
        <v>45160</v>
      </c>
      <c r="L157" s="172" t="s">
        <v>4080</v>
      </c>
      <c r="M157" s="159" t="s">
        <v>133</v>
      </c>
      <c r="N157" s="159" t="s">
        <v>3221</v>
      </c>
      <c r="O157" s="159" t="s">
        <v>284</v>
      </c>
      <c r="P157" s="159"/>
      <c r="Q157" s="165"/>
      <c r="R157" s="166"/>
      <c r="S157" s="167"/>
      <c r="T157" s="168">
        <v>45160</v>
      </c>
      <c r="U157" s="163" t="s">
        <v>319</v>
      </c>
      <c r="V157" s="169" t="s">
        <v>160</v>
      </c>
      <c r="W157" s="173" t="s">
        <v>319</v>
      </c>
    </row>
    <row r="158" spans="1:23" ht="14.45" customHeight="1" x14ac:dyDescent="0.25">
      <c r="A158" s="171" t="s">
        <v>4081</v>
      </c>
      <c r="B158" s="160">
        <v>50</v>
      </c>
      <c r="C158" s="159" t="s">
        <v>168</v>
      </c>
      <c r="D158" s="159" t="s">
        <v>173</v>
      </c>
      <c r="E158" s="159" t="s">
        <v>185</v>
      </c>
      <c r="F158" s="159"/>
      <c r="G158" s="166" t="s">
        <v>4082</v>
      </c>
      <c r="H158" s="171" t="s">
        <v>91</v>
      </c>
      <c r="I158" s="159" t="s">
        <v>114</v>
      </c>
      <c r="J158" s="165">
        <v>45160</v>
      </c>
      <c r="K158" s="165">
        <v>45160</v>
      </c>
      <c r="L158" s="172" t="s">
        <v>2008</v>
      </c>
      <c r="M158" s="159" t="s">
        <v>133</v>
      </c>
      <c r="N158" s="159" t="s">
        <v>3221</v>
      </c>
      <c r="O158" s="159" t="s">
        <v>291</v>
      </c>
      <c r="P158" s="159"/>
      <c r="Q158" s="165"/>
      <c r="R158" s="166"/>
      <c r="S158" s="167"/>
      <c r="T158" s="168">
        <v>45162</v>
      </c>
      <c r="U158" s="163" t="s">
        <v>4083</v>
      </c>
      <c r="V158" s="169" t="s">
        <v>162</v>
      </c>
      <c r="W158" s="173" t="s">
        <v>276</v>
      </c>
    </row>
    <row r="159" spans="1:23" ht="14.45" customHeight="1" x14ac:dyDescent="0.25">
      <c r="A159" s="171" t="s">
        <v>4084</v>
      </c>
      <c r="B159" s="160">
        <v>35</v>
      </c>
      <c r="C159" s="159" t="s">
        <v>168</v>
      </c>
      <c r="D159" s="159" t="s">
        <v>173</v>
      </c>
      <c r="E159" s="159" t="s">
        <v>279</v>
      </c>
      <c r="F159" s="159"/>
      <c r="G159" s="166" t="s">
        <v>350</v>
      </c>
      <c r="H159" s="171" t="s">
        <v>89</v>
      </c>
      <c r="I159" s="159" t="s">
        <v>106</v>
      </c>
      <c r="J159" s="165">
        <v>45160</v>
      </c>
      <c r="K159" s="165">
        <v>45160</v>
      </c>
      <c r="L159" s="172" t="s">
        <v>4085</v>
      </c>
      <c r="M159" s="159" t="s">
        <v>137</v>
      </c>
      <c r="N159" s="159" t="s">
        <v>3221</v>
      </c>
      <c r="O159" s="159" t="s">
        <v>826</v>
      </c>
      <c r="P159" s="159"/>
      <c r="Q159" s="165"/>
      <c r="R159" s="166"/>
      <c r="S159" s="167"/>
      <c r="T159" s="168">
        <v>45161</v>
      </c>
      <c r="U159" s="163" t="s">
        <v>4086</v>
      </c>
      <c r="V159" s="169" t="s">
        <v>162</v>
      </c>
      <c r="W159" s="173" t="s">
        <v>1569</v>
      </c>
    </row>
    <row r="160" spans="1:23" ht="14.45" customHeight="1" x14ac:dyDescent="0.25">
      <c r="A160" s="171" t="s">
        <v>4087</v>
      </c>
      <c r="B160" s="160">
        <v>28</v>
      </c>
      <c r="C160" s="159" t="s">
        <v>168</v>
      </c>
      <c r="D160" s="159" t="s">
        <v>173</v>
      </c>
      <c r="E160" s="159" t="s">
        <v>279</v>
      </c>
      <c r="F160" s="159"/>
      <c r="G160" s="166" t="s">
        <v>4088</v>
      </c>
      <c r="H160" s="171" t="s">
        <v>89</v>
      </c>
      <c r="I160" s="159" t="s">
        <v>106</v>
      </c>
      <c r="J160" s="165">
        <v>45158</v>
      </c>
      <c r="K160" s="165">
        <v>45158</v>
      </c>
      <c r="L160" s="172" t="s">
        <v>1889</v>
      </c>
      <c r="M160" s="159" t="s">
        <v>201</v>
      </c>
      <c r="N160" s="159" t="s">
        <v>3221</v>
      </c>
      <c r="O160" s="159" t="s">
        <v>421</v>
      </c>
      <c r="P160" s="159" t="s">
        <v>353</v>
      </c>
      <c r="Q160" s="165">
        <v>45158</v>
      </c>
      <c r="R160" s="166" t="s">
        <v>354</v>
      </c>
      <c r="S160" s="167"/>
      <c r="T160" s="168">
        <v>45166</v>
      </c>
      <c r="U160" s="163" t="s">
        <v>4089</v>
      </c>
      <c r="V160" s="169" t="s">
        <v>162</v>
      </c>
      <c r="W160" s="173" t="s">
        <v>387</v>
      </c>
    </row>
    <row r="161" spans="1:23" ht="14.45" customHeight="1" x14ac:dyDescent="0.25">
      <c r="A161" s="171" t="s">
        <v>4090</v>
      </c>
      <c r="B161" s="160">
        <v>36</v>
      </c>
      <c r="C161" s="159" t="s">
        <v>178</v>
      </c>
      <c r="D161" s="202"/>
      <c r="E161" s="159" t="s">
        <v>185</v>
      </c>
      <c r="F161" s="159"/>
      <c r="G161" s="166" t="s">
        <v>1703</v>
      </c>
      <c r="H161" s="171" t="s">
        <v>89</v>
      </c>
      <c r="I161" s="159" t="s">
        <v>114</v>
      </c>
      <c r="J161" s="165">
        <v>45160</v>
      </c>
      <c r="K161" s="165">
        <v>45160</v>
      </c>
      <c r="L161" s="172" t="s">
        <v>741</v>
      </c>
      <c r="M161" s="159" t="s">
        <v>201</v>
      </c>
      <c r="N161" s="159" t="s">
        <v>3221</v>
      </c>
      <c r="O161" s="159" t="s">
        <v>421</v>
      </c>
      <c r="P161" s="159" t="s">
        <v>353</v>
      </c>
      <c r="Q161" s="165">
        <v>45160</v>
      </c>
      <c r="R161" s="166" t="s">
        <v>147</v>
      </c>
      <c r="S161" s="167"/>
      <c r="T161" s="168">
        <v>45166</v>
      </c>
      <c r="U161" s="163" t="s">
        <v>741</v>
      </c>
      <c r="V161" s="169" t="s">
        <v>162</v>
      </c>
      <c r="W161" s="173" t="s">
        <v>969</v>
      </c>
    </row>
    <row r="162" spans="1:23" ht="14.45" customHeight="1" x14ac:dyDescent="0.25">
      <c r="A162" s="171" t="s">
        <v>4091</v>
      </c>
      <c r="B162" s="160">
        <v>3</v>
      </c>
      <c r="C162" s="159" t="s">
        <v>168</v>
      </c>
      <c r="D162" s="159" t="s">
        <v>587</v>
      </c>
      <c r="E162" s="159" t="s">
        <v>185</v>
      </c>
      <c r="F162" s="159"/>
      <c r="G162" s="166" t="s">
        <v>428</v>
      </c>
      <c r="H162" s="171" t="s">
        <v>91</v>
      </c>
      <c r="I162" s="159" t="s">
        <v>116</v>
      </c>
      <c r="J162" s="165">
        <v>45160</v>
      </c>
      <c r="K162" s="165">
        <v>45160</v>
      </c>
      <c r="L162" s="172" t="s">
        <v>198</v>
      </c>
      <c r="M162" s="159" t="s">
        <v>133</v>
      </c>
      <c r="N162" s="159" t="s">
        <v>3221</v>
      </c>
      <c r="O162" s="159" t="s">
        <v>805</v>
      </c>
      <c r="P162" s="159"/>
      <c r="Q162" s="165"/>
      <c r="R162" s="166"/>
      <c r="S162" s="167"/>
      <c r="T162" s="168">
        <v>45162</v>
      </c>
      <c r="U162" s="163" t="s">
        <v>4092</v>
      </c>
      <c r="V162" s="169" t="s">
        <v>162</v>
      </c>
      <c r="W162" s="173" t="s">
        <v>276</v>
      </c>
    </row>
    <row r="163" spans="1:23" ht="14.45" customHeight="1" x14ac:dyDescent="0.25">
      <c r="A163" s="171" t="s">
        <v>4093</v>
      </c>
      <c r="B163" s="160">
        <v>39</v>
      </c>
      <c r="C163" s="159" t="s">
        <v>168</v>
      </c>
      <c r="D163" s="159" t="s">
        <v>173</v>
      </c>
      <c r="E163" s="159" t="s">
        <v>185</v>
      </c>
      <c r="F163" s="159"/>
      <c r="G163" s="166" t="s">
        <v>529</v>
      </c>
      <c r="H163" s="171" t="s">
        <v>89</v>
      </c>
      <c r="I163" s="159" t="s">
        <v>116</v>
      </c>
      <c r="J163" s="165">
        <v>45161</v>
      </c>
      <c r="K163" s="165">
        <v>45161</v>
      </c>
      <c r="L163" s="172" t="s">
        <v>4094</v>
      </c>
      <c r="M163" s="159" t="s">
        <v>201</v>
      </c>
      <c r="N163" s="159" t="s">
        <v>3221</v>
      </c>
      <c r="O163" s="159" t="s">
        <v>359</v>
      </c>
      <c r="P163" s="159" t="s">
        <v>353</v>
      </c>
      <c r="Q163" s="165">
        <v>45166</v>
      </c>
      <c r="R163" s="166" t="s">
        <v>354</v>
      </c>
      <c r="S163" s="167"/>
      <c r="T163" s="168">
        <v>45166</v>
      </c>
      <c r="U163" s="163" t="s">
        <v>4095</v>
      </c>
      <c r="V163" s="169" t="s">
        <v>162</v>
      </c>
      <c r="W163" s="173" t="s">
        <v>328</v>
      </c>
    </row>
    <row r="164" spans="1:23" ht="14.45" customHeight="1" x14ac:dyDescent="0.25">
      <c r="A164" s="171" t="s">
        <v>4096</v>
      </c>
      <c r="B164" s="160">
        <v>2</v>
      </c>
      <c r="C164" s="159" t="s">
        <v>168</v>
      </c>
      <c r="D164" s="159" t="s">
        <v>173</v>
      </c>
      <c r="E164" s="159" t="s">
        <v>185</v>
      </c>
      <c r="F164" s="159"/>
      <c r="G164" s="166" t="s">
        <v>342</v>
      </c>
      <c r="H164" s="171" t="s">
        <v>91</v>
      </c>
      <c r="I164" s="159" t="s">
        <v>114</v>
      </c>
      <c r="J164" s="165">
        <v>45161</v>
      </c>
      <c r="K164" s="165">
        <v>45161</v>
      </c>
      <c r="L164" s="172" t="s">
        <v>4097</v>
      </c>
      <c r="M164" s="159" t="s">
        <v>133</v>
      </c>
      <c r="N164" s="159" t="s">
        <v>3221</v>
      </c>
      <c r="O164" s="159" t="s">
        <v>359</v>
      </c>
      <c r="P164" s="159"/>
      <c r="Q164" s="165"/>
      <c r="R164" s="166"/>
      <c r="S164" s="167"/>
      <c r="T164" s="168">
        <v>45172</v>
      </c>
      <c r="U164" s="163" t="s">
        <v>958</v>
      </c>
      <c r="V164" s="169" t="s">
        <v>162</v>
      </c>
      <c r="W164" s="173" t="s">
        <v>502</v>
      </c>
    </row>
    <row r="165" spans="1:23" ht="14.45" customHeight="1" x14ac:dyDescent="0.25">
      <c r="A165" s="171" t="s">
        <v>4098</v>
      </c>
      <c r="B165" s="160">
        <v>19</v>
      </c>
      <c r="C165" s="159" t="s">
        <v>168</v>
      </c>
      <c r="D165" s="159" t="s">
        <v>173</v>
      </c>
      <c r="E165" s="159" t="s">
        <v>279</v>
      </c>
      <c r="F165" s="159"/>
      <c r="G165" s="166" t="s">
        <v>350</v>
      </c>
      <c r="H165" s="171" t="s">
        <v>89</v>
      </c>
      <c r="I165" s="159" t="s">
        <v>106</v>
      </c>
      <c r="J165" s="165">
        <v>45161</v>
      </c>
      <c r="K165" s="165">
        <v>45161</v>
      </c>
      <c r="L165" s="172" t="s">
        <v>4099</v>
      </c>
      <c r="M165" s="159" t="s">
        <v>137</v>
      </c>
      <c r="N165" s="159" t="s">
        <v>3221</v>
      </c>
      <c r="O165" s="159" t="s">
        <v>826</v>
      </c>
      <c r="P165" s="159"/>
      <c r="Q165" s="165"/>
      <c r="R165" s="166"/>
      <c r="S165" s="167"/>
      <c r="T165" s="168">
        <v>45163</v>
      </c>
      <c r="U165" s="163" t="s">
        <v>4100</v>
      </c>
      <c r="V165" s="169" t="s">
        <v>162</v>
      </c>
      <c r="W165" s="173" t="s">
        <v>1562</v>
      </c>
    </row>
    <row r="166" spans="1:23" ht="14.45" customHeight="1" x14ac:dyDescent="0.25">
      <c r="A166" s="171" t="s">
        <v>4101</v>
      </c>
      <c r="B166" s="160">
        <v>1.5</v>
      </c>
      <c r="C166" s="159" t="s">
        <v>178</v>
      </c>
      <c r="D166" s="159" t="s">
        <v>569</v>
      </c>
      <c r="E166" s="159" t="s">
        <v>279</v>
      </c>
      <c r="F166" s="159"/>
      <c r="G166" s="166" t="s">
        <v>179</v>
      </c>
      <c r="H166" s="171" t="s">
        <v>89</v>
      </c>
      <c r="I166" s="159" t="s">
        <v>106</v>
      </c>
      <c r="J166" s="165">
        <v>45162</v>
      </c>
      <c r="K166" s="165">
        <v>45162</v>
      </c>
      <c r="L166" s="172" t="s">
        <v>3220</v>
      </c>
      <c r="M166" s="159" t="s">
        <v>133</v>
      </c>
      <c r="N166" s="159" t="s">
        <v>3221</v>
      </c>
      <c r="O166" s="159" t="s">
        <v>383</v>
      </c>
      <c r="P166" s="159"/>
      <c r="Q166" s="165"/>
      <c r="R166" s="166"/>
      <c r="S166" s="167"/>
      <c r="T166" s="168">
        <v>45167</v>
      </c>
      <c r="U166" s="163" t="s">
        <v>3666</v>
      </c>
      <c r="V166" s="169" t="s">
        <v>162</v>
      </c>
      <c r="W166" s="173" t="s">
        <v>328</v>
      </c>
    </row>
    <row r="167" spans="1:23" ht="14.45" customHeight="1" x14ac:dyDescent="0.25">
      <c r="A167" s="171" t="s">
        <v>4102</v>
      </c>
      <c r="B167" s="160">
        <v>40</v>
      </c>
      <c r="C167" s="159" t="s">
        <v>168</v>
      </c>
      <c r="D167" s="159" t="s">
        <v>173</v>
      </c>
      <c r="E167" s="159" t="s">
        <v>279</v>
      </c>
      <c r="F167" s="159"/>
      <c r="G167" s="166" t="s">
        <v>477</v>
      </c>
      <c r="H167" s="171" t="s">
        <v>89</v>
      </c>
      <c r="I167" s="159" t="s">
        <v>106</v>
      </c>
      <c r="J167" s="165">
        <v>45162</v>
      </c>
      <c r="K167" s="165">
        <v>45162</v>
      </c>
      <c r="L167" s="172" t="s">
        <v>4103</v>
      </c>
      <c r="M167" s="159" t="s">
        <v>137</v>
      </c>
      <c r="N167" s="159" t="s">
        <v>3221</v>
      </c>
      <c r="O167" s="159" t="s">
        <v>462</v>
      </c>
      <c r="P167" s="159"/>
      <c r="Q167" s="165"/>
      <c r="R167" s="166"/>
      <c r="S167" s="167"/>
      <c r="T167" s="168">
        <v>45166</v>
      </c>
      <c r="U167" s="163" t="s">
        <v>4104</v>
      </c>
      <c r="V167" s="169" t="s">
        <v>162</v>
      </c>
      <c r="W167" s="173" t="s">
        <v>398</v>
      </c>
    </row>
    <row r="168" spans="1:23" ht="14.45" customHeight="1" x14ac:dyDescent="0.25">
      <c r="A168" s="171" t="s">
        <v>4105</v>
      </c>
      <c r="B168" s="160">
        <v>23</v>
      </c>
      <c r="C168" s="159" t="s">
        <v>168</v>
      </c>
      <c r="D168" s="159" t="s">
        <v>173</v>
      </c>
      <c r="E168" s="159" t="s">
        <v>279</v>
      </c>
      <c r="F168" s="159"/>
      <c r="G168" s="166" t="s">
        <v>477</v>
      </c>
      <c r="H168" s="171" t="s">
        <v>89</v>
      </c>
      <c r="I168" s="159" t="s">
        <v>106</v>
      </c>
      <c r="J168" s="165">
        <v>45163</v>
      </c>
      <c r="K168" s="165">
        <v>45163</v>
      </c>
      <c r="L168" s="172" t="s">
        <v>4106</v>
      </c>
      <c r="M168" s="159" t="s">
        <v>137</v>
      </c>
      <c r="N168" s="159" t="s">
        <v>3221</v>
      </c>
      <c r="O168" s="159" t="s">
        <v>1733</v>
      </c>
      <c r="P168" s="159"/>
      <c r="Q168" s="165"/>
      <c r="R168" s="166"/>
      <c r="S168" s="167"/>
      <c r="T168" s="168">
        <v>45169</v>
      </c>
      <c r="U168" s="163" t="s">
        <v>4107</v>
      </c>
      <c r="V168" s="169" t="s">
        <v>162</v>
      </c>
      <c r="W168" s="173" t="s">
        <v>702</v>
      </c>
    </row>
    <row r="169" spans="1:23" ht="14.45" customHeight="1" x14ac:dyDescent="0.25">
      <c r="A169" s="171" t="s">
        <v>4108</v>
      </c>
      <c r="B169" s="160">
        <v>20</v>
      </c>
      <c r="C169" s="159" t="s">
        <v>168</v>
      </c>
      <c r="D169" s="159" t="s">
        <v>173</v>
      </c>
      <c r="E169" s="159" t="s">
        <v>279</v>
      </c>
      <c r="F169" s="159"/>
      <c r="G169" s="166" t="s">
        <v>224</v>
      </c>
      <c r="H169" s="171" t="s">
        <v>89</v>
      </c>
      <c r="I169" s="159" t="s">
        <v>104</v>
      </c>
      <c r="J169" s="165">
        <v>45163</v>
      </c>
      <c r="K169" s="165">
        <v>45163</v>
      </c>
      <c r="L169" s="172" t="s">
        <v>652</v>
      </c>
      <c r="M169" s="159" t="s">
        <v>137</v>
      </c>
      <c r="N169" s="159" t="s">
        <v>3221</v>
      </c>
      <c r="O169" s="159" t="s">
        <v>462</v>
      </c>
      <c r="P169" s="159"/>
      <c r="Q169" s="165"/>
      <c r="R169" s="166"/>
      <c r="S169" s="167"/>
      <c r="T169" s="168">
        <v>45167</v>
      </c>
      <c r="U169" s="163" t="s">
        <v>4109</v>
      </c>
      <c r="V169" s="169" t="s">
        <v>162</v>
      </c>
      <c r="W169" s="173" t="s">
        <v>398</v>
      </c>
    </row>
    <row r="170" spans="1:23" ht="14.45" customHeight="1" x14ac:dyDescent="0.25">
      <c r="A170" s="171" t="s">
        <v>4110</v>
      </c>
      <c r="B170" s="160">
        <f>7*30.4387/365.25</f>
        <v>0.58335633127994524</v>
      </c>
      <c r="C170" s="159" t="s">
        <v>178</v>
      </c>
      <c r="D170" s="159" t="s">
        <v>173</v>
      </c>
      <c r="E170" s="159" t="s">
        <v>185</v>
      </c>
      <c r="F170" s="159"/>
      <c r="G170" s="166" t="s">
        <v>1891</v>
      </c>
      <c r="H170" s="171" t="s">
        <v>91</v>
      </c>
      <c r="I170" s="159" t="s">
        <v>114</v>
      </c>
      <c r="J170" s="165">
        <v>45163</v>
      </c>
      <c r="K170" s="165">
        <v>45163</v>
      </c>
      <c r="L170" s="172" t="s">
        <v>2035</v>
      </c>
      <c r="M170" s="159" t="s">
        <v>133</v>
      </c>
      <c r="N170" s="159" t="s">
        <v>3221</v>
      </c>
      <c r="O170" s="159" t="s">
        <v>284</v>
      </c>
      <c r="P170" s="159"/>
      <c r="Q170" s="165"/>
      <c r="R170" s="166"/>
      <c r="S170" s="167"/>
      <c r="T170" s="168">
        <v>45167</v>
      </c>
      <c r="U170" s="163" t="s">
        <v>365</v>
      </c>
      <c r="V170" s="169" t="s">
        <v>162</v>
      </c>
      <c r="W170" s="173" t="s">
        <v>299</v>
      </c>
    </row>
    <row r="171" spans="1:23" ht="14.45" customHeight="1" x14ac:dyDescent="0.25">
      <c r="A171" s="171" t="s">
        <v>4111</v>
      </c>
      <c r="B171" s="160">
        <v>35</v>
      </c>
      <c r="C171" s="159" t="s">
        <v>168</v>
      </c>
      <c r="D171" s="159" t="s">
        <v>173</v>
      </c>
      <c r="E171" s="159" t="s">
        <v>279</v>
      </c>
      <c r="F171" s="159"/>
      <c r="G171" s="166" t="s">
        <v>224</v>
      </c>
      <c r="H171" s="171" t="s">
        <v>89</v>
      </c>
      <c r="I171" s="159" t="s">
        <v>104</v>
      </c>
      <c r="J171" s="165">
        <v>45163</v>
      </c>
      <c r="K171" s="165">
        <v>45163</v>
      </c>
      <c r="L171" s="172" t="s">
        <v>4112</v>
      </c>
      <c r="M171" s="159" t="s">
        <v>137</v>
      </c>
      <c r="N171" s="159" t="s">
        <v>3221</v>
      </c>
      <c r="O171" s="159" t="s">
        <v>352</v>
      </c>
      <c r="P171" s="159" t="s">
        <v>353</v>
      </c>
      <c r="Q171" s="165">
        <v>45163</v>
      </c>
      <c r="R171" s="166" t="s">
        <v>354</v>
      </c>
      <c r="S171" s="167"/>
      <c r="T171" s="168">
        <v>45175</v>
      </c>
      <c r="U171" s="163" t="s">
        <v>4113</v>
      </c>
      <c r="V171" s="169" t="s">
        <v>162</v>
      </c>
      <c r="W171" s="173" t="s">
        <v>324</v>
      </c>
    </row>
    <row r="172" spans="1:23" ht="14.45" customHeight="1" x14ac:dyDescent="0.25">
      <c r="A172" s="171" t="s">
        <v>4114</v>
      </c>
      <c r="B172" s="160">
        <v>62</v>
      </c>
      <c r="C172" s="159" t="s">
        <v>168</v>
      </c>
      <c r="D172" s="159" t="s">
        <v>173</v>
      </c>
      <c r="E172" s="159" t="s">
        <v>185</v>
      </c>
      <c r="F172" s="159"/>
      <c r="G172" s="166" t="s">
        <v>436</v>
      </c>
      <c r="H172" s="171" t="s">
        <v>91</v>
      </c>
      <c r="I172" s="159" t="s">
        <v>114</v>
      </c>
      <c r="J172" s="165">
        <v>45164</v>
      </c>
      <c r="K172" s="165">
        <v>45164</v>
      </c>
      <c r="L172" s="172" t="s">
        <v>4115</v>
      </c>
      <c r="M172" s="159" t="s">
        <v>133</v>
      </c>
      <c r="N172" s="159" t="s">
        <v>3221</v>
      </c>
      <c r="O172" s="159" t="s">
        <v>345</v>
      </c>
      <c r="P172" s="159"/>
      <c r="Q172" s="165"/>
      <c r="R172" s="166"/>
      <c r="S172" s="167"/>
      <c r="T172" s="168">
        <v>45167</v>
      </c>
      <c r="U172" s="163" t="s">
        <v>4116</v>
      </c>
      <c r="V172" s="169" t="s">
        <v>162</v>
      </c>
      <c r="W172" s="173" t="s">
        <v>371</v>
      </c>
    </row>
    <row r="173" spans="1:23" ht="14.45" customHeight="1" x14ac:dyDescent="0.25">
      <c r="A173" s="171" t="s">
        <v>4117</v>
      </c>
      <c r="B173" s="160">
        <f>9*30.4387/365.25</f>
        <v>0.75002956878850102</v>
      </c>
      <c r="C173" s="159" t="s">
        <v>178</v>
      </c>
      <c r="D173" s="159" t="s">
        <v>569</v>
      </c>
      <c r="E173" s="159" t="s">
        <v>185</v>
      </c>
      <c r="F173" s="159"/>
      <c r="G173" s="166" t="s">
        <v>436</v>
      </c>
      <c r="H173" s="171" t="s">
        <v>91</v>
      </c>
      <c r="I173" s="159" t="s">
        <v>114</v>
      </c>
      <c r="J173" s="165">
        <v>45164</v>
      </c>
      <c r="K173" s="165">
        <v>45164</v>
      </c>
      <c r="L173" s="172" t="s">
        <v>4118</v>
      </c>
      <c r="M173" s="159" t="s">
        <v>133</v>
      </c>
      <c r="N173" s="159" t="s">
        <v>3823</v>
      </c>
      <c r="O173" s="159" t="s">
        <v>805</v>
      </c>
      <c r="P173" s="159"/>
      <c r="Q173" s="165"/>
      <c r="R173" s="166"/>
      <c r="S173" s="167"/>
      <c r="T173" s="168">
        <v>45168</v>
      </c>
      <c r="U173" s="163" t="s">
        <v>4119</v>
      </c>
      <c r="V173" s="169" t="s">
        <v>162</v>
      </c>
      <c r="W173" s="173" t="s">
        <v>299</v>
      </c>
    </row>
    <row r="174" spans="1:23" ht="14.45" customHeight="1" x14ac:dyDescent="0.25">
      <c r="A174" s="171" t="s">
        <v>4120</v>
      </c>
      <c r="B174" s="160">
        <f>5*30.4387/365.25</f>
        <v>0.41668309377138946</v>
      </c>
      <c r="C174" s="159" t="s">
        <v>178</v>
      </c>
      <c r="D174" s="159" t="s">
        <v>173</v>
      </c>
      <c r="E174" s="159" t="s">
        <v>279</v>
      </c>
      <c r="F174" s="159"/>
      <c r="G174" s="166" t="s">
        <v>338</v>
      </c>
      <c r="H174" s="171" t="s">
        <v>89</v>
      </c>
      <c r="I174" s="159" t="s">
        <v>102</v>
      </c>
      <c r="J174" s="165">
        <v>45164</v>
      </c>
      <c r="K174" s="165">
        <v>45164</v>
      </c>
      <c r="L174" s="172" t="s">
        <v>211</v>
      </c>
      <c r="M174" s="159" t="s">
        <v>133</v>
      </c>
      <c r="N174" s="159" t="s">
        <v>3221</v>
      </c>
      <c r="O174" s="159" t="s">
        <v>284</v>
      </c>
      <c r="P174" s="159"/>
      <c r="Q174" s="165"/>
      <c r="R174" s="166"/>
      <c r="S174" s="167"/>
      <c r="T174" s="168">
        <v>45172</v>
      </c>
      <c r="U174" s="163" t="s">
        <v>1086</v>
      </c>
      <c r="V174" s="169" t="s">
        <v>162</v>
      </c>
      <c r="W174" s="173" t="s">
        <v>387</v>
      </c>
    </row>
    <row r="175" spans="1:23" ht="14.45" customHeight="1" x14ac:dyDescent="0.25">
      <c r="A175" s="171" t="s">
        <v>4121</v>
      </c>
      <c r="B175" s="160">
        <v>80</v>
      </c>
      <c r="C175" s="159" t="s">
        <v>168</v>
      </c>
      <c r="D175" s="159" t="s">
        <v>173</v>
      </c>
      <c r="E175" s="159" t="s">
        <v>279</v>
      </c>
      <c r="F175" s="159"/>
      <c r="G175" s="166" t="s">
        <v>400</v>
      </c>
      <c r="H175" s="171" t="s">
        <v>89</v>
      </c>
      <c r="I175" s="159" t="s">
        <v>106</v>
      </c>
      <c r="J175" s="165">
        <v>45165</v>
      </c>
      <c r="K175" s="165">
        <v>45165</v>
      </c>
      <c r="L175" s="172" t="s">
        <v>198</v>
      </c>
      <c r="M175" s="159" t="s">
        <v>133</v>
      </c>
      <c r="N175" s="159" t="s">
        <v>3823</v>
      </c>
      <c r="O175" s="159" t="s">
        <v>805</v>
      </c>
      <c r="P175" s="159"/>
      <c r="Q175" s="165"/>
      <c r="R175" s="166"/>
      <c r="S175" s="167"/>
      <c r="T175" s="168">
        <v>45167</v>
      </c>
      <c r="U175" s="163" t="s">
        <v>650</v>
      </c>
      <c r="V175" s="169" t="s">
        <v>162</v>
      </c>
      <c r="W175" s="173" t="s">
        <v>276</v>
      </c>
    </row>
    <row r="176" spans="1:23" ht="14.45" customHeight="1" x14ac:dyDescent="0.25">
      <c r="A176" s="171" t="s">
        <v>4122</v>
      </c>
      <c r="B176" s="160">
        <v>27</v>
      </c>
      <c r="C176" s="159" t="s">
        <v>168</v>
      </c>
      <c r="D176" s="159" t="s">
        <v>169</v>
      </c>
      <c r="E176" s="159" t="s">
        <v>185</v>
      </c>
      <c r="F176" s="159"/>
      <c r="G176" s="166" t="s">
        <v>2383</v>
      </c>
      <c r="H176" s="171" t="s">
        <v>91</v>
      </c>
      <c r="I176" s="159" t="s">
        <v>114</v>
      </c>
      <c r="J176" s="165">
        <v>45165</v>
      </c>
      <c r="K176" s="165">
        <v>45165</v>
      </c>
      <c r="L176" s="172" t="s">
        <v>4123</v>
      </c>
      <c r="M176" s="159" t="s">
        <v>137</v>
      </c>
      <c r="N176" s="159" t="s">
        <v>3823</v>
      </c>
      <c r="O176" s="159" t="s">
        <v>171</v>
      </c>
      <c r="P176" s="159"/>
      <c r="Q176" s="165"/>
      <c r="R176" s="166"/>
      <c r="S176" s="167"/>
      <c r="T176" s="168">
        <v>45169</v>
      </c>
      <c r="U176" s="163" t="s">
        <v>4124</v>
      </c>
      <c r="V176" s="169" t="s">
        <v>162</v>
      </c>
      <c r="W176" s="173" t="s">
        <v>299</v>
      </c>
    </row>
    <row r="177" spans="1:23" ht="14.45" customHeight="1" x14ac:dyDescent="0.25">
      <c r="A177" s="171" t="s">
        <v>4125</v>
      </c>
      <c r="B177" s="160">
        <v>60</v>
      </c>
      <c r="C177" s="159" t="s">
        <v>168</v>
      </c>
      <c r="D177" s="159" t="s">
        <v>173</v>
      </c>
      <c r="E177" s="159" t="s">
        <v>279</v>
      </c>
      <c r="F177" s="159"/>
      <c r="G177" s="166" t="s">
        <v>598</v>
      </c>
      <c r="H177" s="171" t="s">
        <v>89</v>
      </c>
      <c r="I177" s="159" t="s">
        <v>106</v>
      </c>
      <c r="J177" s="165">
        <v>45165</v>
      </c>
      <c r="K177" s="165">
        <v>45165</v>
      </c>
      <c r="L177" s="172" t="s">
        <v>4126</v>
      </c>
      <c r="M177" s="159" t="s">
        <v>133</v>
      </c>
      <c r="N177" s="159" t="s">
        <v>3823</v>
      </c>
      <c r="O177" s="159" t="s">
        <v>345</v>
      </c>
      <c r="P177" s="159"/>
      <c r="Q177" s="165"/>
      <c r="R177" s="166" t="s">
        <v>147</v>
      </c>
      <c r="S177" s="167"/>
      <c r="T177" s="168">
        <v>45169</v>
      </c>
      <c r="U177" s="163" t="s">
        <v>4127</v>
      </c>
      <c r="V177" s="169" t="s">
        <v>162</v>
      </c>
      <c r="W177" s="173" t="s">
        <v>293</v>
      </c>
    </row>
    <row r="178" spans="1:23" ht="14.45" customHeight="1" x14ac:dyDescent="0.25">
      <c r="A178" s="171" t="s">
        <v>4128</v>
      </c>
      <c r="B178" s="160">
        <f>1*30.4387/365.25</f>
        <v>8.3336618754277891E-2</v>
      </c>
      <c r="C178" s="159" t="s">
        <v>178</v>
      </c>
      <c r="D178" s="159" t="s">
        <v>173</v>
      </c>
      <c r="E178" s="159" t="s">
        <v>185</v>
      </c>
      <c r="F178" s="159"/>
      <c r="G178" s="166" t="s">
        <v>342</v>
      </c>
      <c r="H178" s="171" t="s">
        <v>91</v>
      </c>
      <c r="I178" s="159" t="s">
        <v>114</v>
      </c>
      <c r="J178" s="165">
        <v>45165</v>
      </c>
      <c r="K178" s="165">
        <v>45165</v>
      </c>
      <c r="L178" s="172" t="s">
        <v>4129</v>
      </c>
      <c r="M178" s="159" t="s">
        <v>133</v>
      </c>
      <c r="N178" s="159" t="s">
        <v>3823</v>
      </c>
      <c r="O178" s="159" t="s">
        <v>284</v>
      </c>
      <c r="P178" s="159"/>
      <c r="Q178" s="165"/>
      <c r="R178" s="166"/>
      <c r="S178" s="167"/>
      <c r="T178" s="168">
        <v>45167</v>
      </c>
      <c r="U178" s="163" t="s">
        <v>365</v>
      </c>
      <c r="V178" s="169" t="s">
        <v>162</v>
      </c>
      <c r="W178" s="173" t="s">
        <v>665</v>
      </c>
    </row>
    <row r="179" spans="1:23" ht="14.45" customHeight="1" x14ac:dyDescent="0.25">
      <c r="A179" s="171" t="s">
        <v>4130</v>
      </c>
      <c r="B179" s="160">
        <v>35</v>
      </c>
      <c r="C179" s="159" t="s">
        <v>168</v>
      </c>
      <c r="D179" s="159" t="s">
        <v>173</v>
      </c>
      <c r="E179" s="159" t="s">
        <v>185</v>
      </c>
      <c r="F179" s="159"/>
      <c r="G179" s="166" t="s">
        <v>1907</v>
      </c>
      <c r="H179" s="171" t="s">
        <v>89</v>
      </c>
      <c r="I179" s="159" t="s">
        <v>114</v>
      </c>
      <c r="J179" s="165">
        <v>45165</v>
      </c>
      <c r="K179" s="165">
        <v>45165</v>
      </c>
      <c r="L179" s="172" t="s">
        <v>4131</v>
      </c>
      <c r="M179" s="159" t="s">
        <v>137</v>
      </c>
      <c r="N179" s="159" t="s">
        <v>3823</v>
      </c>
      <c r="O179" s="159" t="s">
        <v>1733</v>
      </c>
      <c r="P179" s="159" t="s">
        <v>353</v>
      </c>
      <c r="Q179" s="165">
        <v>45168</v>
      </c>
      <c r="R179" s="166" t="s">
        <v>354</v>
      </c>
      <c r="S179" s="167"/>
      <c r="T179" s="168">
        <v>45174</v>
      </c>
      <c r="U179" s="163" t="s">
        <v>4132</v>
      </c>
      <c r="V179" s="169" t="s">
        <v>162</v>
      </c>
      <c r="W179" s="173" t="s">
        <v>417</v>
      </c>
    </row>
    <row r="180" spans="1:23" ht="14.45" customHeight="1" x14ac:dyDescent="0.25">
      <c r="A180" s="171" t="s">
        <v>4133</v>
      </c>
      <c r="B180" s="160">
        <v>27</v>
      </c>
      <c r="C180" s="159" t="s">
        <v>168</v>
      </c>
      <c r="D180" s="159" t="s">
        <v>173</v>
      </c>
      <c r="E180" s="159" t="s">
        <v>279</v>
      </c>
      <c r="F180" s="159"/>
      <c r="G180" s="166" t="s">
        <v>338</v>
      </c>
      <c r="H180" s="171" t="s">
        <v>89</v>
      </c>
      <c r="I180" s="159" t="s">
        <v>102</v>
      </c>
      <c r="J180" s="165">
        <v>45165</v>
      </c>
      <c r="K180" s="165">
        <v>45165</v>
      </c>
      <c r="L180" s="172" t="s">
        <v>3907</v>
      </c>
      <c r="M180" s="159" t="s">
        <v>137</v>
      </c>
      <c r="N180" s="159" t="s">
        <v>3823</v>
      </c>
      <c r="O180" s="159" t="s">
        <v>171</v>
      </c>
      <c r="P180" s="159"/>
      <c r="Q180" s="165"/>
      <c r="R180" s="166"/>
      <c r="S180" s="167"/>
      <c r="T180" s="168">
        <v>45172</v>
      </c>
      <c r="U180" s="163" t="s">
        <v>4134</v>
      </c>
      <c r="V180" s="169" t="s">
        <v>162</v>
      </c>
      <c r="W180" s="173" t="s">
        <v>423</v>
      </c>
    </row>
    <row r="181" spans="1:23" ht="14.45" customHeight="1" x14ac:dyDescent="0.25">
      <c r="A181" s="171" t="s">
        <v>4135</v>
      </c>
      <c r="B181" s="160">
        <v>5</v>
      </c>
      <c r="C181" s="159" t="s">
        <v>178</v>
      </c>
      <c r="D181" s="159" t="s">
        <v>173</v>
      </c>
      <c r="E181" s="159" t="s">
        <v>185</v>
      </c>
      <c r="F181" s="159"/>
      <c r="G181" s="166" t="s">
        <v>436</v>
      </c>
      <c r="H181" s="171" t="s">
        <v>91</v>
      </c>
      <c r="I181" s="159" t="s">
        <v>114</v>
      </c>
      <c r="J181" s="165">
        <v>45165</v>
      </c>
      <c r="K181" s="165">
        <v>45165</v>
      </c>
      <c r="L181" s="172" t="s">
        <v>2008</v>
      </c>
      <c r="M181" s="159" t="s">
        <v>133</v>
      </c>
      <c r="N181" s="159" t="s">
        <v>3823</v>
      </c>
      <c r="O181" s="159" t="s">
        <v>291</v>
      </c>
      <c r="P181" s="159"/>
      <c r="Q181" s="165"/>
      <c r="R181" s="166"/>
      <c r="S181" s="167"/>
      <c r="T181" s="168">
        <v>45170</v>
      </c>
      <c r="U181" s="163" t="s">
        <v>4136</v>
      </c>
      <c r="V181" s="169" t="s">
        <v>162</v>
      </c>
      <c r="W181" s="173" t="s">
        <v>328</v>
      </c>
    </row>
    <row r="182" spans="1:23" ht="14.45" customHeight="1" x14ac:dyDescent="0.25">
      <c r="A182" s="171" t="s">
        <v>4137</v>
      </c>
      <c r="B182" s="160">
        <v>29</v>
      </c>
      <c r="C182" s="159" t="s">
        <v>168</v>
      </c>
      <c r="D182" s="159" t="s">
        <v>173</v>
      </c>
      <c r="E182" s="159" t="s">
        <v>185</v>
      </c>
      <c r="F182" s="159"/>
      <c r="G182" s="166" t="s">
        <v>1907</v>
      </c>
      <c r="H182" s="171" t="s">
        <v>89</v>
      </c>
      <c r="I182" s="159" t="s">
        <v>114</v>
      </c>
      <c r="J182" s="165">
        <v>45165</v>
      </c>
      <c r="K182" s="165">
        <v>45165</v>
      </c>
      <c r="L182" s="172" t="s">
        <v>4138</v>
      </c>
      <c r="M182" s="159" t="s">
        <v>137</v>
      </c>
      <c r="N182" s="159" t="s">
        <v>3221</v>
      </c>
      <c r="O182" s="159" t="s">
        <v>462</v>
      </c>
      <c r="P182" s="159"/>
      <c r="Q182" s="165"/>
      <c r="R182" s="166"/>
      <c r="S182" s="167"/>
      <c r="T182" s="168">
        <v>45168</v>
      </c>
      <c r="U182" s="163" t="s">
        <v>4139</v>
      </c>
      <c r="V182" s="169" t="s">
        <v>162</v>
      </c>
      <c r="W182" s="173" t="s">
        <v>371</v>
      </c>
    </row>
    <row r="183" spans="1:23" ht="14.45" customHeight="1" x14ac:dyDescent="0.25">
      <c r="A183" s="171" t="s">
        <v>4140</v>
      </c>
      <c r="B183" s="160">
        <v>1</v>
      </c>
      <c r="C183" s="159" t="s">
        <v>168</v>
      </c>
      <c r="D183" s="159" t="s">
        <v>169</v>
      </c>
      <c r="E183" s="159" t="s">
        <v>185</v>
      </c>
      <c r="F183" s="159"/>
      <c r="G183" s="166" t="s">
        <v>1609</v>
      </c>
      <c r="H183" s="171" t="s">
        <v>91</v>
      </c>
      <c r="I183" s="159" t="s">
        <v>116</v>
      </c>
      <c r="J183" s="165">
        <v>45165</v>
      </c>
      <c r="K183" s="165">
        <v>45165</v>
      </c>
      <c r="L183" s="172" t="s">
        <v>365</v>
      </c>
      <c r="M183" s="159" t="s">
        <v>133</v>
      </c>
      <c r="N183" s="159" t="s">
        <v>3823</v>
      </c>
      <c r="O183" s="159" t="s">
        <v>284</v>
      </c>
      <c r="P183" s="159"/>
      <c r="Q183" s="165"/>
      <c r="R183" s="166"/>
      <c r="S183" s="167"/>
      <c r="T183" s="168">
        <v>45167</v>
      </c>
      <c r="U183" s="163" t="s">
        <v>365</v>
      </c>
      <c r="V183" s="169" t="s">
        <v>162</v>
      </c>
      <c r="W183" s="173" t="s">
        <v>276</v>
      </c>
    </row>
    <row r="184" spans="1:23" ht="14.45" customHeight="1" x14ac:dyDescent="0.25">
      <c r="A184" s="171" t="s">
        <v>4141</v>
      </c>
      <c r="B184" s="160">
        <v>20</v>
      </c>
      <c r="C184" s="159" t="s">
        <v>168</v>
      </c>
      <c r="D184" s="159" t="s">
        <v>173</v>
      </c>
      <c r="E184" s="159" t="s">
        <v>185</v>
      </c>
      <c r="F184" s="159"/>
      <c r="G184" s="166" t="s">
        <v>521</v>
      </c>
      <c r="H184" s="171" t="s">
        <v>91</v>
      </c>
      <c r="I184" s="159" t="s">
        <v>114</v>
      </c>
      <c r="J184" s="165">
        <v>45165</v>
      </c>
      <c r="K184" s="165">
        <v>45165</v>
      </c>
      <c r="L184" s="172" t="s">
        <v>3907</v>
      </c>
      <c r="M184" s="159" t="s">
        <v>137</v>
      </c>
      <c r="N184" s="159" t="s">
        <v>3823</v>
      </c>
      <c r="O184" s="159" t="s">
        <v>171</v>
      </c>
      <c r="P184" s="159" t="s">
        <v>353</v>
      </c>
      <c r="Q184" s="165">
        <v>45165</v>
      </c>
      <c r="R184" s="166" t="s">
        <v>354</v>
      </c>
      <c r="S184" s="167"/>
      <c r="T184" s="168">
        <v>45178</v>
      </c>
      <c r="U184" s="163" t="s">
        <v>4142</v>
      </c>
      <c r="V184" s="169" t="s">
        <v>162</v>
      </c>
      <c r="W184" s="173" t="s">
        <v>641</v>
      </c>
    </row>
    <row r="185" spans="1:23" ht="14.45" customHeight="1" x14ac:dyDescent="0.25">
      <c r="A185" s="171" t="s">
        <v>4143</v>
      </c>
      <c r="B185" s="160">
        <v>24</v>
      </c>
      <c r="C185" s="159" t="s">
        <v>168</v>
      </c>
      <c r="D185" s="159" t="s">
        <v>173</v>
      </c>
      <c r="E185" s="159" t="s">
        <v>279</v>
      </c>
      <c r="F185" s="159"/>
      <c r="G185" s="166" t="s">
        <v>224</v>
      </c>
      <c r="H185" s="171" t="s">
        <v>89</v>
      </c>
      <c r="I185" s="159" t="s">
        <v>104</v>
      </c>
      <c r="J185" s="165">
        <v>45166</v>
      </c>
      <c r="K185" s="165">
        <v>45166</v>
      </c>
      <c r="L185" s="172" t="s">
        <v>3907</v>
      </c>
      <c r="M185" s="159" t="s">
        <v>137</v>
      </c>
      <c r="N185" s="159" t="s">
        <v>3823</v>
      </c>
      <c r="O185" s="159" t="s">
        <v>171</v>
      </c>
      <c r="P185" s="159" t="s">
        <v>353</v>
      </c>
      <c r="Q185" s="165">
        <v>45166</v>
      </c>
      <c r="R185" s="166" t="s">
        <v>354</v>
      </c>
      <c r="S185" s="167"/>
      <c r="T185" s="168">
        <v>45169</v>
      </c>
      <c r="U185" s="163" t="s">
        <v>4144</v>
      </c>
      <c r="V185" s="169" t="s">
        <v>162</v>
      </c>
      <c r="W185" s="173" t="s">
        <v>376</v>
      </c>
    </row>
    <row r="186" spans="1:23" ht="14.45" customHeight="1" x14ac:dyDescent="0.25">
      <c r="A186" s="171" t="s">
        <v>4145</v>
      </c>
      <c r="B186" s="160">
        <v>26</v>
      </c>
      <c r="C186" s="159" t="s">
        <v>168</v>
      </c>
      <c r="D186" s="159" t="s">
        <v>169</v>
      </c>
      <c r="E186" s="159" t="s">
        <v>279</v>
      </c>
      <c r="F186" s="159"/>
      <c r="G186" s="166" t="s">
        <v>4146</v>
      </c>
      <c r="H186" s="171" t="s">
        <v>89</v>
      </c>
      <c r="I186" s="159" t="s">
        <v>106</v>
      </c>
      <c r="J186" s="165">
        <v>45166</v>
      </c>
      <c r="K186" s="165">
        <v>45166</v>
      </c>
      <c r="L186" s="172" t="s">
        <v>4147</v>
      </c>
      <c r="M186" s="159" t="s">
        <v>137</v>
      </c>
      <c r="N186" s="159" t="s">
        <v>3823</v>
      </c>
      <c r="O186" s="159" t="s">
        <v>171</v>
      </c>
      <c r="P186" s="159" t="s">
        <v>353</v>
      </c>
      <c r="Q186" s="165">
        <v>45167</v>
      </c>
      <c r="R186" s="166" t="s">
        <v>354</v>
      </c>
      <c r="S186" s="167"/>
      <c r="T186" s="168">
        <v>45171</v>
      </c>
      <c r="U186" s="163" t="s">
        <v>4148</v>
      </c>
      <c r="V186" s="169" t="s">
        <v>162</v>
      </c>
      <c r="W186" s="173" t="s">
        <v>1942</v>
      </c>
    </row>
    <row r="187" spans="1:23" ht="14.45" customHeight="1" x14ac:dyDescent="0.25">
      <c r="A187" s="171" t="s">
        <v>4149</v>
      </c>
      <c r="B187" s="160">
        <f>4*30.4387/365.25</f>
        <v>0.33334647501711157</v>
      </c>
      <c r="C187" s="159" t="s">
        <v>178</v>
      </c>
      <c r="D187" s="159" t="s">
        <v>173</v>
      </c>
      <c r="E187" s="159" t="s">
        <v>279</v>
      </c>
      <c r="F187" s="159"/>
      <c r="G187" s="166" t="s">
        <v>179</v>
      </c>
      <c r="H187" s="171" t="s">
        <v>89</v>
      </c>
      <c r="I187" s="159" t="s">
        <v>106</v>
      </c>
      <c r="J187" s="165">
        <v>45166</v>
      </c>
      <c r="K187" s="165">
        <v>45166</v>
      </c>
      <c r="L187" s="172" t="s">
        <v>4129</v>
      </c>
      <c r="M187" s="159" t="s">
        <v>133</v>
      </c>
      <c r="N187" s="159" t="s">
        <v>3823</v>
      </c>
      <c r="O187" s="159" t="s">
        <v>284</v>
      </c>
      <c r="P187" s="159"/>
      <c r="Q187" s="165"/>
      <c r="R187" s="166"/>
      <c r="S187" s="167"/>
      <c r="T187" s="168">
        <v>45183</v>
      </c>
      <c r="U187" s="163" t="s">
        <v>4150</v>
      </c>
      <c r="V187" s="169" t="s">
        <v>162</v>
      </c>
      <c r="W187" s="173" t="s">
        <v>1091</v>
      </c>
    </row>
    <row r="188" spans="1:23" ht="14.45" customHeight="1" x14ac:dyDescent="0.25">
      <c r="A188" s="171" t="s">
        <v>4151</v>
      </c>
      <c r="B188" s="160">
        <v>4</v>
      </c>
      <c r="C188" s="159" t="s">
        <v>178</v>
      </c>
      <c r="D188" s="159" t="s">
        <v>173</v>
      </c>
      <c r="E188" s="159" t="s">
        <v>279</v>
      </c>
      <c r="F188" s="159"/>
      <c r="G188" s="166" t="s">
        <v>179</v>
      </c>
      <c r="H188" s="171" t="s">
        <v>89</v>
      </c>
      <c r="I188" s="159" t="s">
        <v>106</v>
      </c>
      <c r="J188" s="165">
        <v>45166</v>
      </c>
      <c r="K188" s="165">
        <v>45166</v>
      </c>
      <c r="L188" s="172" t="s">
        <v>4152</v>
      </c>
      <c r="M188" s="159" t="s">
        <v>133</v>
      </c>
      <c r="N188" s="159" t="s">
        <v>3823</v>
      </c>
      <c r="O188" s="159" t="s">
        <v>383</v>
      </c>
      <c r="P188" s="159"/>
      <c r="Q188" s="165"/>
      <c r="R188" s="166"/>
      <c r="S188" s="167"/>
      <c r="T188" s="168">
        <v>45168</v>
      </c>
      <c r="U188" s="163" t="s">
        <v>906</v>
      </c>
      <c r="V188" s="169" t="s">
        <v>162</v>
      </c>
      <c r="W188" s="173" t="s">
        <v>276</v>
      </c>
    </row>
    <row r="189" spans="1:23" ht="14.45" customHeight="1" x14ac:dyDescent="0.25">
      <c r="A189" s="171" t="s">
        <v>4153</v>
      </c>
      <c r="B189" s="160">
        <v>35</v>
      </c>
      <c r="C189" s="159" t="s">
        <v>168</v>
      </c>
      <c r="D189" s="159" t="s">
        <v>173</v>
      </c>
      <c r="E189" s="159" t="s">
        <v>279</v>
      </c>
      <c r="F189" s="159"/>
      <c r="G189" s="166" t="s">
        <v>350</v>
      </c>
      <c r="H189" s="171" t="s">
        <v>89</v>
      </c>
      <c r="I189" s="159" t="s">
        <v>106</v>
      </c>
      <c r="J189" s="165">
        <v>45166</v>
      </c>
      <c r="K189" s="165">
        <v>45166</v>
      </c>
      <c r="L189" s="172" t="s">
        <v>4154</v>
      </c>
      <c r="M189" s="159" t="s">
        <v>137</v>
      </c>
      <c r="N189" s="159" t="s">
        <v>3823</v>
      </c>
      <c r="O189" s="159" t="s">
        <v>284</v>
      </c>
      <c r="P189" s="159"/>
      <c r="Q189" s="165"/>
      <c r="R189" s="166"/>
      <c r="S189" s="167"/>
      <c r="T189" s="168">
        <v>45170</v>
      </c>
      <c r="U189" s="163" t="s">
        <v>4155</v>
      </c>
      <c r="V189" s="169" t="s">
        <v>162</v>
      </c>
      <c r="W189" s="173" t="s">
        <v>398</v>
      </c>
    </row>
    <row r="190" spans="1:23" ht="14.45" customHeight="1" x14ac:dyDescent="0.25">
      <c r="A190" s="171" t="s">
        <v>4156</v>
      </c>
      <c r="B190" s="160">
        <f>9*30.4387/365.25</f>
        <v>0.75002956878850102</v>
      </c>
      <c r="C190" s="159" t="s">
        <v>178</v>
      </c>
      <c r="D190" s="159" t="s">
        <v>173</v>
      </c>
      <c r="E190" s="159" t="s">
        <v>185</v>
      </c>
      <c r="F190" s="159"/>
      <c r="G190" s="166" t="s">
        <v>405</v>
      </c>
      <c r="H190" s="171" t="s">
        <v>91</v>
      </c>
      <c r="I190" s="159" t="s">
        <v>114</v>
      </c>
      <c r="J190" s="165">
        <v>45167</v>
      </c>
      <c r="K190" s="165">
        <v>45167</v>
      </c>
      <c r="L190" s="172" t="s">
        <v>406</v>
      </c>
      <c r="M190" s="159" t="s">
        <v>133</v>
      </c>
      <c r="N190" s="159" t="s">
        <v>3823</v>
      </c>
      <c r="O190" s="159" t="s">
        <v>284</v>
      </c>
      <c r="P190" s="159"/>
      <c r="Q190" s="165"/>
      <c r="R190" s="166"/>
      <c r="S190" s="167"/>
      <c r="T190" s="168">
        <v>45172</v>
      </c>
      <c r="U190" s="163"/>
      <c r="V190" s="169" t="s">
        <v>162</v>
      </c>
      <c r="W190" s="173" t="s">
        <v>328</v>
      </c>
    </row>
    <row r="191" spans="1:23" ht="14.45" customHeight="1" x14ac:dyDescent="0.25">
      <c r="A191" s="171" t="s">
        <v>4157</v>
      </c>
      <c r="B191" s="170">
        <f>14/365.25</f>
        <v>3.8329911019849415E-2</v>
      </c>
      <c r="C191" s="159" t="s">
        <v>168</v>
      </c>
      <c r="D191" s="159" t="s">
        <v>173</v>
      </c>
      <c r="E191" s="159" t="s">
        <v>279</v>
      </c>
      <c r="F191" s="159"/>
      <c r="G191" s="166" t="s">
        <v>179</v>
      </c>
      <c r="H191" s="171" t="s">
        <v>89</v>
      </c>
      <c r="I191" s="159" t="s">
        <v>106</v>
      </c>
      <c r="J191" s="165">
        <v>45167</v>
      </c>
      <c r="K191" s="165">
        <v>45167</v>
      </c>
      <c r="L191" s="172" t="s">
        <v>692</v>
      </c>
      <c r="M191" s="159" t="s">
        <v>133</v>
      </c>
      <c r="N191" s="159" t="s">
        <v>3823</v>
      </c>
      <c r="O191" s="159" t="s">
        <v>415</v>
      </c>
      <c r="P191" s="159"/>
      <c r="Q191" s="165"/>
      <c r="R191" s="166"/>
      <c r="S191" s="167"/>
      <c r="T191" s="168">
        <v>45171</v>
      </c>
      <c r="U191" s="163" t="s">
        <v>285</v>
      </c>
      <c r="V191" s="169" t="s">
        <v>162</v>
      </c>
      <c r="W191" s="173" t="s">
        <v>4158</v>
      </c>
    </row>
    <row r="192" spans="1:23" ht="14.45" customHeight="1" x14ac:dyDescent="0.25">
      <c r="A192" s="171" t="s">
        <v>4159</v>
      </c>
      <c r="B192" s="170">
        <f>12/365.25</f>
        <v>3.2854209445585217E-2</v>
      </c>
      <c r="C192" s="159" t="s">
        <v>178</v>
      </c>
      <c r="D192" s="159" t="s">
        <v>173</v>
      </c>
      <c r="E192" s="159" t="s">
        <v>185</v>
      </c>
      <c r="F192" s="159"/>
      <c r="G192" s="166" t="s">
        <v>446</v>
      </c>
      <c r="H192" s="171" t="s">
        <v>91</v>
      </c>
      <c r="I192" s="159" t="s">
        <v>114</v>
      </c>
      <c r="J192" s="165">
        <v>45167</v>
      </c>
      <c r="K192" s="165">
        <v>45167</v>
      </c>
      <c r="L192" s="172" t="s">
        <v>692</v>
      </c>
      <c r="M192" s="159" t="s">
        <v>133</v>
      </c>
      <c r="N192" s="159" t="s">
        <v>3823</v>
      </c>
      <c r="O192" s="159" t="s">
        <v>415</v>
      </c>
      <c r="P192" s="159"/>
      <c r="Q192" s="165"/>
      <c r="R192" s="166"/>
      <c r="S192" s="167"/>
      <c r="T192" s="168">
        <v>45171</v>
      </c>
      <c r="U192" s="163" t="s">
        <v>574</v>
      </c>
      <c r="V192" s="169" t="s">
        <v>162</v>
      </c>
      <c r="W192" s="173" t="s">
        <v>299</v>
      </c>
    </row>
    <row r="193" spans="1:23" ht="14.45" customHeight="1" x14ac:dyDescent="0.25">
      <c r="A193" s="171" t="s">
        <v>4160</v>
      </c>
      <c r="B193" s="160">
        <f>4*30.4387/365.25</f>
        <v>0.33334647501711157</v>
      </c>
      <c r="C193" s="159" t="s">
        <v>178</v>
      </c>
      <c r="D193" s="159" t="s">
        <v>173</v>
      </c>
      <c r="E193" s="159" t="s">
        <v>185</v>
      </c>
      <c r="F193" s="159"/>
      <c r="G193" s="166" t="s">
        <v>446</v>
      </c>
      <c r="H193" s="171" t="s">
        <v>91</v>
      </c>
      <c r="I193" s="159" t="s">
        <v>114</v>
      </c>
      <c r="J193" s="165">
        <v>45167</v>
      </c>
      <c r="K193" s="165">
        <v>45167</v>
      </c>
      <c r="L193" s="172" t="s">
        <v>406</v>
      </c>
      <c r="M193" s="159" t="s">
        <v>133</v>
      </c>
      <c r="N193" s="159" t="s">
        <v>3823</v>
      </c>
      <c r="O193" s="159" t="s">
        <v>284</v>
      </c>
      <c r="P193" s="159"/>
      <c r="Q193" s="165"/>
      <c r="R193" s="166"/>
      <c r="S193" s="167"/>
      <c r="T193" s="168">
        <v>45172</v>
      </c>
      <c r="U193" s="163" t="s">
        <v>406</v>
      </c>
      <c r="V193" s="169" t="s">
        <v>162</v>
      </c>
      <c r="W193" s="173" t="s">
        <v>328</v>
      </c>
    </row>
    <row r="194" spans="1:23" ht="14.45" customHeight="1" x14ac:dyDescent="0.25">
      <c r="A194" s="171" t="s">
        <v>4161</v>
      </c>
      <c r="B194" s="160">
        <v>6</v>
      </c>
      <c r="C194" s="159" t="s">
        <v>178</v>
      </c>
      <c r="D194" s="159" t="s">
        <v>173</v>
      </c>
      <c r="E194" s="159" t="s">
        <v>185</v>
      </c>
      <c r="F194" s="159"/>
      <c r="G194" s="166" t="s">
        <v>342</v>
      </c>
      <c r="H194" s="171" t="s">
        <v>91</v>
      </c>
      <c r="I194" s="159" t="s">
        <v>114</v>
      </c>
      <c r="J194" s="165">
        <v>45167</v>
      </c>
      <c r="K194" s="165">
        <v>45167</v>
      </c>
      <c r="L194" s="172" t="s">
        <v>4162</v>
      </c>
      <c r="M194" s="159" t="s">
        <v>133</v>
      </c>
      <c r="N194" s="159" t="s">
        <v>3823</v>
      </c>
      <c r="O194" s="159" t="s">
        <v>284</v>
      </c>
      <c r="P194" s="159"/>
      <c r="Q194" s="165"/>
      <c r="R194" s="166"/>
      <c r="S194" s="167"/>
      <c r="T194" s="168">
        <v>45185</v>
      </c>
      <c r="U194" s="163" t="s">
        <v>4163</v>
      </c>
      <c r="V194" s="169" t="s">
        <v>162</v>
      </c>
      <c r="W194" s="173" t="s">
        <v>3992</v>
      </c>
    </row>
    <row r="195" spans="1:23" ht="14.45" customHeight="1" x14ac:dyDescent="0.25">
      <c r="A195" s="171" t="s">
        <v>4164</v>
      </c>
      <c r="B195" s="160">
        <v>55</v>
      </c>
      <c r="C195" s="159" t="s">
        <v>168</v>
      </c>
      <c r="D195" s="159" t="s">
        <v>173</v>
      </c>
      <c r="E195" s="159" t="s">
        <v>279</v>
      </c>
      <c r="F195" s="159"/>
      <c r="G195" s="166" t="s">
        <v>224</v>
      </c>
      <c r="H195" s="171" t="s">
        <v>91</v>
      </c>
      <c r="I195" s="159" t="s">
        <v>104</v>
      </c>
      <c r="J195" s="165">
        <v>45167</v>
      </c>
      <c r="K195" s="165">
        <v>45167</v>
      </c>
      <c r="L195" s="172" t="s">
        <v>4165</v>
      </c>
      <c r="M195" s="159" t="s">
        <v>201</v>
      </c>
      <c r="N195" s="159" t="s">
        <v>3823</v>
      </c>
      <c r="O195" s="159" t="s">
        <v>421</v>
      </c>
      <c r="P195" s="159"/>
      <c r="Q195" s="165"/>
      <c r="R195" s="166"/>
      <c r="S195" s="167"/>
      <c r="T195" s="168">
        <v>45179</v>
      </c>
      <c r="U195" s="163" t="s">
        <v>4166</v>
      </c>
      <c r="V195" s="169" t="s">
        <v>162</v>
      </c>
      <c r="W195" s="173" t="s">
        <v>324</v>
      </c>
    </row>
    <row r="196" spans="1:23" ht="14.45" customHeight="1" x14ac:dyDescent="0.25">
      <c r="A196" s="171" t="s">
        <v>4167</v>
      </c>
      <c r="B196" s="160">
        <v>18</v>
      </c>
      <c r="C196" s="159" t="s">
        <v>168</v>
      </c>
      <c r="D196" s="159" t="s">
        <v>173</v>
      </c>
      <c r="E196" s="159" t="s">
        <v>279</v>
      </c>
      <c r="F196" s="159"/>
      <c r="G196" s="166" t="s">
        <v>350</v>
      </c>
      <c r="H196" s="171" t="s">
        <v>89</v>
      </c>
      <c r="I196" s="159" t="s">
        <v>106</v>
      </c>
      <c r="J196" s="165">
        <v>45167</v>
      </c>
      <c r="K196" s="165">
        <v>45167</v>
      </c>
      <c r="L196" s="172" t="s">
        <v>3907</v>
      </c>
      <c r="M196" s="159" t="s">
        <v>137</v>
      </c>
      <c r="N196" s="159" t="s">
        <v>3823</v>
      </c>
      <c r="O196" s="159" t="s">
        <v>171</v>
      </c>
      <c r="P196" s="159"/>
      <c r="Q196" s="165"/>
      <c r="R196" s="166"/>
      <c r="S196" s="167"/>
      <c r="T196" s="168">
        <v>45170</v>
      </c>
      <c r="U196" s="163" t="s">
        <v>4168</v>
      </c>
      <c r="V196" s="169" t="s">
        <v>162</v>
      </c>
      <c r="W196" s="173" t="s">
        <v>371</v>
      </c>
    </row>
    <row r="197" spans="1:23" ht="14.45" customHeight="1" x14ac:dyDescent="0.25">
      <c r="A197" s="171" t="s">
        <v>4169</v>
      </c>
      <c r="B197" s="160">
        <v>26</v>
      </c>
      <c r="C197" s="159" t="s">
        <v>168</v>
      </c>
      <c r="D197" s="159" t="s">
        <v>173</v>
      </c>
      <c r="E197" s="159" t="s">
        <v>185</v>
      </c>
      <c r="F197" s="159"/>
      <c r="G197" s="166" t="s">
        <v>428</v>
      </c>
      <c r="H197" s="171" t="s">
        <v>89</v>
      </c>
      <c r="I197" s="159" t="s">
        <v>114</v>
      </c>
      <c r="J197" s="165">
        <v>45168</v>
      </c>
      <c r="K197" s="165">
        <v>45168</v>
      </c>
      <c r="L197" s="172" t="s">
        <v>4170</v>
      </c>
      <c r="M197" s="159" t="s">
        <v>137</v>
      </c>
      <c r="N197" s="159" t="s">
        <v>3823</v>
      </c>
      <c r="O197" s="159" t="s">
        <v>352</v>
      </c>
      <c r="P197" s="159" t="s">
        <v>353</v>
      </c>
      <c r="Q197" s="165">
        <v>45168</v>
      </c>
      <c r="R197" s="166" t="s">
        <v>354</v>
      </c>
      <c r="S197" s="167"/>
      <c r="T197" s="168">
        <v>45174</v>
      </c>
      <c r="U197" s="163" t="s">
        <v>4171</v>
      </c>
      <c r="V197" s="169" t="s">
        <v>162</v>
      </c>
      <c r="W197" s="173" t="s">
        <v>347</v>
      </c>
    </row>
    <row r="198" spans="1:23" ht="14.45" customHeight="1" x14ac:dyDescent="0.25">
      <c r="A198" s="171" t="s">
        <v>4172</v>
      </c>
      <c r="B198" s="160">
        <v>65</v>
      </c>
      <c r="C198" s="159" t="s">
        <v>168</v>
      </c>
      <c r="D198" s="159" t="s">
        <v>173</v>
      </c>
      <c r="E198" s="159" t="s">
        <v>279</v>
      </c>
      <c r="F198" s="159"/>
      <c r="G198" s="166" t="s">
        <v>477</v>
      </c>
      <c r="H198" s="171" t="s">
        <v>89</v>
      </c>
      <c r="I198" s="159" t="s">
        <v>106</v>
      </c>
      <c r="J198" s="165">
        <v>45168</v>
      </c>
      <c r="K198" s="165">
        <v>45168</v>
      </c>
      <c r="L198" s="172" t="s">
        <v>4173</v>
      </c>
      <c r="M198" s="159" t="s">
        <v>133</v>
      </c>
      <c r="N198" s="159" t="s">
        <v>3823</v>
      </c>
      <c r="O198" s="159" t="s">
        <v>310</v>
      </c>
      <c r="P198" s="159"/>
      <c r="Q198" s="165"/>
      <c r="R198" s="166" t="s">
        <v>147</v>
      </c>
      <c r="S198" s="167"/>
      <c r="T198" s="168">
        <v>45172</v>
      </c>
      <c r="U198" s="163" t="s">
        <v>4174</v>
      </c>
      <c r="V198" s="169" t="s">
        <v>162</v>
      </c>
      <c r="W198" s="173" t="s">
        <v>1482</v>
      </c>
    </row>
    <row r="199" spans="1:23" ht="14.45" customHeight="1" x14ac:dyDescent="0.25">
      <c r="A199" s="171" t="s">
        <v>4175</v>
      </c>
      <c r="B199" s="160">
        <f>19/365.25</f>
        <v>5.2019164955509928E-2</v>
      </c>
      <c r="C199" s="159" t="s">
        <v>168</v>
      </c>
      <c r="D199" s="159" t="s">
        <v>169</v>
      </c>
      <c r="E199" s="159" t="s">
        <v>185</v>
      </c>
      <c r="F199" s="159"/>
      <c r="G199" s="166" t="s">
        <v>2383</v>
      </c>
      <c r="H199" s="171" t="s">
        <v>91</v>
      </c>
      <c r="I199" s="159" t="s">
        <v>114</v>
      </c>
      <c r="J199" s="165">
        <v>45168</v>
      </c>
      <c r="K199" s="165">
        <v>45168</v>
      </c>
      <c r="L199" s="172" t="s">
        <v>692</v>
      </c>
      <c r="M199" s="159" t="s">
        <v>133</v>
      </c>
      <c r="N199" s="159" t="s">
        <v>3823</v>
      </c>
      <c r="O199" s="159" t="s">
        <v>415</v>
      </c>
      <c r="P199" s="159"/>
      <c r="Q199" s="165"/>
      <c r="R199" s="166"/>
      <c r="S199" s="167"/>
      <c r="T199" s="168">
        <v>45171</v>
      </c>
      <c r="U199" s="163" t="s">
        <v>574</v>
      </c>
      <c r="V199" s="169" t="s">
        <v>162</v>
      </c>
      <c r="W199" s="173" t="s">
        <v>371</v>
      </c>
    </row>
    <row r="200" spans="1:23" ht="14.45" customHeight="1" x14ac:dyDescent="0.25">
      <c r="A200" s="171" t="s">
        <v>4176</v>
      </c>
      <c r="B200" s="160">
        <v>25</v>
      </c>
      <c r="C200" s="159" t="s">
        <v>168</v>
      </c>
      <c r="D200" s="159" t="s">
        <v>173</v>
      </c>
      <c r="E200" s="159" t="s">
        <v>279</v>
      </c>
      <c r="F200" s="159"/>
      <c r="G200" s="166" t="s">
        <v>179</v>
      </c>
      <c r="H200" s="171" t="s">
        <v>89</v>
      </c>
      <c r="I200" s="159" t="s">
        <v>106</v>
      </c>
      <c r="J200" s="165">
        <v>45168</v>
      </c>
      <c r="K200" s="165">
        <v>45168</v>
      </c>
      <c r="L200" s="172" t="s">
        <v>4177</v>
      </c>
      <c r="M200" s="159" t="s">
        <v>137</v>
      </c>
      <c r="N200" s="159" t="s">
        <v>3823</v>
      </c>
      <c r="O200" s="159" t="s">
        <v>854</v>
      </c>
      <c r="P200" s="159"/>
      <c r="Q200" s="165"/>
      <c r="R200" s="166" t="s">
        <v>147</v>
      </c>
      <c r="S200" s="167"/>
      <c r="T200" s="168">
        <v>45172</v>
      </c>
      <c r="U200" s="163" t="s">
        <v>4178</v>
      </c>
      <c r="V200" s="169" t="s">
        <v>162</v>
      </c>
      <c r="W200" s="173" t="s">
        <v>1482</v>
      </c>
    </row>
    <row r="201" spans="1:23" ht="14.45" customHeight="1" x14ac:dyDescent="0.25">
      <c r="A201" s="171" t="s">
        <v>4179</v>
      </c>
      <c r="B201" s="160">
        <v>46</v>
      </c>
      <c r="C201" s="159" t="s">
        <v>178</v>
      </c>
      <c r="D201" s="159" t="s">
        <v>173</v>
      </c>
      <c r="E201" s="159" t="s">
        <v>185</v>
      </c>
      <c r="F201" s="159"/>
      <c r="G201" s="166" t="s">
        <v>521</v>
      </c>
      <c r="H201" s="171" t="s">
        <v>91</v>
      </c>
      <c r="I201" s="159" t="s">
        <v>114</v>
      </c>
      <c r="J201" s="165">
        <v>45168</v>
      </c>
      <c r="K201" s="165">
        <v>45168</v>
      </c>
      <c r="L201" s="172" t="s">
        <v>816</v>
      </c>
      <c r="M201" s="159" t="s">
        <v>133</v>
      </c>
      <c r="N201" s="159" t="s">
        <v>3823</v>
      </c>
      <c r="O201" s="159" t="s">
        <v>345</v>
      </c>
      <c r="P201" s="159"/>
      <c r="Q201" s="165"/>
      <c r="R201" s="166"/>
      <c r="S201" s="167"/>
      <c r="T201" s="168">
        <v>45175</v>
      </c>
      <c r="U201" s="163" t="s">
        <v>4180</v>
      </c>
      <c r="V201" s="169" t="s">
        <v>162</v>
      </c>
      <c r="W201" s="173" t="s">
        <v>423</v>
      </c>
    </row>
    <row r="202" spans="1:23" ht="14.45" customHeight="1" x14ac:dyDescent="0.25">
      <c r="A202" s="171" t="s">
        <v>4181</v>
      </c>
      <c r="B202" s="160">
        <f>2*30.4387/365.25</f>
        <v>0.16667323750855578</v>
      </c>
      <c r="C202" s="159" t="s">
        <v>178</v>
      </c>
      <c r="D202" s="159" t="s">
        <v>173</v>
      </c>
      <c r="E202" s="159" t="s">
        <v>279</v>
      </c>
      <c r="F202" s="159"/>
      <c r="G202" s="166" t="s">
        <v>598</v>
      </c>
      <c r="H202" s="171" t="s">
        <v>89</v>
      </c>
      <c r="I202" s="159" t="s">
        <v>106</v>
      </c>
      <c r="J202" s="165">
        <v>45169</v>
      </c>
      <c r="K202" s="165">
        <v>45169</v>
      </c>
      <c r="L202" s="172" t="s">
        <v>2035</v>
      </c>
      <c r="M202" s="159" t="s">
        <v>133</v>
      </c>
      <c r="N202" s="159" t="s">
        <v>3823</v>
      </c>
      <c r="O202" s="159" t="s">
        <v>284</v>
      </c>
      <c r="P202" s="159"/>
      <c r="Q202" s="165"/>
      <c r="R202" s="166"/>
      <c r="S202" s="167"/>
      <c r="T202" s="168">
        <v>45176</v>
      </c>
      <c r="U202" s="163" t="s">
        <v>672</v>
      </c>
      <c r="V202" s="169" t="s">
        <v>162</v>
      </c>
      <c r="W202" s="173" t="s">
        <v>423</v>
      </c>
    </row>
    <row r="203" spans="1:23" ht="14.45" customHeight="1" x14ac:dyDescent="0.25">
      <c r="A203" s="171" t="s">
        <v>4182</v>
      </c>
      <c r="B203" s="160">
        <v>25</v>
      </c>
      <c r="C203" s="159" t="s">
        <v>168</v>
      </c>
      <c r="D203" s="159" t="s">
        <v>173</v>
      </c>
      <c r="E203" s="159" t="s">
        <v>279</v>
      </c>
      <c r="F203" s="159"/>
      <c r="G203" s="166" t="s">
        <v>350</v>
      </c>
      <c r="H203" s="171" t="s">
        <v>89</v>
      </c>
      <c r="I203" s="159" t="s">
        <v>106</v>
      </c>
      <c r="J203" s="165">
        <v>45169</v>
      </c>
      <c r="K203" s="165">
        <v>45169</v>
      </c>
      <c r="L203" s="172" t="s">
        <v>4183</v>
      </c>
      <c r="M203" s="159" t="s">
        <v>137</v>
      </c>
      <c r="N203" s="159" t="s">
        <v>3823</v>
      </c>
      <c r="O203" s="159" t="s">
        <v>352</v>
      </c>
      <c r="P203" s="159"/>
      <c r="Q203" s="165"/>
      <c r="R203" s="166"/>
      <c r="S203" s="167"/>
      <c r="T203" s="168">
        <v>45174</v>
      </c>
      <c r="U203" s="163" t="s">
        <v>4184</v>
      </c>
      <c r="V203" s="169" t="s">
        <v>162</v>
      </c>
      <c r="W203" s="173" t="s">
        <v>912</v>
      </c>
    </row>
    <row r="204" spans="1:23" ht="14.45" customHeight="1" x14ac:dyDescent="0.25">
      <c r="A204" s="171" t="s">
        <v>4185</v>
      </c>
      <c r="B204" s="160">
        <v>37</v>
      </c>
      <c r="C204" s="159" t="s">
        <v>168</v>
      </c>
      <c r="D204" s="159" t="s">
        <v>173</v>
      </c>
      <c r="E204" s="159" t="s">
        <v>185</v>
      </c>
      <c r="F204" s="159"/>
      <c r="G204" s="166" t="s">
        <v>342</v>
      </c>
      <c r="H204" s="171" t="s">
        <v>91</v>
      </c>
      <c r="I204" s="159" t="s">
        <v>114</v>
      </c>
      <c r="J204" s="165">
        <v>45169</v>
      </c>
      <c r="K204" s="165">
        <v>45169</v>
      </c>
      <c r="L204" s="172" t="s">
        <v>4186</v>
      </c>
      <c r="M204" s="159" t="s">
        <v>201</v>
      </c>
      <c r="N204" s="159" t="s">
        <v>644</v>
      </c>
      <c r="O204" s="159" t="s">
        <v>421</v>
      </c>
      <c r="P204" s="159"/>
      <c r="Q204" s="165"/>
      <c r="R204" s="166"/>
      <c r="S204" s="167"/>
      <c r="T204" s="168">
        <v>45175</v>
      </c>
      <c r="U204" s="163" t="s">
        <v>4187</v>
      </c>
      <c r="V204" s="169" t="s">
        <v>162</v>
      </c>
      <c r="W204" s="173" t="s">
        <v>347</v>
      </c>
    </row>
    <row r="205" spans="1:23" ht="14.45" customHeight="1" x14ac:dyDescent="0.25">
      <c r="A205" s="171" t="s">
        <v>4188</v>
      </c>
      <c r="B205" s="160">
        <f>50/365.25</f>
        <v>0.13689253935660506</v>
      </c>
      <c r="C205" s="159" t="s">
        <v>178</v>
      </c>
      <c r="D205" s="159" t="s">
        <v>173</v>
      </c>
      <c r="E205" s="159" t="s">
        <v>185</v>
      </c>
      <c r="F205" s="159"/>
      <c r="G205" s="166" t="s">
        <v>436</v>
      </c>
      <c r="H205" s="171" t="s">
        <v>91</v>
      </c>
      <c r="I205" s="159" t="s">
        <v>114</v>
      </c>
      <c r="J205" s="165">
        <v>45170</v>
      </c>
      <c r="K205" s="165">
        <v>45170</v>
      </c>
      <c r="L205" s="172" t="s">
        <v>406</v>
      </c>
      <c r="M205" s="159" t="s">
        <v>133</v>
      </c>
      <c r="N205" s="159" t="s">
        <v>3823</v>
      </c>
      <c r="O205" s="159" t="s">
        <v>284</v>
      </c>
      <c r="P205" s="159"/>
      <c r="Q205" s="165"/>
      <c r="R205" s="166"/>
      <c r="S205" s="167"/>
      <c r="T205" s="168">
        <v>45173</v>
      </c>
      <c r="U205" s="163" t="s">
        <v>4189</v>
      </c>
      <c r="V205" s="169" t="s">
        <v>162</v>
      </c>
      <c r="W205" s="173" t="s">
        <v>371</v>
      </c>
    </row>
    <row r="206" spans="1:23" ht="14.45" customHeight="1" x14ac:dyDescent="0.25">
      <c r="A206" s="171" t="s">
        <v>4190</v>
      </c>
      <c r="B206" s="160">
        <v>30</v>
      </c>
      <c r="C206" s="159" t="s">
        <v>168</v>
      </c>
      <c r="D206" s="159" t="s">
        <v>173</v>
      </c>
      <c r="E206" s="159" t="s">
        <v>279</v>
      </c>
      <c r="F206" s="159"/>
      <c r="G206" s="166" t="s">
        <v>477</v>
      </c>
      <c r="H206" s="171" t="s">
        <v>89</v>
      </c>
      <c r="I206" s="159" t="s">
        <v>106</v>
      </c>
      <c r="J206" s="165">
        <v>45170</v>
      </c>
      <c r="K206" s="165">
        <v>45170</v>
      </c>
      <c r="L206" s="172" t="s">
        <v>4191</v>
      </c>
      <c r="M206" s="159" t="s">
        <v>137</v>
      </c>
      <c r="N206" s="159" t="s">
        <v>3823</v>
      </c>
      <c r="O206" s="159" t="s">
        <v>462</v>
      </c>
      <c r="P206" s="159"/>
      <c r="Q206" s="165"/>
      <c r="R206" s="166"/>
      <c r="S206" s="167"/>
      <c r="T206" s="168">
        <v>45174</v>
      </c>
      <c r="U206" s="163" t="s">
        <v>4192</v>
      </c>
      <c r="V206" s="169" t="s">
        <v>162</v>
      </c>
      <c r="W206" s="173" t="s">
        <v>299</v>
      </c>
    </row>
    <row r="207" spans="1:23" ht="14.45" customHeight="1" x14ac:dyDescent="0.25">
      <c r="A207" s="171" t="s">
        <v>4193</v>
      </c>
      <c r="B207" s="160">
        <v>23</v>
      </c>
      <c r="C207" s="159" t="s">
        <v>168</v>
      </c>
      <c r="D207" s="159" t="s">
        <v>173</v>
      </c>
      <c r="E207" s="159" t="s">
        <v>185</v>
      </c>
      <c r="F207" s="159"/>
      <c r="G207" s="166" t="s">
        <v>342</v>
      </c>
      <c r="H207" s="171" t="s">
        <v>91</v>
      </c>
      <c r="I207" s="159" t="s">
        <v>114</v>
      </c>
      <c r="J207" s="165">
        <v>45170</v>
      </c>
      <c r="K207" s="165">
        <v>45170</v>
      </c>
      <c r="L207" s="172" t="s">
        <v>576</v>
      </c>
      <c r="M207" s="159" t="s">
        <v>137</v>
      </c>
      <c r="N207" s="159" t="s">
        <v>3823</v>
      </c>
      <c r="O207" s="159" t="s">
        <v>171</v>
      </c>
      <c r="P207" s="159"/>
      <c r="Q207" s="165"/>
      <c r="R207" s="166"/>
      <c r="S207" s="167"/>
      <c r="T207" s="168">
        <v>45172</v>
      </c>
      <c r="U207" s="163"/>
      <c r="V207" s="169" t="s">
        <v>162</v>
      </c>
      <c r="W207" s="173" t="s">
        <v>276</v>
      </c>
    </row>
    <row r="208" spans="1:23" ht="14.45" customHeight="1" x14ac:dyDescent="0.25">
      <c r="A208" s="171" t="s">
        <v>4194</v>
      </c>
      <c r="B208" s="160">
        <v>70</v>
      </c>
      <c r="C208" s="159" t="s">
        <v>178</v>
      </c>
      <c r="D208" s="159" t="s">
        <v>173</v>
      </c>
      <c r="E208" s="159" t="s">
        <v>185</v>
      </c>
      <c r="F208" s="159"/>
      <c r="G208" s="166" t="s">
        <v>342</v>
      </c>
      <c r="H208" s="171" t="s">
        <v>91</v>
      </c>
      <c r="I208" s="159" t="s">
        <v>114</v>
      </c>
      <c r="J208" s="165">
        <v>45170</v>
      </c>
      <c r="K208" s="165">
        <v>45170</v>
      </c>
      <c r="L208" s="172" t="s">
        <v>382</v>
      </c>
      <c r="M208" s="159" t="s">
        <v>133</v>
      </c>
      <c r="N208" s="159" t="s">
        <v>3823</v>
      </c>
      <c r="O208" s="159" t="s">
        <v>383</v>
      </c>
      <c r="P208" s="159"/>
      <c r="Q208" s="165"/>
      <c r="R208" s="166"/>
      <c r="S208" s="167"/>
      <c r="T208" s="168">
        <v>45174</v>
      </c>
      <c r="U208" s="163" t="s">
        <v>4195</v>
      </c>
      <c r="V208" s="169" t="s">
        <v>162</v>
      </c>
      <c r="W208" s="173" t="s">
        <v>299</v>
      </c>
    </row>
    <row r="209" spans="1:23" ht="14.45" customHeight="1" x14ac:dyDescent="0.25">
      <c r="A209" s="171" t="s">
        <v>4196</v>
      </c>
      <c r="B209" s="160">
        <v>24</v>
      </c>
      <c r="C209" s="159" t="s">
        <v>168</v>
      </c>
      <c r="D209" s="159" t="s">
        <v>173</v>
      </c>
      <c r="E209" s="159" t="s">
        <v>279</v>
      </c>
      <c r="F209" s="159"/>
      <c r="G209" s="166" t="s">
        <v>338</v>
      </c>
      <c r="H209" s="171" t="s">
        <v>89</v>
      </c>
      <c r="I209" s="159" t="s">
        <v>102</v>
      </c>
      <c r="J209" s="165">
        <v>45170</v>
      </c>
      <c r="K209" s="165">
        <v>45170</v>
      </c>
      <c r="L209" s="172" t="s">
        <v>2352</v>
      </c>
      <c r="M209" s="159" t="s">
        <v>137</v>
      </c>
      <c r="N209" s="159" t="s">
        <v>3823</v>
      </c>
      <c r="O209" s="159" t="s">
        <v>208</v>
      </c>
      <c r="P209" s="159"/>
      <c r="Q209" s="165"/>
      <c r="R209" s="166"/>
      <c r="S209" s="167"/>
      <c r="T209" s="168">
        <v>45171</v>
      </c>
      <c r="U209" s="163" t="s">
        <v>4197</v>
      </c>
      <c r="V209" s="169" t="s">
        <v>162</v>
      </c>
      <c r="W209" s="173" t="s">
        <v>1569</v>
      </c>
    </row>
    <row r="210" spans="1:23" ht="14.45" customHeight="1" x14ac:dyDescent="0.25">
      <c r="A210" s="171" t="s">
        <v>4198</v>
      </c>
      <c r="B210" s="160">
        <v>19</v>
      </c>
      <c r="C210" s="159" t="s">
        <v>168</v>
      </c>
      <c r="D210" s="159" t="s">
        <v>173</v>
      </c>
      <c r="E210" s="159" t="s">
        <v>279</v>
      </c>
      <c r="F210" s="159"/>
      <c r="G210" s="166" t="s">
        <v>179</v>
      </c>
      <c r="H210" s="171" t="s">
        <v>89</v>
      </c>
      <c r="I210" s="159" t="s">
        <v>106</v>
      </c>
      <c r="J210" s="165">
        <v>45171</v>
      </c>
      <c r="K210" s="165">
        <v>45171</v>
      </c>
      <c r="L210" s="172" t="s">
        <v>3907</v>
      </c>
      <c r="M210" s="159" t="s">
        <v>137</v>
      </c>
      <c r="N210" s="159" t="s">
        <v>3823</v>
      </c>
      <c r="O210" s="159" t="s">
        <v>171</v>
      </c>
      <c r="P210" s="159" t="s">
        <v>353</v>
      </c>
      <c r="Q210" s="165">
        <v>45171</v>
      </c>
      <c r="R210" s="166" t="s">
        <v>354</v>
      </c>
      <c r="S210" s="167"/>
      <c r="T210" s="168">
        <v>45177</v>
      </c>
      <c r="U210" s="163" t="s">
        <v>4199</v>
      </c>
      <c r="V210" s="169" t="s">
        <v>162</v>
      </c>
      <c r="W210" s="173" t="s">
        <v>615</v>
      </c>
    </row>
    <row r="211" spans="1:23" ht="14.45" customHeight="1" x14ac:dyDescent="0.25">
      <c r="A211" s="171" t="s">
        <v>4200</v>
      </c>
      <c r="B211" s="160">
        <v>1.5</v>
      </c>
      <c r="C211" s="159" t="s">
        <v>178</v>
      </c>
      <c r="D211" s="159" t="s">
        <v>173</v>
      </c>
      <c r="E211" s="159" t="s">
        <v>279</v>
      </c>
      <c r="F211" s="159"/>
      <c r="G211" s="166" t="s">
        <v>179</v>
      </c>
      <c r="H211" s="171" t="s">
        <v>89</v>
      </c>
      <c r="I211" s="159" t="s">
        <v>106</v>
      </c>
      <c r="J211" s="165">
        <v>45171</v>
      </c>
      <c r="K211" s="165">
        <v>45171</v>
      </c>
      <c r="L211" s="172" t="s">
        <v>364</v>
      </c>
      <c r="M211" s="159" t="s">
        <v>133</v>
      </c>
      <c r="N211" s="159" t="s">
        <v>290</v>
      </c>
      <c r="O211" s="159" t="s">
        <v>284</v>
      </c>
      <c r="P211" s="159"/>
      <c r="Q211" s="165"/>
      <c r="R211" s="166"/>
      <c r="S211" s="167"/>
      <c r="T211" s="168">
        <v>45175</v>
      </c>
      <c r="U211" s="163" t="s">
        <v>906</v>
      </c>
      <c r="V211" s="169" t="s">
        <v>162</v>
      </c>
      <c r="W211" s="173" t="s">
        <v>299</v>
      </c>
    </row>
    <row r="212" spans="1:23" ht="14.45" customHeight="1" x14ac:dyDescent="0.25">
      <c r="A212" s="171" t="s">
        <v>4201</v>
      </c>
      <c r="B212" s="160">
        <v>35</v>
      </c>
      <c r="C212" s="159" t="s">
        <v>168</v>
      </c>
      <c r="D212" s="159" t="s">
        <v>173</v>
      </c>
      <c r="E212" s="159" t="s">
        <v>279</v>
      </c>
      <c r="F212" s="159"/>
      <c r="G212" s="166" t="s">
        <v>338</v>
      </c>
      <c r="H212" s="171" t="s">
        <v>89</v>
      </c>
      <c r="I212" s="159" t="s">
        <v>102</v>
      </c>
      <c r="J212" s="165">
        <v>45172</v>
      </c>
      <c r="K212" s="165">
        <v>45172</v>
      </c>
      <c r="L212" s="172" t="s">
        <v>2691</v>
      </c>
      <c r="M212" s="159" t="s">
        <v>137</v>
      </c>
      <c r="N212" s="159" t="s">
        <v>290</v>
      </c>
      <c r="O212" s="159" t="s">
        <v>208</v>
      </c>
      <c r="P212" s="159"/>
      <c r="Q212" s="165"/>
      <c r="R212" s="166"/>
      <c r="S212" s="167"/>
      <c r="T212" s="168">
        <v>45173</v>
      </c>
      <c r="U212" s="163" t="s">
        <v>664</v>
      </c>
      <c r="V212" s="169" t="s">
        <v>162</v>
      </c>
      <c r="W212" s="173" t="s">
        <v>665</v>
      </c>
    </row>
    <row r="213" spans="1:23" ht="14.45" customHeight="1" x14ac:dyDescent="0.25">
      <c r="A213" s="171" t="s">
        <v>4202</v>
      </c>
      <c r="B213" s="160">
        <v>6</v>
      </c>
      <c r="C213" s="159" t="s">
        <v>178</v>
      </c>
      <c r="D213" s="159" t="s">
        <v>173</v>
      </c>
      <c r="E213" s="159" t="s">
        <v>185</v>
      </c>
      <c r="F213" s="159"/>
      <c r="G213" s="166" t="s">
        <v>436</v>
      </c>
      <c r="H213" s="171" t="s">
        <v>91</v>
      </c>
      <c r="I213" s="159" t="s">
        <v>114</v>
      </c>
      <c r="J213" s="165">
        <v>45172</v>
      </c>
      <c r="K213" s="165">
        <v>45172</v>
      </c>
      <c r="L213" s="172" t="s">
        <v>4203</v>
      </c>
      <c r="M213" s="159" t="s">
        <v>133</v>
      </c>
      <c r="N213" s="159" t="s">
        <v>3823</v>
      </c>
      <c r="O213" s="159" t="s">
        <v>291</v>
      </c>
      <c r="P213" s="159"/>
      <c r="Q213" s="165"/>
      <c r="R213" s="166"/>
      <c r="S213" s="167"/>
      <c r="T213" s="168">
        <v>45174</v>
      </c>
      <c r="U213" s="163" t="s">
        <v>4136</v>
      </c>
      <c r="V213" s="169" t="s">
        <v>162</v>
      </c>
      <c r="W213" s="173" t="s">
        <v>276</v>
      </c>
    </row>
    <row r="214" spans="1:23" ht="14.45" customHeight="1" x14ac:dyDescent="0.25">
      <c r="A214" s="171" t="s">
        <v>4204</v>
      </c>
      <c r="B214" s="160">
        <v>40</v>
      </c>
      <c r="C214" s="159" t="s">
        <v>168</v>
      </c>
      <c r="D214" s="159" t="s">
        <v>173</v>
      </c>
      <c r="E214" s="159" t="s">
        <v>185</v>
      </c>
      <c r="F214" s="159"/>
      <c r="G214" s="166" t="s">
        <v>436</v>
      </c>
      <c r="H214" s="171" t="s">
        <v>91</v>
      </c>
      <c r="I214" s="159" t="s">
        <v>114</v>
      </c>
      <c r="J214" s="165">
        <v>45172</v>
      </c>
      <c r="K214" s="165">
        <v>45172</v>
      </c>
      <c r="L214" s="172" t="s">
        <v>482</v>
      </c>
      <c r="M214" s="159" t="s">
        <v>201</v>
      </c>
      <c r="N214" s="159" t="s">
        <v>290</v>
      </c>
      <c r="O214" s="159" t="s">
        <v>421</v>
      </c>
      <c r="P214" s="159"/>
      <c r="Q214" s="165"/>
      <c r="R214" s="166"/>
      <c r="S214" s="167"/>
      <c r="T214" s="168">
        <v>45179</v>
      </c>
      <c r="U214" s="163" t="s">
        <v>4205</v>
      </c>
      <c r="V214" s="169" t="s">
        <v>162</v>
      </c>
      <c r="W214" s="173" t="s">
        <v>423</v>
      </c>
    </row>
    <row r="215" spans="1:23" ht="14.45" customHeight="1" x14ac:dyDescent="0.25">
      <c r="A215" s="171" t="s">
        <v>4206</v>
      </c>
      <c r="B215" s="160">
        <v>28</v>
      </c>
      <c r="C215" s="159" t="s">
        <v>168</v>
      </c>
      <c r="D215" s="159" t="s">
        <v>173</v>
      </c>
      <c r="E215" s="159" t="s">
        <v>279</v>
      </c>
      <c r="F215" s="159"/>
      <c r="G215" s="166" t="s">
        <v>373</v>
      </c>
      <c r="H215" s="171" t="s">
        <v>89</v>
      </c>
      <c r="I215" s="159" t="s">
        <v>106</v>
      </c>
      <c r="J215" s="165">
        <v>45172</v>
      </c>
      <c r="K215" s="165">
        <v>45172</v>
      </c>
      <c r="L215" s="172" t="s">
        <v>687</v>
      </c>
      <c r="M215" s="159" t="s">
        <v>137</v>
      </c>
      <c r="N215" s="159" t="s">
        <v>290</v>
      </c>
      <c r="O215" s="159" t="s">
        <v>171</v>
      </c>
      <c r="P215" s="159" t="s">
        <v>353</v>
      </c>
      <c r="Q215" s="165">
        <v>45176</v>
      </c>
      <c r="R215" s="166" t="s">
        <v>147</v>
      </c>
      <c r="S215" s="167"/>
      <c r="T215" s="168">
        <v>45189</v>
      </c>
      <c r="U215" s="163" t="s">
        <v>4207</v>
      </c>
      <c r="V215" s="169" t="s">
        <v>162</v>
      </c>
      <c r="W215" s="173" t="s">
        <v>4208</v>
      </c>
    </row>
    <row r="216" spans="1:23" ht="14.45" customHeight="1" x14ac:dyDescent="0.25">
      <c r="A216" s="171"/>
      <c r="B216" s="160"/>
      <c r="C216" s="159"/>
      <c r="D216" s="159"/>
      <c r="E216" s="159"/>
      <c r="F216" s="159"/>
      <c r="G216" s="166"/>
      <c r="H216" s="171"/>
      <c r="I216" s="159"/>
      <c r="J216" s="165"/>
      <c r="K216" s="178"/>
      <c r="L216" s="172"/>
      <c r="M216" s="159"/>
      <c r="N216" s="159"/>
      <c r="O216" s="159"/>
      <c r="P216" s="159"/>
      <c r="Q216" s="165"/>
      <c r="R216" s="166"/>
      <c r="S216" s="167"/>
      <c r="T216" s="168"/>
      <c r="U216" s="163"/>
      <c r="V216" s="169"/>
      <c r="W216" s="173"/>
    </row>
    <row r="217" spans="1:23" ht="14.45" customHeight="1" x14ac:dyDescent="0.25">
      <c r="A217" s="171"/>
      <c r="B217" s="160"/>
      <c r="C217" s="159"/>
      <c r="D217" s="159"/>
      <c r="E217" s="159"/>
      <c r="F217" s="159"/>
      <c r="G217" s="166"/>
      <c r="H217" s="171"/>
      <c r="I217" s="159"/>
      <c r="J217" s="165"/>
      <c r="K217" s="178"/>
      <c r="L217" s="172"/>
      <c r="M217" s="159"/>
      <c r="N217" s="159"/>
      <c r="O217" s="159"/>
      <c r="P217" s="159"/>
      <c r="Q217" s="165"/>
      <c r="R217" s="166"/>
      <c r="S217" s="167"/>
      <c r="T217" s="168"/>
      <c r="U217" s="163"/>
      <c r="V217" s="169"/>
      <c r="W217" s="173"/>
    </row>
    <row r="218" spans="1:23" ht="14.45" customHeight="1" x14ac:dyDescent="0.25">
      <c r="A218" s="171"/>
      <c r="B218" s="160"/>
      <c r="C218" s="159"/>
      <c r="D218" s="159"/>
      <c r="E218" s="159"/>
      <c r="F218" s="159"/>
      <c r="G218" s="166"/>
      <c r="H218" s="171"/>
      <c r="I218" s="159"/>
      <c r="J218" s="165"/>
      <c r="K218" s="178"/>
      <c r="L218" s="172"/>
      <c r="M218" s="159"/>
      <c r="N218" s="159"/>
      <c r="O218" s="159"/>
      <c r="P218" s="159"/>
      <c r="Q218" s="165"/>
      <c r="R218" s="166"/>
      <c r="S218" s="167"/>
      <c r="T218" s="168"/>
      <c r="U218" s="163"/>
      <c r="V218" s="169"/>
      <c r="W218" s="173"/>
    </row>
    <row r="219" spans="1:23" ht="14.45" customHeight="1" x14ac:dyDescent="0.25">
      <c r="A219" s="171"/>
      <c r="B219" s="160"/>
      <c r="C219" s="159"/>
      <c r="D219" s="159"/>
      <c r="E219" s="159"/>
      <c r="F219" s="159"/>
      <c r="G219" s="166"/>
      <c r="H219" s="171"/>
      <c r="I219" s="159"/>
      <c r="J219" s="165"/>
      <c r="K219" s="178"/>
      <c r="L219" s="172"/>
      <c r="M219" s="159"/>
      <c r="N219" s="159"/>
      <c r="O219" s="159"/>
      <c r="P219" s="159"/>
      <c r="Q219" s="165"/>
      <c r="R219" s="166"/>
      <c r="S219" s="167"/>
      <c r="T219" s="168"/>
      <c r="U219" s="163"/>
      <c r="V219" s="169"/>
      <c r="W219" s="173"/>
    </row>
    <row r="220" spans="1:23" ht="14.45" customHeight="1" x14ac:dyDescent="0.25">
      <c r="A220" s="171"/>
      <c r="B220" s="160"/>
      <c r="C220" s="159"/>
      <c r="D220" s="159"/>
      <c r="E220" s="159"/>
      <c r="F220" s="159"/>
      <c r="G220" s="166"/>
      <c r="H220" s="171"/>
      <c r="I220" s="159"/>
      <c r="J220" s="165"/>
      <c r="K220" s="178"/>
      <c r="L220" s="172"/>
      <c r="M220" s="159"/>
      <c r="N220" s="159"/>
      <c r="O220" s="159"/>
      <c r="P220" s="159"/>
      <c r="Q220" s="165"/>
      <c r="R220" s="166"/>
      <c r="S220" s="167"/>
      <c r="T220" s="168"/>
      <c r="U220" s="163"/>
      <c r="V220" s="169"/>
      <c r="W220" s="173"/>
    </row>
    <row r="221" spans="1:23" ht="14.45" customHeight="1" x14ac:dyDescent="0.25">
      <c r="A221" s="171"/>
      <c r="B221" s="160"/>
      <c r="C221" s="159"/>
      <c r="D221" s="159"/>
      <c r="E221" s="159"/>
      <c r="F221" s="159"/>
      <c r="G221" s="166"/>
      <c r="H221" s="171"/>
      <c r="I221" s="159"/>
      <c r="J221" s="165"/>
      <c r="K221" s="178"/>
      <c r="L221" s="172"/>
      <c r="M221" s="159"/>
      <c r="N221" s="159"/>
      <c r="O221" s="159"/>
      <c r="P221" s="159"/>
      <c r="Q221" s="165"/>
      <c r="R221" s="166"/>
      <c r="S221" s="167"/>
      <c r="T221" s="168"/>
      <c r="U221" s="163"/>
      <c r="V221" s="169"/>
      <c r="W221" s="173"/>
    </row>
    <row r="222" spans="1:23" ht="14.45" customHeight="1" x14ac:dyDescent="0.25">
      <c r="A222" s="171"/>
      <c r="B222" s="160"/>
      <c r="C222" s="159"/>
      <c r="D222" s="159"/>
      <c r="E222" s="159"/>
      <c r="F222" s="159"/>
      <c r="G222" s="166"/>
      <c r="H222" s="171"/>
      <c r="I222" s="159"/>
      <c r="J222" s="165"/>
      <c r="K222" s="178"/>
      <c r="L222" s="172"/>
      <c r="M222" s="159"/>
      <c r="N222" s="159"/>
      <c r="O222" s="159"/>
      <c r="P222" s="159"/>
      <c r="Q222" s="165"/>
      <c r="R222" s="166"/>
      <c r="S222" s="167"/>
      <c r="T222" s="168"/>
      <c r="U222" s="163"/>
      <c r="V222" s="169"/>
      <c r="W222" s="173"/>
    </row>
    <row r="223" spans="1:23" ht="14.45" customHeight="1" x14ac:dyDescent="0.25">
      <c r="A223" s="171"/>
      <c r="B223" s="160"/>
      <c r="C223" s="159"/>
      <c r="D223" s="159"/>
      <c r="E223" s="159"/>
      <c r="F223" s="159"/>
      <c r="G223" s="166"/>
      <c r="H223" s="171"/>
      <c r="I223" s="159"/>
      <c r="J223" s="165"/>
      <c r="K223" s="178"/>
      <c r="L223" s="172"/>
      <c r="M223" s="159"/>
      <c r="N223" s="159"/>
      <c r="O223" s="159"/>
      <c r="P223" s="159"/>
      <c r="Q223" s="165"/>
      <c r="R223" s="166"/>
      <c r="S223" s="167"/>
      <c r="T223" s="168"/>
      <c r="U223" s="163"/>
      <c r="V223" s="169"/>
      <c r="W223" s="173"/>
    </row>
    <row r="224" spans="1:23" ht="14.45" customHeight="1" x14ac:dyDescent="0.25">
      <c r="A224" s="171"/>
      <c r="B224" s="160"/>
      <c r="C224" s="159"/>
      <c r="D224" s="159"/>
      <c r="E224" s="159"/>
      <c r="F224" s="159"/>
      <c r="G224" s="166"/>
      <c r="H224" s="171"/>
      <c r="I224" s="159"/>
      <c r="J224" s="165"/>
      <c r="K224" s="178"/>
      <c r="L224" s="172"/>
      <c r="M224" s="159"/>
      <c r="N224" s="159"/>
      <c r="O224" s="159"/>
      <c r="P224" s="159"/>
      <c r="Q224" s="165"/>
      <c r="R224" s="166"/>
      <c r="S224" s="167"/>
      <c r="T224" s="168"/>
      <c r="U224" s="163"/>
      <c r="V224" s="169"/>
      <c r="W224" s="173"/>
    </row>
    <row r="225" spans="1:23" ht="14.45" customHeight="1" x14ac:dyDescent="0.25">
      <c r="A225" s="171"/>
      <c r="B225" s="160"/>
      <c r="C225" s="159"/>
      <c r="D225" s="159"/>
      <c r="E225" s="159"/>
      <c r="F225" s="159"/>
      <c r="G225" s="166"/>
      <c r="H225" s="171"/>
      <c r="I225" s="159"/>
      <c r="J225" s="165"/>
      <c r="K225" s="178"/>
      <c r="L225" s="172"/>
      <c r="M225" s="159"/>
      <c r="N225" s="159"/>
      <c r="O225" s="159"/>
      <c r="P225" s="159"/>
      <c r="Q225" s="165"/>
      <c r="R225" s="166"/>
      <c r="S225" s="167"/>
      <c r="T225" s="168"/>
      <c r="U225" s="163"/>
      <c r="V225" s="169"/>
      <c r="W225" s="173"/>
    </row>
    <row r="226" spans="1:23" ht="14.45" customHeight="1" x14ac:dyDescent="0.25">
      <c r="A226" s="171"/>
      <c r="B226" s="160"/>
      <c r="C226" s="159"/>
      <c r="D226" s="159"/>
      <c r="E226" s="159"/>
      <c r="F226" s="159"/>
      <c r="G226" s="166"/>
      <c r="H226" s="171"/>
      <c r="I226" s="159"/>
      <c r="J226" s="165"/>
      <c r="K226" s="178"/>
      <c r="L226" s="172"/>
      <c r="M226" s="159"/>
      <c r="N226" s="159"/>
      <c r="O226" s="159"/>
      <c r="P226" s="159"/>
      <c r="Q226" s="165"/>
      <c r="R226" s="166"/>
      <c r="S226" s="167"/>
      <c r="T226" s="168"/>
      <c r="U226" s="163"/>
      <c r="V226" s="169"/>
      <c r="W226" s="173"/>
    </row>
    <row r="227" spans="1:23" ht="14.45" customHeight="1" x14ac:dyDescent="0.25">
      <c r="A227" s="171"/>
      <c r="B227" s="160"/>
      <c r="C227" s="159"/>
      <c r="D227" s="159"/>
      <c r="E227" s="159"/>
      <c r="F227" s="159"/>
      <c r="G227" s="166"/>
      <c r="H227" s="171"/>
      <c r="I227" s="159"/>
      <c r="J227" s="165"/>
      <c r="K227" s="178"/>
      <c r="L227" s="172"/>
      <c r="M227" s="159"/>
      <c r="N227" s="159"/>
      <c r="O227" s="159"/>
      <c r="P227" s="159"/>
      <c r="Q227" s="165"/>
      <c r="R227" s="166"/>
      <c r="S227" s="167"/>
      <c r="T227" s="168"/>
      <c r="U227" s="163"/>
      <c r="V227" s="169"/>
      <c r="W227" s="173"/>
    </row>
    <row r="228" spans="1:23" ht="14.45" customHeight="1" x14ac:dyDescent="0.25">
      <c r="A228" s="171"/>
      <c r="B228" s="160"/>
      <c r="C228" s="159"/>
      <c r="D228" s="159"/>
      <c r="E228" s="159"/>
      <c r="F228" s="159"/>
      <c r="G228" s="166"/>
      <c r="H228" s="171"/>
      <c r="I228" s="159"/>
      <c r="J228" s="165"/>
      <c r="K228" s="178"/>
      <c r="L228" s="172"/>
      <c r="M228" s="159"/>
      <c r="N228" s="159"/>
      <c r="O228" s="159"/>
      <c r="P228" s="159"/>
      <c r="Q228" s="165"/>
      <c r="R228" s="166"/>
      <c r="S228" s="167"/>
      <c r="T228" s="168"/>
      <c r="U228" s="163"/>
      <c r="V228" s="169"/>
      <c r="W228" s="173"/>
    </row>
    <row r="229" spans="1:23" ht="14.45" customHeight="1" x14ac:dyDescent="0.25">
      <c r="A229" s="171"/>
      <c r="B229" s="160"/>
      <c r="C229" s="159"/>
      <c r="D229" s="159"/>
      <c r="E229" s="159"/>
      <c r="F229" s="159"/>
      <c r="G229" s="166"/>
      <c r="H229" s="171"/>
      <c r="I229" s="159"/>
      <c r="J229" s="165"/>
      <c r="K229" s="178"/>
      <c r="L229" s="172"/>
      <c r="M229" s="159"/>
      <c r="N229" s="159"/>
      <c r="O229" s="159"/>
      <c r="P229" s="159"/>
      <c r="Q229" s="165"/>
      <c r="R229" s="166"/>
      <c r="S229" s="167"/>
      <c r="T229" s="168"/>
      <c r="U229" s="163"/>
      <c r="V229" s="169"/>
      <c r="W229" s="173"/>
    </row>
    <row r="230" spans="1:23" ht="14.45" customHeight="1" x14ac:dyDescent="0.25">
      <c r="A230" s="171"/>
      <c r="B230" s="160"/>
      <c r="C230" s="159"/>
      <c r="D230" s="159"/>
      <c r="E230" s="159"/>
      <c r="F230" s="159"/>
      <c r="G230" s="166"/>
      <c r="H230" s="171"/>
      <c r="I230" s="159"/>
      <c r="J230" s="165"/>
      <c r="K230" s="178"/>
      <c r="L230" s="172"/>
      <c r="M230" s="159"/>
      <c r="N230" s="159"/>
      <c r="O230" s="159"/>
      <c r="P230" s="159"/>
      <c r="Q230" s="165"/>
      <c r="R230" s="166"/>
      <c r="S230" s="167"/>
      <c r="T230" s="168"/>
      <c r="U230" s="163"/>
      <c r="V230" s="169"/>
      <c r="W230" s="173"/>
    </row>
    <row r="231" spans="1:23" ht="14.45" customHeight="1" x14ac:dyDescent="0.25">
      <c r="A231" s="171"/>
      <c r="B231" s="160"/>
      <c r="C231" s="159"/>
      <c r="D231" s="159"/>
      <c r="E231" s="159"/>
      <c r="F231" s="159"/>
      <c r="G231" s="166"/>
      <c r="H231" s="171"/>
      <c r="I231" s="159"/>
      <c r="J231" s="165"/>
      <c r="K231" s="178"/>
      <c r="L231" s="172"/>
      <c r="M231" s="159"/>
      <c r="N231" s="159"/>
      <c r="O231" s="159"/>
      <c r="P231" s="159"/>
      <c r="Q231" s="165"/>
      <c r="R231" s="166"/>
      <c r="S231" s="167"/>
      <c r="T231" s="168"/>
      <c r="U231" s="163"/>
      <c r="V231" s="169"/>
      <c r="W231" s="173"/>
    </row>
    <row r="232" spans="1:23" ht="14.45" customHeight="1" x14ac:dyDescent="0.25">
      <c r="A232" s="171"/>
      <c r="B232" s="160"/>
      <c r="C232" s="159"/>
      <c r="D232" s="159"/>
      <c r="E232" s="159"/>
      <c r="F232" s="159"/>
      <c r="G232" s="166"/>
      <c r="H232" s="171"/>
      <c r="I232" s="159"/>
      <c r="J232" s="165"/>
      <c r="K232" s="178"/>
      <c r="L232" s="172"/>
      <c r="M232" s="159"/>
      <c r="N232" s="159"/>
      <c r="O232" s="159"/>
      <c r="P232" s="159"/>
      <c r="Q232" s="165"/>
      <c r="R232" s="166"/>
      <c r="S232" s="167"/>
      <c r="T232" s="168"/>
      <c r="U232" s="163"/>
      <c r="V232" s="169"/>
      <c r="W232" s="173"/>
    </row>
    <row r="233" spans="1:23" ht="14.45" customHeight="1" x14ac:dyDescent="0.25">
      <c r="A233" s="171"/>
      <c r="B233" s="160"/>
      <c r="C233" s="159"/>
      <c r="D233" s="159"/>
      <c r="E233" s="159"/>
      <c r="F233" s="159"/>
      <c r="G233" s="166"/>
      <c r="H233" s="171"/>
      <c r="I233" s="159"/>
      <c r="J233" s="165"/>
      <c r="K233" s="178"/>
      <c r="L233" s="172"/>
      <c r="M233" s="159"/>
      <c r="N233" s="159"/>
      <c r="O233" s="159"/>
      <c r="P233" s="159"/>
      <c r="Q233" s="165"/>
      <c r="R233" s="166"/>
      <c r="S233" s="167"/>
      <c r="T233" s="168"/>
      <c r="U233" s="163"/>
      <c r="V233" s="169"/>
      <c r="W233" s="173"/>
    </row>
    <row r="234" spans="1:23" ht="14.45" customHeight="1" x14ac:dyDescent="0.25">
      <c r="A234" s="171"/>
      <c r="B234" s="160"/>
      <c r="C234" s="159"/>
      <c r="D234" s="159"/>
      <c r="E234" s="159"/>
      <c r="F234" s="159"/>
      <c r="G234" s="166"/>
      <c r="H234" s="171"/>
      <c r="I234" s="159"/>
      <c r="J234" s="165"/>
      <c r="K234" s="178"/>
      <c r="L234" s="172"/>
      <c r="M234" s="159"/>
      <c r="N234" s="159"/>
      <c r="O234" s="159"/>
      <c r="P234" s="159"/>
      <c r="Q234" s="165"/>
      <c r="R234" s="166"/>
      <c r="S234" s="167"/>
      <c r="T234" s="168"/>
      <c r="U234" s="163"/>
      <c r="V234" s="169"/>
      <c r="W234" s="173"/>
    </row>
    <row r="235" spans="1:23" ht="14.45" customHeight="1" x14ac:dyDescent="0.25">
      <c r="A235" s="171"/>
      <c r="B235" s="160"/>
      <c r="C235" s="159"/>
      <c r="D235" s="159"/>
      <c r="E235" s="159"/>
      <c r="F235" s="159"/>
      <c r="G235" s="166"/>
      <c r="H235" s="171"/>
      <c r="I235" s="159"/>
      <c r="J235" s="165"/>
      <c r="K235" s="178"/>
      <c r="L235" s="172"/>
      <c r="M235" s="159"/>
      <c r="N235" s="159"/>
      <c r="O235" s="159"/>
      <c r="P235" s="159"/>
      <c r="Q235" s="165"/>
      <c r="R235" s="166"/>
      <c r="S235" s="167"/>
      <c r="T235" s="168"/>
      <c r="U235" s="163"/>
      <c r="V235" s="169"/>
      <c r="W235" s="173"/>
    </row>
    <row r="236" spans="1:23" ht="14.45" customHeight="1" x14ac:dyDescent="0.25">
      <c r="A236" s="171"/>
      <c r="B236" s="160"/>
      <c r="C236" s="159"/>
      <c r="D236" s="159"/>
      <c r="E236" s="159"/>
      <c r="F236" s="159"/>
      <c r="G236" s="166"/>
      <c r="H236" s="171"/>
      <c r="I236" s="159"/>
      <c r="J236" s="165"/>
      <c r="K236" s="178"/>
      <c r="L236" s="172"/>
      <c r="M236" s="159"/>
      <c r="N236" s="159"/>
      <c r="O236" s="159"/>
      <c r="P236" s="159"/>
      <c r="Q236" s="165"/>
      <c r="R236" s="166"/>
      <c r="S236" s="167"/>
      <c r="T236" s="168"/>
      <c r="U236" s="163"/>
      <c r="V236" s="169"/>
      <c r="W236" s="173"/>
    </row>
    <row r="237" spans="1:23" ht="14.45" customHeight="1" x14ac:dyDescent="0.25">
      <c r="A237" s="171"/>
      <c r="B237" s="160"/>
      <c r="C237" s="159"/>
      <c r="D237" s="159"/>
      <c r="E237" s="159"/>
      <c r="F237" s="159"/>
      <c r="G237" s="166"/>
      <c r="H237" s="171"/>
      <c r="I237" s="159"/>
      <c r="J237" s="165"/>
      <c r="K237" s="178"/>
      <c r="L237" s="172"/>
      <c r="M237" s="159"/>
      <c r="N237" s="159"/>
      <c r="O237" s="159"/>
      <c r="P237" s="159"/>
      <c r="Q237" s="165"/>
      <c r="R237" s="166"/>
      <c r="S237" s="167"/>
      <c r="T237" s="168"/>
      <c r="U237" s="163"/>
      <c r="V237" s="169"/>
      <c r="W237" s="173"/>
    </row>
    <row r="238" spans="1:23" ht="14.45" customHeight="1" x14ac:dyDescent="0.25">
      <c r="A238" s="171"/>
      <c r="B238" s="160"/>
      <c r="C238" s="159"/>
      <c r="D238" s="159"/>
      <c r="E238" s="159"/>
      <c r="F238" s="159"/>
      <c r="G238" s="166"/>
      <c r="H238" s="171"/>
      <c r="I238" s="159"/>
      <c r="J238" s="165"/>
      <c r="K238" s="178"/>
      <c r="L238" s="172"/>
      <c r="M238" s="159"/>
      <c r="N238" s="159"/>
      <c r="O238" s="159"/>
      <c r="P238" s="159"/>
      <c r="Q238" s="165"/>
      <c r="R238" s="166"/>
      <c r="S238" s="167"/>
      <c r="T238" s="168"/>
      <c r="U238" s="163"/>
      <c r="V238" s="169"/>
      <c r="W238" s="173"/>
    </row>
    <row r="239" spans="1:23" ht="14.45" customHeight="1" x14ac:dyDescent="0.25">
      <c r="A239" s="171"/>
      <c r="B239" s="160"/>
      <c r="C239" s="159"/>
      <c r="D239" s="159"/>
      <c r="E239" s="159"/>
      <c r="F239" s="159"/>
      <c r="G239" s="166"/>
      <c r="H239" s="171"/>
      <c r="I239" s="159"/>
      <c r="J239" s="165"/>
      <c r="K239" s="178"/>
      <c r="L239" s="172"/>
      <c r="M239" s="159"/>
      <c r="N239" s="159"/>
      <c r="O239" s="159"/>
      <c r="P239" s="159"/>
      <c r="Q239" s="165"/>
      <c r="R239" s="166"/>
      <c r="S239" s="167"/>
      <c r="T239" s="168"/>
      <c r="U239" s="163"/>
      <c r="V239" s="169"/>
      <c r="W239" s="173"/>
    </row>
    <row r="240" spans="1:23" ht="14.45" customHeight="1" x14ac:dyDescent="0.25">
      <c r="A240" s="171"/>
      <c r="B240" s="160"/>
      <c r="C240" s="159"/>
      <c r="D240" s="159"/>
      <c r="E240" s="159"/>
      <c r="F240" s="159"/>
      <c r="G240" s="166"/>
      <c r="H240" s="171"/>
      <c r="I240" s="159"/>
      <c r="J240" s="165"/>
      <c r="K240" s="178"/>
      <c r="L240" s="172"/>
      <c r="M240" s="159"/>
      <c r="N240" s="159"/>
      <c r="O240" s="159"/>
      <c r="P240" s="159"/>
      <c r="Q240" s="165"/>
      <c r="R240" s="166"/>
      <c r="S240" s="167"/>
      <c r="T240" s="168"/>
      <c r="U240" s="163"/>
      <c r="V240" s="169"/>
      <c r="W240" s="173"/>
    </row>
    <row r="241" spans="1:23" ht="14.45" customHeight="1" x14ac:dyDescent="0.25">
      <c r="A241" s="171"/>
      <c r="B241" s="160"/>
      <c r="C241" s="159"/>
      <c r="D241" s="159"/>
      <c r="E241" s="159"/>
      <c r="F241" s="159"/>
      <c r="G241" s="166"/>
      <c r="H241" s="171"/>
      <c r="I241" s="159"/>
      <c r="J241" s="165"/>
      <c r="K241" s="178"/>
      <c r="L241" s="172"/>
      <c r="M241" s="159"/>
      <c r="N241" s="159"/>
      <c r="O241" s="159"/>
      <c r="P241" s="159"/>
      <c r="Q241" s="165"/>
      <c r="R241" s="166"/>
      <c r="S241" s="167"/>
      <c r="T241" s="168"/>
      <c r="U241" s="163"/>
      <c r="V241" s="169"/>
      <c r="W241" s="173"/>
    </row>
    <row r="242" spans="1:23" ht="14.45" customHeight="1" x14ac:dyDescent="0.25">
      <c r="A242" s="171"/>
      <c r="B242" s="160"/>
      <c r="C242" s="159"/>
      <c r="D242" s="159"/>
      <c r="E242" s="159"/>
      <c r="F242" s="159"/>
      <c r="G242" s="166"/>
      <c r="H242" s="171"/>
      <c r="I242" s="159"/>
      <c r="J242" s="165"/>
      <c r="K242" s="178"/>
      <c r="L242" s="172"/>
      <c r="M242" s="159"/>
      <c r="N242" s="159"/>
      <c r="O242" s="159"/>
      <c r="P242" s="159"/>
      <c r="Q242" s="165"/>
      <c r="R242" s="166"/>
      <c r="S242" s="167"/>
      <c r="T242" s="168"/>
      <c r="U242" s="163"/>
      <c r="V242" s="169"/>
      <c r="W242" s="173"/>
    </row>
    <row r="243" spans="1:23" ht="14.45" customHeight="1" x14ac:dyDescent="0.25">
      <c r="A243" s="171"/>
      <c r="B243" s="160"/>
      <c r="C243" s="159"/>
      <c r="D243" s="159"/>
      <c r="E243" s="159"/>
      <c r="F243" s="159"/>
      <c r="G243" s="166"/>
      <c r="H243" s="171"/>
      <c r="I243" s="159"/>
      <c r="J243" s="165"/>
      <c r="K243" s="178"/>
      <c r="L243" s="172"/>
      <c r="M243" s="159"/>
      <c r="N243" s="159"/>
      <c r="O243" s="159"/>
      <c r="P243" s="159"/>
      <c r="Q243" s="165"/>
      <c r="R243" s="166"/>
      <c r="S243" s="167"/>
      <c r="T243" s="168"/>
      <c r="U243" s="163"/>
      <c r="V243" s="169"/>
      <c r="W243" s="173"/>
    </row>
    <row r="244" spans="1:23" ht="14.45" customHeight="1" x14ac:dyDescent="0.25">
      <c r="A244" s="171"/>
      <c r="B244" s="160"/>
      <c r="C244" s="159"/>
      <c r="D244" s="159"/>
      <c r="E244" s="159"/>
      <c r="F244" s="159"/>
      <c r="G244" s="166"/>
      <c r="H244" s="171"/>
      <c r="I244" s="159"/>
      <c r="J244" s="165"/>
      <c r="K244" s="178"/>
      <c r="L244" s="172"/>
      <c r="M244" s="159"/>
      <c r="N244" s="159"/>
      <c r="O244" s="159"/>
      <c r="P244" s="159"/>
      <c r="Q244" s="165"/>
      <c r="R244" s="166"/>
      <c r="S244" s="167"/>
      <c r="T244" s="168"/>
      <c r="U244" s="163"/>
      <c r="V244" s="169"/>
      <c r="W244" s="173"/>
    </row>
    <row r="245" spans="1:23" ht="14.45" customHeight="1" x14ac:dyDescent="0.25">
      <c r="A245" s="171"/>
      <c r="B245" s="160"/>
      <c r="C245" s="159"/>
      <c r="D245" s="159"/>
      <c r="E245" s="159"/>
      <c r="F245" s="159"/>
      <c r="G245" s="166"/>
      <c r="H245" s="171"/>
      <c r="I245" s="159"/>
      <c r="J245" s="165"/>
      <c r="K245" s="178"/>
      <c r="L245" s="172"/>
      <c r="M245" s="159"/>
      <c r="N245" s="159"/>
      <c r="O245" s="159"/>
      <c r="P245" s="159"/>
      <c r="Q245" s="165"/>
      <c r="R245" s="166"/>
      <c r="S245" s="167"/>
      <c r="T245" s="168"/>
      <c r="U245" s="163"/>
      <c r="V245" s="169"/>
      <c r="W245" s="173"/>
    </row>
    <row r="246" spans="1:23" ht="14.45" customHeight="1" x14ac:dyDescent="0.25">
      <c r="A246" s="171"/>
      <c r="B246" s="160"/>
      <c r="C246" s="159"/>
      <c r="D246" s="159"/>
      <c r="E246" s="159"/>
      <c r="F246" s="159"/>
      <c r="G246" s="166"/>
      <c r="H246" s="171"/>
      <c r="I246" s="159"/>
      <c r="J246" s="165"/>
      <c r="K246" s="178"/>
      <c r="L246" s="172"/>
      <c r="M246" s="159"/>
      <c r="N246" s="159"/>
      <c r="O246" s="159"/>
      <c r="P246" s="159"/>
      <c r="Q246" s="165"/>
      <c r="R246" s="166"/>
      <c r="S246" s="167"/>
      <c r="T246" s="168"/>
      <c r="U246" s="163"/>
      <c r="V246" s="169"/>
      <c r="W246" s="173"/>
    </row>
    <row r="247" spans="1:23" ht="14.45" customHeight="1" x14ac:dyDescent="0.25">
      <c r="A247" s="171"/>
      <c r="B247" s="160"/>
      <c r="C247" s="159"/>
      <c r="D247" s="159"/>
      <c r="E247" s="159"/>
      <c r="F247" s="159"/>
      <c r="G247" s="166"/>
      <c r="H247" s="171"/>
      <c r="I247" s="159"/>
      <c r="J247" s="165"/>
      <c r="K247" s="178"/>
      <c r="L247" s="172"/>
      <c r="M247" s="159"/>
      <c r="N247" s="159"/>
      <c r="O247" s="159"/>
      <c r="P247" s="159"/>
      <c r="Q247" s="165"/>
      <c r="R247" s="166"/>
      <c r="S247" s="167"/>
      <c r="T247" s="168"/>
      <c r="U247" s="163"/>
      <c r="V247" s="169"/>
      <c r="W247" s="173"/>
    </row>
    <row r="248" spans="1:23" ht="14.45" customHeight="1" x14ac:dyDescent="0.25">
      <c r="A248" s="171"/>
      <c r="B248" s="160"/>
      <c r="C248" s="159"/>
      <c r="D248" s="159"/>
      <c r="E248" s="159"/>
      <c r="F248" s="159"/>
      <c r="G248" s="166"/>
      <c r="H248" s="171"/>
      <c r="I248" s="159"/>
      <c r="J248" s="165"/>
      <c r="K248" s="178"/>
      <c r="L248" s="172"/>
      <c r="M248" s="159"/>
      <c r="N248" s="159"/>
      <c r="O248" s="159"/>
      <c r="P248" s="159"/>
      <c r="Q248" s="165"/>
      <c r="R248" s="166"/>
      <c r="S248" s="167"/>
      <c r="T248" s="168"/>
      <c r="U248" s="163"/>
      <c r="V248" s="169"/>
      <c r="W248" s="173"/>
    </row>
    <row r="249" spans="1:23" ht="14.45" customHeight="1" x14ac:dyDescent="0.25">
      <c r="A249" s="171"/>
      <c r="B249" s="160"/>
      <c r="C249" s="159"/>
      <c r="D249" s="159"/>
      <c r="E249" s="159"/>
      <c r="F249" s="159"/>
      <c r="G249" s="166"/>
      <c r="H249" s="171"/>
      <c r="I249" s="159"/>
      <c r="J249" s="165"/>
      <c r="K249" s="178"/>
      <c r="L249" s="172"/>
      <c r="M249" s="159"/>
      <c r="N249" s="159"/>
      <c r="O249" s="159"/>
      <c r="P249" s="159"/>
      <c r="Q249" s="165"/>
      <c r="R249" s="166"/>
      <c r="S249" s="167"/>
      <c r="T249" s="168"/>
      <c r="U249" s="163"/>
      <c r="V249" s="169"/>
      <c r="W249" s="173"/>
    </row>
    <row r="250" spans="1:23" ht="14.45" customHeight="1" x14ac:dyDescent="0.25">
      <c r="A250" s="171"/>
      <c r="B250" s="160"/>
      <c r="C250" s="159"/>
      <c r="D250" s="159"/>
      <c r="E250" s="159"/>
      <c r="F250" s="159"/>
      <c r="G250" s="166"/>
      <c r="H250" s="171"/>
      <c r="I250" s="159"/>
      <c r="J250" s="165"/>
      <c r="K250" s="178"/>
      <c r="L250" s="172"/>
      <c r="M250" s="159"/>
      <c r="N250" s="159"/>
      <c r="O250" s="159"/>
      <c r="P250" s="159"/>
      <c r="Q250" s="165"/>
      <c r="R250" s="166"/>
      <c r="S250" s="167"/>
      <c r="T250" s="168"/>
      <c r="U250" s="163"/>
      <c r="V250" s="169"/>
      <c r="W250" s="173"/>
    </row>
    <row r="251" spans="1:23" ht="14.45" customHeight="1" x14ac:dyDescent="0.25">
      <c r="A251" s="171"/>
      <c r="B251" s="160"/>
      <c r="C251" s="159"/>
      <c r="D251" s="159"/>
      <c r="E251" s="159"/>
      <c r="F251" s="159"/>
      <c r="G251" s="166"/>
      <c r="H251" s="171"/>
      <c r="I251" s="159"/>
      <c r="J251" s="165"/>
      <c r="K251" s="178"/>
      <c r="L251" s="172"/>
      <c r="M251" s="159"/>
      <c r="N251" s="159"/>
      <c r="O251" s="159"/>
      <c r="P251" s="159"/>
      <c r="Q251" s="165"/>
      <c r="R251" s="166"/>
      <c r="S251" s="167"/>
      <c r="T251" s="168"/>
      <c r="U251" s="163"/>
      <c r="V251" s="169"/>
      <c r="W251" s="173"/>
    </row>
    <row r="252" spans="1:23" ht="14.45" customHeight="1" x14ac:dyDescent="0.25">
      <c r="A252" s="171"/>
      <c r="B252" s="160"/>
      <c r="C252" s="159"/>
      <c r="D252" s="159"/>
      <c r="E252" s="159"/>
      <c r="F252" s="159"/>
      <c r="G252" s="166"/>
      <c r="H252" s="171"/>
      <c r="I252" s="159"/>
      <c r="J252" s="165"/>
      <c r="K252" s="178"/>
      <c r="L252" s="172"/>
      <c r="M252" s="159"/>
      <c r="N252" s="159"/>
      <c r="O252" s="159"/>
      <c r="P252" s="159"/>
      <c r="Q252" s="165"/>
      <c r="R252" s="166"/>
      <c r="S252" s="167"/>
      <c r="T252" s="168"/>
      <c r="U252" s="163"/>
      <c r="V252" s="169"/>
      <c r="W252" s="173"/>
    </row>
    <row r="253" spans="1:23" ht="14.45" customHeight="1" x14ac:dyDescent="0.25">
      <c r="A253" s="171"/>
      <c r="B253" s="160"/>
      <c r="C253" s="159"/>
      <c r="D253" s="159"/>
      <c r="E253" s="159"/>
      <c r="F253" s="159"/>
      <c r="G253" s="166"/>
      <c r="H253" s="171"/>
      <c r="I253" s="159"/>
      <c r="J253" s="165"/>
      <c r="K253" s="178"/>
      <c r="L253" s="172"/>
      <c r="M253" s="159"/>
      <c r="N253" s="159"/>
      <c r="O253" s="159"/>
      <c r="P253" s="159"/>
      <c r="Q253" s="165"/>
      <c r="R253" s="166"/>
      <c r="S253" s="167"/>
      <c r="T253" s="168"/>
      <c r="U253" s="163"/>
      <c r="V253" s="169"/>
      <c r="W253" s="173"/>
    </row>
    <row r="254" spans="1:23" ht="14.45" customHeight="1" x14ac:dyDescent="0.25">
      <c r="A254" s="171"/>
      <c r="B254" s="160"/>
      <c r="C254" s="159"/>
      <c r="D254" s="159"/>
      <c r="E254" s="159"/>
      <c r="F254" s="159"/>
      <c r="G254" s="166"/>
      <c r="H254" s="171"/>
      <c r="I254" s="159"/>
      <c r="J254" s="165"/>
      <c r="K254" s="178"/>
      <c r="L254" s="172"/>
      <c r="M254" s="159"/>
      <c r="N254" s="159"/>
      <c r="O254" s="159"/>
      <c r="P254" s="159"/>
      <c r="Q254" s="165"/>
      <c r="R254" s="166"/>
      <c r="S254" s="167"/>
      <c r="T254" s="168"/>
      <c r="U254" s="163"/>
      <c r="V254" s="169"/>
      <c r="W254" s="173"/>
    </row>
    <row r="255" spans="1:23" ht="14.45" customHeight="1" x14ac:dyDescent="0.25">
      <c r="A255" s="171"/>
      <c r="B255" s="160"/>
      <c r="C255" s="159"/>
      <c r="D255" s="159"/>
      <c r="E255" s="159"/>
      <c r="F255" s="159"/>
      <c r="G255" s="166"/>
      <c r="H255" s="171"/>
      <c r="I255" s="159"/>
      <c r="J255" s="165"/>
      <c r="K255" s="178"/>
      <c r="L255" s="172"/>
      <c r="M255" s="159"/>
      <c r="N255" s="159"/>
      <c r="O255" s="159"/>
      <c r="P255" s="159"/>
      <c r="Q255" s="165"/>
      <c r="R255" s="166"/>
      <c r="S255" s="167"/>
      <c r="T255" s="168"/>
      <c r="U255" s="163"/>
      <c r="V255" s="169"/>
      <c r="W255" s="173"/>
    </row>
    <row r="256" spans="1:23" ht="14.45" customHeight="1" x14ac:dyDescent="0.25">
      <c r="A256" s="171"/>
      <c r="B256" s="160"/>
      <c r="C256" s="159"/>
      <c r="D256" s="159"/>
      <c r="E256" s="159"/>
      <c r="F256" s="159"/>
      <c r="G256" s="166"/>
      <c r="H256" s="171"/>
      <c r="I256" s="159"/>
      <c r="J256" s="165"/>
      <c r="K256" s="178"/>
      <c r="L256" s="172"/>
      <c r="M256" s="159"/>
      <c r="N256" s="159"/>
      <c r="O256" s="159"/>
      <c r="P256" s="159"/>
      <c r="Q256" s="165"/>
      <c r="R256" s="166"/>
      <c r="S256" s="167"/>
      <c r="T256" s="168"/>
      <c r="U256" s="163"/>
      <c r="V256" s="169"/>
      <c r="W256" s="173"/>
    </row>
    <row r="257" spans="1:23" ht="14.45" customHeight="1" x14ac:dyDescent="0.25">
      <c r="A257" s="171"/>
      <c r="B257" s="160"/>
      <c r="C257" s="159"/>
      <c r="D257" s="159"/>
      <c r="E257" s="159"/>
      <c r="F257" s="159"/>
      <c r="G257" s="166"/>
      <c r="H257" s="171"/>
      <c r="I257" s="159"/>
      <c r="J257" s="165"/>
      <c r="K257" s="178"/>
      <c r="L257" s="172"/>
      <c r="M257" s="159"/>
      <c r="N257" s="159"/>
      <c r="O257" s="159"/>
      <c r="P257" s="159"/>
      <c r="Q257" s="165"/>
      <c r="R257" s="166"/>
      <c r="S257" s="167"/>
      <c r="T257" s="168"/>
      <c r="U257" s="163"/>
      <c r="V257" s="169"/>
      <c r="W257" s="173"/>
    </row>
    <row r="258" spans="1:23" ht="14.45" customHeight="1" x14ac:dyDescent="0.25">
      <c r="A258" s="171"/>
      <c r="B258" s="160"/>
      <c r="C258" s="159"/>
      <c r="D258" s="159"/>
      <c r="E258" s="159"/>
      <c r="F258" s="159"/>
      <c r="G258" s="166"/>
      <c r="H258" s="171"/>
      <c r="I258" s="159"/>
      <c r="J258" s="165"/>
      <c r="K258" s="178"/>
      <c r="L258" s="172"/>
      <c r="M258" s="159"/>
      <c r="N258" s="159"/>
      <c r="O258" s="159"/>
      <c r="P258" s="159"/>
      <c r="Q258" s="165"/>
      <c r="R258" s="166"/>
      <c r="S258" s="167"/>
      <c r="T258" s="168"/>
      <c r="U258" s="163"/>
      <c r="V258" s="169"/>
      <c r="W258" s="173"/>
    </row>
    <row r="259" spans="1:23" ht="14.45" customHeight="1" x14ac:dyDescent="0.25">
      <c r="A259" s="171"/>
      <c r="B259" s="160"/>
      <c r="C259" s="159"/>
      <c r="D259" s="159"/>
      <c r="E259" s="159"/>
      <c r="F259" s="159"/>
      <c r="G259" s="166"/>
      <c r="H259" s="171"/>
      <c r="I259" s="159"/>
      <c r="J259" s="165"/>
      <c r="K259" s="178"/>
      <c r="L259" s="172"/>
      <c r="M259" s="159"/>
      <c r="N259" s="159"/>
      <c r="O259" s="159"/>
      <c r="P259" s="159"/>
      <c r="Q259" s="165"/>
      <c r="R259" s="166"/>
      <c r="S259" s="167"/>
      <c r="T259" s="168"/>
      <c r="U259" s="163"/>
      <c r="V259" s="169"/>
      <c r="W259" s="173"/>
    </row>
    <row r="260" spans="1:23" ht="14.45" customHeight="1" x14ac:dyDescent="0.25">
      <c r="A260" s="171"/>
      <c r="B260" s="160"/>
      <c r="C260" s="159"/>
      <c r="D260" s="159"/>
      <c r="E260" s="159"/>
      <c r="F260" s="159"/>
      <c r="G260" s="166"/>
      <c r="H260" s="171"/>
      <c r="I260" s="159"/>
      <c r="J260" s="165"/>
      <c r="K260" s="178"/>
      <c r="L260" s="172"/>
      <c r="M260" s="159"/>
      <c r="N260" s="159"/>
      <c r="O260" s="159"/>
      <c r="P260" s="159"/>
      <c r="Q260" s="165"/>
      <c r="R260" s="166"/>
      <c r="S260" s="167"/>
      <c r="T260" s="168"/>
      <c r="U260" s="163"/>
      <c r="V260" s="169"/>
      <c r="W260" s="173"/>
    </row>
    <row r="261" spans="1:23" ht="14.45" customHeight="1" x14ac:dyDescent="0.25">
      <c r="A261" s="171"/>
      <c r="B261" s="160"/>
      <c r="C261" s="159"/>
      <c r="D261" s="159"/>
      <c r="E261" s="159"/>
      <c r="F261" s="159"/>
      <c r="G261" s="166"/>
      <c r="H261" s="171"/>
      <c r="I261" s="159"/>
      <c r="J261" s="165"/>
      <c r="K261" s="178"/>
      <c r="L261" s="172"/>
      <c r="M261" s="159"/>
      <c r="N261" s="159"/>
      <c r="O261" s="159"/>
      <c r="P261" s="159"/>
      <c r="Q261" s="165"/>
      <c r="R261" s="166"/>
      <c r="S261" s="167"/>
      <c r="T261" s="168"/>
      <c r="U261" s="163"/>
      <c r="V261" s="169"/>
      <c r="W261" s="173"/>
    </row>
    <row r="262" spans="1:23" ht="14.45" customHeight="1" x14ac:dyDescent="0.25">
      <c r="A262" s="171"/>
      <c r="B262" s="160"/>
      <c r="C262" s="159"/>
      <c r="D262" s="159"/>
      <c r="E262" s="159"/>
      <c r="F262" s="159"/>
      <c r="G262" s="166"/>
      <c r="H262" s="171"/>
      <c r="I262" s="159"/>
      <c r="J262" s="165"/>
      <c r="K262" s="178"/>
      <c r="L262" s="172"/>
      <c r="M262" s="159"/>
      <c r="N262" s="159"/>
      <c r="O262" s="159"/>
      <c r="P262" s="159"/>
      <c r="Q262" s="165"/>
      <c r="R262" s="166"/>
      <c r="S262" s="167"/>
      <c r="T262" s="168"/>
      <c r="U262" s="163"/>
      <c r="V262" s="169"/>
      <c r="W262" s="173"/>
    </row>
    <row r="263" spans="1:23" ht="14.45" customHeight="1" x14ac:dyDescent="0.25">
      <c r="A263" s="171"/>
      <c r="B263" s="160"/>
      <c r="C263" s="159"/>
      <c r="D263" s="159"/>
      <c r="E263" s="159"/>
      <c r="F263" s="159"/>
      <c r="G263" s="166"/>
      <c r="H263" s="171"/>
      <c r="I263" s="159"/>
      <c r="J263" s="165"/>
      <c r="K263" s="178"/>
      <c r="L263" s="172"/>
      <c r="M263" s="159"/>
      <c r="N263" s="159"/>
      <c r="O263" s="159"/>
      <c r="P263" s="159"/>
      <c r="Q263" s="165"/>
      <c r="R263" s="166"/>
      <c r="S263" s="167"/>
      <c r="T263" s="168"/>
      <c r="U263" s="163"/>
      <c r="V263" s="169"/>
      <c r="W263" s="173"/>
    </row>
    <row r="264" spans="1:23" ht="14.45" customHeight="1" x14ac:dyDescent="0.25">
      <c r="A264" s="171"/>
      <c r="B264" s="160"/>
      <c r="C264" s="159"/>
      <c r="D264" s="159"/>
      <c r="E264" s="159"/>
      <c r="F264" s="159"/>
      <c r="G264" s="166"/>
      <c r="H264" s="171"/>
      <c r="I264" s="159"/>
      <c r="J264" s="165"/>
      <c r="K264" s="178"/>
      <c r="L264" s="172"/>
      <c r="M264" s="159"/>
      <c r="N264" s="159"/>
      <c r="O264" s="159"/>
      <c r="P264" s="159"/>
      <c r="Q264" s="165"/>
      <c r="R264" s="166"/>
      <c r="S264" s="167"/>
      <c r="T264" s="168"/>
      <c r="U264" s="163"/>
      <c r="V264" s="169"/>
      <c r="W264" s="173"/>
    </row>
    <row r="265" spans="1:23" ht="14.45" customHeight="1" x14ac:dyDescent="0.25">
      <c r="A265" s="171"/>
      <c r="B265" s="160"/>
      <c r="C265" s="159"/>
      <c r="D265" s="159"/>
      <c r="E265" s="159"/>
      <c r="F265" s="159"/>
      <c r="G265" s="166"/>
      <c r="H265" s="171"/>
      <c r="I265" s="159"/>
      <c r="J265" s="165"/>
      <c r="K265" s="178"/>
      <c r="L265" s="172"/>
      <c r="M265" s="159"/>
      <c r="N265" s="159"/>
      <c r="O265" s="159"/>
      <c r="P265" s="159"/>
      <c r="Q265" s="165"/>
      <c r="R265" s="166"/>
      <c r="S265" s="167"/>
      <c r="T265" s="168"/>
      <c r="U265" s="163"/>
      <c r="V265" s="169"/>
      <c r="W265" s="173"/>
    </row>
    <row r="266" spans="1:23" ht="14.45" customHeight="1" x14ac:dyDescent="0.25">
      <c r="A266" s="171"/>
      <c r="B266" s="160"/>
      <c r="C266" s="159"/>
      <c r="D266" s="159"/>
      <c r="E266" s="159"/>
      <c r="F266" s="159"/>
      <c r="G266" s="166"/>
      <c r="H266" s="171"/>
      <c r="I266" s="159"/>
      <c r="J266" s="165"/>
      <c r="K266" s="178"/>
      <c r="L266" s="172"/>
      <c r="M266" s="159"/>
      <c r="N266" s="159"/>
      <c r="O266" s="159"/>
      <c r="P266" s="159"/>
      <c r="Q266" s="165"/>
      <c r="R266" s="166"/>
      <c r="S266" s="167"/>
      <c r="T266" s="168"/>
      <c r="U266" s="163"/>
      <c r="V266" s="169"/>
      <c r="W266" s="173"/>
    </row>
    <row r="267" spans="1:23" ht="14.45" customHeight="1" x14ac:dyDescent="0.25">
      <c r="A267" s="171"/>
      <c r="B267" s="160"/>
      <c r="C267" s="159"/>
      <c r="D267" s="159"/>
      <c r="E267" s="159"/>
      <c r="F267" s="159"/>
      <c r="G267" s="166"/>
      <c r="H267" s="171"/>
      <c r="I267" s="159"/>
      <c r="J267" s="165"/>
      <c r="K267" s="178"/>
      <c r="L267" s="172"/>
      <c r="M267" s="159"/>
      <c r="N267" s="159"/>
      <c r="O267" s="159"/>
      <c r="P267" s="159"/>
      <c r="Q267" s="165"/>
      <c r="R267" s="166"/>
      <c r="S267" s="167"/>
      <c r="T267" s="168"/>
      <c r="U267" s="163"/>
      <c r="V267" s="169"/>
      <c r="W267" s="173"/>
    </row>
    <row r="268" spans="1:23" ht="14.45" customHeight="1" x14ac:dyDescent="0.25">
      <c r="A268" s="171"/>
      <c r="B268" s="160"/>
      <c r="C268" s="159"/>
      <c r="D268" s="159"/>
      <c r="E268" s="159"/>
      <c r="F268" s="159"/>
      <c r="G268" s="166"/>
      <c r="H268" s="171"/>
      <c r="I268" s="159"/>
      <c r="J268" s="165"/>
      <c r="K268" s="178"/>
      <c r="L268" s="172"/>
      <c r="M268" s="159"/>
      <c r="N268" s="159"/>
      <c r="O268" s="159"/>
      <c r="P268" s="159"/>
      <c r="Q268" s="165"/>
      <c r="R268" s="166"/>
      <c r="S268" s="167"/>
      <c r="T268" s="168"/>
      <c r="U268" s="163"/>
      <c r="V268" s="169"/>
      <c r="W268" s="173"/>
    </row>
    <row r="269" spans="1:23" ht="14.45" customHeight="1" x14ac:dyDescent="0.25">
      <c r="A269" s="171"/>
      <c r="B269" s="160"/>
      <c r="C269" s="159"/>
      <c r="D269" s="159"/>
      <c r="E269" s="159"/>
      <c r="F269" s="159"/>
      <c r="G269" s="166"/>
      <c r="H269" s="171"/>
      <c r="I269" s="159"/>
      <c r="J269" s="165"/>
      <c r="K269" s="178"/>
      <c r="L269" s="172"/>
      <c r="M269" s="159"/>
      <c r="N269" s="159"/>
      <c r="O269" s="159"/>
      <c r="P269" s="159"/>
      <c r="Q269" s="165"/>
      <c r="R269" s="166"/>
      <c r="S269" s="167"/>
      <c r="T269" s="168"/>
      <c r="U269" s="163"/>
      <c r="V269" s="169"/>
      <c r="W269" s="173"/>
    </row>
    <row r="270" spans="1:23" ht="14.45" customHeight="1" x14ac:dyDescent="0.25">
      <c r="A270" s="171"/>
      <c r="B270" s="160"/>
      <c r="C270" s="159"/>
      <c r="D270" s="159"/>
      <c r="E270" s="159"/>
      <c r="F270" s="159"/>
      <c r="G270" s="166"/>
      <c r="H270" s="171"/>
      <c r="I270" s="159"/>
      <c r="J270" s="165"/>
      <c r="K270" s="178"/>
      <c r="L270" s="172"/>
      <c r="M270" s="159"/>
      <c r="N270" s="159"/>
      <c r="O270" s="159"/>
      <c r="P270" s="159"/>
      <c r="Q270" s="165"/>
      <c r="R270" s="166"/>
      <c r="S270" s="167"/>
      <c r="T270" s="168"/>
      <c r="U270" s="163"/>
      <c r="V270" s="169"/>
      <c r="W270" s="173"/>
    </row>
    <row r="271" spans="1:23" ht="14.45" customHeight="1" x14ac:dyDescent="0.25">
      <c r="A271" s="171"/>
      <c r="B271" s="160"/>
      <c r="C271" s="159"/>
      <c r="D271" s="159"/>
      <c r="E271" s="159"/>
      <c r="F271" s="159"/>
      <c r="G271" s="166"/>
      <c r="H271" s="171"/>
      <c r="I271" s="159"/>
      <c r="J271" s="165"/>
      <c r="K271" s="178"/>
      <c r="L271" s="172"/>
      <c r="M271" s="159"/>
      <c r="N271" s="159"/>
      <c r="O271" s="159"/>
      <c r="P271" s="159"/>
      <c r="Q271" s="165"/>
      <c r="R271" s="166"/>
      <c r="S271" s="167"/>
      <c r="T271" s="168"/>
      <c r="U271" s="163"/>
      <c r="V271" s="169"/>
      <c r="W271" s="173"/>
    </row>
    <row r="272" spans="1:23" ht="14.45" customHeight="1" x14ac:dyDescent="0.25">
      <c r="A272" s="171"/>
      <c r="B272" s="160"/>
      <c r="C272" s="159"/>
      <c r="D272" s="159"/>
      <c r="E272" s="159"/>
      <c r="F272" s="159"/>
      <c r="G272" s="166"/>
      <c r="H272" s="171"/>
      <c r="I272" s="159"/>
      <c r="J272" s="165"/>
      <c r="K272" s="178"/>
      <c r="L272" s="172"/>
      <c r="M272" s="159"/>
      <c r="N272" s="159"/>
      <c r="O272" s="159"/>
      <c r="P272" s="159"/>
      <c r="Q272" s="165"/>
      <c r="R272" s="166"/>
      <c r="S272" s="167"/>
      <c r="T272" s="168"/>
      <c r="U272" s="163"/>
      <c r="V272" s="169"/>
      <c r="W272" s="173"/>
    </row>
    <row r="273" spans="1:23" ht="14.45" customHeight="1" x14ac:dyDescent="0.25">
      <c r="A273" s="171"/>
      <c r="B273" s="160"/>
      <c r="C273" s="159"/>
      <c r="D273" s="159"/>
      <c r="E273" s="159"/>
      <c r="F273" s="159"/>
      <c r="G273" s="166"/>
      <c r="H273" s="171"/>
      <c r="I273" s="159"/>
      <c r="J273" s="165"/>
      <c r="K273" s="178"/>
      <c r="L273" s="172"/>
      <c r="M273" s="159"/>
      <c r="N273" s="159"/>
      <c r="O273" s="159"/>
      <c r="P273" s="159"/>
      <c r="Q273" s="165"/>
      <c r="R273" s="166"/>
      <c r="S273" s="167"/>
      <c r="T273" s="168"/>
      <c r="U273" s="163"/>
      <c r="V273" s="169"/>
      <c r="W273" s="173"/>
    </row>
    <row r="274" spans="1:23" ht="14.45" customHeight="1" x14ac:dyDescent="0.25">
      <c r="A274" s="171"/>
      <c r="B274" s="160"/>
      <c r="C274" s="159"/>
      <c r="D274" s="159"/>
      <c r="E274" s="159"/>
      <c r="F274" s="159"/>
      <c r="G274" s="166"/>
      <c r="H274" s="171"/>
      <c r="I274" s="159"/>
      <c r="J274" s="165"/>
      <c r="K274" s="178"/>
      <c r="L274" s="172"/>
      <c r="M274" s="159"/>
      <c r="N274" s="159"/>
      <c r="O274" s="159"/>
      <c r="P274" s="159"/>
      <c r="Q274" s="165"/>
      <c r="R274" s="166"/>
      <c r="S274" s="167"/>
      <c r="T274" s="168"/>
      <c r="U274" s="163"/>
      <c r="V274" s="169"/>
      <c r="W274" s="173"/>
    </row>
    <row r="275" spans="1:23" ht="14.45" customHeight="1" x14ac:dyDescent="0.25">
      <c r="A275" s="171"/>
      <c r="B275" s="160"/>
      <c r="C275" s="159"/>
      <c r="D275" s="159"/>
      <c r="E275" s="159"/>
      <c r="F275" s="159"/>
      <c r="G275" s="166"/>
      <c r="H275" s="171"/>
      <c r="I275" s="159"/>
      <c r="J275" s="165"/>
      <c r="K275" s="178"/>
      <c r="L275" s="172"/>
      <c r="M275" s="159"/>
      <c r="N275" s="159"/>
      <c r="O275" s="159"/>
      <c r="P275" s="159"/>
      <c r="Q275" s="165"/>
      <c r="R275" s="166"/>
      <c r="S275" s="167"/>
      <c r="T275" s="168"/>
      <c r="U275" s="163"/>
      <c r="V275" s="169"/>
      <c r="W275" s="173"/>
    </row>
    <row r="276" spans="1:23" ht="14.45" customHeight="1" x14ac:dyDescent="0.25">
      <c r="A276" s="171"/>
      <c r="B276" s="160"/>
      <c r="C276" s="159"/>
      <c r="D276" s="159"/>
      <c r="E276" s="159"/>
      <c r="F276" s="159"/>
      <c r="G276" s="166"/>
      <c r="H276" s="171"/>
      <c r="I276" s="159"/>
      <c r="J276" s="165"/>
      <c r="K276" s="178"/>
      <c r="L276" s="172"/>
      <c r="M276" s="159"/>
      <c r="N276" s="159"/>
      <c r="O276" s="159"/>
      <c r="P276" s="159"/>
      <c r="Q276" s="165"/>
      <c r="R276" s="166"/>
      <c r="S276" s="167"/>
      <c r="T276" s="168"/>
      <c r="U276" s="163"/>
      <c r="V276" s="169"/>
      <c r="W276" s="173"/>
    </row>
    <row r="277" spans="1:23" ht="14.45" customHeight="1" x14ac:dyDescent="0.25">
      <c r="A277" s="171"/>
      <c r="B277" s="160"/>
      <c r="C277" s="159"/>
      <c r="D277" s="159"/>
      <c r="E277" s="159"/>
      <c r="F277" s="159"/>
      <c r="G277" s="166"/>
      <c r="H277" s="171"/>
      <c r="I277" s="159"/>
      <c r="J277" s="165"/>
      <c r="K277" s="178"/>
      <c r="L277" s="172"/>
      <c r="M277" s="159"/>
      <c r="N277" s="159"/>
      <c r="O277" s="159"/>
      <c r="P277" s="159"/>
      <c r="Q277" s="165"/>
      <c r="R277" s="166"/>
      <c r="S277" s="167"/>
      <c r="T277" s="168"/>
      <c r="U277" s="163"/>
      <c r="V277" s="169"/>
      <c r="W277" s="173"/>
    </row>
    <row r="278" spans="1:23" ht="14.45" customHeight="1" x14ac:dyDescent="0.25">
      <c r="A278" s="171"/>
      <c r="B278" s="160"/>
      <c r="C278" s="159"/>
      <c r="D278" s="159"/>
      <c r="E278" s="159"/>
      <c r="F278" s="159"/>
      <c r="G278" s="166"/>
      <c r="H278" s="171"/>
      <c r="I278" s="159"/>
      <c r="J278" s="165"/>
      <c r="K278" s="178"/>
      <c r="L278" s="172"/>
      <c r="M278" s="159"/>
      <c r="N278" s="159"/>
      <c r="O278" s="159"/>
      <c r="P278" s="159"/>
      <c r="Q278" s="165"/>
      <c r="R278" s="166"/>
      <c r="S278" s="167"/>
      <c r="T278" s="168"/>
      <c r="U278" s="163"/>
      <c r="V278" s="169"/>
      <c r="W278" s="173"/>
    </row>
    <row r="279" spans="1:23" ht="14.45" customHeight="1" x14ac:dyDescent="0.25">
      <c r="A279" s="171"/>
      <c r="B279" s="160"/>
      <c r="C279" s="159"/>
      <c r="D279" s="159"/>
      <c r="E279" s="159"/>
      <c r="F279" s="159"/>
      <c r="G279" s="166"/>
      <c r="H279" s="171"/>
      <c r="I279" s="159"/>
      <c r="J279" s="165"/>
      <c r="K279" s="178"/>
      <c r="L279" s="172"/>
      <c r="M279" s="159"/>
      <c r="N279" s="159"/>
      <c r="O279" s="159"/>
      <c r="P279" s="159"/>
      <c r="Q279" s="165"/>
      <c r="R279" s="166"/>
      <c r="S279" s="167"/>
      <c r="T279" s="168"/>
      <c r="U279" s="163"/>
      <c r="V279" s="169"/>
      <c r="W279" s="173"/>
    </row>
    <row r="280" spans="1:23" ht="14.45" customHeight="1" x14ac:dyDescent="0.25">
      <c r="A280" s="171"/>
      <c r="B280" s="160"/>
      <c r="C280" s="159"/>
      <c r="D280" s="159"/>
      <c r="E280" s="159"/>
      <c r="F280" s="159"/>
      <c r="G280" s="166"/>
      <c r="H280" s="171"/>
      <c r="I280" s="159"/>
      <c r="J280" s="165"/>
      <c r="K280" s="178"/>
      <c r="L280" s="172"/>
      <c r="M280" s="159"/>
      <c r="N280" s="159"/>
      <c r="O280" s="159"/>
      <c r="P280" s="159"/>
      <c r="Q280" s="165"/>
      <c r="R280" s="166"/>
      <c r="S280" s="167"/>
      <c r="T280" s="168"/>
      <c r="U280" s="163"/>
      <c r="V280" s="169"/>
      <c r="W280" s="173"/>
    </row>
    <row r="281" spans="1:23" ht="14.45" customHeight="1" x14ac:dyDescent="0.25">
      <c r="A281" s="171"/>
      <c r="B281" s="160"/>
      <c r="C281" s="159"/>
      <c r="D281" s="159"/>
      <c r="E281" s="159"/>
      <c r="F281" s="159"/>
      <c r="G281" s="166"/>
      <c r="H281" s="171"/>
      <c r="I281" s="159"/>
      <c r="J281" s="165"/>
      <c r="K281" s="178"/>
      <c r="L281" s="172"/>
      <c r="M281" s="159"/>
      <c r="N281" s="159"/>
      <c r="O281" s="159"/>
      <c r="P281" s="159"/>
      <c r="Q281" s="165"/>
      <c r="R281" s="166"/>
      <c r="S281" s="167"/>
      <c r="T281" s="168"/>
      <c r="U281" s="163"/>
      <c r="V281" s="169"/>
      <c r="W281" s="173"/>
    </row>
    <row r="282" spans="1:23" ht="14.45" customHeight="1" x14ac:dyDescent="0.25">
      <c r="A282" s="171"/>
      <c r="B282" s="160"/>
      <c r="C282" s="159"/>
      <c r="D282" s="159"/>
      <c r="E282" s="159"/>
      <c r="F282" s="159"/>
      <c r="G282" s="166"/>
      <c r="H282" s="171"/>
      <c r="I282" s="159"/>
      <c r="J282" s="165"/>
      <c r="K282" s="178"/>
      <c r="L282" s="172"/>
      <c r="M282" s="159"/>
      <c r="N282" s="159"/>
      <c r="O282" s="159"/>
      <c r="P282" s="159"/>
      <c r="Q282" s="165"/>
      <c r="R282" s="166"/>
      <c r="S282" s="167"/>
      <c r="T282" s="168"/>
      <c r="U282" s="163"/>
      <c r="V282" s="169"/>
      <c r="W282" s="173"/>
    </row>
    <row r="283" spans="1:23" ht="14.45" customHeight="1" x14ac:dyDescent="0.25">
      <c r="A283" s="171"/>
      <c r="B283" s="160"/>
      <c r="C283" s="159"/>
      <c r="D283" s="159"/>
      <c r="E283" s="159"/>
      <c r="F283" s="159"/>
      <c r="G283" s="166"/>
      <c r="H283" s="171"/>
      <c r="I283" s="159"/>
      <c r="J283" s="165"/>
      <c r="K283" s="178"/>
      <c r="L283" s="172"/>
      <c r="M283" s="159"/>
      <c r="N283" s="159"/>
      <c r="O283" s="159"/>
      <c r="P283" s="159"/>
      <c r="Q283" s="165"/>
      <c r="R283" s="166"/>
      <c r="S283" s="167"/>
      <c r="T283" s="168"/>
      <c r="U283" s="163"/>
      <c r="V283" s="169"/>
      <c r="W283" s="173"/>
    </row>
    <row r="284" spans="1:23" ht="14.45" customHeight="1" x14ac:dyDescent="0.25">
      <c r="A284" s="171"/>
      <c r="B284" s="160"/>
      <c r="C284" s="159"/>
      <c r="D284" s="159"/>
      <c r="E284" s="159"/>
      <c r="F284" s="159"/>
      <c r="G284" s="166"/>
      <c r="H284" s="171"/>
      <c r="I284" s="159"/>
      <c r="J284" s="165"/>
      <c r="K284" s="178"/>
      <c r="L284" s="172"/>
      <c r="M284" s="159"/>
      <c r="N284" s="159"/>
      <c r="O284" s="159"/>
      <c r="P284" s="159"/>
      <c r="Q284" s="165"/>
      <c r="R284" s="166"/>
      <c r="S284" s="167"/>
      <c r="T284" s="168"/>
      <c r="U284" s="163"/>
      <c r="V284" s="169"/>
      <c r="W284" s="173"/>
    </row>
    <row r="285" spans="1:23" ht="14.45" customHeight="1" x14ac:dyDescent="0.25">
      <c r="A285" s="171"/>
      <c r="B285" s="160"/>
      <c r="C285" s="159"/>
      <c r="D285" s="159"/>
      <c r="E285" s="159"/>
      <c r="F285" s="159"/>
      <c r="G285" s="166"/>
      <c r="H285" s="171"/>
      <c r="I285" s="159"/>
      <c r="J285" s="165"/>
      <c r="K285" s="178"/>
      <c r="L285" s="172"/>
      <c r="M285" s="159"/>
      <c r="N285" s="159"/>
      <c r="O285" s="159"/>
      <c r="P285" s="159"/>
      <c r="Q285" s="165"/>
      <c r="R285" s="166"/>
      <c r="S285" s="167"/>
      <c r="T285" s="168"/>
      <c r="U285" s="163"/>
      <c r="V285" s="169"/>
      <c r="W285" s="173"/>
    </row>
    <row r="286" spans="1:23" ht="14.45" customHeight="1" x14ac:dyDescent="0.25">
      <c r="A286" s="179"/>
      <c r="B286" s="180"/>
      <c r="C286" s="181"/>
      <c r="D286" s="181"/>
      <c r="E286" s="181"/>
      <c r="F286" s="181"/>
      <c r="G286" s="182"/>
      <c r="H286" s="179"/>
      <c r="I286" s="181"/>
      <c r="J286" s="183"/>
      <c r="K286" s="184"/>
      <c r="L286" s="185"/>
      <c r="M286" s="181"/>
      <c r="N286" s="181"/>
      <c r="O286" s="181"/>
      <c r="P286" s="181"/>
      <c r="Q286" s="183"/>
      <c r="R286" s="182"/>
      <c r="S286" s="186"/>
      <c r="T286" s="187"/>
      <c r="U286" s="188"/>
      <c r="V286" s="189"/>
      <c r="W286" s="190"/>
    </row>
  </sheetData>
  <sheetProtection formatCells="0" formatColumns="0" formatRows="0" sort="0" autoFilter="0" pivotTables="0"/>
  <autoFilter ref="A4:V226"/>
  <mergeCells count="5">
    <mergeCell ref="A1:G1"/>
    <mergeCell ref="H1:K1"/>
    <mergeCell ref="E2:G2"/>
    <mergeCell ref="L1:R1"/>
    <mergeCell ref="T1:W1"/>
  </mergeCells>
  <conditionalFormatting sqref="A286 A5:A235">
    <cfRule type="duplicateValues" dxfId="10" priority="2"/>
  </conditionalFormatting>
  <conditionalFormatting sqref="A236:A285">
    <cfRule type="duplicateValues" dxfId="9" priority="1"/>
  </conditionalFormatting>
  <dataValidations count="13">
    <dataValidation type="date" operator="greaterThan" allowBlank="1" showInputMessage="1" showErrorMessage="1" sqref="J1:K1 J3:K4 Q3 Q5:Q286">
      <formula1>42370</formula1>
    </dataValidation>
    <dataValidation operator="greaterThan" allowBlank="1" showInputMessage="1" showErrorMessage="1" sqref="J2:K2 U5:U286"/>
    <dataValidation type="list" allowBlank="1" showInputMessage="1" showErrorMessage="1" sqref="O1:O2">
      <formula1>#REF!</formula1>
    </dataValidation>
    <dataValidation type="list" allowBlank="1" showInputMessage="1" showErrorMessage="1" sqref="P5:P286">
      <formula1>"yes,no"</formula1>
    </dataValidation>
    <dataValidation type="list" allowBlank="1" showInputMessage="1" showErrorMessage="1" sqref="H5:H286">
      <formula1>hospital_refer_to</formula1>
    </dataValidation>
    <dataValidation type="list" allowBlank="1" showInputMessage="1" showErrorMessage="1" sqref="M5:M286">
      <formula1>case_category</formula1>
    </dataValidation>
    <dataValidation type="list" allowBlank="1" showInputMessage="1" showErrorMessage="1" sqref="R5:R286">
      <formula1>blood_transfusion_info</formula1>
    </dataValidation>
    <dataValidation type="date" operator="greaterThan" allowBlank="1" showInputMessage="1" showErrorMessage="1" sqref="T5:T286 J5:K286">
      <formula1>42369</formula1>
    </dataValidation>
    <dataValidation type="list" allowBlank="1" showInputMessage="1" showErrorMessage="1" sqref="S5:S286">
      <formula1>refused_care</formula1>
    </dataValidation>
    <dataValidation type="decimal" allowBlank="1" showInputMessage="1" showErrorMessage="1" sqref="B5:B286">
      <formula1>0</formula1>
      <formula2>100</formula2>
    </dataValidation>
    <dataValidation type="list" allowBlank="1" showInputMessage="1" showErrorMessage="1" sqref="C5:C286">
      <formula1>"male,female"</formula1>
    </dataValidation>
    <dataValidation type="list" allowBlank="1" showInputMessage="1" showErrorMessage="1" sqref="O5:O61 O63:O286">
      <formula1>disease_category</formula1>
    </dataValidation>
    <dataValidation type="list" allowBlank="1" showInputMessage="1" showErrorMessage="1" sqref="D5:D286">
      <formula1>"Rakhine,Burma,Muslim,Hindu,Mro,Dyna,Khami,Other"</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Instructions!$B$54:$B$69</xm:f>
          </x14:formula1>
          <xm:sqref>I5:I286</xm:sqref>
        </x14:dataValidation>
        <x14:dataValidation type="list" allowBlank="1" showInputMessage="1" showErrorMessage="1">
          <x14:formula1>
            <xm:f>Instructions!$B$80:$B$85</xm:f>
          </x14:formula1>
          <xm:sqref>V5:V286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OCA_Security xmlns="20c1abfa-485b-41c9-a329-38772ca1fd48">MSF Internal</OCA_Security>
    <PersonalData xmlns="20c1abfa-485b-41c9-a329-38772ca1fd48">
      <Value>No Personal Data</Value>
    </PersonalData>
    <cd29f0ef384242669a606ad1a9df00b7 xmlns="20c1abfa-485b-41c9-a329-38772ca1fd48">
      <Terms xmlns="http://schemas.microsoft.com/office/infopath/2007/PartnerControls">
        <TermInfo xmlns="http://schemas.microsoft.com/office/infopath/2007/PartnerControls">
          <TermName xmlns="http://schemas.microsoft.com/office/infopath/2007/PartnerControls">Operational Centre Amsterdam</TermName>
          <TermId xmlns="http://schemas.microsoft.com/office/infopath/2007/PartnerControls">c1cea462-cc28-4c38-bab9-3ca4a912d8a4</TermId>
        </TermInfo>
      </Terms>
    </cd29f0ef384242669a606ad1a9df00b7>
    <HQ_Project xmlns="20c1abfa-485b-41c9-a329-38772ca1fd48" xsi:nil="true"/>
    <k28648cfc64c4feeb48d6f4fd07f97c9 xmlns="20c1abfa-485b-41c9-a329-38772ca1fd48">
      <Terms xmlns="http://schemas.microsoft.com/office/infopath/2007/PartnerControls"/>
    </k28648cfc64c4feeb48d6f4fd07f97c9>
    <hf1c0e968c904d07a40bcfc4c670c7df xmlns="20c1abfa-485b-41c9-a329-38772ca1fd48">
      <Terms xmlns="http://schemas.microsoft.com/office/infopath/2007/PartnerControls">
        <TermInfo xmlns="http://schemas.microsoft.com/office/infopath/2007/PartnerControls">
          <TermName xmlns="http://schemas.microsoft.com/office/infopath/2007/PartnerControls">Public Health</TermName>
          <TermId xmlns="http://schemas.microsoft.com/office/infopath/2007/PartnerControls">95a6effd-65d2-4eeb-ba41-97827946881c</TermId>
        </TermInfo>
      </Terms>
    </hf1c0e968c904d07a40bcfc4c670c7df>
    <ea1123c5d5854e3487d4709e724a374d xmlns="20c1abfa-485b-41c9-a329-38772ca1fd48">
      <Terms xmlns="http://schemas.microsoft.com/office/infopath/2007/PartnerControls"/>
    </ea1123c5d5854e3487d4709e724a374d>
    <TaxCatchAll xmlns="20c1abfa-485b-41c9-a329-38772ca1fd48" xsi:nil="true"/>
    <Keep_Until xmlns="20c1abfa-485b-41c9-a329-38772ca1fd48" xsi:nil="true"/>
    <p0c3e7b3f5fa4709884d178aaf27d97b xmlns="20c1abfa-485b-41c9-a329-38772ca1fd48">
      <Terms xmlns="http://schemas.microsoft.com/office/infopath/2007/PartnerControls"/>
    </p0c3e7b3f5fa4709884d178aaf27d97b>
    <TaxKeywordTaxHTField xmlns="20c1abfa-485b-41c9-a329-38772ca1fd48">
      <Terms xmlns="http://schemas.microsoft.com/office/infopath/2007/PartnerControls"/>
    </TaxKeywordTaxHTField>
    <ac5bcaea78d645efbd7ad57ee0e99c74 xmlns="20c1abfa-485b-41c9-a329-38772ca1fd48">
      <Terms xmlns="http://schemas.microsoft.com/office/infopath/2007/PartnerControls"/>
    </ac5bcaea78d645efbd7ad57ee0e99c74>
    <ma355bf4056648d0a4807f82c334cfeb xmlns="20c1abfa-485b-41c9-a329-38772ca1fd48">
      <Terms xmlns="http://schemas.microsoft.com/office/infopath/2007/PartnerControls">
        <TermInfo xmlns="http://schemas.microsoft.com/office/infopath/2007/PartnerControls">
          <TermName xmlns="http://schemas.microsoft.com/office/infopath/2007/PartnerControls">OCA</TermName>
          <TermId xmlns="http://schemas.microsoft.com/office/infopath/2007/PartnerControls">d4e8857b-9887-47cf-8042-cc7cc2e37eb0</TermId>
        </TermInfo>
      </Terms>
    </ma355bf4056648d0a4807f82c334cfeb>
    <Last_Published_Date xmlns="20c1abfa-485b-41c9-a329-38772ca1fd48" xsi:nil="true"/>
    <c9685e466d8f4649b390625e1425c3ff xmlns="20c1abfa-485b-41c9-a329-38772ca1fd48">
      <Terms xmlns="http://schemas.microsoft.com/office/infopath/2007/PartnerControls"/>
    </c9685e466d8f4649b390625e1425c3f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OCA_HQ_FS" ma:contentTypeID="0x01010015F0DD43F147ED4DB3F172C2DF96DD9608000EBB9A20D2A90F49B59E4ECF09FC5DBC" ma:contentTypeVersion="88" ma:contentTypeDescription="Content Type for all OCA Field Support units and departments. For Example; Logistics, Field Finance, Field HR etc." ma:contentTypeScope="" ma:versionID="95b0c30525bb8b4a29792f927d05a0e5">
  <xsd:schema xmlns:xsd="http://www.w3.org/2001/XMLSchema" xmlns:xs="http://www.w3.org/2001/XMLSchema" xmlns:p="http://schemas.microsoft.com/office/2006/metadata/properties" xmlns:ns2="20c1abfa-485b-41c9-a329-38772ca1fd48" xmlns:ns3="e012d6fe-a217-4afd-9343-be3f9ab704e0" targetNamespace="http://schemas.microsoft.com/office/2006/metadata/properties" ma:root="true" ma:fieldsID="ff69eb7844f41ded1c65dbab9525b271" ns2:_="" ns3:_="">
    <xsd:import namespace="20c1abfa-485b-41c9-a329-38772ca1fd48"/>
    <xsd:import namespace="e012d6fe-a217-4afd-9343-be3f9ab704e0"/>
    <xsd:element name="properties">
      <xsd:complexType>
        <xsd:sequence>
          <xsd:element name="documentManagement">
            <xsd:complexType>
              <xsd:all>
                <xsd:element ref="ns2:OCA_Security" minOccurs="0"/>
                <xsd:element ref="ns2:PersonalData" minOccurs="0"/>
                <xsd:element ref="ns2:Last_Published_Date" minOccurs="0"/>
                <xsd:element ref="ns2:HQ_Project" minOccurs="0"/>
                <xsd:element ref="ns2:ac5bcaea78d645efbd7ad57ee0e99c74" minOccurs="0"/>
                <xsd:element ref="ns2:k28648cfc64c4feeb48d6f4fd07f97c9" minOccurs="0"/>
                <xsd:element ref="ns2:ea1123c5d5854e3487d4709e724a374d" minOccurs="0"/>
                <xsd:element ref="ns2:cd29f0ef384242669a606ad1a9df00b7" minOccurs="0"/>
                <xsd:element ref="ns2:TaxCatchAll" minOccurs="0"/>
                <xsd:element ref="ns2:ma355bf4056648d0a4807f82c334cfeb" minOccurs="0"/>
                <xsd:element ref="ns2:TaxCatchAllLabel" minOccurs="0"/>
                <xsd:element ref="ns2:c9685e466d8f4649b390625e1425c3ff" minOccurs="0"/>
                <xsd:element ref="ns2:p0c3e7b3f5fa4709884d178aaf27d97b" minOccurs="0"/>
                <xsd:element ref="ns2:hf1c0e968c904d07a40bcfc4c670c7df" minOccurs="0"/>
                <xsd:element ref="ns2:TaxKeywordTaxHTField" minOccurs="0"/>
                <xsd:element ref="ns2:Keep_Until"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c1abfa-485b-41c9-a329-38772ca1fd48" elementFormDefault="qualified">
    <xsd:import namespace="http://schemas.microsoft.com/office/2006/documentManagement/types"/>
    <xsd:import namespace="http://schemas.microsoft.com/office/infopath/2007/PartnerControls"/>
    <xsd:element name="OCA_Security" ma:index="4" nillable="true" ma:displayName="Security" ma:default="MSF Internal" ma:format="RadioButtons" ma:internalName="OCA_Security">
      <xsd:simpleType>
        <xsd:restriction base="dms:Choice">
          <xsd:enumeration value="SECRET - Do Not Share"/>
          <xsd:enumeration value="Confidential - Do Not Share"/>
          <xsd:enumeration value="Restricted"/>
          <xsd:enumeration value="MSF Internal"/>
          <xsd:enumeration value="Public"/>
        </xsd:restriction>
      </xsd:simpleType>
    </xsd:element>
    <xsd:element name="PersonalData" ma:index="5" nillable="true" ma:displayName="PersonalData" ma:default="No Personal Data" ma:internalName="PersonalData">
      <xsd:complexType>
        <xsd:complexContent>
          <xsd:extension base="dms:MultiChoice">
            <xsd:sequence>
              <xsd:element name="Value" maxOccurs="unbounded" minOccurs="0" nillable="true">
                <xsd:simpleType>
                  <xsd:restriction base="dms:Choice">
                    <xsd:enumeration value="No Personal Data"/>
                    <xsd:enumeration value="Contains Personal Data"/>
                  </xsd:restriction>
                </xsd:simpleType>
              </xsd:element>
            </xsd:sequence>
          </xsd:extension>
        </xsd:complexContent>
      </xsd:complexType>
    </xsd:element>
    <xsd:element name="Last_Published_Date" ma:index="12" nillable="true" ma:displayName="Last_Published_Date" ma:format="DateOnly" ma:internalName="Last_Published_Date">
      <xsd:simpleType>
        <xsd:restriction base="dms:DateTime"/>
      </xsd:simpleType>
    </xsd:element>
    <xsd:element name="HQ_Project" ma:index="13" nillable="true" ma:displayName="HQ_Project" ma:internalName="HQ_Project">
      <xsd:simpleType>
        <xsd:restriction base="dms:Text">
          <xsd:maxLength value="255"/>
        </xsd:restriction>
      </xsd:simpleType>
    </xsd:element>
    <xsd:element name="ac5bcaea78d645efbd7ad57ee0e99c74" ma:index="15" nillable="true" ma:taxonomy="true" ma:internalName="ac5bcaea78d645efbd7ad57ee0e99c74" ma:taxonomyFieldName="OCA_DocType" ma:displayName="Document Type" ma:default="" ma:fieldId="{ac5bcaea-78d6-45ef-bd7a-d57ee0e99c74}" ma:taxonomyMulti="true" ma:sspId="3f8169e7-20d4-4f95-9450-953b2d8ea517" ma:termSetId="2173d809-285d-447d-acd7-641ecd217f73" ma:anchorId="00000000-0000-0000-0000-000000000000" ma:open="false" ma:isKeyword="false">
      <xsd:complexType>
        <xsd:sequence>
          <xsd:element ref="pc:Terms" minOccurs="0" maxOccurs="1"/>
        </xsd:sequence>
      </xsd:complexType>
    </xsd:element>
    <xsd:element name="k28648cfc64c4feeb48d6f4fd07f97c9" ma:index="17" nillable="true" ma:taxonomy="true" ma:internalName="k28648cfc64c4feeb48d6f4fd07f97c9" ma:taxonomyFieldName="OCA_Mission" ma:displayName="Mission" ma:readOnly="false" ma:default="" ma:fieldId="{428648cf-c64c-4fee-b48d-6f4fd07f97c9}" ma:sspId="3f8169e7-20d4-4f95-9450-953b2d8ea517" ma:termSetId="5473ade3-518b-4e3b-b139-d6b8001eb7d3" ma:anchorId="00000000-0000-0000-0000-000000000000" ma:open="false" ma:isKeyword="false">
      <xsd:complexType>
        <xsd:sequence>
          <xsd:element ref="pc:Terms" minOccurs="0" maxOccurs="1"/>
        </xsd:sequence>
      </xsd:complexType>
    </xsd:element>
    <xsd:element name="ea1123c5d5854e3487d4709e724a374d" ma:index="18" nillable="true" ma:taxonomy="true" ma:internalName="ea1123c5d5854e3487d4709e724a374d" ma:taxonomyFieldName="OCA_Audience" ma:displayName="Audience" ma:readOnly="false" ma:default="" ma:fieldId="{ea1123c5-d585-4e34-87d4-709e724a374d}" ma:taxonomyMulti="true" ma:sspId="3f8169e7-20d4-4f95-9450-953b2d8ea517" ma:termSetId="238e0ffe-d0c1-48dd-8345-8650b0a1fe87" ma:anchorId="00000000-0000-0000-0000-000000000000" ma:open="false" ma:isKeyword="false">
      <xsd:complexType>
        <xsd:sequence>
          <xsd:element ref="pc:Terms" minOccurs="0" maxOccurs="1"/>
        </xsd:sequence>
      </xsd:complexType>
    </xsd:element>
    <xsd:element name="cd29f0ef384242669a606ad1a9df00b7" ma:index="19" nillable="true" ma:taxonomy="true" ma:internalName="cd29f0ef384242669a606ad1a9df00b7" ma:taxonomyFieldName="OCA_MSFEntity" ma:displayName="MSF Entity" ma:default="2;#Operational Centre Amsterdam|c1cea462-cc28-4c38-bab9-3ca4a912d8a4" ma:fieldId="{cd29f0ef-3842-4266-9a60-6ad1a9df00b7}" ma:sspId="3f8169e7-20d4-4f95-9450-953b2d8ea517" ma:termSetId="535309ab-0619-4f55-9ff2-498ea4073903" ma:anchorId="00000000-0000-0000-0000-000000000000" ma:open="false" ma:isKeyword="false">
      <xsd:complexType>
        <xsd:sequence>
          <xsd:element ref="pc:Terms" minOccurs="0" maxOccurs="1"/>
        </xsd:sequence>
      </xsd:complexType>
    </xsd:element>
    <xsd:element name="TaxCatchAll" ma:index="20" nillable="true" ma:displayName="Taxonomy Catch All Column" ma:hidden="true" ma:list="{3ee88412-b260-4218-9741-b5811b2d46c3}" ma:internalName="TaxCatchAll" ma:showField="CatchAllData" ma:web="e012d6fe-a217-4afd-9343-be3f9ab704e0">
      <xsd:complexType>
        <xsd:complexContent>
          <xsd:extension base="dms:MultiChoiceLookup">
            <xsd:sequence>
              <xsd:element name="Value" type="dms:Lookup" maxOccurs="unbounded" minOccurs="0" nillable="true"/>
            </xsd:sequence>
          </xsd:extension>
        </xsd:complexContent>
      </xsd:complexType>
    </xsd:element>
    <xsd:element name="ma355bf4056648d0a4807f82c334cfeb" ma:index="21" nillable="true" ma:taxonomy="true" ma:internalName="ma355bf4056648d0a4807f82c334cfeb" ma:taxonomyFieldName="OCA_Entity" ma:displayName="OCA Entity" ma:default="3;#OCA|d4e8857b-9887-47cf-8042-cc7cc2e37eb0" ma:fieldId="{6a355bf4-0566-48d0-a480-7f82c334cfeb}" ma:sspId="3f8169e7-20d4-4f95-9450-953b2d8ea517" ma:termSetId="ce6c5e2f-fea0-4dc7-924e-dc3a0e147723" ma:anchorId="00000000-0000-0000-0000-000000000000" ma:open="false" ma:isKeyword="false">
      <xsd:complexType>
        <xsd:sequence>
          <xsd:element ref="pc:Terms" minOccurs="0" maxOccurs="1"/>
        </xsd:sequence>
      </xsd:complexType>
    </xsd:element>
    <xsd:element name="TaxCatchAllLabel" ma:index="22" nillable="true" ma:displayName="Taxonomy Catch All Column1" ma:hidden="true" ma:list="{3ee88412-b260-4218-9741-b5811b2d46c3}" ma:internalName="TaxCatchAllLabel" ma:readOnly="true" ma:showField="CatchAllDataLabel" ma:web="e012d6fe-a217-4afd-9343-be3f9ab704e0">
      <xsd:complexType>
        <xsd:complexContent>
          <xsd:extension base="dms:MultiChoiceLookup">
            <xsd:sequence>
              <xsd:element name="Value" type="dms:Lookup" maxOccurs="unbounded" minOccurs="0" nillable="true"/>
            </xsd:sequence>
          </xsd:extension>
        </xsd:complexContent>
      </xsd:complexType>
    </xsd:element>
    <xsd:element name="c9685e466d8f4649b390625e1425c3ff" ma:index="23" nillable="true" ma:taxonomy="true" ma:internalName="c9685e466d8f4649b390625e1425c3ff" ma:taxonomyFieldName="OCA_Project" ma:displayName="Project" ma:default="" ma:fieldId="{c9685e46-6d8f-4649-b390-625e1425c3ff}" ma:taxonomyMulti="true" ma:sspId="3f8169e7-20d4-4f95-9450-953b2d8ea517" ma:termSetId="5473ade3-518b-4e3b-b139-d6b8001eb7d3" ma:anchorId="00000000-0000-0000-0000-000000000000" ma:open="false" ma:isKeyword="false">
      <xsd:complexType>
        <xsd:sequence>
          <xsd:element ref="pc:Terms" minOccurs="0" maxOccurs="1"/>
        </xsd:sequence>
      </xsd:complexType>
    </xsd:element>
    <xsd:element name="p0c3e7b3f5fa4709884d178aaf27d97b" ma:index="26" nillable="true" ma:taxonomy="true" ma:internalName="p0c3e7b3f5fa4709884d178aaf27d97b" ma:taxonomyFieldName="OCA_Country" ma:displayName="Country" ma:default="" ma:fieldId="{90c3e7b3-f5fa-4709-884d-178aaf27d97b}" ma:taxonomyMulti="true" ma:sspId="3f8169e7-20d4-4f95-9450-953b2d8ea517" ma:termSetId="36af809d-73a7-4f22-967c-6aa7005dc99c" ma:anchorId="00000000-0000-0000-0000-000000000000" ma:open="false" ma:isKeyword="false">
      <xsd:complexType>
        <xsd:sequence>
          <xsd:element ref="pc:Terms" minOccurs="0" maxOccurs="1"/>
        </xsd:sequence>
      </xsd:complexType>
    </xsd:element>
    <xsd:element name="hf1c0e968c904d07a40bcfc4c670c7df" ma:index="28" nillable="true" ma:taxonomy="true" ma:internalName="hf1c0e968c904d07a40bcfc4c670c7df" ma:taxonomyFieldName="OCA_Department" ma:displayName="Department-name" ma:default="1;#Public Health|95a6effd-65d2-4eeb-ba41-97827946881c" ma:fieldId="{1f1c0e96-8c90-4d07-a40b-cfc4c670c7df}" ma:sspId="3f8169e7-20d4-4f95-9450-953b2d8ea517" ma:termSetId="b44e5cb3-8906-48ec-b14b-0d9680188a89" ma:anchorId="00000000-0000-0000-0000-000000000000" ma:open="false" ma:isKeyword="false">
      <xsd:complexType>
        <xsd:sequence>
          <xsd:element ref="pc:Terms" minOccurs="0" maxOccurs="1"/>
        </xsd:sequence>
      </xsd:complexType>
    </xsd:element>
    <xsd:element name="TaxKeywordTaxHTField" ma:index="29"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Keep_Until" ma:index="32" nillable="true" ma:displayName="Keep_Until" ma:format="DateOnly" ma:internalName="Keep_Until">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012d6fe-a217-4afd-9343-be3f9ab704e0" elementFormDefault="qualified">
    <xsd:import namespace="http://schemas.microsoft.com/office/2006/documentManagement/types"/>
    <xsd:import namespace="http://schemas.microsoft.com/office/infopath/2007/PartnerControls"/>
    <xsd:element name="_dlc_DocId" ma:index="33" nillable="true" ma:displayName="Document ID Value" ma:description="The value of the document ID assigned to this item." ma:indexed="true" ma:internalName="_dlc_DocId" ma:readOnly="true">
      <xsd:simpleType>
        <xsd:restriction base="dms:Text"/>
      </xsd:simpleType>
    </xsd:element>
    <xsd:element name="_dlc_DocIdUrl" ma:index="3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5"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4"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3f8169e7-20d4-4f95-9450-953b2d8ea517" ContentTypeId="0x01010015F0DD43F147ED4DB3F172C2DF96DD9608" PreviousValue="false"/>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16B47AB3-AD84-48D8-BD33-079FCDC66984}">
  <ds:schemaRefs>
    <ds:schemaRef ds:uri="http://purl.org/dc/terms/"/>
    <ds:schemaRef ds:uri="http://purl.org/dc/dcmitype/"/>
    <ds:schemaRef ds:uri="http://schemas.microsoft.com/office/2006/metadata/properties"/>
    <ds:schemaRef ds:uri="http://purl.org/dc/elements/1.1/"/>
    <ds:schemaRef ds:uri="http://schemas.microsoft.com/office/infopath/2007/PartnerControls"/>
    <ds:schemaRef ds:uri="http://schemas.microsoft.com/office/2006/documentManagement/types"/>
    <ds:schemaRef ds:uri="http://schemas.openxmlformats.org/package/2006/metadata/core-properties"/>
    <ds:schemaRef ds:uri="86a97004-e864-4c10-ade6-eb467409348a"/>
    <ds:schemaRef ds:uri="f83d30a7-9ea0-4784-8793-56e4a26f476e"/>
    <ds:schemaRef ds:uri="http://www.w3.org/XML/1998/namespace"/>
  </ds:schemaRefs>
</ds:datastoreItem>
</file>

<file path=customXml/itemProps2.xml><?xml version="1.0" encoding="utf-8"?>
<ds:datastoreItem xmlns:ds="http://schemas.openxmlformats.org/officeDocument/2006/customXml" ds:itemID="{490DE810-8A1A-49CD-A32C-85F245BF0703}">
  <ds:schemaRefs>
    <ds:schemaRef ds:uri="http://schemas.microsoft.com/sharepoint/v3/contenttype/forms"/>
  </ds:schemaRefs>
</ds:datastoreItem>
</file>

<file path=customXml/itemProps3.xml><?xml version="1.0" encoding="utf-8"?>
<ds:datastoreItem xmlns:ds="http://schemas.openxmlformats.org/officeDocument/2006/customXml" ds:itemID="{D7550880-89DB-4827-B80D-C27FC52ADD75}"/>
</file>

<file path=customXml/itemProps4.xml><?xml version="1.0" encoding="utf-8"?>
<ds:datastoreItem xmlns:ds="http://schemas.openxmlformats.org/officeDocument/2006/customXml" ds:itemID="{57926B85-565F-438E-8F5E-C3CB13D37456}"/>
</file>

<file path=customXml/itemProps5.xml><?xml version="1.0" encoding="utf-8"?>
<ds:datastoreItem xmlns:ds="http://schemas.openxmlformats.org/officeDocument/2006/customXml" ds:itemID="{EC62CB88-22D8-41C5-972A-D260301D8DC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vt:i4>
      </vt:variant>
    </vt:vector>
  </HeadingPairs>
  <TitlesOfParts>
    <vt:vector size="23" baseType="lpstr">
      <vt:lpstr>Instructions</vt:lpstr>
      <vt:lpstr>JAN</vt:lpstr>
      <vt:lpstr>FEB</vt:lpstr>
      <vt:lpstr>MAR</vt:lpstr>
      <vt:lpstr>APR</vt:lpstr>
      <vt:lpstr>MAY</vt:lpstr>
      <vt:lpstr>JUN</vt:lpstr>
      <vt:lpstr>JUL</vt:lpstr>
      <vt:lpstr>AUG</vt:lpstr>
      <vt:lpstr>SEP</vt:lpstr>
      <vt:lpstr>OCT</vt:lpstr>
      <vt:lpstr>NOV</vt:lpstr>
      <vt:lpstr>DEC</vt:lpstr>
      <vt:lpstr>Indicators</vt:lpstr>
      <vt:lpstr>Disease Categories</vt:lpstr>
      <vt:lpstr>Lists</vt:lpstr>
      <vt:lpstr>blood_transfusion_info</vt:lpstr>
      <vt:lpstr>case_category</vt:lpstr>
      <vt:lpstr>discharge_status</vt:lpstr>
      <vt:lpstr>disease_category</vt:lpstr>
      <vt:lpstr>hospital_refer_to</vt:lpstr>
      <vt:lpstr>refused_care</vt:lpstr>
      <vt:lpstr>severity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Meddataco</dc:creator>
  <cp:keywords/>
  <dc:description/>
  <cp:lastModifiedBy>nrs-data-msf-oca</cp:lastModifiedBy>
  <cp:revision/>
  <dcterms:created xsi:type="dcterms:W3CDTF">2016-07-03T13:53:17Z</dcterms:created>
  <dcterms:modified xsi:type="dcterms:W3CDTF">2024-01-15T05:34:54Z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0x01010058BD0471DD62364B88A5E63940DBA35F</vt:lpwstr>
  </property>
</Properties>
</file>