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la2\Desktop\Starter_Code\"/>
    </mc:Choice>
  </mc:AlternateContent>
  <xr:revisionPtr revIDLastSave="0" documentId="13_ncr:1_{65876A63-3866-43AA-8DCE-F1B45625ABF9}" xr6:coauthVersionLast="47" xr6:coauthVersionMax="47" xr10:uidLastSave="{00000000-0000-0000-0000-000000000000}"/>
  <bookViews>
    <workbookView xWindow="-110" yWindow="-110" windowWidth="18320" windowHeight="11020" xr2:uid="{00000000-000D-0000-FFFF-FFFF00000000}"/>
  </bookViews>
  <sheets>
    <sheet name="Crowdfunding" sheetId="1" r:id="rId1"/>
    <sheet name="Category" sheetId="2" r:id="rId2"/>
    <sheet name="Sub_category" sheetId="3" r:id="rId3"/>
    <sheet name="Date" sheetId="19" r:id="rId4"/>
    <sheet name="Goal" sheetId="11" r:id="rId5"/>
    <sheet name="backers" sheetId="12" r:id="rId6"/>
  </sheets>
  <definedNames>
    <definedName name="_xlchart.v1.0" hidden="1">backers!$B$1</definedName>
    <definedName name="_xlchart.v1.1" hidden="1">backers!$B$2:$B$566</definedName>
    <definedName name="_xlchart.v1.2" hidden="1">backers!$E$1</definedName>
    <definedName name="_xlchart.v1.3" hidden="1">backers!$E$2:$E$566</definedName>
    <definedName name="_xlcn.WorksheetConnection_CrowdfundingAT1" hidden="1">Crowdfunding!$A:$T</definedName>
  </definedNames>
  <calcPr calcId="18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version" columnId="Date Created Coversion">
                <x16:calculatedTimeColumn columnName="Date Created Coversion (Year)" columnId="Date Created Coversion (Year)" contentType="years" isSelected="1"/>
                <x16:calculatedTimeColumn columnName="Date Created Coversion (Quarter)" columnId="Date Created Coversion (Quarter)" contentType="quarters" isSelected="1"/>
                <x16:calculatedTimeColumn columnName="Date Created Coversion (Month Index)" columnId="Date Created Coversion (Month Index)" contentType="monthsindex" isSelected="1"/>
                <x16:calculatedTimeColumn columnName="Date Created Coversion (Month)" columnId="Date Created Co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9" i="12" l="1"/>
  <c r="H2" i="12"/>
  <c r="H14" i="12" l="1"/>
  <c r="H13" i="12"/>
  <c r="H12" i="12"/>
  <c r="H11" i="12"/>
  <c r="H10" i="12"/>
  <c r="H7" i="12"/>
  <c r="H6" i="12"/>
  <c r="H5" i="12"/>
  <c r="H4" i="12"/>
  <c r="H3" i="12"/>
  <c r="S2" i="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B8" i="11"/>
  <c r="D8" i="11"/>
  <c r="C8" i="11"/>
  <c r="D7" i="11"/>
  <c r="B7" i="11"/>
  <c r="C7" i="11"/>
  <c r="C6" i="11"/>
  <c r="D6" i="11"/>
  <c r="B6" i="11"/>
  <c r="D5" i="11"/>
  <c r="C5" i="11"/>
  <c r="B5" i="11"/>
  <c r="B2" i="11"/>
  <c r="D4" i="11"/>
  <c r="C4" i="11"/>
  <c r="B4" i="11"/>
  <c r="D3" i="11"/>
  <c r="C3" i="11"/>
  <c r="B3" i="11"/>
  <c r="D2" i="11"/>
  <c r="H2" i="11" s="1"/>
  <c r="C2" i="11"/>
  <c r="G2" i="11" s="1"/>
  <c r="E2" i="1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F2" i="11" l="1"/>
  <c r="E5" i="11"/>
  <c r="E13" i="11"/>
  <c r="F13" i="11" s="1"/>
  <c r="E3" i="11"/>
  <c r="G3" i="11" s="1"/>
  <c r="E6" i="11"/>
  <c r="H6" i="11" s="1"/>
  <c r="E9" i="11"/>
  <c r="F9" i="11" s="1"/>
  <c r="G6" i="11"/>
  <c r="G5" i="11"/>
  <c r="G13" i="11"/>
  <c r="H5" i="11"/>
  <c r="H13" i="11"/>
  <c r="H3" i="11"/>
  <c r="F12" i="11"/>
  <c r="H4" i="11"/>
  <c r="G12" i="11"/>
  <c r="H12" i="11"/>
  <c r="E11" i="11"/>
  <c r="F11" i="11" s="1"/>
  <c r="E4" i="11"/>
  <c r="F4" i="11" s="1"/>
  <c r="E10" i="11"/>
  <c r="F10" i="11" s="1"/>
  <c r="F6" i="11"/>
  <c r="F3" i="11"/>
  <c r="E8" i="11"/>
  <c r="H8" i="11" s="1"/>
  <c r="E7" i="11"/>
  <c r="H7" i="11" s="1"/>
  <c r="F5" i="11"/>
  <c r="E12" i="1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1"/>
  <c r="F3" i="1"/>
  <c r="F4" i="1"/>
  <c r="F5" i="1"/>
  <c r="F6" i="1"/>
  <c r="F2" i="1"/>
  <c r="H9" i="11" l="1"/>
  <c r="G9" i="11"/>
  <c r="G8" i="11"/>
  <c r="G4" i="11"/>
  <c r="G10" i="11"/>
  <c r="F7" i="11"/>
  <c r="H11" i="11"/>
  <c r="G11" i="11"/>
  <c r="G7" i="11"/>
  <c r="F8" i="11"/>
  <c r="H1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36A43-7BAA-4238-9F32-94460117BEF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7DBB54-A76D-41B5-B550-ECD236CC7C99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<sst xmlns="http://schemas.openxmlformats.org/spreadsheetml/2006/main" count="7066" uniqueCount="2119">
  <si>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</si>
  <si>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</si>
  <si>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</si>
  <si>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</si>
  <si>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</si>
  <si>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</si>
  <si>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</si>
  <si>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</si>
  <si>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</si>
  <si>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</si>
  <si>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</si>
  <si>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</si>
  <si>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</si>
  <si>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</si>
  <si>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</si>
  <si>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</si>
  <si>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</si>
  <si>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</si>
  <si>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</si>
  <si>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</si>
  <si>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</si>
  <si>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</si>
  <si>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</si>
  <si>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</si>
  <si>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</si>
  <si>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</si>
  <si>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</si>
  <si>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</si>
  <si>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</si>
  <si>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</si>
  <si>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</si>
  <si>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</si>
  <si>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</si>
  <si>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</si>
  <si>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</si>
  <si>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</si>
  <si>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</si>
  <si>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</si>
  <si>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</si>
  <si>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</si>
  <si>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</si>
  <si>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</si>
  <si>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</si>
  <si>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</si>
  <si>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</si>
  <si>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</si>
  <si>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</si>
  <si>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</si>
  <si>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</si>
  <si>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</si>
  <si>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</si>
  <si>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</si>
  <si>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</si>
  <si>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</si>
  <si>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</si>
  <si>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</si>
  <si>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</si>
  <si>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</si>
  <si>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</si>
  <si>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</si>
  <si>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</si>
  <si>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</si>
  <si>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</si>
  <si>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</si>
  <si>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</si>
  <si>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</si>
  <si>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</si>
  <si>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</si>
  <si>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</si>
  <si>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</si>
  <si>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</si>
  <si>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</si>
  <si>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</si>
  <si>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</si>
  <si>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</si>
  <si>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</si>
  <si>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</si>
  <si>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</si>
  <si>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</si>
  <si>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</si>
  <si>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</si>
  <si>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</si>
  <si>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</si>
  <si>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</si>
  <si>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</si>
  <si>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</si>
  <si>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</si>
  <si>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</si>
  <si>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</si>
  <si>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</si>
  <si>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</si>
  <si>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</si>
  <si>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</si>
  <si>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</si>
  <si>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</si>
  <si>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</si>
  <si>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</si>
  <si>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</si>
  <si>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</si>
  <si>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</si>
  <si>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</si>
  <si>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</si>
  <si>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</si>
  <si>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</si>
  <si>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</si>
  <si>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</si>
  <si>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</si>
  <si>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</si>
  <si>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</si>
  <si>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</si>
  <si>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</si>
  <si>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</si>
  <si>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</si>
  <si>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</si>
  <si>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</si>
  <si>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</si>
  <si>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</si>
  <si>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</si>
  <si>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</si>
  <si>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</si>
  <si>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</si>
  <si>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</si>
  <si>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</si>
  <si>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</si>
  <si>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</si>
  <si>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</si>
  <si>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</si>
  <si>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</si>
  <si>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</si>
  <si>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</si>
  <si>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</si>
  <si>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</si>
  <si>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</si>
  <si>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</si>
  <si>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</si>
  <si>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</si>
  <si>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</si>
  <si>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</si>
  <si>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</si>
  <si>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</si>
  <si>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</si>
  <si>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</si>
  <si>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</si>
  <si>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</si>
  <si>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</si>
  <si>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</si>
  <si>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</si>
  <si>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</si>
  <si>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</si>
  <si>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</si>
  <si>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</si>
  <si>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</si>
  <si>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</si>
  <si>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</si>
  <si>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</si>
  <si>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</si>
  <si>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</si>
  <si>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</si>
  <si>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</si>
  <si>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</si>
  <si>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</si>
  <si>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</si>
  <si>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</si>
  <si>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</si>
  <si>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</si>
  <si>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</si>
  <si>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</si>
  <si>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</si>
  <si>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</si>
  <si>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</si>
  <si>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</si>
  <si>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</si>
  <si>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</si>
  <si>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</si>
  <si>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</si>
  <si>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</si>
  <si>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</si>
  <si>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</si>
  <si>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</si>
  <si>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</si>
  <si>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</si>
  <si>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</si>
  <si>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</si>
  <si>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</si>
  <si>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</si>
  <si>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</si>
  <si>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</si>
  <si>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</si>
  <si>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</si>
  <si>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</si>
  <si>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</si>
  <si>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</si>
  <si>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</si>
  <si>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</si>
  <si>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</si>
  <si>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</si>
  <si>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</si>
  <si>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</si>
  <si>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</si>
  <si>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</si>
  <si>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</si>
  <si>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</si>
  <si>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</si>
  <si>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</si>
  <si>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</si>
  <si>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</si>
  <si>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</si>
  <si>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</si>
  <si>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</si>
  <si>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</si>
  <si>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</si>
  <si>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</si>
  <si>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</si>
  <si>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</si>
  <si>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</si>
  <si>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</si>
  <si>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</si>
  <si>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</si>
  <si>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</si>
  <si>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</si>
  <si>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</si>
  <si>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</si>
  <si>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</si>
  <si>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</si>
  <si>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</si>
  <si>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</si>
  <si>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</si>
  <si>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</si>
  <si>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</si>
  <si>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</si>
  <si>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</si>
  <si>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</si>
  <si>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</si>
  <si>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</si>
  <si>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</si>
  <si>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</si>
  <si>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</si>
  <si>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</si>
  <si>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</si>
  <si>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</si>
  <si>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</si>
  <si>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</si>
  <si>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</si>
  <si>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</si>
  <si>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</si>
  <si>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</si>
  <si>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</si>
  <si>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</si>
  <si>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</si>
  <si>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</si>
  <si>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</si>
  <si>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</si>
  <si>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</si>
  <si>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</si>
  <si>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</si>
  <si>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</si>
  <si>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</si>
  <si>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</si>
  <si>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</si>
  <si>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</si>
  <si>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</si>
  <si>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</si>
  <si>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</si>
  <si>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</si>
  <si>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</si>
  <si>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</si>
  <si>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</si>
  <si>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</si>
  <si>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</si>
  <si>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</si>
  <si>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</si>
  <si>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</si>
  <si>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</si>
  <si>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</si>
  <si>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</si>
  <si>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</si>
  <si>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</si>
  <si>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</si>
  <si>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</si>
  <si>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</si>
  <si>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</si>
  <si>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</si>
  <si>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</si>
  <si>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</si>
  <si>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</si>
  <si>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</si>
  <si>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</si>
  <si>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</si>
  <si>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</si>
  <si>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</si>
  <si>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</si>
  <si>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</si>
  <si>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</si>
  <si>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</si>
  <si>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</si>
  <si>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</si>
  <si>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</si>
  <si>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</si>
  <si>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</si>
  <si>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</si>
  <si>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</si>
  <si>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</si>
  <si>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</si>
  <si>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</si>
  <si>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</si>
  <si>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</si>
  <si>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</si>
  <si>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</si>
  <si>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</si>
  <si>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</si>
  <si>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</si>
  <si>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</si>
  <si>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</si>
  <si>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</si>
  <si>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</si>
  <si>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</si>
  <si>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</si>
  <si>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</si>
  <si>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</si>
  <si>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</si>
  <si>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</si>
  <si>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</si>
  <si>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</si>
  <si>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</si>
  <si>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</si>
  <si>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</si>
  <si>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</si>
  <si>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</si>
  <si>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</si>
  <si>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</si>
  <si>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</si>
  <si>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</si>
  <si>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</si>
  <si>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</si>
  <si>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</si>
  <si>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</si>
  <si>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</si>
  <si>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</si>
  <si>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</si>
  <si>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</si>
  <si>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</si>
  <si>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</si>
  <si>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</si>
  <si>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</si>
  <si>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</si>
  <si>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</si>
  <si>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</si>
  <si>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</si>
  <si>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</si>
  <si>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</si>
  <si>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</si>
  <si>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</si>
  <si>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</si>
  <si>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</si>
  <si>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</si>
  <si>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</si>
  <si>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</si>
  <si>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</si>
  <si>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</si>
  <si>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</si>
  <si>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</si>
  <si>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</si>
  <si>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</si>
  <si>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</si>
  <si>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</si>
  <si>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</si>
  <si>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</si>
  <si>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</si>
  <si>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</si>
  <si>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</si>
  <si>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</si>
  <si>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</si>
  <si>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</si>
  <si>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</si>
  <si>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</si>
  <si>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</si>
  <si>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</si>
  <si>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</si>
  <si>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</si>
  <si>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</si>
  <si>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</si>
  <si>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</si>
  <si>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</si>
  <si>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</si>
  <si>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</si>
  <si>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</si>
  <si>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</si>
  <si>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</si>
  <si>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</si>
  <si>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</si>
  <si>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</si>
  <si>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</si>
  <si>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</si>
  <si>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</si>
  <si>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</si>
  <si>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</si>
  <si>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</si>
  <si>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</si>
  <si>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</si>
  <si>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</si>
  <si>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</si>
  <si>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</si>
  <si>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</si>
  <si>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</si>
  <si>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</si>
  <si>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</si>
  <si>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</si>
  <si>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</si>
  <si>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</si>
  <si>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</si>
  <si>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</si>
  <si>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</si>
  <si>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</si>
  <si>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</si>
  <si>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</si>
  <si>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</si>
  <si>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</si>
  <si>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</si>
  <si>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</si>
  <si>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</si>
  <si>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</si>
  <si>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</si>
  <si>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</si>
  <si>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</si>
  <si>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</si>
  <si>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</si>
  <si>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</si>
  <si>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</si>
  <si>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</si>
  <si>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</si>
  <si>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</si>
  <si>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</si>
  <si>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</si>
  <si>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</si>
  <si>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</si>
  <si>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</si>
  <si>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</si>
  <si>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</si>
  <si>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</si>
  <si>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</si>
  <si>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</si>
  <si>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</si>
  <si>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</si>
  <si>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</si>
  <si>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</si>
  <si>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</si>
  <si>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</si>
  <si>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</si>
  <si>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</si>
  <si>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</si>
  <si>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</si>
  <si>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</si>
  <si>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</si>
  <si>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</si>
  <si>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</si>
  <si>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</si>
  <si>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</si>
  <si>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</si>
  <si>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</si>
  <si>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</si>
  <si>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</si>
  <si>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</si>
  <si>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</si>
  <si>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</si>
  <si>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</si>
  <si>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</si>
  <si>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</si>
  <si>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</si>
  <si>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</si>
  <si>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</si>
  <si>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</si>
  <si>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</si>
  <si>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</si>
  <si>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</si>
  <si>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</si>
  <si>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</si>
  <si>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</si>
  <si>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</si>
  <si>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</si>
  <si>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</si>
  <si>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</si>
  <si>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</si>
  <si>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</si>
  <si>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</si>
  <si>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</si>
  <si>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</si>
  <si>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</si>
  <si>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</si>
  <si>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</si>
  <si>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</si>
  <si>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</si>
  <si>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</si>
  <si>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</si>
  <si>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</si>
  <si>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</si>
  <si>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</si>
  <si>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</si>
  <si>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</si>
  <si>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</si>
  <si>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</si>
  <si>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</si>
  <si>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</si>
  <si>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</si>
  <si>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</si>
  <si>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</si>
  <si>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</si>
  <si>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</si>
  <si>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</si>
  <si>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</si>
  <si>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</si>
  <si>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</si>
  <si>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</si>
  <si>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</si>
  <si>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</si>
  <si>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</si>
  <si>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</si>
  <si>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</si>
  <si>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</si>
  <si>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</si>
  <si>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</si>
  <si>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</si>
  <si>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</si>
  <si>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</si>
  <si>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</si>
  <si>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</si>
  <si>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</si>
  <si>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</si>
  <si>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</si>
  <si>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</si>
  <si>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</si>
  <si>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</si>
  <si>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</si>
  <si>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</si>
  <si>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</si>
  <si>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</si>
  <si>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</si>
  <si>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</si>
  <si>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</si>
  <si>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</si>
  <si>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</si>
  <si>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</si>
  <si>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</si>
  <si>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</si>
  <si>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</si>
  <si>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</si>
  <si>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</si>
  <si>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</si>
  <si>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</si>
  <si>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</si>
  <si>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</si>
  <si>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</si>
  <si>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</si>
  <si>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</si>
  <si>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</si>
  <si>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</si>
  <si>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</si>
  <si>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</si>
  <si>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</si>
  <si>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</si>
  <si>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</si>
  <si>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</si>
  <si>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</si>
  <si>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</si>
  <si>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</si>
  <si>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</si>
  <si>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</si>
  <si>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</si>
  <si>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</si>
  <si>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</si>
  <si>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</si>
  <si>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</si>
  <si>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</si>
  <si>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</si>
  <si>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</si>
  <si>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</si>
  <si>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</si>
  <si>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</si>
  <si>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</si>
  <si>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</si>
  <si>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</si>
  <si>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</si>
  <si>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</si>
  <si>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</si>
  <si>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</si>
  <si>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</si>
  <si>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</si>
  <si>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</si>
  <si>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</si>
  <si>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</si>
  <si>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</si>
  <si>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</si>
  <si>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</si>
  <si>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</si>
  <si>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</si>
  <si>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</si>
  <si>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</si>
  <si>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</si>
  <si>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</si>
  <si>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</si>
  <si>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</si>
  <si>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</si>
  <si>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</si>
  <si>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</si>
  <si>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</si>
  <si>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</si>
  <si>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</si>
  <si>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</si>
  <si>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</si>
  <si>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</si>
  <si>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</si>
  <si>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</si>
  <si>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</si>
  <si>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</si>
  <si>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</si>
  <si>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</si>
  <si>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</si>
  <si>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</si>
  <si>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</si>
  <si>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</si>
  <si>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</si>
  <si>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</si>
  <si>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</si>
  <si>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</si>
  <si>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</si>
  <si>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</si>
  <si>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</si>
  <si>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</si>
  <si>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</si>
  <si>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</si>
  <si>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</si>
  <si>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</si>
  <si>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</si>
  <si>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</si>
  <si>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</si>
  <si>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</si>
  <si>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</si>
  <si>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</si>
  <si>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</si>
  <si>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</si>
  <si>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</si>
  <si>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</si>
  <si>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</si>
  <si>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</si>
  <si>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</si>
  <si>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</si>
  <si>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</si>
  <si>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</si>
  <si>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</si>
  <si>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</si>
  <si>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</si>
  <si>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</si>
  <si>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</si>
  <si>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</si>
  <si>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</si>
  <si>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</si>
  <si>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</si>
  <si>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</si>
  <si>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</si>
  <si>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</si>
  <si>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</si>
  <si>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</si>
  <si>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</si>
  <si>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</si>
  <si>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</si>
  <si>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</si>
  <si>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</si>
  <si>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</si>
  <si>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</si>
  <si>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</si>
  <si>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</si>
  <si>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</si>
  <si>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</si>
  <si>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</si>
  <si>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</si>
  <si>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</si>
  <si>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</si>
  <si>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</si>
  <si>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</si>
  <si>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</si>
  <si>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</si>
  <si>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</si>
  <si>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</si>
  <si>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</si>
  <si>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</si>
  <si>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</si>
  <si>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</si>
  <si>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</si>
  <si>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</si>
  <si>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</si>
  <si>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</si>
  <si>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</si>
  <si>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</si>
  <si>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</si>
  <si>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</si>
  <si>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</si>
  <si>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</si>
  <si>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</si>
  <si>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</si>
  <si>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</si>
  <si>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</si>
  <si>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</si>
  <si>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</si>
  <si>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</si>
  <si>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</si>
  <si>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</si>
  <si>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</si>
  <si>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</si>
  <si>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</si>
  <si>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</si>
  <si>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</si>
  <si>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</si>
  <si>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</si>
  <si>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</si>
  <si>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</si>
  <si>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</si>
  <si>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</si>
  <si>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</si>
  <si>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</si>
  <si>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</si>
  <si>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</si>
  <si>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</si>
  <si>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</si>
  <si>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</si>
  <si>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</si>
  <si>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</si>
  <si>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</si>
  <si>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</si>
  <si>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</si>
  <si>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</si>
  <si>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</si>
  <si>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</si>
  <si>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</si>
  <si>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</si>
  <si>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</si>
  <si>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</si>
  <si>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</si>
  <si>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</si>
  <si>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</si>
  <si>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</si>
  <si>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</si>
  <si>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</si>
  <si>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</si>
  <si>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</si>
  <si>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</si>
  <si>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</si>
  <si>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</si>
  <si>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</si>
  <si>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</si>
  <si>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</si>
  <si>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</si>
  <si>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</si>
  <si>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</si>
  <si>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</si>
  <si>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</si>
  <si>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</si>
  <si>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</si>
  <si>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</si>
  <si>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</si>
  <si>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</si>
  <si>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</si>
  <si>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</si>
  <si>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</si>
  <si>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</si>
  <si>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</si>
  <si>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</si>
  <si>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</si>
  <si>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</si>
  <si>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</si>
  <si>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</si>
  <si>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</si>
  <si>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</si>
  <si>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</si>
  <si>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</si>
  <si>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</si>
  <si>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</si>
  <si>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</si>
  <si>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</si>
  <si>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</si>
  <si>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</si>
  <si>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</si>
  <si>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</si>
  <si>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</si>
  <si>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</si>
  <si>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</si>
  <si>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</si>
  <si>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</si>
  <si>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</si>
  <si>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</si>
  <si>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</si>
  <si>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</si>
  <si>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</si>
  <si>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</si>
  <si>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</si>
  <si>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</si>
  <si>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</si>
  <si>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</si>
  <si>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</si>
  <si>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</si>
  <si>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</si>
  <si>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</si>
  <si>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</si>
  <si>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</si>
  <si>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</si>
  <si>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</si>
  <si>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</si>
  <si>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</si>
  <si>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</si>
  <si>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</si>
  <si>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</si>
  <si>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</si>
  <si>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</si>
  <si>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</si>
  <si>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</si>
  <si>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</si>
  <si>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</si>
  <si>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</si>
  <si>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</si>
  <si>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</si>
  <si>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</si>
  <si>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</si>
  <si>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</si>
  <si>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</si>
  <si>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</si>
  <si>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</si>
  <si>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</si>
  <si>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</si>
  <si>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</si>
  <si>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</si>
  <si>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</si>
  <si>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</si>
  <si>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</si>
  <si>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</si>
  <si>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</si>
  <si>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</si>
  <si>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</si>
  <si>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</si>
  <si>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</si>
  <si>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</si>
  <si>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</si>
  <si>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</si>
  <si>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</si>
  <si>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</si>
  <si>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</si>
  <si>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</si>
  <si>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</si>
  <si>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</si>
  <si>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</si>
  <si>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</si>
  <si>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</si>
  <si>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</si>
  <si>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</si>
  <si>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</si>
  <si>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</si>
  <si>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</si>
  <si>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</si>
  <si>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</si>
  <si>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</si>
  <si>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</si>
  <si>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</si>
  <si>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</si>
  <si>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</si>
  <si>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</si>
  <si>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</si>
  <si>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</si>
  <si>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</si>
  <si>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</si>
  <si>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</si>
  <si>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</si>
  <si>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</si>
  <si>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</si>
  <si>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</si>
  <si>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</si>
  <si>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</si>
  <si>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</si>
  <si>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</si>
  <si>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</si>
  <si>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</si>
  <si>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</si>
  <si>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</si>
  <si>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</si>
  <si>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</si>
  <si>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</si>
  <si>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</si>
  <si>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</si>
  <si>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</si>
  <si>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</si>
  <si>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</si>
  <si>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</si>
  <si>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</si>
  <si>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</si>
  <si>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</si>
  <si>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</si>
  <si>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</si>
  <si>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</si>
  <si>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</si>
  <si>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</si>
  <si>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</si>
  <si>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</si>
  <si>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</si>
  <si>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</si>
  <si>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</si>
  <si>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</si>
  <si>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</si>
  <si>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</si>
  <si>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</si>
  <si>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</si>
  <si>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</si>
  <si>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</si>
  <si>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</si>
  <si>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</si>
  <si>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</si>
  <si>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</si>
  <si>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</si>
  <si>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</si>
  <si>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</si>
  <si>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</si>
  <si>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</si>
  <si>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</si>
  <si>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</si>
  <si>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</si>
  <si>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</si>
  <si>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</si>
  <si>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</si>
  <si>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</si>
  <si>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</si>
  <si>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</si>
  <si>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</si>
  <si>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</si>
  <si>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</si>
  <si>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</si>
  <si>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</si>
  <si>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</si>
  <si>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</si>
  <si>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</si>
  <si>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</si>
  <si>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</si>
  <si>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</si>
  <si>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</si>
  <si>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</si>
  <si>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</si>
  <si>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</si>
  <si>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</si>
  <si>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</si>
  <si>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</si>
  <si>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</si>
  <si>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</si>
  <si>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</si>
  <si>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</si>
  <si>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</si>
  <si>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</si>
  <si>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</si>
  <si>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</si>
  <si>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</si>
  <si>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</si>
  <si>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</si>
  <si>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</si>
  <si>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</si>
  <si>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</si>
  <si>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</si>
  <si>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</si>
  <si>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</si>
  <si>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</si>
  <si>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</si>
  <si>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</si>
  <si>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</si>
  <si>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</si>
  <si>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</si>
  <si>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</si>
  <si>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</si>
  <si>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</si>
  <si>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</si>
  <si>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</si>
  <si>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</si>
  <si>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</si>
  <si>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</si>
  <si>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</si>
  <si>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</si>
  <si>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</si>
  <si>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</si>
  <si>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</si>
  <si>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</si>
  <si>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</si>
  <si>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</si>
  <si>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</si>
  <si>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</si>
  <si>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</si>
  <si>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</si>
  <si>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</si>
  <si>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</si>
  <si>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</si>
  <si>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</si>
  <si>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</si>
  <si>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</si>
  <si>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</si>
  <si>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</si>
  <si>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</si>
  <si>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</si>
  <si>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</si>
  <si>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</si>
  <si>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</si>
  <si>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</si>
  <si>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</si>
  <si>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</si>
  <si>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</si>
  <si>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</si>
  <si>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</si>
  <si>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</si>
  <si>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</si>
  <si>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</si>
  <si>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</si>
  <si>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</si>
  <si>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</si>
  <si>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</si>
  <si>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</si>
  <si>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</si>
  <si>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</si>
  <si>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</si>
  <si>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</si>
  <si>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</si>
  <si>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</si>
  <si>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</si>
  <si>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</si>
  <si>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</si>
  <si>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</si>
  <si>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</si>
  <si>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</si>
  <si>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</si>
  <si>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</si>
  <si>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</si>
  <si>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</si>
  <si>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</si>
  <si>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</si>
  <si>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</si>
  <si>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</si>
  <si>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</si>
  <si>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</si>
  <si>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</si>
  <si>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</si>
  <si>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</si>
  <si>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</si>
  <si>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</si>
  <si>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</si>
  <si>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</si>
  <si>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</si>
  <si>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</si>
  <si>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</si>
  <si>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</si>
  <si>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</si>
  <si>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</si>
  <si>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</si>
  <si>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</si>
  <si>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</si>
  <si>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</si>
  <si>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</si>
  <si>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</si>
  <si>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</si>
  <si>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</si>
  <si>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</si>
  <si>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</si>
  <si>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</si>
  <si>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</si>
  <si>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</si>
  <si>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</si>
  <si>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</si>
  <si>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</si>
  <si>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</si>
  <si>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</si>
  <si>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</si>
  <si>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</si>
  <si>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</si>
  <si>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</si>
  <si>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</si>
  <si>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</si>
  <si>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</si>
  <si>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</si>
  <si>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</si>
  <si>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</si>
  <si>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</si>
  <si>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</si>
  <si>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</si>
  <si>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</si>
  <si>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</si>
  <si>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</si>
  <si>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</si>
  <si>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</si>
  <si>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</si>
  <si>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</si>
  <si>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</si>
  <si>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</si>
  <si>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</si>
  <si>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</si>
  <si>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</si>
  <si>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</si>
  <si>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</si>
  <si>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</si>
  <si>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</si>
  <si>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</si>
  <si>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</si>
  <si>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</si>
  <si>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</si>
  <si>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</si>
  <si>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</si>
  <si>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</si>
  <si>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</si>
  <si>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</si>
  <si>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</si>
  <si>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</si>
  <si>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</si>
  <si>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</si>
  <si>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</si>
  <si>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</si>
  <si>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</si>
  <si>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</si>
  <si>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</si>
  <si>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</si>
  <si>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</si>
  <si>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</si>
  <si>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</si>
  <si>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</si>
  <si>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</si>
  <si>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</si>
  <si>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</si>
  <si>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</si>
  <si>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</si>
  <si>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</si>
  <si>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</si>
  <si>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</si>
  <si>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</si>
  <si>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</si>
  <si>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</si>
  <si>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</si>
  <si>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</si>
  <si>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</si>
  <si>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</si>
  <si>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</si>
  <si>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</si>
  <si>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</si>
  <si>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</si>
  <si>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</si>
  <si>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</si>
  <si>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</si>
  <si>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</si>
  <si>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</si>
  <si>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</si>
  <si>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</si>
  <si>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</si>
  <si>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</si>
  <si>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</si>
  <si>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</si>
  <si>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</si>
  <si>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</si>
  <si>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</si>
  <si>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</si>
  <si>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</si>
  <si>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</si>
  <si>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</si>
  <si>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</si>
  <si>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</si>
  <si>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</si>
  <si>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</si>
  <si>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</si>
  <si>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</si>
  <si>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</si>
  <si>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</si>
  <si>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</si>
  <si>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</si>
  <si>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</si>
  <si>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</si>
  <si>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</si>
  <si>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</si>
  <si>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</si>
  <si>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</si>
  <si>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</si>
  <si>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</si>
  <si>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</si>
  <si>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</si>
  <si>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</si>
  <si>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</si>
  <si>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</si>
  <si>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</si>
  <si>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</si>
  <si>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</si>
  <si>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</si>
  <si>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</si>
  <si>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</si>
  <si>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</si>
  <si>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</si>
  <si>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</si>
  <si>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</si>
  <si>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</si>
  <si>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</si>
  <si>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</si>
  <si>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</si>
  <si>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</si>
  <si>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</si>
  <si>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</si>
  <si>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</si>
  <si>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</si>
  <si>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</si>
  <si>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</si>
  <si>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</si>
  <si>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</si>
  <si>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</si>
  <si>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</si>
  <si>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</si>
  <si>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</si>
  <si>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</si>
  <si>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</si>
  <si>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</si>
  <si>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</si>
  <si>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</si>
  <si>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</si>
  <si>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</si>
  <si>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</si>
  <si>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</si>
  <si>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</si>
  <si>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</si>
  <si>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</si>
  <si>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</si>
  <si>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</si>
  <si>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</si>
  <si>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</si>
  <si>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</si>
  <si>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</si>
  <si>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</si>
  <si>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</si>
  <si>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</si>
  <si>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</si>
  <si>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</si>
  <si>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</si>
  <si>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</si>
  <si>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</si>
  <si>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</si>
  <si>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</si>
  <si>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</si>
  <si>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</si>
  <si>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</si>
  <si>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</si>
  <si>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</si>
  <si>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</si>
  <si>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</si>
  <si>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</si>
  <si>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</si>
  <si>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</si>
  <si>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</si>
  <si>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</si>
  <si>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</si>
  <si>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</si>
  <si>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</si>
  <si>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</si>
  <si>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</si>
  <si>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</si>
  <si>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</si>
  <si>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</si>
  <si>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</si>
  <si>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</si>
  <si>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</si>
  <si>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</si>
  <si>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</si>
  <si>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</si>
  <si>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</si>
  <si>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</si>
  <si>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</si>
  <si>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</si>
  <si>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</si>
  <si>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</si>
  <si>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</si>
  <si>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</si>
  <si>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</si>
  <si>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</si>
  <si>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</si>
  <si>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</si>
  <si>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</si>
  <si>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</si>
  <si>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</si>
  <si>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</si>
  <si>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</si>
  <si>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</si>
  <si>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</si>
  <si>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</si>
  <si>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</si>
  <si>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</si>
  <si>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</si>
  <si>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</si>
  <si>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</si>
  <si>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</si>
  <si>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</si>
  <si>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</si>
  <si>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</si>
  <si>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</si>
  <si>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</si>
  <si>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</si>
  <si>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</si>
  <si>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</si>
  <si>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</si>
  <si>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</si>
  <si>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</si>
  <si>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</si>
  <si>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</si>
  <si>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</si>
  <si>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</si>
  <si>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</si>
  <si>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</si>
  <si>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</si>
  <si>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</si>
  <si>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</si>
  <si>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</si>
  <si>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</si>
  <si>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</si>
  <si>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</si>
  <si>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</si>
  <si>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</si>
  <si>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</si>
  <si>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</si>
  <si>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</si>
  <si>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</si>
  <si>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</si>
  <si>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</si>
  <si>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</si>
  <si>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</si>
  <si>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</si>
  <si>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</si>
  <si>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</si>
  <si>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</si>
  <si>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</si>
  <si>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</si>
  <si>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</si>
  <si>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</si>
  <si>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</si>
  <si>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</si>
  <si>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</si>
  <si>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</si>
  <si>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</si>
  <si>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</si>
  <si>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</si>
  <si>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</si>
  <si>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</si>
  <si>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</si>
  <si>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</si>
  <si>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</si>
  <si>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</si>
  <si>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</si>
  <si>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</si>
  <si>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</si>
  <si>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</si>
  <si>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</si>
  <si>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</si>
  <si>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</si>
  <si>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</si>
  <si>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</si>
  <si>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</si>
  <si>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</si>
  <si>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</si>
  <si>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</si>
  <si>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</si>
  <si>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</si>
  <si>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</si>
  <si>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</si>
  <si>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</si>
  <si>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</si>
  <si>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</si>
  <si>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</si>
  <si>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</si>
  <si>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</si>
  <si>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</si>
  <si>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</si>
  <si>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</si>
  <si>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</si>
  <si>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</si>
  <si>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</si>
  <si>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</si>
  <si>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</si>
  <si>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</si>
  <si>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</si>
  <si>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</si>
  <si>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</si>
  <si>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</si>
  <si>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</si>
  <si>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</si>
  <si>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</si>
  <si>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</si>
  <si>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</si>
  <si>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</si>
  <si>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</si>
  <si>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</si>
  <si>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</si>
  <si>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</si>
  <si>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</si>
  <si>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</si>
  <si>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</si>
  <si>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</si>
  <si>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</si>
  <si>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</si>
  <si>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</si>
  <si>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</si>
  <si>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</si>
  <si>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</si>
  <si>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</si>
  <si>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</si>
  <si>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</si>
  <si>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</si>
  <si>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</si>
  <si>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</si>
  <si>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</si>
  <si>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</si>
  <si>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</si>
  <si>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</si>
  <si>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</si>
  <si>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</si>
  <si>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</si>
  <si>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</si>
  <si>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</si>
  <si>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</si>
  <si>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</si>
  <si>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</si>
  <si>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</si>
  <si>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</si>
  <si>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</si>
  <si>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</si>
  <si>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</si>
  <si>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</si>
  <si>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</si>
  <si>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</si>
  <si>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</si>
  <si>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</si>
  <si>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</si>
  <si>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</si>
  <si>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</si>
  <si>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</si>
  <si>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</si>
  <si>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</si>
  <si>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</si>
  <si>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</si>
  <si>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</si>
  <si>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</si>
  <si>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</si>
  <si>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</si>
  <si>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</si>
  <si>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</si>
  <si>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</si>
  <si>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</si>
  <si>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</si>
  <si>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</si>
  <si>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</si>
  <si>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</si>
  <si>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</si>
  <si>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</si>
  <si>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</si>
  <si>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</si>
  <si>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</si>
  <si>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</si>
  <si>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</si>
  <si>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</si>
  <si>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</si>
  <si>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</si>
  <si>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</si>
  <si>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</si>
  <si>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</si>
  <si>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</si>
  <si>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</si>
  <si>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</si>
  <si>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</si>
  <si>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</si>
  <si>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</si>
  <si>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</si>
  <si>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</si>
  <si>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</si>
  <si>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</si>
  <si>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</si>
  <si>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</si>
  <si>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</si>
  <si>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</si>
  <si>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</si>
  <si>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</si>
  <si>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</si>
  <si>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</si>
  <si>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</si>
  <si>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</si>
  <si>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</si>
  <si>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</si>
  <si>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</si>
  <si>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</si>
  <si>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</si>
  <si>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</si>
  <si>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</si>
  <si>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</si>
  <si>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</si>
  <si>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</si>
  <si>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</si>
  <si>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</si>
  <si>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</si>
  <si>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</si>
  <si>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</si>
  <si>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</si>
  <si>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</si>
  <si>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</si>
  <si>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</si>
  <si>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</si>
  <si>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</si>
  <si>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</si>
  <si>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</si>
  <si>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</si>
  <si>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</si>
  <si>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</si>
  <si>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</si>
  <si>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</si>
  <si>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</si>
  <si>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</si>
  <si>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</si>
  <si>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</si>
  <si>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</si>
  <si>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</si>
  <si>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</si>
  <si>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</si>
  <si>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</si>
  <si>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</si>
  <si>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</si>
  <si>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</si>
  <si>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</si>
  <si>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</si>
  <si>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</si>
  <si>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</si>
  <si>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</si>
  <si>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</si>
  <si>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</si>
  <si>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</si>
  <si>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</si>
  <si>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</si>
  <si>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</si>
  <si>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</si>
  <si>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</si>
  <si>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</si>
  <si>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</si>
  <si>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</si>
  <si>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</si>
  <si>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</si>
  <si>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</si>
  <si>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</si>
  <si>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</si>
  <si>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</si>
  <si>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</si>
  <si>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</si>
  <si>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</si>
  <si>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</si>
  <si>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</si>
  <si>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</si>
  <si>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</si>
  <si>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</si>
  <si>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</si>
  <si>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</si>
  <si>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</si>
  <si>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</si>
  <si>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</si>
  <si>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</si>
  <si>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</si>
  <si>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</si>
  <si>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</si>
  <si>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</si>
  <si>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</si>
  <si>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</si>
  <si>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</si>
  <si>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</si>
  <si>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</si>
  <si>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</si>
  <si>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</si>
  <si>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</si>
  <si>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</si>
  <si>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</si>
  <si>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</si>
  <si>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</si>
  <si>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</si>
  <si>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</si>
  <si>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</si>
  <si>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</si>
  <si>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</si>
  <si>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</si>
  <si>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</si>
  <si>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</si>
  <si>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</si>
  <si>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</si>
  <si>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</si>
  <si>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</si>
  <si>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</si>
  <si>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</si>
  <si>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</si>
  <si>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</si>
  <si>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</si>
  <si>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</si>
  <si>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</si>
  <si>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</si>
  <si>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</si>
  <si>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</si>
  <si>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</si>
  <si>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</si>
  <si>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</si>
  <si>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</si>
  <si>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</si>
  <si>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</si>
  <si>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</si>
  <si>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</si>
  <si>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</si>
  <si>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</si>
  <si>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</si>
  <si>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</si>
  <si>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</si>
  <si>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</si>
  <si>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</si>
  <si>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</si>
  <si>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</si>
  <si>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</si>
  <si>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</si>
  <si>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</si>
  <si>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</si>
  <si>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</si>
  <si>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</si>
  <si>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</si>
  <si>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</si>
  <si>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</si>
  <si>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</si>
  <si>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</si>
  <si>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</si>
  <si>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</si>
  <si>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</si>
  <si>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</si>
  <si>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</si>
  <si>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</si>
  <si>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</si>
  <si>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</si>
  <si>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</si>
  <si>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</si>
  <si>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</si>
  <si>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</si>
  <si>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</si>
  <si>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</si>
  <si>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</si>
  <si>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</si>
  <si>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</si>
  <si>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</si>
  <si>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</si>
  <si>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</si>
  <si>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</si>
  <si>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</si>
  <si>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</si>
  <si>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</si>
  <si>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</si>
  <si>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</si>
  <si>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</si>
  <si>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</si>
  <si>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</si>
  <si>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</si>
  <si>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</si>
  <si>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</si>
  <si>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</si>
  <si>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</si>
  <si>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</si>
  <si>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</si>
  <si>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</si>
  <si>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</si>
  <si>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</si>
  <si>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</si>
  <si>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</si>
  <si>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</si>
  <si>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</si>
  <si>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</si>
  <si>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</si>
  <si>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</si>
  <si>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</si>
  <si>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</si>
  <si>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</si>
  <si>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</si>
  <si>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</si>
  <si>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</si>
  <si>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</si>
  <si>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</si>
  <si>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</si>
  <si>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</si>
  <si>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</si>
  <si>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</si>
  <si>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</si>
  <si>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</si>
  <si>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</si>
  <si>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</si>
  <si>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</si>
  <si>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</si>
  <si>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</si>
  <si>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</si>
  <si>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</si>
  <si>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</si>
  <si>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</si>
  <si>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</si>
  <si>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</si>
  <si>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</si>
  <si>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</si>
  <si>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</si>
  <si>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</si>
  <si>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</si>
  <si>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</si>
  <si>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</si>
  <si>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</si>
  <si>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</si>
  <si>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</si>
  <si>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</si>
  <si>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</si>
  <si>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</si>
  <si>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</si>
  <si>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</si>
  <si>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</si>
  <si>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</si>
  <si>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</si>
  <si>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</si>
  <si>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</si>
  <si>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</si>
  <si>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</si>
  <si>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</si>
  <si>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</si>
  <si>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</si>
  <si>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</si>
  <si>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</si>
  <si>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</si>
  <si>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</si>
  <si>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</si>
  <si>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</si>
  <si>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</si>
  <si>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</si>
  <si>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</si>
  <si>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</si>
  <si>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</si>
  <si>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</si>
  <si>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</si>
  <si>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</si>
  <si>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</si>
  <si>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</si>
  <si>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</si>
  <si>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</si>
  <si>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</si>
  <si>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</si>
  <si>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</si>
  <si>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</si>
  <si>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</si>
  <si>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</si>
  <si>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</si>
  <si>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</si>
  <si>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</si>
  <si>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</si>
  <si>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</si>
  <si>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</si>
  <si>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</si>
  <si>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</si>
  <si>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</si>
  <si>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</si>
  <si>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</si>
  <si>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</si>
  <si>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</si>
  <si>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</si>
  <si>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</si>
  <si>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</si>
  <si>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</si>
  <si>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</si>
  <si>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</si>
  <si>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</si>
  <si>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</si>
  <si>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</si>
  <si>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</si>
  <si>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</si>
  <si>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</si>
  <si>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</si>
  <si>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</si>
  <si>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</si>
  <si>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</si>
  <si>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</si>
  <si>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</si>
  <si>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</si>
  <si>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</si>
  <si>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</si>
  <si>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</si>
  <si>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</si>
  <si>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</si>
  <si>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</si>
  <si>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</si>
  <si>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</si>
  <si>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</si>
  <si>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</si>
  <si>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</si>
  <si>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</si>
  <si>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</si>
  <si>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</si>
  <si>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</si>
  <si>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</si>
  <si>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</si>
  <si>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</si>
  <si>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</si>
  <si>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</si>
  <si>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</si>
  <si>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</si>
  <si>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</si>
  <si>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</si>
  <si>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</si>
  <si>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</si>
  <si>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</si>
  <si>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</si>
  <si>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</si>
  <si>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</si>
  <si>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</si>
  <si>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</si>
  <si>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</si>
  <si>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</si>
  <si>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</si>
  <si>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</si>
  <si>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</si>
  <si>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</si>
  <si>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</si>
  <si>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</si>
  <si>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</si>
  <si>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</si>
  <si>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</si>
  <si>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</si>
  <si>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</si>
  <si>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</si>
  <si>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</si>
  <si>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</si>
  <si>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</si>
  <si>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</si>
  <si>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</si>
  <si>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</si>
  <si>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</si>
  <si>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</si>
  <si>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</si>
  <si>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</si>
  <si>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</si>
  <si>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</si>
  <si>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</si>
  <si>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</si>
  <si>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</si>
  <si>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</si>
  <si>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</si>
  <si>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</si>
  <si>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</si>
  <si>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</si>
  <si>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</si>
  <si>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</si>
  <si>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</si>
  <si>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</si>
  <si>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</si>
  <si>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</si>
  <si>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</si>
  <si>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</si>
  <si>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</si>
  <si>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</si>
  <si>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</si>
  <si>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</si>
  <si>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</si>
  <si>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</si>
  <si>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</si>
  <si>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</si>
  <si>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</si>
  <si>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</si>
  <si>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</si>
  <si>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</si>
  <si>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</si>
  <si>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</si>
  <si>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</si>
  <si>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</si>
  <si>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</si>
  <si>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</si>
  <si>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</si>
  <si>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</si>
  <si>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</si>
  <si>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</si>
  <si>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</si>
  <si>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</si>
  <si>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</si>
  <si>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</si>
  <si>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</si>
  <si>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</si>
  <si>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</si>
  <si>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</si>
  <si>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</si>
  <si>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</si>
  <si>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</si>
  <si>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</si>
  <si>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</si>
  <si>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</si>
  <si>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</si>
  <si>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</si>
  <si>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</si>
  <si>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</si>
  <si>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</si>
  <si>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</si>
  <si>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</si>
  <si>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</si>
  <si>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</si>
  <si>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</si>
  <si>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</si>
  <si>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</si>
  <si>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</si>
  <si>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</si>
  <si>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</si>
  <si>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</si>
  <si>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</si>
  <si>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</si>
  <si>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</si>
  <si>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</si>
  <si>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</si>
  <si>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</si>
  <si>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</si>
  <si>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</si>
  <si>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</si>
  <si>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</si>
  <si>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</si>
  <si>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</si>
  <si>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</si>
  <si>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</si>
  <si>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</si>
  <si>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</si>
  <si>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</si>
  <si>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</si>
  <si>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</si>
  <si>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</si>
  <si>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</si>
  <si>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</si>
  <si>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</si>
  <si>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</si>
  <si>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</si>
  <si>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</si>
  <si>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</si>
  <si>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</si>
  <si>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</si>
  <si>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</si>
  <si>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</si>
  <si>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</si>
  <si>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</si>
  <si>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</si>
  <si>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</si>
  <si>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</si>
  <si>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</si>
  <si>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</si>
  <si>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</si>
  <si>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</si>
  <si>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</si>
  <si>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</si>
  <si>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</si>
  <si>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</si>
  <si>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</si>
  <si>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</si>
  <si>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</si>
  <si>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</si>
  <si>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</si>
  <si>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</si>
  <si>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</si>
  <si>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</si>
  <si>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</si>
  <si>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</si>
  <si>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</si>
  <si>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</si>
  <si>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</si>
  <si>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</si>
  <si>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</si>
  <si>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</si>
  <si>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</si>
  <si>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</si>
  <si>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</si>
  <si>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</si>
  <si>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</si>
  <si>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</si>
  <si>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</si>
  <si>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</si>
  <si>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</si>
  <si>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</si>
  <si>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</si>
  <si>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</si>
  <si>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</si>
  <si>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</si>
  <si>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</si>
  <si>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</si>
  <si>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</si>
  <si>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</si>
  <si>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</si>
  <si>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</si>
  <si>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</si>
  <si>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</si>
  <si>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</si>
  <si>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</si>
  <si>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</si>
  <si>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</si>
  <si>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</si>
  <si>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</si>
  <si>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</si>
  <si>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</si>
  <si>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</si>
  <si>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</si>
  <si>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</si>
  <si>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</si>
  <si>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</si>
  <si>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</si>
  <si>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</si>
  <si>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</si>
  <si>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</si>
  <si>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</si>
  <si>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</si>
  <si>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</si>
  <si>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</si>
  <si>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</si>
  <si>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</si>
  <si>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</si>
  <si>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</si>
  <si>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</si>
  <si>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</si>
  <si>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</si>
  <si>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</si>
  <si>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</si>
  <si>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</si>
  <si>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</si>
  <si>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</si>
  <si>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</si>
  <si>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</si>
  <si>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</si>
  <si>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</si>
  <si>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</si>
  <si>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</si>
  <si>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</si>
  <si>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</si>
  <si>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</si>
  <si>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</si>
  <si>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</si>
  <si>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</si>
  <si>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</si>
  <si>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</si>
  <si>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</si>
  <si>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</si>
  <si>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</si>
  <si>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</si>
  <si>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</si>
  <si>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</si>
  <si>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</si>
  <si>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</si>
  <si>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</si>
  <si>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</si>
  <si>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</si>
  <si>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</si>
  <si>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</si>
  <si>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</si>
  <si>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</si>
  <si>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</si>
  <si>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</si>
  <si>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</si>
  <si>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</si>
  <si>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</si>
  <si>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</si>
  <si>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</si>
  <si>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</si>
  <si>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</si>
  <si>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</si>
  <si>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</si>
  <si>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</si>
  <si>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</si>
  <si>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</si>
  <si>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</si>
  <si>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</si>
  <si>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</si>
  <si>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</si>
  <si>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</si>
  <si>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</si>
  <si>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</si>
  <si>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</si>
  <si>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</si>
  <si>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</si>
  <si>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</si>
  <si>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</si>
  <si>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</si>
  <si>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</si>
  <si>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</si>
  <si>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</si>
  <si>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</si>
  <si>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</si>
  <si>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</si>
  <si>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</si>
  <si>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</si>
  <si>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</si>
  <si>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</si>
  <si>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</si>
  <si>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</si>
  <si>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</si>
  <si>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</si>
  <si>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</si>
  <si>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</si>
  <si>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</si>
  <si>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</si>
  <si>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</si>
  <si>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</si>
  <si>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</si>
  <si>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</si>
  <si>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</si>
  <si>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</si>
  <si>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</si>
  <si>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</si>
  <si>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</si>
  <si>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</si>
  <si>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</si>
  <si>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</si>
  <si>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</si>
  <si>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</si>
  <si>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</si>
  <si>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</si>
  <si>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</si>
  <si>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</si>
  <si>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Coversion (Year)</t>
  </si>
  <si>
    <t>All</t>
  </si>
  <si>
    <t>Mean_failed</t>
  </si>
  <si>
    <t>Median_successful</t>
  </si>
  <si>
    <t>Mean_successful</t>
  </si>
  <si>
    <t>Median_failed</t>
  </si>
  <si>
    <t>Minimum_successful</t>
  </si>
  <si>
    <t>Maximum_successful</t>
  </si>
  <si>
    <t>Minimum_failed</t>
  </si>
  <si>
    <t>Maximum_failed</t>
  </si>
  <si>
    <t>Variance_successful</t>
  </si>
  <si>
    <t>Variance_failed</t>
  </si>
  <si>
    <t>Standard deviation_failed</t>
  </si>
  <si>
    <t>Standard deviation_successful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</si>
</sst>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2B2B2B"/>
      <name val="Calibri"/>
      <family val="2"/>
    </font>
    <font>
      <b/>
      <sz val="10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6" fillId="0" borderId="0" xfId="0" applyFont="1"/>
    <xf numFmtId="2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5.9431029867837694E-2"/>
          <c:w val="0.72267825896762905"/>
          <c:h val="0.713846804819587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2-4CBF-88EA-759F7D2CDFE9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2-4CBF-88EA-759F7D2CDFE9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2-4CBF-88EA-759F7D2CDFE9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2-4CBF-88EA-759F7D2C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419520"/>
        <c:axId val="487410400"/>
      </c:barChart>
      <c:catAx>
        <c:axId val="4874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0400"/>
        <c:crosses val="autoZero"/>
        <c:auto val="1"/>
        <c:lblAlgn val="ctr"/>
        <c:lblOffset val="100"/>
        <c:noMultiLvlLbl val="0"/>
      </c:catAx>
      <c:valAx>
        <c:axId val="4874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[CrowdfundingBook.xlsx]Sub_category!PivotTable2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5-4292-B633-1C25AFA015A2}"/>
            </c:ext>
          </c:extLst>
        </c:ser>
        <c:ser>
          <c:idx val="1"/>
          <c:order val="1"/>
          <c:tx>
            <c:strRef>
              <c:f>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5-4292-B633-1C25AFA015A2}"/>
            </c:ext>
          </c:extLst>
        </c:ser>
        <c:ser>
          <c:idx val="2"/>
          <c:order val="2"/>
          <c:tx>
            <c:strRef>
              <c:f>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5-4292-B633-1C25AFA015A2}"/>
            </c:ext>
          </c:extLst>
        </c:ser>
        <c:ser>
          <c:idx val="3"/>
          <c:order val="3"/>
          <c:tx>
            <c:strRef>
              <c:f>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E5-4292-B633-1C25AFA0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417600"/>
        <c:axId val="487412800"/>
      </c:barChart>
      <c:catAx>
        <c:axId val="4874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2800"/>
        <c:crosses val="autoZero"/>
        <c:auto val="1"/>
        <c:lblAlgn val="ctr"/>
        <c:lblOffset val="100"/>
        <c:noMultiLvlLbl val="0"/>
      </c:catAx>
      <c:valAx>
        <c:axId val="4874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[CrowdfundingBook.xlsx]Date!PivotTable7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circle"/>
          <c:size val="5"/>
          <c:spPr>
            <a:solidFill>
              <a:srgbClr val="FF5050"/>
            </a:solidFill>
            <a:ln w="9525">
              <a:solidFill>
                <a:srgbClr val="FF5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4CDE-B1CC-184A8B6A72CA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CDE-B1CC-184A8B6A72CA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F-4CDE-B1CC-184A8B6A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54703"/>
        <c:axId val="745647503"/>
      </c:lineChart>
      <c:catAx>
        <c:axId val="7456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47503"/>
        <c:crosses val="autoZero"/>
        <c:auto val="1"/>
        <c:lblAlgn val="ctr"/>
        <c:lblOffset val="100"/>
        <c:noMultiLvlLbl val="0"/>
      </c:catAx>
      <c:valAx>
        <c:axId val="7456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2-4002-87F3-DDBA17E991FF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2-4002-87F3-DDBA17E991FF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2-4002-87F3-DDBA17E9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05584"/>
        <c:axId val="515310864"/>
      </c:lineChart>
      <c:catAx>
        <c:axId val="51530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10864"/>
        <c:crosses val="autoZero"/>
        <c:auto val="1"/>
        <c:lblAlgn val="ctr"/>
        <c:lblOffset val="100"/>
        <c:noMultiLvlLbl val="0"/>
      </c:catAx>
      <c:valAx>
        <c:axId val="515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Backers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amount</a:t>
          </a:r>
        </a:p>
      </cx:txPr>
    </cx:title>
    <cx:plotArea>
      <cx:plotAreaRegion>
        <cx:series layoutId="boxWhisker" uniqueId="{80A176B4-C2E3-44D8-B67D-D275C0A48632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7F2EAB8-99BD-4750-A684-7F4718FACA2B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257043</xdr:colOff>
      <xdr:row>0</xdr:row>
      <xdr:rowOff>28149</xdr:rowOff>
    </xdr:from>
    <xdr:to>
      <xdr:col>17</xdr:col>
      <xdr:colOff>377318</xdr:colOff>
      <xdr:row>22</xdr:row>
      <xdr:rowOff>101232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AF43A-0EC1-EFEA-B750-0907F9B50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199650</xdr:colOff>
      <xdr:row>0</xdr:row>
      <xdr:rowOff>68386</xdr:rowOff>
    </xdr:from>
    <xdr:to>
      <xdr:col>23</xdr:col>
      <xdr:colOff>322872</xdr:colOff>
      <xdr:row>32</xdr:row>
      <xdr:rowOff>128862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5B6D7-F309-C330-A9BD-35E9BD690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218368</xdr:colOff>
      <xdr:row>0</xdr:row>
      <xdr:rowOff>165099</xdr:rowOff>
    </xdr:from>
    <xdr:to>
      <xdr:col>13</xdr:col>
      <xdr:colOff>8819</xdr:colOff>
      <xdr:row>18</xdr:row>
      <xdr:rowOff>141110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9B3B4-DE08-9F72-CDC2-8CC00E711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25935</xdr:colOff>
      <xdr:row>13</xdr:row>
      <xdr:rowOff>113048</xdr:rowOff>
    </xdr:from>
    <xdr:to>
      <xdr:col>7</xdr:col>
      <xdr:colOff>1305775</xdr:colOff>
      <xdr:row>29</xdr:row>
      <xdr:rowOff>17888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248E9-7716-DFAE-CE2A-3460D02A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338555</xdr:colOff>
      <xdr:row>0</xdr:row>
      <xdr:rowOff>130676</xdr:rowOff>
    </xdr:from>
    <xdr:to>
      <xdr:col>12</xdr:col>
      <xdr:colOff>153402</xdr:colOff>
      <xdr:row>14</xdr:row>
      <xdr:rowOff>117977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F510A8-F2EF-8FA6-52F2-D2AEE2857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5855" y="130676"/>
              <a:ext cx="4564647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于畅" refreshedDate="45133.493745949076" createdVersion="8" refreshedVersion="8" minRefreshableVersion="3" recordCount="1001" xr:uid="{13AC4ACE-B22E-4623-8FE7-6F1438E16CE1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containsInteger="1" minValue="0" maxValue="113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于畅" refreshedDate="45134.035696990744" backgroundQuery="1" createdVersion="8" refreshedVersion="8" minRefreshableVersion="3" recordCount="0" supportSubquery="1" supportAdvancedDrill="1" xr:uid="{8C0D64A9-6E94-4D8B-93CC-3C0EE642BA97}">
  <cacheSource type="external" connectionId="1"/>
  <cacheFields count="5">
    <cacheField name="[Range].[Date Created Coversion (Month)].[Date Created Coversion (Month)]" caption="Date Created Co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version (Year)].[Date Created Coversion (Year)]" caption="Date Created Co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version]" caption="Date Created Coversion" attribute="1" time="1" defaultMemberUniqueName="[Range].[Date Created Coversion].[All]" allUniqueName="[Range].[Date Created Co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version (Year)]" caption="Date Created Coversion (Year)" attribute="1" defaultMemberUniqueName="[Range].[Date Created Coversion (Year)].[All]" allUniqueName="[Range].[Date Created Co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version (Quarter)]" caption="Date Created Coversion (Quarter)" attribute="1" defaultMemberUniqueName="[Range].[Date Created Coversion (Quarter)].[All]" allUniqueName="[Range].[Date Created Coversion (Quarter)].[All]" dimensionUniqueName="[Range]" displayFolder="" count="0" memberValueDatatype="130" unbalanced="0"/>
    <cacheHierarchy uniqueName="[Range].[Date Created Coversion (Month)]" caption="Date Created Coversion (Month)" attribute="1" defaultMemberUniqueName="[Range].[Date Created Coversion (Month)].[All]" allUniqueName="[Range].[Date Created Co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version (Month Index)]" caption="Date Created Coversion (Month Index)" attribute="1" defaultMemberUniqueName="[Range].[Date Created Coversion (Month Index)].[All]" allUniqueName="[Range].[Date Created Co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"/>
    <x v="1"/>
    <s v="USD"/>
    <x v="1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"/>
    <x v="2"/>
    <s v="AUD"/>
    <x v="2"/>
    <n v="13848408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"/>
    <x v="1"/>
    <s v="USD"/>
    <x v="3"/>
    <n v="1568955600"/>
    <b v="0"/>
    <b v="0"/>
    <x v="1"/>
    <x v="1"/>
    <x v="1"/>
  </r>
  <r>
    <n v="4"/>
    <s v="Larson-Little"/>
    <s v="Proactive foreground core"/>
    <n v="7600"/>
    <n v="5265"/>
    <n v="69"/>
    <x v="0"/>
    <n v="53"/>
    <n v="99"/>
    <x v="1"/>
    <s v="USD"/>
    <x v="4"/>
    <n v="1548309600"/>
    <b v="0"/>
    <b v="0"/>
    <x v="3"/>
    <x v="3"/>
    <x v="3"/>
  </r>
  <r>
    <n v="5"/>
    <s v="Harris Group"/>
    <s v="Open-source optimizing database"/>
    <n v="7600"/>
    <n v="13195"/>
    <n v="174"/>
    <x v="1"/>
    <n v="174"/>
    <n v="76"/>
    <x v="3"/>
    <s v="DKK"/>
    <x v="5"/>
    <n v="13470804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1"/>
    <x v="4"/>
    <s v="GBP"/>
    <x v="6"/>
    <n v="1505365200"/>
    <b v="0"/>
    <b v="0"/>
    <x v="4"/>
    <x v="4"/>
    <x v="4"/>
  </r>
  <r>
    <n v="7"/>
    <s v="Carter-Guzman"/>
    <s v="Centralized cohesive challenge"/>
    <n v="4500"/>
    <n v="14741"/>
    <n v="328"/>
    <x v="1"/>
    <n v="227"/>
    <n v="65"/>
    <x v="3"/>
    <s v="DKK"/>
    <x v="7"/>
    <n v="14396148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3"/>
    <x v="1"/>
    <s v="USD"/>
    <x v="9"/>
    <n v="1383804000"/>
    <b v="0"/>
    <b v="0"/>
    <x v="5"/>
    <x v="1"/>
    <x v="5"/>
  </r>
  <r>
    <n v="10"/>
    <s v="Green Ltd"/>
    <s v="Monitored empowering installation"/>
    <n v="5200"/>
    <n v="13838"/>
    <n v="266"/>
    <x v="1"/>
    <n v="220"/>
    <n v="63"/>
    <x v="1"/>
    <s v="USD"/>
    <x v="1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"/>
    <x v="1"/>
    <s v="USD"/>
    <x v="11"/>
    <n v="1285563600"/>
    <b v="0"/>
    <b v="1"/>
    <x v="3"/>
    <x v="3"/>
    <x v="3"/>
  </r>
  <r>
    <n v="12"/>
    <s v="Kim Ltd"/>
    <s v="Assimilated hybrid intranet"/>
    <n v="6300"/>
    <n v="5629"/>
    <n v="89"/>
    <x v="0"/>
    <n v="55"/>
    <n v="102"/>
    <x v="1"/>
    <s v="USD"/>
    <x v="12"/>
    <n v="15724116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"/>
    <x v="1"/>
    <s v="USD"/>
    <x v="13"/>
    <n v="14666580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"/>
    <x v="1"/>
    <s v="USD"/>
    <x v="14"/>
    <n v="13333428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5"/>
    <x v="1"/>
    <s v="USD"/>
    <x v="15"/>
    <n v="1576303200"/>
    <b v="0"/>
    <b v="0"/>
    <x v="8"/>
    <x v="2"/>
    <x v="8"/>
  </r>
  <r>
    <n v="16"/>
    <s v="Hines Inc"/>
    <s v="Cross-platform systemic adapter"/>
    <n v="1700"/>
    <n v="11041"/>
    <n v="649"/>
    <x v="1"/>
    <n v="100"/>
    <n v="110"/>
    <x v="1"/>
    <s v="USD"/>
    <x v="16"/>
    <n v="13922712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8"/>
    <x v="1"/>
    <s v="USD"/>
    <x v="17"/>
    <n v="1294898400"/>
    <b v="0"/>
    <b v="0"/>
    <x v="10"/>
    <x v="4"/>
    <x v="10"/>
  </r>
  <r>
    <n v="18"/>
    <s v="Johnson-Gould"/>
    <s v="Exclusive needs-based adapter"/>
    <n v="9100"/>
    <n v="6089"/>
    <n v="67"/>
    <x v="3"/>
    <n v="135"/>
    <n v="45"/>
    <x v="1"/>
    <s v="USD"/>
    <x v="18"/>
    <n v="15370740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6"/>
    <x v="1"/>
    <s v="USD"/>
    <x v="20"/>
    <n v="14065236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"/>
    <x v="1"/>
    <s v="USD"/>
    <x v="21"/>
    <n v="1316322000"/>
    <b v="0"/>
    <b v="0"/>
    <x v="3"/>
    <x v="3"/>
    <x v="3"/>
  </r>
  <r>
    <n v="22"/>
    <s v="Collier Inc"/>
    <s v="Enhanced dynamic definition"/>
    <n v="59100"/>
    <n v="75690"/>
    <n v="128"/>
    <x v="1"/>
    <n v="890"/>
    <n v="85"/>
    <x v="1"/>
    <s v="USD"/>
    <x v="22"/>
    <n v="15240276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"/>
    <x v="4"/>
    <s v="GBP"/>
    <x v="23"/>
    <n v="15546996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"/>
    <x v="1"/>
    <s v="USD"/>
    <x v="25"/>
    <n v="13074228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"/>
    <x v="1"/>
    <s v="USD"/>
    <x v="26"/>
    <n v="15353460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7"/>
    <x v="1"/>
    <s v="USD"/>
    <x v="27"/>
    <n v="14445396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"/>
    <x v="1"/>
    <s v="USD"/>
    <x v="3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"/>
    <x v="4"/>
    <s v="GBP"/>
    <x v="31"/>
    <n v="14543928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6"/>
    <x v="3"/>
    <s v="DKK"/>
    <x v="35"/>
    <n v="1551506400"/>
    <b v="0"/>
    <b v="1"/>
    <x v="6"/>
    <x v="4"/>
    <x v="6"/>
  </r>
  <r>
    <n v="36"/>
    <s v="Jackson-Lewis"/>
    <s v="Monitored multi-state encryption"/>
    <n v="700"/>
    <n v="1101"/>
    <n v="157"/>
    <x v="1"/>
    <n v="16"/>
    <n v="69"/>
    <x v="1"/>
    <s v="USD"/>
    <x v="36"/>
    <n v="13008564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6"/>
    <x v="1"/>
    <s v="USD"/>
    <x v="37"/>
    <n v="15731928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"/>
    <x v="1"/>
    <s v="USD"/>
    <x v="38"/>
    <n v="1287810000"/>
    <b v="0"/>
    <b v="0"/>
    <x v="14"/>
    <x v="7"/>
    <x v="14"/>
  </r>
  <r>
    <n v="39"/>
    <s v="Kim-Rice"/>
    <s v="Organized bi-directional function"/>
    <n v="9900"/>
    <n v="5027"/>
    <n v="51"/>
    <x v="0"/>
    <n v="88"/>
    <n v="57"/>
    <x v="3"/>
    <s v="DKK"/>
    <x v="39"/>
    <n v="13629780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"/>
    <x v="1"/>
    <s v="USD"/>
    <x v="40"/>
    <n v="12773556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"/>
    <x v="6"/>
    <s v="EUR"/>
    <x v="41"/>
    <n v="1348981200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8"/>
    <x v="3"/>
    <s v="DKK"/>
    <x v="44"/>
    <n v="15528852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"/>
    <x v="1"/>
    <s v="USD"/>
    <x v="45"/>
    <n v="14793624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"/>
    <x v="1"/>
    <s v="USD"/>
    <x v="46"/>
    <n v="12805524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8"/>
    <x v="1"/>
    <s v="USD"/>
    <x v="47"/>
    <n v="1398661200"/>
    <b v="0"/>
    <b v="0"/>
    <x v="3"/>
    <x v="3"/>
    <x v="3"/>
  </r>
  <r>
    <n v="48"/>
    <s v="Lamb Inc"/>
    <s v="Optimized leadingedge concept"/>
    <n v="33300"/>
    <n v="128862"/>
    <n v="387"/>
    <x v="1"/>
    <n v="2431"/>
    <n v="53"/>
    <x v="1"/>
    <s v="USD"/>
    <x v="48"/>
    <n v="1436245200"/>
    <b v="0"/>
    <b v="0"/>
    <x v="3"/>
    <x v="3"/>
    <x v="3"/>
  </r>
  <r>
    <n v="49"/>
    <s v="Casey-Kelly"/>
    <s v="Sharable holistic interface"/>
    <n v="7200"/>
    <n v="13653"/>
    <n v="190"/>
    <x v="1"/>
    <n v="303"/>
    <n v="45"/>
    <x v="1"/>
    <s v="USD"/>
    <x v="49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"/>
    <x v="4"/>
    <s v="GBP"/>
    <x v="51"/>
    <n v="13342068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3"/>
    <x v="1"/>
    <s v="USD"/>
    <x v="52"/>
    <n v="12848724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"/>
    <x v="1"/>
    <s v="USD"/>
    <x v="53"/>
    <n v="14039316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5"/>
    <x v="1"/>
    <s v="USD"/>
    <x v="54"/>
    <n v="15212628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90"/>
    <x v="1"/>
    <s v="USD"/>
    <x v="55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"/>
    <x v="1"/>
    <s v="USD"/>
    <x v="56"/>
    <n v="14214744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"/>
    <x v="1"/>
    <s v="USD"/>
    <x v="57"/>
    <n v="15052788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"/>
    <x v="1"/>
    <s v="USD"/>
    <x v="58"/>
    <n v="14439348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"/>
    <x v="1"/>
    <s v="USD"/>
    <x v="59"/>
    <n v="14985396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"/>
    <x v="1"/>
    <s v="USD"/>
    <x v="62"/>
    <n v="14335668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"/>
    <x v="1"/>
    <s v="USD"/>
    <x v="63"/>
    <n v="14938740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2"/>
    <x v="1"/>
    <s v="USD"/>
    <x v="64"/>
    <n v="1531803600"/>
    <b v="0"/>
    <b v="1"/>
    <x v="2"/>
    <x v="2"/>
    <x v="2"/>
  </r>
  <r>
    <n v="65"/>
    <s v="Berry-Boyer"/>
    <s v="Mandatory incremental projection"/>
    <n v="6100"/>
    <n v="14405"/>
    <n v="236"/>
    <x v="1"/>
    <n v="236"/>
    <n v="61"/>
    <x v="1"/>
    <s v="USD"/>
    <x v="65"/>
    <n v="12967128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9"/>
    <x v="1"/>
    <s v="USD"/>
    <x v="66"/>
    <n v="14289012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9"/>
    <x v="6"/>
    <s v="EUR"/>
    <x v="68"/>
    <n v="15051924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2"/>
    <x v="1"/>
    <s v="USD"/>
    <x v="69"/>
    <n v="12956760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"/>
    <x v="1"/>
    <s v="USD"/>
    <x v="71"/>
    <n v="15754392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"/>
    <x v="1"/>
    <s v="USD"/>
    <x v="72"/>
    <n v="14388372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"/>
    <x v="1"/>
    <s v="USD"/>
    <x v="73"/>
    <n v="1480485600"/>
    <b v="0"/>
    <b v="0"/>
    <x v="17"/>
    <x v="1"/>
    <x v="17"/>
  </r>
  <r>
    <n v="74"/>
    <s v="Davis-Michael"/>
    <s v="Progressive tertiary framework"/>
    <n v="3900"/>
    <n v="4776"/>
    <n v="122"/>
    <x v="1"/>
    <n v="85"/>
    <n v="56"/>
    <x v="4"/>
    <s v="GBP"/>
    <x v="74"/>
    <n v="14591412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6"/>
    <x v="1"/>
    <s v="USD"/>
    <x v="75"/>
    <n v="15323220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x v="3"/>
    <x v="3"/>
    <x v="3"/>
  </r>
  <r>
    <n v="77"/>
    <s v="Acevedo-Huffman"/>
    <s v="Pre-emptive impactful model"/>
    <n v="9500"/>
    <n v="4460"/>
    <n v="47"/>
    <x v="0"/>
    <n v="56"/>
    <n v="80"/>
    <x v="1"/>
    <s v="USD"/>
    <x v="77"/>
    <n v="12867732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"/>
    <x v="1"/>
    <s v="USD"/>
    <x v="78"/>
    <n v="15239412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"/>
    <x v="1"/>
    <s v="USD"/>
    <x v="80"/>
    <n v="15065748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"/>
    <x v="1"/>
    <s v="USD"/>
    <x v="81"/>
    <n v="15135768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"/>
    <x v="4"/>
    <s v="GBP"/>
    <x v="82"/>
    <n v="15483096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"/>
    <x v="1"/>
    <s v="USD"/>
    <x v="84"/>
    <n v="13443156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1"/>
    <x v="2"/>
    <s v="AUD"/>
    <x v="85"/>
    <n v="1316408400"/>
    <b v="0"/>
    <b v="0"/>
    <x v="7"/>
    <x v="1"/>
    <x v="7"/>
  </r>
  <r>
    <n v="86"/>
    <s v="Davis-Smith"/>
    <s v="Organic motivating firmware"/>
    <n v="7400"/>
    <n v="12405"/>
    <n v="168"/>
    <x v="1"/>
    <n v="203"/>
    <n v="61"/>
    <x v="1"/>
    <s v="USD"/>
    <x v="86"/>
    <n v="14318388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"/>
    <x v="2"/>
    <s v="AUD"/>
    <x v="87"/>
    <n v="13005108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1"/>
    <x v="1"/>
    <s v="USD"/>
    <x v="88"/>
    <n v="14310612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"/>
    <x v="1"/>
    <s v="USD"/>
    <x v="89"/>
    <n v="1271480400"/>
    <b v="0"/>
    <b v="0"/>
    <x v="3"/>
    <x v="3"/>
    <x v="3"/>
  </r>
  <r>
    <n v="90"/>
    <s v="Kramer Group"/>
    <s v="Synergistic explicit parallelism"/>
    <n v="7800"/>
    <n v="6132"/>
    <n v="79"/>
    <x v="0"/>
    <n v="106"/>
    <n v="58"/>
    <x v="1"/>
    <s v="USD"/>
    <x v="90"/>
    <n v="14563800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4"/>
    <x v="5"/>
    <s v="CHF"/>
    <x v="92"/>
    <n v="12773556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x v="3"/>
    <x v="3"/>
    <x v="3"/>
  </r>
  <r>
    <n v="94"/>
    <s v="Hanson Inc"/>
    <s v="Grass-roots web-enabled contingency"/>
    <n v="2900"/>
    <n v="8807"/>
    <n v="304"/>
    <x v="1"/>
    <n v="180"/>
    <n v="49"/>
    <x v="4"/>
    <s v="GBP"/>
    <x v="94"/>
    <n v="15555636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8"/>
    <x v="1"/>
    <s v="USD"/>
    <x v="95"/>
    <n v="15716340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7"/>
    <x v="1"/>
    <s v="USD"/>
    <x v="48"/>
    <n v="14398740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"/>
    <x v="2"/>
    <s v="AUD"/>
    <x v="97"/>
    <n v="14383188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"/>
    <x v="1"/>
    <s v="USD"/>
    <x v="98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x v="3"/>
  </r>
  <r>
    <n v="101"/>
    <s v="Douglas LLC"/>
    <s v="Reduced heuristic moratorium"/>
    <n v="900"/>
    <n v="9193"/>
    <n v="1021"/>
    <x v="1"/>
    <n v="164"/>
    <n v="56"/>
    <x v="1"/>
    <s v="USD"/>
    <x v="100"/>
    <n v="1425103200"/>
    <b v="0"/>
    <b v="1"/>
    <x v="5"/>
    <x v="1"/>
    <x v="5"/>
  </r>
  <r>
    <n v="102"/>
    <s v="Garcia Inc"/>
    <s v="Front-line web-enabled model"/>
    <n v="3700"/>
    <n v="10422"/>
    <n v="282"/>
    <x v="1"/>
    <n v="336"/>
    <n v="31"/>
    <x v="1"/>
    <s v="USD"/>
    <x v="101"/>
    <n v="15268788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7"/>
    <x v="6"/>
    <s v="EUR"/>
    <x v="102"/>
    <n v="12886740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"/>
    <x v="1"/>
    <s v="USD"/>
    <x v="103"/>
    <n v="14956020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"/>
    <x v="1"/>
    <s v="USD"/>
    <x v="104"/>
    <n v="13664340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"/>
    <x v="1"/>
    <s v="USD"/>
    <x v="105"/>
    <n v="15683508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6"/>
    <x v="1"/>
    <s v="USD"/>
    <x v="106"/>
    <n v="15259284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8"/>
    <x v="1"/>
    <s v="USD"/>
    <x v="107"/>
    <n v="13368852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"/>
    <x v="1"/>
    <s v="USD"/>
    <x v="108"/>
    <n v="13896792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2"/>
    <x v="1"/>
    <s v="USD"/>
    <x v="109"/>
    <n v="15382836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9"/>
    <x v="1"/>
    <s v="USD"/>
    <x v="110"/>
    <n v="13488084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5"/>
    <x v="1"/>
    <s v="USD"/>
    <x v="112"/>
    <n v="1505797200"/>
    <b v="0"/>
    <b v="0"/>
    <x v="0"/>
    <x v="0"/>
    <x v="0"/>
  </r>
  <r>
    <n v="114"/>
    <s v="Harper-Davis"/>
    <s v="Robust heuristic encoding"/>
    <n v="1900"/>
    <n v="13816"/>
    <n v="727"/>
    <x v="1"/>
    <n v="126"/>
    <n v="110"/>
    <x v="1"/>
    <s v="USD"/>
    <x v="113"/>
    <n v="15548724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7"/>
    <x v="1"/>
    <s v="USD"/>
    <x v="115"/>
    <n v="14426388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1"/>
    <x v="1"/>
    <s v="USD"/>
    <x v="116"/>
    <n v="13171860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5"/>
    <x v="1"/>
    <s v="USD"/>
    <x v="117"/>
    <n v="13912344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70"/>
    <x v="1"/>
    <s v="USD"/>
    <x v="118"/>
    <n v="14043636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"/>
    <x v="1"/>
    <s v="USD"/>
    <x v="33"/>
    <n v="14136084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x v="13"/>
    <x v="5"/>
    <x v="13"/>
  </r>
  <r>
    <n v="123"/>
    <s v="Edwards-Lewis"/>
    <s v="Enhanced scalable concept"/>
    <n v="177700"/>
    <n v="33092"/>
    <n v="19"/>
    <x v="0"/>
    <n v="662"/>
    <n v="50"/>
    <x v="0"/>
    <s v="CAD"/>
    <x v="121"/>
    <n v="14486040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2"/>
    <x v="6"/>
    <s v="EUR"/>
    <x v="122"/>
    <n v="15623028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"/>
    <x v="1"/>
    <s v="USD"/>
    <x v="123"/>
    <n v="1537678800"/>
    <b v="0"/>
    <b v="0"/>
    <x v="3"/>
    <x v="3"/>
    <x v="3"/>
  </r>
  <r>
    <n v="126"/>
    <s v="Gross PLC"/>
    <s v="Proactive methodical benchmark"/>
    <n v="180200"/>
    <n v="69617"/>
    <n v="39"/>
    <x v="0"/>
    <n v="774"/>
    <n v="90"/>
    <x v="1"/>
    <s v="USD"/>
    <x v="124"/>
    <n v="14735700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9"/>
    <x v="0"/>
    <s v="CAD"/>
    <x v="125"/>
    <n v="1273899600"/>
    <b v="0"/>
    <b v="0"/>
    <x v="3"/>
    <x v="3"/>
    <x v="3"/>
  </r>
  <r>
    <n v="128"/>
    <s v="Allen-Curtis"/>
    <s v="Phased human-resource core"/>
    <n v="70600"/>
    <n v="42596"/>
    <n v="60"/>
    <x v="3"/>
    <n v="532"/>
    <n v="80"/>
    <x v="1"/>
    <s v="USD"/>
    <x v="126"/>
    <n v="12840084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"/>
    <x v="2"/>
    <s v="AUD"/>
    <x v="127"/>
    <n v="14251032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x v="2"/>
    <x v="2"/>
    <x v="2"/>
  </r>
  <r>
    <n v="132"/>
    <s v="Flowers and Sons"/>
    <s v="Virtual static core"/>
    <n v="3300"/>
    <n v="3834"/>
    <n v="116"/>
    <x v="1"/>
    <n v="89"/>
    <n v="43"/>
    <x v="1"/>
    <s v="USD"/>
    <x v="130"/>
    <n v="1517119200"/>
    <b v="0"/>
    <b v="1"/>
    <x v="3"/>
    <x v="3"/>
    <x v="3"/>
  </r>
  <r>
    <n v="133"/>
    <s v="Gates PLC"/>
    <s v="Secured content-based product"/>
    <n v="4500"/>
    <n v="13985"/>
    <n v="311"/>
    <x v="1"/>
    <n v="159"/>
    <n v="88"/>
    <x v="1"/>
    <s v="USD"/>
    <x v="131"/>
    <n v="1315026000"/>
    <b v="0"/>
    <b v="0"/>
    <x v="21"/>
    <x v="1"/>
    <x v="21"/>
  </r>
  <r>
    <n v="134"/>
    <s v="Caldwell LLC"/>
    <s v="Secured executive concept"/>
    <n v="99500"/>
    <n v="89288"/>
    <n v="90"/>
    <x v="0"/>
    <n v="940"/>
    <n v="95"/>
    <x v="5"/>
    <s v="CHF"/>
    <x v="132"/>
    <n v="13126932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7"/>
    <x v="1"/>
    <s v="USD"/>
    <x v="133"/>
    <n v="13630644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7"/>
    <x v="1"/>
    <s v="USD"/>
    <x v="134"/>
    <n v="14031540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"/>
    <x v="1"/>
    <s v="USD"/>
    <x v="135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"/>
    <x v="1"/>
    <s v="USD"/>
    <x v="136"/>
    <n v="13493268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"/>
    <x v="1"/>
    <s v="USD"/>
    <x v="137"/>
    <n v="14309748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6"/>
    <x v="1"/>
    <s v="USD"/>
    <x v="138"/>
    <n v="15199704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1"/>
    <x v="1"/>
    <s v="USD"/>
    <x v="139"/>
    <n v="14346036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"/>
    <x v="1"/>
    <s v="USD"/>
    <x v="107"/>
    <n v="1337230800"/>
    <b v="0"/>
    <b v="0"/>
    <x v="2"/>
    <x v="2"/>
    <x v="2"/>
  </r>
  <r>
    <n v="143"/>
    <s v="Avila-Jones"/>
    <s v="Implemented discrete secured line"/>
    <n v="5400"/>
    <n v="7322"/>
    <n v="136"/>
    <x v="1"/>
    <n v="70"/>
    <n v="105"/>
    <x v="1"/>
    <s v="USD"/>
    <x v="140"/>
    <n v="12794292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"/>
    <x v="1"/>
    <s v="USD"/>
    <x v="141"/>
    <n v="1561438800"/>
    <b v="0"/>
    <b v="0"/>
    <x v="3"/>
    <x v="3"/>
    <x v="3"/>
  </r>
  <r>
    <n v="145"/>
    <s v="Fields-Moore"/>
    <s v="Secured reciprocal array"/>
    <n v="25000"/>
    <n v="59128"/>
    <n v="237"/>
    <x v="1"/>
    <n v="768"/>
    <n v="77"/>
    <x v="5"/>
    <s v="CHF"/>
    <x v="142"/>
    <n v="14104980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30"/>
    <x v="1"/>
    <s v="USD"/>
    <x v="143"/>
    <n v="13224600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7"/>
    <x v="1"/>
    <s v="USD"/>
    <x v="144"/>
    <n v="14663124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"/>
    <x v="1"/>
    <s v="USD"/>
    <x v="145"/>
    <n v="15017364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70"/>
    <x v="1"/>
    <s v="USD"/>
    <x v="146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"/>
    <x v="1"/>
    <s v="USD"/>
    <x v="148"/>
    <n v="14066964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"/>
    <x v="1"/>
    <s v="USD"/>
    <x v="149"/>
    <n v="14879160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"/>
    <x v="1"/>
    <s v="USD"/>
    <x v="151"/>
    <n v="14650164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6"/>
    <x v="1"/>
    <s v="USD"/>
    <x v="152"/>
    <n v="12707892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"/>
    <x v="2"/>
    <s v="AUD"/>
    <x v="153"/>
    <n v="15723252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4"/>
    <x v="2"/>
    <s v="AUD"/>
    <x v="154"/>
    <n v="13894200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"/>
    <x v="1"/>
    <s v="USD"/>
    <x v="155"/>
    <n v="14496408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"/>
    <x v="1"/>
    <s v="USD"/>
    <x v="156"/>
    <n v="1555218000"/>
    <b v="0"/>
    <b v="1"/>
    <x v="3"/>
    <x v="3"/>
    <x v="3"/>
  </r>
  <r>
    <n v="160"/>
    <s v="Evans Group"/>
    <s v="Stand-alone actuating support"/>
    <n v="8000"/>
    <n v="12985"/>
    <n v="162"/>
    <x v="1"/>
    <n v="164"/>
    <n v="79"/>
    <x v="1"/>
    <s v="USD"/>
    <x v="157"/>
    <n v="15577236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"/>
    <x v="1"/>
    <s v="USD"/>
    <x v="158"/>
    <n v="14435028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"/>
    <x v="5"/>
    <s v="CHF"/>
    <x v="159"/>
    <n v="1546840800"/>
    <b v="0"/>
    <b v="0"/>
    <x v="1"/>
    <x v="1"/>
    <x v="1"/>
  </r>
  <r>
    <n v="163"/>
    <s v="Burton-Watkins"/>
    <s v="Extended reciprocal circuit"/>
    <n v="3500"/>
    <n v="8864"/>
    <n v="253"/>
    <x v="1"/>
    <n v="246"/>
    <n v="36"/>
    <x v="1"/>
    <s v="USD"/>
    <x v="160"/>
    <n v="15127128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8"/>
    <x v="1"/>
    <s v="USD"/>
    <x v="161"/>
    <n v="1507525200"/>
    <b v="0"/>
    <b v="0"/>
    <x v="3"/>
    <x v="3"/>
    <x v="3"/>
  </r>
  <r>
    <n v="165"/>
    <s v="Cordova Ltd"/>
    <s v="Synergized radical product"/>
    <n v="90400"/>
    <n v="110279"/>
    <n v="122"/>
    <x v="1"/>
    <n v="2506"/>
    <n v="44"/>
    <x v="1"/>
    <s v="USD"/>
    <x v="162"/>
    <n v="15043284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"/>
    <x v="1"/>
    <s v="USD"/>
    <x v="163"/>
    <n v="12933432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8"/>
    <x v="1"/>
    <s v="USD"/>
    <x v="166"/>
    <n v="13423284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3"/>
    <x v="1"/>
    <s v="USD"/>
    <x v="167"/>
    <n v="15023412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"/>
    <x v="1"/>
    <s v="USD"/>
    <x v="168"/>
    <n v="1397192400"/>
    <b v="0"/>
    <b v="0"/>
    <x v="18"/>
    <x v="5"/>
    <x v="18"/>
  </r>
  <r>
    <n v="172"/>
    <s v="Nixon Inc"/>
    <s v="Centralized national firmware"/>
    <n v="800"/>
    <n v="663"/>
    <n v="83"/>
    <x v="0"/>
    <n v="26"/>
    <n v="26"/>
    <x v="1"/>
    <s v="USD"/>
    <x v="169"/>
    <n v="14070420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1"/>
    <x v="1"/>
    <s v="USD"/>
    <x v="170"/>
    <n v="13693716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2"/>
    <x v="1"/>
    <s v="USD"/>
    <x v="171"/>
    <n v="14441076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"/>
    <x v="1"/>
    <s v="USD"/>
    <x v="173"/>
    <n v="14736564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3"/>
    <x v="1"/>
    <s v="USD"/>
    <x v="175"/>
    <n v="15067476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"/>
    <x v="0"/>
    <s v="CAD"/>
    <x v="176"/>
    <n v="13635828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2"/>
    <x v="2"/>
    <s v="AUD"/>
    <x v="177"/>
    <n v="12696660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"/>
    <x v="1"/>
    <s v="USD"/>
    <x v="178"/>
    <n v="15086484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1"/>
    <x v="0"/>
    <s v="CAD"/>
    <x v="180"/>
    <n v="12851316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"/>
    <x v="1"/>
    <s v="USD"/>
    <x v="181"/>
    <n v="1556946000"/>
    <b v="0"/>
    <b v="0"/>
    <x v="3"/>
    <x v="3"/>
    <x v="3"/>
  </r>
  <r>
    <n v="185"/>
    <s v="Bailey PLC"/>
    <s v="Innovative actuating conglomeration"/>
    <n v="1000"/>
    <n v="718"/>
    <n v="72"/>
    <x v="0"/>
    <n v="19"/>
    <n v="38"/>
    <x v="1"/>
    <s v="USD"/>
    <x v="182"/>
    <n v="15271380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"/>
    <x v="1"/>
    <s v="USD"/>
    <x v="183"/>
    <n v="14021172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6"/>
    <x v="0"/>
    <s v="CAD"/>
    <x v="184"/>
    <n v="13640148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"/>
    <x v="1"/>
    <s v="USD"/>
    <x v="186"/>
    <n v="1457071200"/>
    <b v="0"/>
    <b v="0"/>
    <x v="3"/>
    <x v="3"/>
    <x v="3"/>
  </r>
  <r>
    <n v="190"/>
    <s v="Cook LLC"/>
    <s v="Up-sized dynamic throughput"/>
    <n v="3700"/>
    <n v="2538"/>
    <n v="69"/>
    <x v="0"/>
    <n v="24"/>
    <n v="106"/>
    <x v="1"/>
    <s v="USD"/>
    <x v="187"/>
    <n v="1370408400"/>
    <b v="0"/>
    <b v="1"/>
    <x v="3"/>
    <x v="3"/>
    <x v="3"/>
  </r>
  <r>
    <n v="191"/>
    <s v="Sutton PLC"/>
    <s v="Mandatory reciprocal superstructure"/>
    <n v="8400"/>
    <n v="3188"/>
    <n v="38"/>
    <x v="0"/>
    <n v="86"/>
    <n v="37"/>
    <x v="6"/>
    <s v="EUR"/>
    <x v="188"/>
    <n v="15526260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"/>
    <x v="1"/>
    <s v="USD"/>
    <x v="189"/>
    <n v="14041908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"/>
    <x v="1"/>
    <s v="USD"/>
    <x v="190"/>
    <n v="15235092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"/>
    <x v="1"/>
    <s v="USD"/>
    <x v="191"/>
    <n v="14435892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"/>
    <x v="1"/>
    <s v="USD"/>
    <x v="192"/>
    <n v="1533445200"/>
    <b v="0"/>
    <b v="0"/>
    <x v="5"/>
    <x v="1"/>
    <x v="5"/>
  </r>
  <r>
    <n v="196"/>
    <s v="King Inc"/>
    <s v="Organic bandwidth-monitored frame"/>
    <n v="8200"/>
    <n v="5178"/>
    <n v="63"/>
    <x v="0"/>
    <n v="100"/>
    <n v="52"/>
    <x v="3"/>
    <s v="DKK"/>
    <x v="173"/>
    <n v="14745204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"/>
    <x v="1"/>
    <s v="USD"/>
    <x v="193"/>
    <n v="1499403600"/>
    <b v="0"/>
    <b v="0"/>
    <x v="6"/>
    <x v="4"/>
    <x v="6"/>
  </r>
  <r>
    <n v="198"/>
    <s v="Palmer Inc"/>
    <s v="Universal multi-state capability"/>
    <n v="63200"/>
    <n v="6041"/>
    <n v="10"/>
    <x v="0"/>
    <n v="168"/>
    <n v="36"/>
    <x v="1"/>
    <s v="USD"/>
    <x v="194"/>
    <n v="12835764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"/>
    <x v="1"/>
    <s v="USD"/>
    <x v="195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"/>
    <x v="1"/>
    <s v="USD"/>
    <x v="196"/>
    <n v="1407819600"/>
    <b v="0"/>
    <b v="0"/>
    <x v="2"/>
    <x v="2"/>
    <x v="2"/>
  </r>
  <r>
    <n v="202"/>
    <s v="Mcknight-Freeman"/>
    <s v="Upgradable scalable methodology"/>
    <n v="8300"/>
    <n v="6543"/>
    <n v="79"/>
    <x v="3"/>
    <n v="82"/>
    <n v="80"/>
    <x v="1"/>
    <s v="USD"/>
    <x v="197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x v="3"/>
    <x v="3"/>
    <x v="3"/>
  </r>
  <r>
    <n v="204"/>
    <s v="Daniel-Luna"/>
    <s v="Mandatory multimedia leverage"/>
    <n v="75000"/>
    <n v="2529"/>
    <n v="3"/>
    <x v="0"/>
    <n v="40"/>
    <n v="63"/>
    <x v="1"/>
    <s v="USD"/>
    <x v="199"/>
    <n v="1302670800"/>
    <b v="0"/>
    <b v="0"/>
    <x v="17"/>
    <x v="1"/>
    <x v="17"/>
  </r>
  <r>
    <n v="205"/>
    <s v="Weaver-Marquez"/>
    <s v="Focused analyzing circuit"/>
    <n v="1300"/>
    <n v="5614"/>
    <n v="432"/>
    <x v="1"/>
    <n v="80"/>
    <n v="70"/>
    <x v="1"/>
    <s v="USD"/>
    <x v="200"/>
    <n v="15407892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"/>
    <x v="1"/>
    <s v="USD"/>
    <x v="201"/>
    <n v="12680280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7"/>
    <x v="1"/>
    <s v="USD"/>
    <x v="203"/>
    <n v="15122808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x v="4"/>
    <x v="4"/>
    <x v="4"/>
  </r>
  <r>
    <n v="210"/>
    <s v="Schultz Inc"/>
    <s v="Synergistic tertiary time-frame"/>
    <n v="9400"/>
    <n v="6338"/>
    <n v="67"/>
    <x v="0"/>
    <n v="226"/>
    <n v="28"/>
    <x v="3"/>
    <s v="DKK"/>
    <x v="205"/>
    <n v="14908500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1"/>
    <x v="1"/>
    <s v="USD"/>
    <x v="206"/>
    <n v="13796532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"/>
    <x v="1"/>
    <s v="USD"/>
    <x v="207"/>
    <n v="15803640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7"/>
    <x v="1"/>
    <s v="USD"/>
    <x v="209"/>
    <n v="12827124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"/>
    <x v="1"/>
    <s v="USD"/>
    <x v="210"/>
    <n v="15502104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4"/>
    <x v="1"/>
    <s v="USD"/>
    <x v="211"/>
    <n v="13221144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"/>
    <x v="4"/>
    <s v="GBP"/>
    <x v="213"/>
    <n v="13239288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90"/>
    <x v="1"/>
    <s v="USD"/>
    <x v="214"/>
    <n v="1346130000"/>
    <b v="0"/>
    <b v="0"/>
    <x v="10"/>
    <x v="4"/>
    <x v="10"/>
  </r>
  <r>
    <n v="220"/>
    <s v="Owens-Le"/>
    <s v="Focused composite approach"/>
    <n v="7900"/>
    <n v="667"/>
    <n v="8"/>
    <x v="0"/>
    <n v="17"/>
    <n v="39"/>
    <x v="1"/>
    <s v="USD"/>
    <x v="215"/>
    <n v="13110516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5"/>
    <x v="1"/>
    <s v="USD"/>
    <x v="216"/>
    <n v="1340427600"/>
    <b v="1"/>
    <b v="0"/>
    <x v="0"/>
    <x v="0"/>
    <x v="0"/>
  </r>
  <r>
    <n v="222"/>
    <s v="Johnson LLC"/>
    <s v="Cross-group cohesive circuit"/>
    <n v="4800"/>
    <n v="6623"/>
    <n v="138"/>
    <x v="1"/>
    <n v="138"/>
    <n v="48"/>
    <x v="1"/>
    <s v="USD"/>
    <x v="217"/>
    <n v="14123124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8"/>
    <x v="1"/>
    <s v="USD"/>
    <x v="218"/>
    <n v="14593140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x v="1"/>
    <x v="1"/>
    <x v="1"/>
  </r>
  <r>
    <n v="226"/>
    <s v="Garcia Inc"/>
    <s v="Progressive neutral middleware"/>
    <n v="3000"/>
    <n v="10999"/>
    <n v="367"/>
    <x v="1"/>
    <n v="112"/>
    <n v="98"/>
    <x v="1"/>
    <s v="USD"/>
    <x v="221"/>
    <n v="12738996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9"/>
    <x v="1"/>
    <s v="USD"/>
    <x v="222"/>
    <n v="14321844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5"/>
    <x v="1"/>
    <s v="USD"/>
    <x v="223"/>
    <n v="15004404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100"/>
    <x v="1"/>
    <s v="USD"/>
    <x v="224"/>
    <n v="15756120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"/>
    <x v="1"/>
    <s v="USD"/>
    <x v="225"/>
    <n v="1374123600"/>
    <b v="0"/>
    <b v="0"/>
    <x v="3"/>
    <x v="3"/>
    <x v="3"/>
  </r>
  <r>
    <n v="232"/>
    <s v="Davis-Rodriguez"/>
    <s v="Progressive secondary portal"/>
    <n v="3400"/>
    <n v="5823"/>
    <n v="171"/>
    <x v="1"/>
    <n v="92"/>
    <n v="63"/>
    <x v="1"/>
    <s v="USD"/>
    <x v="226"/>
    <n v="14695092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7"/>
    <x v="1"/>
    <s v="USD"/>
    <x v="227"/>
    <n v="13092372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5"/>
    <x v="6"/>
    <s v="EUR"/>
    <x v="228"/>
    <n v="15039828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"/>
    <x v="1"/>
    <s v="USD"/>
    <x v="229"/>
    <n v="14873976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6"/>
    <x v="2"/>
    <s v="AUD"/>
    <x v="230"/>
    <n v="15620436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"/>
    <x v="1"/>
    <s v="USD"/>
    <x v="231"/>
    <n v="13985748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5"/>
    <x v="3"/>
    <s v="DKK"/>
    <x v="232"/>
    <n v="15153912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"/>
    <x v="1"/>
    <s v="USD"/>
    <x v="233"/>
    <n v="14411700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"/>
    <x v="1"/>
    <s v="USD"/>
    <x v="194"/>
    <n v="12811572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2"/>
    <x v="2"/>
    <s v="AUD"/>
    <x v="234"/>
    <n v="13982292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3"/>
    <x v="1"/>
    <s v="USD"/>
    <x v="235"/>
    <n v="14952564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"/>
    <x v="1"/>
    <s v="USD"/>
    <x v="236"/>
    <n v="15204024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"/>
    <x v="1"/>
    <s v="USD"/>
    <x v="237"/>
    <n v="14098068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"/>
    <x v="1"/>
    <s v="USD"/>
    <x v="238"/>
    <n v="13969332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6"/>
    <x v="1"/>
    <s v="USD"/>
    <x v="239"/>
    <n v="13760244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"/>
    <x v="1"/>
    <s v="USD"/>
    <x v="240"/>
    <n v="14836824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"/>
    <x v="2"/>
    <s v="AUD"/>
    <x v="241"/>
    <n v="14204376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x v="1"/>
  </r>
  <r>
    <n v="251"/>
    <s v="Singleton Ltd"/>
    <s v="Enhanced user-facing function"/>
    <n v="7100"/>
    <n v="3840"/>
    <n v="54"/>
    <x v="0"/>
    <n v="101"/>
    <n v="38"/>
    <x v="1"/>
    <s v="USD"/>
    <x v="243"/>
    <n v="13552056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"/>
    <x v="1"/>
    <s v="USD"/>
    <x v="244"/>
    <n v="13831092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"/>
    <x v="0"/>
    <s v="CAD"/>
    <x v="245"/>
    <n v="13032756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7"/>
    <x v="1"/>
    <s v="USD"/>
    <x v="246"/>
    <n v="14878296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x v="1"/>
    <x v="1"/>
    <x v="1"/>
  </r>
  <r>
    <n v="256"/>
    <s v="Smith-Reid"/>
    <s v="Optimized actuating toolset"/>
    <n v="4100"/>
    <n v="959"/>
    <n v="23"/>
    <x v="0"/>
    <n v="15"/>
    <n v="64"/>
    <x v="4"/>
    <s v="GBP"/>
    <x v="248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"/>
    <x v="1"/>
    <s v="USD"/>
    <x v="249"/>
    <n v="13636692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"/>
    <x v="1"/>
    <s v="USD"/>
    <x v="250"/>
    <n v="14829048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8"/>
    <x v="1"/>
    <s v="USD"/>
    <x v="251"/>
    <n v="1356588000"/>
    <b v="1"/>
    <b v="0"/>
    <x v="14"/>
    <x v="7"/>
    <x v="14"/>
  </r>
  <r>
    <n v="260"/>
    <s v="Allen-Jones"/>
    <s v="Centralized modular initiative"/>
    <n v="6300"/>
    <n v="9935"/>
    <n v="158"/>
    <x v="1"/>
    <n v="261"/>
    <n v="38"/>
    <x v="1"/>
    <s v="USD"/>
    <x v="136"/>
    <n v="13498452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8"/>
    <x v="1"/>
    <s v="USD"/>
    <x v="252"/>
    <n v="12830580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50"/>
    <x v="1"/>
    <s v="USD"/>
    <x v="253"/>
    <n v="1304226000"/>
    <b v="0"/>
    <b v="1"/>
    <x v="7"/>
    <x v="1"/>
    <x v="7"/>
  </r>
  <r>
    <n v="263"/>
    <s v="Walker Ltd"/>
    <s v="Organic eco-centric success"/>
    <n v="2900"/>
    <n v="10756"/>
    <n v="371"/>
    <x v="1"/>
    <n v="199"/>
    <n v="54"/>
    <x v="1"/>
    <s v="USD"/>
    <x v="254"/>
    <n v="12630168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"/>
    <x v="1"/>
    <s v="USD"/>
    <x v="256"/>
    <n v="14556024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2"/>
    <x v="2"/>
    <s v="AUD"/>
    <x v="258"/>
    <n v="1352440800"/>
    <b v="0"/>
    <b v="0"/>
    <x v="3"/>
    <x v="3"/>
    <x v="3"/>
  </r>
  <r>
    <n v="268"/>
    <s v="Brown-Mckee"/>
    <s v="Networked optimal productivity"/>
    <n v="1500"/>
    <n v="2708"/>
    <n v="181"/>
    <x v="1"/>
    <n v="48"/>
    <n v="56"/>
    <x v="1"/>
    <s v="USD"/>
    <x v="259"/>
    <n v="13533048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2"/>
    <x v="1"/>
    <s v="USD"/>
    <x v="260"/>
    <n v="15507288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"/>
    <x v="1"/>
    <s v="USD"/>
    <x v="261"/>
    <n v="12914424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"/>
    <x v="1"/>
    <s v="USD"/>
    <x v="262"/>
    <n v="14521464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"/>
    <x v="1"/>
    <s v="USD"/>
    <x v="263"/>
    <n v="15648948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8"/>
    <x v="0"/>
    <s v="CAD"/>
    <x v="264"/>
    <n v="15058836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2"/>
    <x v="1"/>
    <s v="USD"/>
    <x v="265"/>
    <n v="15103800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"/>
    <x v="1"/>
    <s v="USD"/>
    <x v="266"/>
    <n v="1555218000"/>
    <b v="0"/>
    <b v="0"/>
    <x v="18"/>
    <x v="5"/>
    <x v="18"/>
  </r>
  <r>
    <n v="276"/>
    <s v="Fields Ltd"/>
    <s v="Front-line foreground project"/>
    <n v="5500"/>
    <n v="5324"/>
    <n v="97"/>
    <x v="0"/>
    <n v="133"/>
    <n v="40"/>
    <x v="1"/>
    <s v="USD"/>
    <x v="267"/>
    <n v="13352436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90"/>
    <x v="1"/>
    <s v="USD"/>
    <x v="268"/>
    <n v="12796884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7"/>
    <x v="1"/>
    <s v="USD"/>
    <x v="269"/>
    <n v="13560696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"/>
    <x v="1"/>
    <s v="USD"/>
    <x v="270"/>
    <n v="15362100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7"/>
    <x v="1"/>
    <s v="USD"/>
    <x v="271"/>
    <n v="15117624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"/>
    <x v="1"/>
    <s v="USD"/>
    <x v="272"/>
    <n v="13332564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"/>
    <x v="1"/>
    <s v="USD"/>
    <x v="73"/>
    <n v="14807448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"/>
    <x v="3"/>
    <s v="DKK"/>
    <x v="273"/>
    <n v="1465016400"/>
    <b v="0"/>
    <b v="0"/>
    <x v="1"/>
    <x v="1"/>
    <x v="1"/>
  </r>
  <r>
    <n v="284"/>
    <s v="Tran LLC"/>
    <s v="Ameliorated fresh-thinking protocol"/>
    <n v="9800"/>
    <n v="8153"/>
    <n v="83"/>
    <x v="0"/>
    <n v="132"/>
    <n v="62"/>
    <x v="1"/>
    <s v="USD"/>
    <x v="274"/>
    <n v="13362804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"/>
    <x v="1"/>
    <s v="USD"/>
    <x v="275"/>
    <n v="14767668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"/>
    <x v="1"/>
    <s v="USD"/>
    <x v="276"/>
    <n v="14804856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"/>
    <x v="1"/>
    <s v="USD"/>
    <x v="277"/>
    <n v="1430197200"/>
    <b v="0"/>
    <b v="0"/>
    <x v="5"/>
    <x v="1"/>
    <x v="5"/>
  </r>
  <r>
    <n v="288"/>
    <s v="Garcia Ltd"/>
    <s v="Secured global success"/>
    <n v="5600"/>
    <n v="5476"/>
    <n v="98"/>
    <x v="0"/>
    <n v="137"/>
    <n v="40"/>
    <x v="3"/>
    <s v="DKK"/>
    <x v="278"/>
    <n v="13317876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40"/>
    <x v="0"/>
    <s v="CAD"/>
    <x v="279"/>
    <n v="14388372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"/>
    <x v="1"/>
    <s v="USD"/>
    <x v="280"/>
    <n v="13709268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7"/>
    <x v="1"/>
    <s v="USD"/>
    <x v="281"/>
    <n v="1319000400"/>
    <b v="1"/>
    <b v="0"/>
    <x v="2"/>
    <x v="2"/>
    <x v="2"/>
  </r>
  <r>
    <n v="292"/>
    <s v="Ho-Harris"/>
    <s v="Versatile cohesive encoding"/>
    <n v="7300"/>
    <n v="717"/>
    <n v="10"/>
    <x v="0"/>
    <n v="10"/>
    <n v="72"/>
    <x v="1"/>
    <s v="USD"/>
    <x v="282"/>
    <n v="1333429200"/>
    <b v="0"/>
    <b v="0"/>
    <x v="0"/>
    <x v="0"/>
    <x v="0"/>
  </r>
  <r>
    <n v="293"/>
    <s v="Ross Group"/>
    <s v="Organized executive solution"/>
    <n v="6500"/>
    <n v="1065"/>
    <n v="16"/>
    <x v="3"/>
    <n v="32"/>
    <n v="33"/>
    <x v="6"/>
    <s v="EUR"/>
    <x v="283"/>
    <n v="1287032400"/>
    <b v="0"/>
    <b v="0"/>
    <x v="3"/>
    <x v="3"/>
    <x v="3"/>
  </r>
  <r>
    <n v="294"/>
    <s v="Turner-Davis"/>
    <s v="Automated local emulation"/>
    <n v="600"/>
    <n v="8038"/>
    <n v="1340"/>
    <x v="1"/>
    <n v="183"/>
    <n v="44"/>
    <x v="1"/>
    <s v="USD"/>
    <x v="284"/>
    <n v="15415704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"/>
    <x v="2"/>
    <s v="AUD"/>
    <x v="286"/>
    <n v="15505560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"/>
    <x v="2"/>
    <s v="AUD"/>
    <x v="287"/>
    <n v="13904568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70"/>
    <x v="1"/>
    <s v="USD"/>
    <x v="288"/>
    <n v="14580180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40"/>
    <x v="1"/>
    <s v="USD"/>
    <x v="289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"/>
    <x v="1"/>
    <s v="USD"/>
    <x v="291"/>
    <n v="14263956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9"/>
    <x v="1"/>
    <s v="USD"/>
    <x v="292"/>
    <n v="15370740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8"/>
    <x v="1"/>
    <s v="USD"/>
    <x v="293"/>
    <n v="14525784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1"/>
    <x v="1"/>
    <s v="USD"/>
    <x v="294"/>
    <n v="1474088400"/>
    <b v="0"/>
    <b v="0"/>
    <x v="4"/>
    <x v="4"/>
    <x v="4"/>
  </r>
  <r>
    <n v="305"/>
    <s v="Townsend Ltd"/>
    <s v="Grass-roots actuating policy"/>
    <n v="2800"/>
    <n v="8014"/>
    <n v="286"/>
    <x v="1"/>
    <n v="85"/>
    <n v="94"/>
    <x v="1"/>
    <s v="USD"/>
    <x v="295"/>
    <n v="14619060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"/>
    <x v="1"/>
    <s v="USD"/>
    <x v="296"/>
    <n v="15002676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6"/>
    <x v="3"/>
    <s v="DKK"/>
    <x v="297"/>
    <n v="13406868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"/>
    <x v="1"/>
    <s v="USD"/>
    <x v="298"/>
    <n v="13031892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"/>
    <x v="1"/>
    <s v="USD"/>
    <x v="299"/>
    <n v="13183092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"/>
    <x v="1"/>
    <s v="USD"/>
    <x v="300"/>
    <n v="1272171600"/>
    <b v="0"/>
    <b v="0"/>
    <x v="11"/>
    <x v="6"/>
    <x v="11"/>
  </r>
  <r>
    <n v="311"/>
    <s v="Flores PLC"/>
    <s v="Focused real-time help-desk"/>
    <n v="6300"/>
    <n v="12812"/>
    <n v="203"/>
    <x v="1"/>
    <n v="121"/>
    <n v="106"/>
    <x v="1"/>
    <s v="USD"/>
    <x v="247"/>
    <n v="12988728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"/>
    <x v="1"/>
    <s v="USD"/>
    <x v="188"/>
    <n v="15527988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4"/>
    <x v="1"/>
    <s v="USD"/>
    <x v="302"/>
    <n v="14034132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"/>
    <x v="6"/>
    <s v="EUR"/>
    <x v="303"/>
    <n v="1574229600"/>
    <b v="0"/>
    <b v="1"/>
    <x v="0"/>
    <x v="0"/>
    <x v="0"/>
  </r>
  <r>
    <n v="317"/>
    <s v="Summers PLC"/>
    <s v="Cross-group coherent hierarchy"/>
    <n v="6600"/>
    <n v="1269"/>
    <n v="19"/>
    <x v="0"/>
    <n v="30"/>
    <n v="42"/>
    <x v="1"/>
    <s v="USD"/>
    <x v="304"/>
    <n v="14958612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"/>
    <x v="1"/>
    <s v="USD"/>
    <x v="305"/>
    <n v="1392530400"/>
    <b v="0"/>
    <b v="0"/>
    <x v="1"/>
    <x v="1"/>
    <x v="1"/>
  </r>
  <r>
    <n v="319"/>
    <s v="Mills Group"/>
    <s v="Advanced empowering matrix"/>
    <n v="8400"/>
    <n v="3251"/>
    <n v="39"/>
    <x v="3"/>
    <n v="64"/>
    <n v="51"/>
    <x v="1"/>
    <s v="USD"/>
    <x v="306"/>
    <n v="12836628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"/>
    <x v="1"/>
    <s v="USD"/>
    <x v="307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3"/>
    <x v="4"/>
    <s v="GBP"/>
    <x v="310"/>
    <n v="13960692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8"/>
    <x v="1"/>
    <s v="USD"/>
    <x v="311"/>
    <n v="14358996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1"/>
    <x v="1"/>
    <s v="USD"/>
    <x v="79"/>
    <n v="15311124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6"/>
    <x v="1"/>
    <s v="USD"/>
    <x v="312"/>
    <n v="14516280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"/>
    <x v="1"/>
    <s v="USD"/>
    <x v="313"/>
    <n v="15673140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2"/>
    <x v="1"/>
    <s v="USD"/>
    <x v="315"/>
    <n v="14824728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x v="4"/>
    <x v="4"/>
    <x v="4"/>
  </r>
  <r>
    <n v="331"/>
    <s v="Rose-Silva"/>
    <s v="Intuitive static portal"/>
    <n v="3300"/>
    <n v="14643"/>
    <n v="444"/>
    <x v="1"/>
    <n v="190"/>
    <n v="77"/>
    <x v="1"/>
    <s v="USD"/>
    <x v="317"/>
    <n v="13243608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"/>
    <x v="1"/>
    <s v="USD"/>
    <x v="318"/>
    <n v="13645332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"/>
    <x v="1"/>
    <s v="USD"/>
    <x v="319"/>
    <n v="15451128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4"/>
    <x v="1"/>
    <s v="USD"/>
    <x v="321"/>
    <n v="1292479200"/>
    <b v="0"/>
    <b v="1"/>
    <x v="1"/>
    <x v="1"/>
    <x v="1"/>
  </r>
  <r>
    <n v="337"/>
    <s v="Hayden Ltd"/>
    <s v="Innovative didactic analyzer"/>
    <n v="94500"/>
    <n v="116064"/>
    <n v="123"/>
    <x v="1"/>
    <n v="1095"/>
    <n v="106"/>
    <x v="1"/>
    <s v="USD"/>
    <x v="322"/>
    <n v="15735384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4"/>
    <x v="1"/>
    <s v="USD"/>
    <x v="323"/>
    <n v="13203828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"/>
    <x v="0"/>
    <s v="CAD"/>
    <x v="324"/>
    <n v="15028596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9"/>
    <x v="1"/>
    <s v="USD"/>
    <x v="325"/>
    <n v="13237560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7"/>
    <x v="1"/>
    <s v="USD"/>
    <x v="326"/>
    <n v="14413428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"/>
    <x v="1"/>
    <s v="USD"/>
    <x v="327"/>
    <n v="1375333200"/>
    <b v="0"/>
    <b v="0"/>
    <x v="3"/>
    <x v="3"/>
    <x v="3"/>
  </r>
  <r>
    <n v="343"/>
    <s v="Spencer-Weber"/>
    <s v="Optional zero-defect task-force"/>
    <n v="9000"/>
    <n v="4853"/>
    <n v="54"/>
    <x v="0"/>
    <n v="147"/>
    <n v="33"/>
    <x v="1"/>
    <s v="USD"/>
    <x v="328"/>
    <n v="13894200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100"/>
    <x v="1"/>
    <s v="USD"/>
    <x v="329"/>
    <n v="15200568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70"/>
    <x v="4"/>
    <s v="GBP"/>
    <x v="330"/>
    <n v="14365044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"/>
    <x v="1"/>
    <s v="USD"/>
    <x v="331"/>
    <n v="15083028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"/>
    <x v="1"/>
    <s v="USD"/>
    <x v="332"/>
    <n v="14257080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"/>
    <x v="1"/>
    <s v="USD"/>
    <x v="333"/>
    <n v="14883480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4"/>
    <x v="1"/>
    <s v="USD"/>
    <x v="296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"/>
    <x v="1"/>
    <s v="USD"/>
    <x v="335"/>
    <n v="14416020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30"/>
    <x v="0"/>
    <s v="CAD"/>
    <x v="336"/>
    <n v="14475672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"/>
    <x v="1"/>
    <s v="USD"/>
    <x v="337"/>
    <n v="15623892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"/>
    <x v="3"/>
    <s v="DKK"/>
    <x v="338"/>
    <n v="1378789200"/>
    <b v="0"/>
    <b v="0"/>
    <x v="4"/>
    <x v="4"/>
    <x v="4"/>
  </r>
  <r>
    <n v="355"/>
    <s v="Burns-Burnett"/>
    <s v="Front-line scalable definition"/>
    <n v="3800"/>
    <n v="2241"/>
    <n v="59"/>
    <x v="2"/>
    <n v="86"/>
    <n v="26"/>
    <x v="1"/>
    <s v="USD"/>
    <x v="339"/>
    <n v="14885208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6"/>
    <x v="6"/>
    <s v="EUR"/>
    <x v="340"/>
    <n v="13272984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4"/>
    <x v="1"/>
    <s v="USD"/>
    <x v="341"/>
    <n v="14434164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50"/>
    <x v="0"/>
    <s v="CAD"/>
    <x v="342"/>
    <n v="15341364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4"/>
    <x v="1"/>
    <s v="USD"/>
    <x v="343"/>
    <n v="13150260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"/>
    <x v="1"/>
    <s v="USD"/>
    <x v="345"/>
    <n v="15094260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"/>
    <x v="1"/>
    <s v="USD"/>
    <x v="65"/>
    <n v="1299391200"/>
    <b v="0"/>
    <b v="0"/>
    <x v="1"/>
    <x v="1"/>
    <x v="1"/>
  </r>
  <r>
    <n v="363"/>
    <s v="Gray-Davis"/>
    <s v="Re-contextualized local initiative"/>
    <n v="5200"/>
    <n v="8330"/>
    <n v="160"/>
    <x v="1"/>
    <n v="139"/>
    <n v="60"/>
    <x v="1"/>
    <s v="USD"/>
    <x v="346"/>
    <n v="13250520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"/>
    <x v="1"/>
    <s v="USD"/>
    <x v="347"/>
    <n v="15228180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5"/>
    <x v="2"/>
    <s v="AUD"/>
    <x v="348"/>
    <n v="14853240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6"/>
    <x v="1"/>
    <s v="USD"/>
    <x v="349"/>
    <n v="12941208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5"/>
    <x v="1"/>
    <s v="USD"/>
    <x v="350"/>
    <n v="14156856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70"/>
    <x v="4"/>
    <s v="GBP"/>
    <x v="351"/>
    <n v="12889332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6"/>
    <x v="1"/>
    <s v="USD"/>
    <x v="352"/>
    <n v="13632372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"/>
    <x v="1"/>
    <s v="USD"/>
    <x v="354"/>
    <n v="14277780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5"/>
    <x v="1"/>
    <s v="USD"/>
    <x v="355"/>
    <n v="1422424800"/>
    <b v="0"/>
    <b v="1"/>
    <x v="4"/>
    <x v="4"/>
    <x v="4"/>
  </r>
  <r>
    <n v="373"/>
    <s v="Brown-Parker"/>
    <s v="Down-sized coherent toolset"/>
    <n v="22500"/>
    <n v="164291"/>
    <n v="730"/>
    <x v="1"/>
    <n v="2106"/>
    <n v="78"/>
    <x v="1"/>
    <s v="USD"/>
    <x v="356"/>
    <n v="15036372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"/>
    <x v="1"/>
    <s v="USD"/>
    <x v="357"/>
    <n v="15476184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"/>
    <x v="1"/>
    <s v="USD"/>
    <x v="358"/>
    <n v="1449900000"/>
    <b v="0"/>
    <b v="0"/>
    <x v="7"/>
    <x v="1"/>
    <x v="7"/>
  </r>
  <r>
    <n v="376"/>
    <s v="Perry PLC"/>
    <s v="Mandatory uniform matrix"/>
    <n v="3400"/>
    <n v="12275"/>
    <n v="361"/>
    <x v="1"/>
    <n v="131"/>
    <n v="94"/>
    <x v="1"/>
    <s v="USD"/>
    <x v="359"/>
    <n v="14051412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"/>
    <x v="1"/>
    <s v="USD"/>
    <x v="12"/>
    <n v="1572933600"/>
    <b v="0"/>
    <b v="0"/>
    <x v="3"/>
    <x v="3"/>
    <x v="3"/>
  </r>
  <r>
    <n v="378"/>
    <s v="Fleming-Oliver"/>
    <s v="Managed stable function"/>
    <n v="178200"/>
    <n v="24882"/>
    <n v="14"/>
    <x v="0"/>
    <n v="355"/>
    <n v="70"/>
    <x v="1"/>
    <s v="USD"/>
    <x v="360"/>
    <n v="15301620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"/>
    <x v="4"/>
    <s v="GBP"/>
    <x v="361"/>
    <n v="13209048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8"/>
    <x v="1"/>
    <s v="USD"/>
    <x v="362"/>
    <n v="13723956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3"/>
    <x v="1"/>
    <s v="USD"/>
    <x v="363"/>
    <n v="1437714000"/>
    <b v="0"/>
    <b v="0"/>
    <x v="3"/>
    <x v="3"/>
    <x v="3"/>
  </r>
  <r>
    <n v="382"/>
    <s v="King Ltd"/>
    <s v="Visionary systemic process improvement"/>
    <n v="9100"/>
    <n v="5803"/>
    <n v="64"/>
    <x v="0"/>
    <n v="67"/>
    <n v="87"/>
    <x v="1"/>
    <s v="USD"/>
    <x v="364"/>
    <n v="15097716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"/>
    <x v="1"/>
    <s v="USD"/>
    <x v="210"/>
    <n v="15505560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"/>
    <x v="1"/>
    <s v="USD"/>
    <x v="366"/>
    <n v="15566004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7"/>
    <x v="1"/>
    <s v="USD"/>
    <x v="367"/>
    <n v="12785652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1"/>
    <x v="1"/>
    <s v="USD"/>
    <x v="368"/>
    <n v="1339909200"/>
    <b v="0"/>
    <b v="0"/>
    <x v="8"/>
    <x v="2"/>
    <x v="8"/>
  </r>
  <r>
    <n v="388"/>
    <s v="Cruz Ltd"/>
    <s v="Exclusive dynamic adapter"/>
    <n v="114800"/>
    <n v="12938"/>
    <n v="11"/>
    <x v="3"/>
    <n v="145"/>
    <n v="89"/>
    <x v="5"/>
    <s v="CHF"/>
    <x v="369"/>
    <n v="1325829600"/>
    <b v="0"/>
    <b v="0"/>
    <x v="7"/>
    <x v="1"/>
    <x v="7"/>
  </r>
  <r>
    <n v="389"/>
    <s v="Knox-Garner"/>
    <s v="Automated systemic hierarchy"/>
    <n v="83000"/>
    <n v="101352"/>
    <n v="122"/>
    <x v="1"/>
    <n v="1152"/>
    <n v="88"/>
    <x v="1"/>
    <s v="USD"/>
    <x v="370"/>
    <n v="1290578400"/>
    <b v="0"/>
    <b v="0"/>
    <x v="3"/>
    <x v="3"/>
    <x v="3"/>
  </r>
  <r>
    <n v="390"/>
    <s v="Davis-Allen"/>
    <s v="Digitized eco-centric core"/>
    <n v="2400"/>
    <n v="4477"/>
    <n v="187"/>
    <x v="1"/>
    <n v="50"/>
    <n v="90"/>
    <x v="1"/>
    <s v="USD"/>
    <x v="371"/>
    <n v="1380344400"/>
    <b v="0"/>
    <b v="0"/>
    <x v="14"/>
    <x v="7"/>
    <x v="14"/>
  </r>
  <r>
    <n v="391"/>
    <s v="Miller-Patel"/>
    <s v="Mandatory uniform strategy"/>
    <n v="60400"/>
    <n v="4393"/>
    <n v="7"/>
    <x v="0"/>
    <n v="151"/>
    <n v="29"/>
    <x v="1"/>
    <s v="USD"/>
    <x v="287"/>
    <n v="13898520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"/>
    <x v="1"/>
    <s v="USD"/>
    <x v="372"/>
    <n v="12944664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"/>
    <x v="1"/>
    <s v="USD"/>
    <x v="374"/>
    <n v="13759380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2"/>
    <x v="1"/>
    <s v="USD"/>
    <x v="375"/>
    <n v="1323410400"/>
    <b v="1"/>
    <b v="0"/>
    <x v="3"/>
    <x v="3"/>
    <x v="3"/>
  </r>
  <r>
    <n v="396"/>
    <s v="Holmes PLC"/>
    <s v="Digitized local info-mediaries"/>
    <n v="46100"/>
    <n v="77012"/>
    <n v="167"/>
    <x v="1"/>
    <n v="1604"/>
    <n v="48"/>
    <x v="2"/>
    <s v="AUD"/>
    <x v="376"/>
    <n v="1539406800"/>
    <b v="0"/>
    <b v="0"/>
    <x v="6"/>
    <x v="4"/>
    <x v="6"/>
  </r>
  <r>
    <n v="397"/>
    <s v="Jones-Martin"/>
    <s v="Virtual systematic monitoring"/>
    <n v="8100"/>
    <n v="14083"/>
    <n v="174"/>
    <x v="1"/>
    <n v="454"/>
    <n v="31"/>
    <x v="1"/>
    <s v="USD"/>
    <x v="377"/>
    <n v="13698036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"/>
    <x v="6"/>
    <s v="EUR"/>
    <x v="378"/>
    <n v="15259284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"/>
    <x v="1"/>
    <s v="USD"/>
    <x v="379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14"/>
    <x v="7"/>
    <x v="14"/>
  </r>
  <r>
    <n v="401"/>
    <s v="Smith-Schmidt"/>
    <s v="Inverse radical hierarchy"/>
    <n v="900"/>
    <n v="13772"/>
    <n v="1530"/>
    <x v="1"/>
    <n v="299"/>
    <n v="46"/>
    <x v="1"/>
    <s v="USD"/>
    <x v="381"/>
    <n v="15721524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4"/>
    <x v="1"/>
    <s v="USD"/>
    <x v="382"/>
    <n v="13298904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6"/>
    <x v="0"/>
    <s v="CAD"/>
    <x v="125"/>
    <n v="12767508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9"/>
    <x v="1"/>
    <s v="USD"/>
    <x v="383"/>
    <n v="1510898400"/>
    <b v="0"/>
    <b v="0"/>
    <x v="3"/>
    <x v="3"/>
    <x v="3"/>
  </r>
  <r>
    <n v="405"/>
    <s v="Lee LLC"/>
    <s v="Synchronized secondary analyzer"/>
    <n v="29600"/>
    <n v="26527"/>
    <n v="90"/>
    <x v="0"/>
    <n v="435"/>
    <n v="61"/>
    <x v="1"/>
    <s v="USD"/>
    <x v="384"/>
    <n v="15324084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1"/>
    <x v="1"/>
    <s v="USD"/>
    <x v="385"/>
    <n v="13605624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9"/>
    <x v="0"/>
    <s v="CAD"/>
    <x v="387"/>
    <n v="1468126800"/>
    <b v="0"/>
    <b v="0"/>
    <x v="4"/>
    <x v="4"/>
    <x v="4"/>
  </r>
  <r>
    <n v="409"/>
    <s v="Stewart LLC"/>
    <s v="Secured asymmetric projection"/>
    <n v="135600"/>
    <n v="62804"/>
    <n v="46"/>
    <x v="0"/>
    <n v="714"/>
    <n v="88"/>
    <x v="1"/>
    <s v="USD"/>
    <x v="388"/>
    <n v="14928372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50"/>
    <x v="1"/>
    <s v="USD"/>
    <x v="277"/>
    <n v="14301972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100"/>
    <x v="1"/>
    <s v="USD"/>
    <x v="389"/>
    <n v="14962068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5"/>
    <x v="1"/>
    <s v="USD"/>
    <x v="390"/>
    <n v="13895928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"/>
    <x v="1"/>
    <s v="USD"/>
    <x v="391"/>
    <n v="15456312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"/>
    <x v="1"/>
    <s v="USD"/>
    <x v="393"/>
    <n v="13279032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"/>
    <x v="1"/>
    <s v="USD"/>
    <x v="394"/>
    <n v="12960216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3"/>
    <x v="1"/>
    <s v="USD"/>
    <x v="395"/>
    <n v="15432984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"/>
    <x v="0"/>
    <s v="CAD"/>
    <x v="396"/>
    <n v="13363668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"/>
    <x v="1"/>
    <s v="USD"/>
    <x v="398"/>
    <n v="1499576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1"/>
    <x v="1"/>
    <s v="USD"/>
    <x v="399"/>
    <n v="15013044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"/>
    <x v="1"/>
    <s v="USD"/>
    <x v="400"/>
    <n v="12732084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"/>
    <x v="1"/>
    <s v="USD"/>
    <x v="116"/>
    <n v="1316840400"/>
    <b v="0"/>
    <b v="1"/>
    <x v="0"/>
    <x v="0"/>
    <x v="0"/>
  </r>
  <r>
    <n v="424"/>
    <s v="Schmidt-Gomez"/>
    <s v="User-centric impactful projection"/>
    <n v="5100"/>
    <n v="2064"/>
    <n v="40"/>
    <x v="0"/>
    <n v="83"/>
    <n v="25"/>
    <x v="1"/>
    <s v="USD"/>
    <x v="401"/>
    <n v="15245460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"/>
    <x v="1"/>
    <s v="USD"/>
    <x v="402"/>
    <n v="14385780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"/>
    <x v="1"/>
    <s v="USD"/>
    <x v="403"/>
    <n v="13625496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3"/>
    <x v="1"/>
    <s v="USD"/>
    <x v="405"/>
    <n v="12980088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"/>
    <x v="1"/>
    <s v="USD"/>
    <x v="406"/>
    <n v="13944276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"/>
    <x v="1"/>
    <s v="USD"/>
    <x v="407"/>
    <n v="15726708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"/>
    <x v="1"/>
    <s v="USD"/>
    <x v="408"/>
    <n v="15311124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70"/>
    <x v="1"/>
    <s v="USD"/>
    <x v="409"/>
    <n v="14007348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"/>
    <x v="1"/>
    <s v="USD"/>
    <x v="410"/>
    <n v="1386741600"/>
    <b v="0"/>
    <b v="1"/>
    <x v="4"/>
    <x v="4"/>
    <x v="4"/>
  </r>
  <r>
    <n v="434"/>
    <s v="Floyd-Sims"/>
    <s v="Cloned transitional hierarchy"/>
    <n v="5400"/>
    <n v="903"/>
    <n v="17"/>
    <x v="3"/>
    <n v="10"/>
    <n v="90"/>
    <x v="0"/>
    <s v="CAD"/>
    <x v="411"/>
    <n v="14817816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4"/>
    <x v="6"/>
    <s v="EUR"/>
    <x v="412"/>
    <n v="14196600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5"/>
    <x v="1"/>
    <s v="USD"/>
    <x v="413"/>
    <n v="1555822800"/>
    <b v="0"/>
    <b v="0"/>
    <x v="17"/>
    <x v="1"/>
    <x v="17"/>
  </r>
  <r>
    <n v="437"/>
    <s v="Hansen Group"/>
    <s v="Centralized regional interface"/>
    <n v="8100"/>
    <n v="9969"/>
    <n v="123"/>
    <x v="1"/>
    <n v="192"/>
    <n v="52"/>
    <x v="1"/>
    <s v="USD"/>
    <x v="414"/>
    <n v="14423796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"/>
    <x v="1"/>
    <s v="USD"/>
    <x v="415"/>
    <n v="13649652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x v="19"/>
    <x v="4"/>
    <x v="19"/>
  </r>
  <r>
    <n v="441"/>
    <s v="Rodriguez-West"/>
    <s v="Automated optimal function"/>
    <n v="7000"/>
    <n v="1744"/>
    <n v="25"/>
    <x v="0"/>
    <n v="32"/>
    <n v="55"/>
    <x v="1"/>
    <s v="USD"/>
    <x v="418"/>
    <n v="13378356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"/>
    <x v="6"/>
    <s v="EUR"/>
    <x v="419"/>
    <n v="15057108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6"/>
    <x v="1"/>
    <s v="USD"/>
    <x v="420"/>
    <n v="1287464400"/>
    <b v="0"/>
    <b v="0"/>
    <x v="3"/>
    <x v="3"/>
    <x v="3"/>
  </r>
  <r>
    <n v="444"/>
    <s v="Hensley Ltd"/>
    <s v="Versatile global attitude"/>
    <n v="6200"/>
    <n v="10938"/>
    <n v="176"/>
    <x v="1"/>
    <n v="296"/>
    <n v="37"/>
    <x v="1"/>
    <s v="USD"/>
    <x v="421"/>
    <n v="13116564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"/>
    <x v="1"/>
    <s v="USD"/>
    <x v="422"/>
    <n v="12931704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30"/>
    <x v="1"/>
    <s v="USD"/>
    <x v="423"/>
    <n v="13559832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"/>
    <x v="1"/>
    <s v="USD"/>
    <x v="425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"/>
    <x v="3"/>
    <s v="DKK"/>
    <x v="426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"/>
    <x v="1"/>
    <s v="USD"/>
    <x v="429"/>
    <n v="12784788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x v="22"/>
    <x v="4"/>
    <x v="22"/>
  </r>
  <r>
    <n v="454"/>
    <s v="Woods Inc"/>
    <s v="Upgradable upward-trending portal"/>
    <n v="4000"/>
    <n v="1763"/>
    <n v="44"/>
    <x v="0"/>
    <n v="39"/>
    <n v="45"/>
    <x v="1"/>
    <s v="USD"/>
    <x v="430"/>
    <n v="13854456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5"/>
    <x v="1"/>
    <s v="USD"/>
    <x v="432"/>
    <n v="15182424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9"/>
    <x v="1"/>
    <s v="USD"/>
    <x v="433"/>
    <n v="14765940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6"/>
    <x v="1"/>
    <s v="USD"/>
    <x v="434"/>
    <n v="12735540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"/>
    <x v="1"/>
    <s v="USD"/>
    <x v="435"/>
    <n v="14219064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"/>
    <x v="1"/>
    <s v="USD"/>
    <x v="8"/>
    <n v="12815892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x v="6"/>
    <x v="4"/>
    <x v="6"/>
  </r>
  <r>
    <n v="462"/>
    <s v="Wang-Rodriguez"/>
    <s v="Total multimedia website"/>
    <n v="188800"/>
    <n v="57734"/>
    <n v="31"/>
    <x v="0"/>
    <n v="535"/>
    <n v="108"/>
    <x v="1"/>
    <s v="USD"/>
    <x v="385"/>
    <n v="13628088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"/>
    <x v="1"/>
    <s v="USD"/>
    <x v="437"/>
    <n v="13888152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"/>
    <x v="1"/>
    <s v="USD"/>
    <x v="438"/>
    <n v="15195384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"/>
    <x v="1"/>
    <s v="USD"/>
    <x v="439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5"/>
    <x v="1"/>
    <s v="USD"/>
    <x v="440"/>
    <n v="13705812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8"/>
    <x v="0"/>
    <s v="CAD"/>
    <x v="441"/>
    <n v="1448863200"/>
    <b v="0"/>
    <b v="1"/>
    <x v="2"/>
    <x v="2"/>
    <x v="2"/>
  </r>
  <r>
    <n v="468"/>
    <s v="Hughes Inc"/>
    <s v="Streamlined neutral analyzer"/>
    <n v="4000"/>
    <n v="1620"/>
    <n v="41"/>
    <x v="0"/>
    <n v="16"/>
    <n v="101"/>
    <x v="1"/>
    <s v="USD"/>
    <x v="442"/>
    <n v="1556600400"/>
    <b v="0"/>
    <b v="0"/>
    <x v="3"/>
    <x v="3"/>
    <x v="3"/>
  </r>
  <r>
    <n v="469"/>
    <s v="Olsen-Ryan"/>
    <s v="Assimilated neutral utilization"/>
    <n v="5600"/>
    <n v="10328"/>
    <n v="184"/>
    <x v="1"/>
    <n v="159"/>
    <n v="65"/>
    <x v="1"/>
    <s v="USD"/>
    <x v="443"/>
    <n v="14320980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"/>
    <x v="1"/>
    <s v="USD"/>
    <x v="315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1"/>
    <x v="4"/>
    <s v="GBP"/>
    <x v="444"/>
    <n v="13359348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5"/>
    <x v="1"/>
    <s v="USD"/>
    <x v="445"/>
    <n v="15569460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"/>
    <x v="1"/>
    <s v="USD"/>
    <x v="446"/>
    <n v="1530075600"/>
    <b v="0"/>
    <b v="0"/>
    <x v="5"/>
    <x v="1"/>
    <x v="5"/>
  </r>
  <r>
    <n v="474"/>
    <s v="Santos-Young"/>
    <s v="Enhanced neutral ability"/>
    <n v="4000"/>
    <n v="14606"/>
    <n v="365"/>
    <x v="1"/>
    <n v="142"/>
    <n v="103"/>
    <x v="1"/>
    <s v="USD"/>
    <x v="447"/>
    <n v="14187960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40"/>
    <x v="1"/>
    <s v="USD"/>
    <x v="448"/>
    <n v="13724820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1"/>
    <x v="1"/>
    <s v="USD"/>
    <x v="449"/>
    <n v="13113972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"/>
    <x v="4"/>
    <s v="GBP"/>
    <x v="451"/>
    <n v="1501477200"/>
    <b v="0"/>
    <b v="0"/>
    <x v="0"/>
    <x v="0"/>
    <x v="0"/>
  </r>
  <r>
    <n v="480"/>
    <s v="Robles-Hudson"/>
    <s v="Balanced bifurcated leverage"/>
    <n v="8600"/>
    <n v="8656"/>
    <n v="101"/>
    <x v="1"/>
    <n v="87"/>
    <n v="99"/>
    <x v="1"/>
    <s v="USD"/>
    <x v="452"/>
    <n v="12690612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4"/>
    <x v="1"/>
    <s v="USD"/>
    <x v="453"/>
    <n v="14157720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7"/>
    <x v="1"/>
    <s v="USD"/>
    <x v="454"/>
    <n v="13310136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"/>
    <x v="1"/>
    <s v="USD"/>
    <x v="455"/>
    <n v="15767352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3"/>
    <x v="4"/>
    <s v="GBP"/>
    <x v="457"/>
    <n v="15636852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"/>
    <x v="4"/>
    <s v="GBP"/>
    <x v="458"/>
    <n v="15218676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4"/>
    <x v="1"/>
    <s v="USD"/>
    <x v="459"/>
    <n v="14955156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"/>
    <x v="1"/>
    <s v="USD"/>
    <x v="460"/>
    <n v="1455948000"/>
    <b v="0"/>
    <b v="0"/>
    <x v="3"/>
    <x v="3"/>
    <x v="3"/>
  </r>
  <r>
    <n v="489"/>
    <s v="Clark Inc"/>
    <s v="Down-sized mobile time-frame"/>
    <n v="9200"/>
    <n v="9339"/>
    <n v="102"/>
    <x v="1"/>
    <n v="85"/>
    <n v="110"/>
    <x v="6"/>
    <s v="EUR"/>
    <x v="461"/>
    <n v="12823668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2"/>
    <x v="1"/>
    <s v="USD"/>
    <x v="462"/>
    <n v="15745752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1"/>
    <x v="1"/>
    <s v="USD"/>
    <x v="463"/>
    <n v="13749012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"/>
    <x v="1"/>
    <s v="USD"/>
    <x v="464"/>
    <n v="12789108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2"/>
    <x v="1"/>
    <s v="USD"/>
    <x v="465"/>
    <n v="15629076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"/>
    <x v="1"/>
    <s v="USD"/>
    <x v="466"/>
    <n v="13324788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"/>
    <x v="3"/>
    <s v="DKK"/>
    <x v="467"/>
    <n v="14027220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1"/>
    <x v="1"/>
    <s v="USD"/>
    <x v="468"/>
    <n v="1496811600"/>
    <b v="0"/>
    <b v="0"/>
    <x v="10"/>
    <x v="4"/>
    <x v="10"/>
  </r>
  <r>
    <n v="497"/>
    <s v="Lucero Group"/>
    <s v="Intuitive actuating benchmark"/>
    <n v="9800"/>
    <n v="3349"/>
    <n v="34"/>
    <x v="0"/>
    <n v="120"/>
    <n v="28"/>
    <x v="1"/>
    <s v="USD"/>
    <x v="469"/>
    <n v="14822136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x v="470"/>
    <n v="14202648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x v="3"/>
    <x v="3"/>
    <x v="3"/>
  </r>
  <r>
    <n v="501"/>
    <s v="Mccann-Le"/>
    <s v="Focused coherent methodology"/>
    <n v="153600"/>
    <n v="107743"/>
    <n v="70"/>
    <x v="0"/>
    <n v="1796"/>
    <n v="60"/>
    <x v="1"/>
    <s v="USD"/>
    <x v="473"/>
    <n v="13632372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"/>
    <x v="2"/>
    <s v="AUD"/>
    <x v="474"/>
    <n v="13458708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100"/>
    <x v="1"/>
    <s v="USD"/>
    <x v="72"/>
    <n v="1437454800"/>
    <b v="0"/>
    <b v="0"/>
    <x v="6"/>
    <x v="4"/>
    <x v="6"/>
  </r>
  <r>
    <n v="504"/>
    <s v="Smith-Miller"/>
    <s v="De-engineered cohesive moderator"/>
    <n v="7500"/>
    <n v="6924"/>
    <n v="92"/>
    <x v="0"/>
    <n v="62"/>
    <n v="112"/>
    <x v="6"/>
    <s v="EUR"/>
    <x v="443"/>
    <n v="14320116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"/>
    <x v="1"/>
    <s v="USD"/>
    <x v="475"/>
    <n v="13663476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"/>
    <x v="1"/>
    <s v="USD"/>
    <x v="81"/>
    <n v="15128856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"/>
    <x v="1"/>
    <s v="USD"/>
    <x v="476"/>
    <n v="13697172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1"/>
    <x v="2"/>
    <s v="AUD"/>
    <x v="478"/>
    <n v="15298164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"/>
    <x v="1"/>
    <s v="USD"/>
    <x v="479"/>
    <n v="1564894800"/>
    <b v="0"/>
    <b v="0"/>
    <x v="3"/>
    <x v="3"/>
    <x v="3"/>
  </r>
  <r>
    <n v="512"/>
    <s v="Williams-Walsh"/>
    <s v="Organized explicit core"/>
    <n v="9100"/>
    <n v="12678"/>
    <n v="139"/>
    <x v="1"/>
    <n v="239"/>
    <n v="53"/>
    <x v="1"/>
    <s v="USD"/>
    <x v="480"/>
    <n v="14046228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"/>
    <x v="1"/>
    <s v="USD"/>
    <x v="180"/>
    <n v="12841812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9"/>
    <x v="5"/>
    <s v="CHF"/>
    <x v="481"/>
    <n v="1386741600"/>
    <b v="0"/>
    <b v="1"/>
    <x v="1"/>
    <x v="1"/>
    <x v="1"/>
  </r>
  <r>
    <n v="515"/>
    <s v="Cox LLC"/>
    <s v="Phased 24hour flexibility"/>
    <n v="8600"/>
    <n v="4797"/>
    <n v="56"/>
    <x v="0"/>
    <n v="133"/>
    <n v="36"/>
    <x v="0"/>
    <s v="CAD"/>
    <x v="482"/>
    <n v="13247928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"/>
    <x v="1"/>
    <s v="USD"/>
    <x v="194"/>
    <n v="12843540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5"/>
    <x v="1"/>
    <s v="USD"/>
    <x v="483"/>
    <n v="14943924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"/>
    <x v="1"/>
    <s v="USD"/>
    <x v="484"/>
    <n v="15195384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2"/>
    <x v="1"/>
    <s v="USD"/>
    <x v="355"/>
    <n v="14219064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"/>
    <x v="1"/>
    <s v="USD"/>
    <x v="485"/>
    <n v="15559092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30"/>
    <x v="1"/>
    <s v="USD"/>
    <x v="486"/>
    <n v="14724468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6"/>
    <x v="1"/>
    <s v="USD"/>
    <x v="487"/>
    <n v="13423284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1"/>
    <x v="1"/>
    <s v="USD"/>
    <x v="488"/>
    <n v="12681144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"/>
    <x v="1"/>
    <s v="USD"/>
    <x v="490"/>
    <n v="12908376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"/>
    <x v="1"/>
    <s v="USD"/>
    <x v="312"/>
    <n v="14543064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"/>
    <x v="4"/>
    <s v="GBP"/>
    <x v="492"/>
    <n v="1389074400"/>
    <b v="0"/>
    <b v="0"/>
    <x v="7"/>
    <x v="1"/>
    <x v="7"/>
  </r>
  <r>
    <n v="529"/>
    <s v="Gallegos Inc"/>
    <s v="Seamless logistical encryption"/>
    <n v="5100"/>
    <n v="574"/>
    <n v="11"/>
    <x v="0"/>
    <n v="9"/>
    <n v="64"/>
    <x v="1"/>
    <s v="USD"/>
    <x v="493"/>
    <n v="14021172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9"/>
    <x v="5"/>
    <s v="CHF"/>
    <x v="495"/>
    <n v="13889880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4"/>
    <x v="0"/>
    <s v="CAD"/>
    <x v="496"/>
    <n v="15169464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"/>
    <x v="1"/>
    <s v="USD"/>
    <x v="498"/>
    <n v="15345684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"/>
    <x v="6"/>
    <s v="EUR"/>
    <x v="499"/>
    <n v="15286068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5"/>
    <x v="6"/>
    <s v="EUR"/>
    <x v="500"/>
    <n v="12848724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"/>
    <x v="3"/>
    <s v="DKK"/>
    <x v="501"/>
    <n v="15375924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"/>
    <x v="1"/>
    <s v="USD"/>
    <x v="502"/>
    <n v="13812084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"/>
    <x v="1"/>
    <s v="USD"/>
    <x v="503"/>
    <n v="15624756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"/>
    <x v="1"/>
    <s v="USD"/>
    <x v="504"/>
    <n v="15273972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"/>
    <x v="6"/>
    <s v="EUR"/>
    <x v="505"/>
    <n v="14361588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"/>
    <x v="4"/>
    <s v="GBP"/>
    <x v="506"/>
    <n v="14560344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"/>
    <x v="1"/>
    <s v="USD"/>
    <x v="507"/>
    <n v="13801716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"/>
    <x v="1"/>
    <s v="USD"/>
    <x v="508"/>
    <n v="14533560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"/>
    <x v="1"/>
    <s v="USD"/>
    <x v="509"/>
    <n v="15789816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"/>
    <x v="1"/>
    <s v="USD"/>
    <x v="51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1"/>
    <x v="1"/>
    <s v="USD"/>
    <x v="511"/>
    <n v="1423202400"/>
    <b v="0"/>
    <b v="0"/>
    <x v="6"/>
    <x v="4"/>
    <x v="6"/>
  </r>
  <r>
    <n v="548"/>
    <s v="York-Pitts"/>
    <s v="Monitored discrete toolset"/>
    <n v="66100"/>
    <n v="179074"/>
    <n v="271"/>
    <x v="1"/>
    <n v="2985"/>
    <n v="60"/>
    <x v="1"/>
    <s v="USD"/>
    <x v="512"/>
    <n v="14606100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"/>
    <x v="1"/>
    <s v="USD"/>
    <x v="513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"/>
    <x v="1"/>
    <s v="USD"/>
    <x v="516"/>
    <n v="14803128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3"/>
    <x v="1"/>
    <s v="USD"/>
    <x v="517"/>
    <n v="12940344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"/>
    <x v="0"/>
    <s v="CAD"/>
    <x v="518"/>
    <n v="1482645600"/>
    <b v="0"/>
    <b v="0"/>
    <x v="7"/>
    <x v="1"/>
    <x v="7"/>
  </r>
  <r>
    <n v="555"/>
    <s v="Anderson Group"/>
    <s v="Organic maximized database"/>
    <n v="6300"/>
    <n v="14089"/>
    <n v="224"/>
    <x v="1"/>
    <n v="135"/>
    <n v="104"/>
    <x v="3"/>
    <s v="DKK"/>
    <x v="519"/>
    <n v="1399093200"/>
    <b v="0"/>
    <b v="0"/>
    <x v="1"/>
    <x v="1"/>
    <x v="1"/>
  </r>
  <r>
    <n v="556"/>
    <s v="Smith and Sons"/>
    <s v="Grass-roots 24/7 attitude"/>
    <n v="5200"/>
    <n v="12467"/>
    <n v="240"/>
    <x v="1"/>
    <n v="122"/>
    <n v="102"/>
    <x v="1"/>
    <s v="USD"/>
    <x v="520"/>
    <n v="13158900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"/>
    <x v="1"/>
    <s v="USD"/>
    <x v="521"/>
    <n v="1444021200"/>
    <b v="0"/>
    <b v="1"/>
    <x v="22"/>
    <x v="4"/>
    <x v="22"/>
  </r>
  <r>
    <n v="558"/>
    <s v="Ho Ltd"/>
    <s v="Enhanced client-driven capacity"/>
    <n v="5800"/>
    <n v="7966"/>
    <n v="137"/>
    <x v="1"/>
    <n v="126"/>
    <n v="63"/>
    <x v="1"/>
    <s v="USD"/>
    <x v="522"/>
    <n v="14600052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"/>
    <x v="1"/>
    <s v="USD"/>
    <x v="523"/>
    <n v="1470718800"/>
    <b v="0"/>
    <b v="0"/>
    <x v="3"/>
    <x v="3"/>
    <x v="3"/>
  </r>
  <r>
    <n v="560"/>
    <s v="Hunt LLC"/>
    <s v="Re-engineered radical policy"/>
    <n v="20000"/>
    <n v="158832"/>
    <n v="794"/>
    <x v="1"/>
    <n v="3177"/>
    <n v="50"/>
    <x v="1"/>
    <s v="USD"/>
    <x v="524"/>
    <n v="13250520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"/>
    <x v="5"/>
    <s v="CHF"/>
    <x v="525"/>
    <n v="13190004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9"/>
    <x v="5"/>
    <s v="CHF"/>
    <x v="188"/>
    <n v="15525396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"/>
    <x v="2"/>
    <s v="AUD"/>
    <x v="526"/>
    <n v="15438168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9"/>
    <x v="1"/>
    <s v="USD"/>
    <x v="527"/>
    <n v="14270868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4"/>
    <x v="1"/>
    <s v="USD"/>
    <x v="528"/>
    <n v="13230648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"/>
    <x v="1"/>
    <s v="USD"/>
    <x v="522"/>
    <n v="14582772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1"/>
    <x v="1"/>
    <s v="USD"/>
    <x v="529"/>
    <n v="14051412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1"/>
    <x v="6"/>
    <s v="EUR"/>
    <x v="531"/>
    <n v="12957624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x v="1"/>
    <x v="1"/>
    <x v="1"/>
  </r>
  <r>
    <n v="571"/>
    <s v="Wilson and Sons"/>
    <s v="Monitored grid-enabled model"/>
    <n v="3500"/>
    <n v="3295"/>
    <n v="94"/>
    <x v="0"/>
    <n v="35"/>
    <n v="94"/>
    <x v="6"/>
    <s v="EUR"/>
    <x v="532"/>
    <n v="1438750800"/>
    <b v="0"/>
    <b v="0"/>
    <x v="12"/>
    <x v="4"/>
    <x v="12"/>
  </r>
  <r>
    <n v="572"/>
    <s v="Clements Group"/>
    <s v="Assimilated actuating policy"/>
    <n v="9000"/>
    <n v="4896"/>
    <n v="54"/>
    <x v="3"/>
    <n v="94"/>
    <n v="52"/>
    <x v="1"/>
    <s v="USD"/>
    <x v="533"/>
    <n v="14447988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5"/>
    <x v="1"/>
    <s v="USD"/>
    <x v="409"/>
    <n v="13991796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"/>
    <x v="1"/>
    <s v="USD"/>
    <x v="534"/>
    <n v="1576562400"/>
    <b v="0"/>
    <b v="1"/>
    <x v="0"/>
    <x v="0"/>
    <x v="0"/>
  </r>
  <r>
    <n v="575"/>
    <s v="Fuentes LLC"/>
    <s v="Universal zero-defect concept"/>
    <n v="83300"/>
    <n v="52421"/>
    <n v="63"/>
    <x v="0"/>
    <n v="558"/>
    <n v="94"/>
    <x v="1"/>
    <s v="USD"/>
    <x v="53"/>
    <n v="14008212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"/>
    <x v="1"/>
    <s v="USD"/>
    <x v="535"/>
    <n v="1510984800"/>
    <b v="0"/>
    <b v="0"/>
    <x v="3"/>
    <x v="3"/>
    <x v="3"/>
  </r>
  <r>
    <n v="577"/>
    <s v="Stevens Inc"/>
    <s v="Adaptive 24hour projection"/>
    <n v="8200"/>
    <n v="1546"/>
    <n v="19"/>
    <x v="3"/>
    <n v="37"/>
    <n v="42"/>
    <x v="1"/>
    <s v="USD"/>
    <x v="536"/>
    <n v="1302066000"/>
    <b v="0"/>
    <b v="0"/>
    <x v="17"/>
    <x v="1"/>
    <x v="17"/>
  </r>
  <r>
    <n v="578"/>
    <s v="Martinez-Johnson"/>
    <s v="Sharable radical toolset"/>
    <n v="96500"/>
    <n v="16168"/>
    <n v="17"/>
    <x v="0"/>
    <n v="245"/>
    <n v="66"/>
    <x v="1"/>
    <s v="USD"/>
    <x v="537"/>
    <n v="13229784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"/>
    <x v="1"/>
    <s v="USD"/>
    <x v="538"/>
    <n v="13137300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"/>
    <x v="1"/>
    <s v="USD"/>
    <x v="540"/>
    <n v="1305349200"/>
    <b v="0"/>
    <b v="0"/>
    <x v="2"/>
    <x v="2"/>
    <x v="2"/>
  </r>
  <r>
    <n v="582"/>
    <s v="Pineda Ltd"/>
    <s v="Cross-group global system engine"/>
    <n v="8700"/>
    <n v="4531"/>
    <n v="52"/>
    <x v="0"/>
    <n v="42"/>
    <n v="108"/>
    <x v="1"/>
    <s v="USD"/>
    <x v="505"/>
    <n v="14343444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"/>
    <x v="1"/>
    <s v="USD"/>
    <x v="541"/>
    <n v="13311864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"/>
    <x v="1"/>
    <s v="USD"/>
    <x v="542"/>
    <n v="1336539600"/>
    <b v="0"/>
    <b v="0"/>
    <x v="2"/>
    <x v="2"/>
    <x v="2"/>
  </r>
  <r>
    <n v="585"/>
    <s v="Pugh LLC"/>
    <s v="Reactive analyzing function"/>
    <n v="8900"/>
    <n v="13065"/>
    <n v="147"/>
    <x v="1"/>
    <n v="136"/>
    <n v="96"/>
    <x v="1"/>
    <s v="USD"/>
    <x v="543"/>
    <n v="12697524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"/>
    <x v="1"/>
    <s v="USD"/>
    <x v="544"/>
    <n v="12916152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4"/>
    <x v="0"/>
    <s v="CAD"/>
    <x v="35"/>
    <n v="1552366800"/>
    <b v="0"/>
    <b v="1"/>
    <x v="0"/>
    <x v="0"/>
    <x v="0"/>
  </r>
  <r>
    <n v="588"/>
    <s v="Weber Inc"/>
    <s v="Up-sized discrete firmware"/>
    <n v="157600"/>
    <n v="124517"/>
    <n v="79"/>
    <x v="0"/>
    <n v="1368"/>
    <n v="91"/>
    <x v="4"/>
    <s v="GBP"/>
    <x v="152"/>
    <n v="12721716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"/>
    <x v="1"/>
    <s v="USD"/>
    <x v="545"/>
    <n v="14366772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8"/>
    <x v="2"/>
    <s v="AUD"/>
    <x v="546"/>
    <n v="14200920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"/>
    <x v="1"/>
    <s v="USD"/>
    <x v="547"/>
    <n v="12799476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"/>
    <x v="1"/>
    <s v="USD"/>
    <x v="548"/>
    <n v="14022036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"/>
    <x v="1"/>
    <s v="USD"/>
    <x v="550"/>
    <n v="14672628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90"/>
    <x v="1"/>
    <s v="USD"/>
    <x v="551"/>
    <n v="1270530000"/>
    <b v="0"/>
    <b v="1"/>
    <x v="3"/>
    <x v="3"/>
    <x v="3"/>
  </r>
  <r>
    <n v="596"/>
    <s v="Becker-Scott"/>
    <s v="Managed optimizing archive"/>
    <n v="7900"/>
    <n v="7875"/>
    <n v="100"/>
    <x v="0"/>
    <n v="183"/>
    <n v="43"/>
    <x v="1"/>
    <s v="USD"/>
    <x v="552"/>
    <n v="14577624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"/>
    <x v="3"/>
    <s v="DKK"/>
    <x v="554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  <x v="0"/>
  </r>
  <r>
    <n v="601"/>
    <s v="Waters and Sons"/>
    <s v="Inverse neutral structure"/>
    <n v="6300"/>
    <n v="13018"/>
    <n v="207"/>
    <x v="1"/>
    <n v="194"/>
    <n v="67"/>
    <x v="1"/>
    <s v="USD"/>
    <x v="548"/>
    <n v="14028948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80"/>
    <x v="1"/>
    <s v="USD"/>
    <x v="62"/>
    <n v="14344308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"/>
    <x v="1"/>
    <s v="USD"/>
    <x v="556"/>
    <n v="15578964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"/>
    <x v="1"/>
    <s v="USD"/>
    <x v="557"/>
    <n v="12974904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8"/>
    <x v="1"/>
    <s v="USD"/>
    <x v="27"/>
    <n v="14473944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"/>
    <x v="4"/>
    <s v="GBP"/>
    <x v="558"/>
    <n v="14582772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"/>
    <x v="1"/>
    <s v="USD"/>
    <x v="559"/>
    <n v="13957236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"/>
    <x v="1"/>
    <s v="USD"/>
    <x v="426"/>
    <n v="15521976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3"/>
    <x v="1"/>
    <s v="USD"/>
    <x v="56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6"/>
    <x v="1"/>
    <s v="USD"/>
    <x v="562"/>
    <n v="13757652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"/>
    <x v="1"/>
    <s v="USD"/>
    <x v="563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4"/>
    <x v="0"/>
    <s v="CAD"/>
    <x v="564"/>
    <n v="15045012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7"/>
    <x v="1"/>
    <s v="USD"/>
    <x v="565"/>
    <n v="14856696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"/>
    <x v="6"/>
    <s v="EUR"/>
    <x v="566"/>
    <n v="14627700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1"/>
    <x v="4"/>
    <s v="GBP"/>
    <x v="567"/>
    <n v="1379739600"/>
    <b v="0"/>
    <b v="1"/>
    <x v="7"/>
    <x v="1"/>
    <x v="7"/>
  </r>
  <r>
    <n v="617"/>
    <s v="King LLC"/>
    <s v="Multi-channeled local intranet"/>
    <n v="1400"/>
    <n v="3496"/>
    <n v="250"/>
    <x v="1"/>
    <n v="55"/>
    <n v="64"/>
    <x v="1"/>
    <s v="USD"/>
    <x v="568"/>
    <n v="14027220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"/>
    <x v="1"/>
    <s v="USD"/>
    <x v="570"/>
    <n v="13047444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"/>
    <x v="2"/>
    <s v="AUD"/>
    <x v="571"/>
    <n v="14682996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"/>
    <x v="1"/>
    <s v="USD"/>
    <x v="572"/>
    <n v="1474174800"/>
    <b v="0"/>
    <b v="0"/>
    <x v="3"/>
    <x v="3"/>
    <x v="3"/>
  </r>
  <r>
    <n v="622"/>
    <s v="Smith-Smith"/>
    <s v="Total leadingedge neural-net"/>
    <n v="189000"/>
    <n v="5916"/>
    <n v="3"/>
    <x v="0"/>
    <n v="64"/>
    <n v="92"/>
    <x v="1"/>
    <s v="USD"/>
    <x v="573"/>
    <n v="15260148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3"/>
    <x v="1"/>
    <s v="USD"/>
    <x v="511"/>
    <n v="14226840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4"/>
    <x v="1"/>
    <s v="USD"/>
    <x v="575"/>
    <n v="15813144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70"/>
    <x v="1"/>
    <s v="USD"/>
    <x v="576"/>
    <n v="12864276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"/>
    <x v="4"/>
    <s v="GBP"/>
    <x v="577"/>
    <n v="12787380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"/>
    <x v="1"/>
    <s v="USD"/>
    <x v="578"/>
    <n v="12864276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4"/>
    <x v="1"/>
    <s v="USD"/>
    <x v="579"/>
    <n v="14679540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9"/>
    <x v="1"/>
    <s v="USD"/>
    <x v="580"/>
    <n v="15576372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60"/>
    <x v="1"/>
    <s v="USD"/>
    <x v="581"/>
    <n v="1553922000"/>
    <b v="0"/>
    <b v="0"/>
    <x v="3"/>
    <x v="3"/>
    <x v="3"/>
  </r>
  <r>
    <n v="632"/>
    <s v="Parker PLC"/>
    <s v="Reduced interactive matrix"/>
    <n v="72100"/>
    <n v="30902"/>
    <n v="43"/>
    <x v="2"/>
    <n v="278"/>
    <n v="111"/>
    <x v="1"/>
    <s v="USD"/>
    <x v="582"/>
    <n v="14164632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"/>
    <x v="1"/>
    <s v="USD"/>
    <x v="336"/>
    <n v="14472216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6"/>
    <x v="1"/>
    <s v="USD"/>
    <x v="583"/>
    <n v="1491627600"/>
    <b v="0"/>
    <b v="0"/>
    <x v="19"/>
    <x v="4"/>
    <x v="19"/>
  </r>
  <r>
    <n v="635"/>
    <s v="Mack Ltd"/>
    <s v="Reactive regional access"/>
    <n v="139000"/>
    <n v="158590"/>
    <n v="114"/>
    <x v="1"/>
    <n v="2266"/>
    <n v="70"/>
    <x v="1"/>
    <s v="USD"/>
    <x v="584"/>
    <n v="13631508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4"/>
    <x v="1"/>
    <s v="USD"/>
    <x v="586"/>
    <n v="1479794400"/>
    <b v="0"/>
    <b v="0"/>
    <x v="3"/>
    <x v="3"/>
    <x v="3"/>
  </r>
  <r>
    <n v="638"/>
    <s v="Weaver Ltd"/>
    <s v="Monitored 24/7 approach"/>
    <n v="81600"/>
    <n v="9318"/>
    <n v="11"/>
    <x v="0"/>
    <n v="94"/>
    <n v="99"/>
    <x v="1"/>
    <s v="USD"/>
    <x v="587"/>
    <n v="1281243600"/>
    <b v="0"/>
    <b v="1"/>
    <x v="3"/>
    <x v="3"/>
    <x v="3"/>
  </r>
  <r>
    <n v="639"/>
    <s v="Barnes-Williams"/>
    <s v="Upgradable explicit forecast"/>
    <n v="8600"/>
    <n v="4832"/>
    <n v="56"/>
    <x v="2"/>
    <n v="45"/>
    <n v="107"/>
    <x v="1"/>
    <s v="USD"/>
    <x v="588"/>
    <n v="15327540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7"/>
    <x v="1"/>
    <s v="USD"/>
    <x v="589"/>
    <n v="14533560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"/>
    <x v="5"/>
    <s v="CHF"/>
    <x v="590"/>
    <n v="14899860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4"/>
    <x v="0"/>
    <s v="CAD"/>
    <x v="591"/>
    <n v="1545804000"/>
    <b v="0"/>
    <b v="0"/>
    <x v="8"/>
    <x v="2"/>
    <x v="8"/>
  </r>
  <r>
    <n v="643"/>
    <s v="Harris Inc"/>
    <s v="Future-proofed modular groupware"/>
    <n v="14900"/>
    <n v="32986"/>
    <n v="221"/>
    <x v="1"/>
    <n v="375"/>
    <n v="88"/>
    <x v="1"/>
    <s v="USD"/>
    <x v="592"/>
    <n v="14898996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4"/>
    <x v="1"/>
    <s v="USD"/>
    <x v="596"/>
    <n v="15253236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6"/>
    <x v="1"/>
    <s v="USD"/>
    <x v="597"/>
    <n v="1500872400"/>
    <b v="1"/>
    <b v="0"/>
    <x v="0"/>
    <x v="0"/>
    <x v="0"/>
  </r>
  <r>
    <n v="649"/>
    <s v="Yang and Sons"/>
    <s v="Reactive 6thgeneration hub"/>
    <n v="121700"/>
    <n v="59003"/>
    <n v="48"/>
    <x v="0"/>
    <n v="602"/>
    <n v="98"/>
    <x v="5"/>
    <s v="CHF"/>
    <x v="598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5"/>
    <x v="6"/>
    <s v="EUR"/>
    <x v="600"/>
    <n v="13943448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"/>
    <x v="1"/>
    <s v="USD"/>
    <x v="601"/>
    <n v="14740884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60"/>
    <x v="1"/>
    <s v="USD"/>
    <x v="602"/>
    <n v="14602644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"/>
    <x v="1"/>
    <s v="USD"/>
    <x v="603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9"/>
    <x v="2"/>
    <s v="AUD"/>
    <x v="604"/>
    <n v="1514872800"/>
    <b v="0"/>
    <b v="0"/>
    <x v="0"/>
    <x v="0"/>
    <x v="0"/>
  </r>
  <r>
    <n v="657"/>
    <s v="Russo, Kim and Mccoy"/>
    <s v="Balanced optimal hardware"/>
    <n v="10000"/>
    <n v="824"/>
    <n v="8"/>
    <x v="0"/>
    <n v="14"/>
    <n v="59"/>
    <x v="1"/>
    <s v="USD"/>
    <x v="605"/>
    <n v="15157368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"/>
    <x v="1"/>
    <s v="USD"/>
    <x v="606"/>
    <n v="14428980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"/>
    <x v="4"/>
    <s v="GBP"/>
    <x v="65"/>
    <n v="1296194400"/>
    <b v="0"/>
    <b v="0"/>
    <x v="4"/>
    <x v="4"/>
    <x v="4"/>
  </r>
  <r>
    <n v="660"/>
    <s v="Jensen-Brown"/>
    <s v="Fundamental disintermediate matrix"/>
    <n v="9100"/>
    <n v="7438"/>
    <n v="82"/>
    <x v="0"/>
    <n v="77"/>
    <n v="97"/>
    <x v="1"/>
    <s v="USD"/>
    <x v="607"/>
    <n v="1440910800"/>
    <b v="1"/>
    <b v="0"/>
    <x v="3"/>
    <x v="3"/>
    <x v="3"/>
  </r>
  <r>
    <n v="661"/>
    <s v="Smith Group"/>
    <s v="Right-sized secondary challenge"/>
    <n v="106800"/>
    <n v="57872"/>
    <n v="54"/>
    <x v="0"/>
    <n v="752"/>
    <n v="77"/>
    <x v="3"/>
    <s v="DKK"/>
    <x v="608"/>
    <n v="1335502800"/>
    <b v="0"/>
    <b v="0"/>
    <x v="17"/>
    <x v="1"/>
    <x v="17"/>
  </r>
  <r>
    <n v="662"/>
    <s v="Murphy-Farrell"/>
    <s v="Implemented exuding software"/>
    <n v="9100"/>
    <n v="8906"/>
    <n v="98"/>
    <x v="0"/>
    <n v="131"/>
    <n v="68"/>
    <x v="1"/>
    <s v="USD"/>
    <x v="609"/>
    <n v="1544680800"/>
    <b v="0"/>
    <b v="0"/>
    <x v="3"/>
    <x v="3"/>
    <x v="3"/>
  </r>
  <r>
    <n v="663"/>
    <s v="Everett-Wolfe"/>
    <s v="Total optimizing software"/>
    <n v="10000"/>
    <n v="7724"/>
    <n v="77"/>
    <x v="0"/>
    <n v="87"/>
    <n v="89"/>
    <x v="1"/>
    <s v="USD"/>
    <x v="610"/>
    <n v="12884148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5"/>
    <x v="1"/>
    <s v="USD"/>
    <x v="611"/>
    <n v="13113972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"/>
    <x v="1"/>
    <s v="USD"/>
    <x v="612"/>
    <n v="13783572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"/>
    <x v="1"/>
    <s v="USD"/>
    <x v="613"/>
    <n v="14111028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4"/>
    <x v="1"/>
    <s v="USD"/>
    <x v="614"/>
    <n v="13448340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8"/>
    <x v="6"/>
    <s v="EUR"/>
    <x v="615"/>
    <n v="14992308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9"/>
    <x v="1"/>
    <s v="USD"/>
    <x v="90"/>
    <n v="14574168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"/>
    <x v="1"/>
    <s v="USD"/>
    <x v="616"/>
    <n v="12808980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"/>
    <x v="6"/>
    <s v="EUR"/>
    <x v="618"/>
    <n v="14625108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"/>
    <x v="1"/>
    <s v="USD"/>
    <x v="620"/>
    <n v="15687828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"/>
    <x v="1"/>
    <s v="USD"/>
    <x v="621"/>
    <n v="13494132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40"/>
    <x v="1"/>
    <s v="USD"/>
    <x v="622"/>
    <n v="14724468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"/>
    <x v="1"/>
    <s v="USD"/>
    <x v="35"/>
    <n v="1548050400"/>
    <b v="0"/>
    <b v="0"/>
    <x v="6"/>
    <x v="4"/>
    <x v="6"/>
  </r>
  <r>
    <n v="679"/>
    <s v="Davis Ltd"/>
    <s v="Synchronized motivating solution"/>
    <n v="1400"/>
    <n v="14511"/>
    <n v="1037"/>
    <x v="1"/>
    <n v="363"/>
    <n v="40"/>
    <x v="1"/>
    <s v="USD"/>
    <x v="623"/>
    <n v="15718068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8"/>
    <x v="1"/>
    <s v="USD"/>
    <x v="624"/>
    <n v="15764760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6"/>
    <x v="1"/>
    <s v="USD"/>
    <x v="625"/>
    <n v="13249656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9"/>
    <x v="1"/>
    <s v="USD"/>
    <x v="626"/>
    <n v="1387519200"/>
    <b v="0"/>
    <b v="0"/>
    <x v="3"/>
    <x v="3"/>
    <x v="3"/>
  </r>
  <r>
    <n v="683"/>
    <s v="Jones PLC"/>
    <s v="Virtual systemic intranet"/>
    <n v="2300"/>
    <n v="8244"/>
    <n v="358"/>
    <x v="1"/>
    <n v="147"/>
    <n v="56"/>
    <x v="1"/>
    <s v="USD"/>
    <x v="627"/>
    <n v="1537246800"/>
    <b v="0"/>
    <b v="0"/>
    <x v="3"/>
    <x v="3"/>
    <x v="3"/>
  </r>
  <r>
    <n v="684"/>
    <s v="Gilmore LLC"/>
    <s v="Optimized systemic algorithm"/>
    <n v="1400"/>
    <n v="7600"/>
    <n v="543"/>
    <x v="1"/>
    <n v="110"/>
    <n v="69"/>
    <x v="0"/>
    <s v="CAD"/>
    <x v="628"/>
    <n v="12795156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"/>
    <x v="0"/>
    <s v="CAD"/>
    <x v="629"/>
    <n v="14423796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"/>
    <x v="1"/>
    <s v="USD"/>
    <x v="63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2"/>
    <x v="1"/>
    <s v="USD"/>
    <x v="631"/>
    <n v="14895540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"/>
    <x v="1"/>
    <s v="USD"/>
    <x v="632"/>
    <n v="1548482400"/>
    <b v="0"/>
    <b v="1"/>
    <x v="19"/>
    <x v="4"/>
    <x v="19"/>
  </r>
  <r>
    <n v="689"/>
    <s v="Nguyen Inc"/>
    <s v="Seamless directional capacity"/>
    <n v="7300"/>
    <n v="7348"/>
    <n v="101"/>
    <x v="1"/>
    <n v="69"/>
    <n v="106"/>
    <x v="1"/>
    <s v="USD"/>
    <x v="633"/>
    <n v="13840632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3"/>
    <x v="1"/>
    <s v="USD"/>
    <x v="634"/>
    <n v="13228920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"/>
    <x v="1"/>
    <s v="USD"/>
    <x v="635"/>
    <n v="13507092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1"/>
    <x v="4"/>
    <s v="GBP"/>
    <x v="636"/>
    <n v="15642036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"/>
    <x v="1"/>
    <s v="USD"/>
    <x v="637"/>
    <n v="1509685200"/>
    <b v="0"/>
    <b v="0"/>
    <x v="3"/>
    <x v="3"/>
    <x v="3"/>
  </r>
  <r>
    <n v="694"/>
    <s v="Mora-Bradley"/>
    <s v="Programmable tangible ability"/>
    <n v="9100"/>
    <n v="7656"/>
    <n v="84"/>
    <x v="0"/>
    <n v="79"/>
    <n v="97"/>
    <x v="1"/>
    <s v="USD"/>
    <x v="638"/>
    <n v="15149592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3"/>
    <x v="6"/>
    <s v="EUR"/>
    <x v="639"/>
    <n v="14488632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9"/>
    <x v="1"/>
    <s v="USD"/>
    <x v="640"/>
    <n v="14295924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x v="8"/>
    <x v="2"/>
    <x v="8"/>
  </r>
  <r>
    <n v="699"/>
    <s v="King Inc"/>
    <s v="Ergonomic dedicated focus group"/>
    <n v="7400"/>
    <n v="6245"/>
    <n v="84"/>
    <x v="0"/>
    <n v="56"/>
    <n v="112"/>
    <x v="1"/>
    <s v="USD"/>
    <x v="23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1"/>
    <x v="1"/>
    <s v="USD"/>
    <x v="643"/>
    <n v="13018068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7"/>
    <x v="1"/>
    <s v="USD"/>
    <x v="644"/>
    <n v="1374901200"/>
    <b v="0"/>
    <b v="0"/>
    <x v="8"/>
    <x v="2"/>
    <x v="8"/>
  </r>
  <r>
    <n v="703"/>
    <s v="Perez Group"/>
    <s v="Cross-platform tertiary hub"/>
    <n v="63400"/>
    <n v="197728"/>
    <n v="312"/>
    <x v="1"/>
    <n v="2038"/>
    <n v="97"/>
    <x v="1"/>
    <s v="USD"/>
    <x v="645"/>
    <n v="13364532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"/>
    <x v="1"/>
    <s v="USD"/>
    <x v="646"/>
    <n v="1468904400"/>
    <b v="0"/>
    <b v="0"/>
    <x v="10"/>
    <x v="4"/>
    <x v="10"/>
  </r>
  <r>
    <n v="705"/>
    <s v="Ford LLC"/>
    <s v="Centralized tangible success"/>
    <n v="169700"/>
    <n v="168048"/>
    <n v="99"/>
    <x v="0"/>
    <n v="2025"/>
    <n v="83"/>
    <x v="4"/>
    <s v="GBP"/>
    <x v="626"/>
    <n v="13870872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"/>
    <x v="2"/>
    <s v="AUD"/>
    <x v="647"/>
    <n v="15474456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9"/>
    <x v="1"/>
    <s v="USD"/>
    <x v="159"/>
    <n v="1547359200"/>
    <b v="0"/>
    <b v="0"/>
    <x v="6"/>
    <x v="4"/>
    <x v="6"/>
  </r>
  <r>
    <n v="708"/>
    <s v="Ortega LLC"/>
    <s v="Secured bifurcated intranet"/>
    <n v="1700"/>
    <n v="12020"/>
    <n v="707"/>
    <x v="1"/>
    <n v="137"/>
    <n v="88"/>
    <x v="5"/>
    <s v="CHF"/>
    <x v="648"/>
    <n v="14962932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"/>
    <x v="6"/>
    <s v="EUR"/>
    <x v="267"/>
    <n v="13354164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1"/>
    <x v="1"/>
    <s v="USD"/>
    <x v="649"/>
    <n v="15321492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3"/>
    <x v="1"/>
    <s v="USD"/>
    <x v="571"/>
    <n v="1471496400"/>
    <b v="0"/>
    <b v="0"/>
    <x v="3"/>
    <x v="3"/>
    <x v="3"/>
  </r>
  <r>
    <n v="713"/>
    <s v="Mays LLC"/>
    <s v="Multi-layered global groupware"/>
    <n v="6900"/>
    <n v="11174"/>
    <n v="162"/>
    <x v="1"/>
    <n v="103"/>
    <n v="108"/>
    <x v="1"/>
    <s v="USD"/>
    <x v="650"/>
    <n v="14728788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2"/>
    <x v="1"/>
    <s v="USD"/>
    <x v="1"/>
    <n v="14085108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"/>
    <x v="1"/>
    <s v="USD"/>
    <x v="651"/>
    <n v="12815892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6"/>
    <x v="1"/>
    <s v="USD"/>
    <x v="652"/>
    <n v="13758516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5"/>
    <x v="1"/>
    <s v="USD"/>
    <x v="653"/>
    <n v="13158036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6"/>
    <x v="1"/>
    <s v="USD"/>
    <x v="655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5"/>
    <x v="3"/>
    <s v="DKK"/>
    <x v="656"/>
    <n v="15204024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"/>
    <x v="1"/>
    <s v="USD"/>
    <x v="657"/>
    <n v="15233364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x v="4"/>
    <x v="4"/>
    <x v="4"/>
  </r>
  <r>
    <n v="723"/>
    <s v="Beck-Knight"/>
    <s v="Exclusive fresh-thinking model"/>
    <n v="4900"/>
    <n v="13250"/>
    <n v="270"/>
    <x v="1"/>
    <n v="144"/>
    <n v="92"/>
    <x v="2"/>
    <s v="AUD"/>
    <x v="658"/>
    <n v="14587092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"/>
    <x v="4"/>
    <s v="GBP"/>
    <x v="659"/>
    <n v="14141268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"/>
    <x v="1"/>
    <s v="USD"/>
    <x v="660"/>
    <n v="14162040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"/>
    <x v="1"/>
    <s v="USD"/>
    <x v="661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"/>
    <x v="1"/>
    <s v="USD"/>
    <x v="4"/>
    <n v="15529716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4"/>
    <x v="1"/>
    <s v="USD"/>
    <x v="662"/>
    <n v="14651028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"/>
    <x v="1"/>
    <s v="USD"/>
    <x v="663"/>
    <n v="13601304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1"/>
    <x v="0"/>
    <s v="CAD"/>
    <x v="664"/>
    <n v="14328756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3"/>
    <x v="1"/>
    <s v="USD"/>
    <x v="665"/>
    <n v="15008724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"/>
    <x v="1"/>
    <s v="USD"/>
    <x v="666"/>
    <n v="1492146000"/>
    <b v="0"/>
    <b v="1"/>
    <x v="1"/>
    <x v="1"/>
    <x v="1"/>
  </r>
  <r>
    <n v="733"/>
    <s v="Marquez-Kerr"/>
    <s v="Automated hybrid orchestration"/>
    <n v="15800"/>
    <n v="83267"/>
    <n v="527"/>
    <x v="1"/>
    <n v="980"/>
    <n v="85"/>
    <x v="1"/>
    <s v="USD"/>
    <x v="43"/>
    <n v="14073012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"/>
    <x v="1"/>
    <s v="USD"/>
    <x v="667"/>
    <n v="14866200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"/>
    <x v="1"/>
    <s v="USD"/>
    <x v="669"/>
    <n v="14247576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8"/>
    <x v="1"/>
    <s v="USD"/>
    <x v="670"/>
    <n v="14798808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4"/>
    <x v="1"/>
    <s v="USD"/>
    <x v="671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2"/>
    <x v="1"/>
    <s v="USD"/>
    <x v="672"/>
    <n v="13410324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100"/>
    <x v="1"/>
    <s v="USD"/>
    <x v="673"/>
    <n v="1486360800"/>
    <b v="0"/>
    <b v="0"/>
    <x v="3"/>
    <x v="3"/>
    <x v="3"/>
  </r>
  <r>
    <n v="741"/>
    <s v="Garcia Ltd"/>
    <s v="Balanced mobile alliance"/>
    <n v="1200"/>
    <n v="14150"/>
    <n v="1179"/>
    <x v="1"/>
    <n v="130"/>
    <n v="109"/>
    <x v="1"/>
    <s v="USD"/>
    <x v="674"/>
    <n v="12746772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1"/>
    <x v="1"/>
    <s v="USD"/>
    <x v="675"/>
    <n v="12675096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30"/>
    <x v="1"/>
    <s v="USD"/>
    <x v="676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2"/>
    <x v="1"/>
    <s v="USD"/>
    <x v="342"/>
    <n v="15340500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2"/>
    <x v="1"/>
    <s v="USD"/>
    <x v="677"/>
    <n v="12775284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"/>
    <x v="1"/>
    <s v="USD"/>
    <x v="679"/>
    <n v="1284354000"/>
    <b v="0"/>
    <b v="0"/>
    <x v="3"/>
    <x v="3"/>
    <x v="3"/>
  </r>
  <r>
    <n v="748"/>
    <s v="Martinez PLC"/>
    <s v="Cloned actuating architecture"/>
    <n v="194900"/>
    <n v="68137"/>
    <n v="35"/>
    <x v="3"/>
    <n v="614"/>
    <n v="111"/>
    <x v="1"/>
    <s v="USD"/>
    <x v="680"/>
    <n v="12695796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7"/>
    <x v="6"/>
    <s v="EUR"/>
    <x v="681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5"/>
    <x v="1"/>
    <x v="5"/>
  </r>
  <r>
    <n v="751"/>
    <s v="Lane-Barber"/>
    <s v="Universal value-added moderator"/>
    <n v="3600"/>
    <n v="8363"/>
    <n v="232"/>
    <x v="1"/>
    <n v="270"/>
    <n v="31"/>
    <x v="1"/>
    <s v="USD"/>
    <x v="683"/>
    <n v="1459486800"/>
    <b v="1"/>
    <b v="1"/>
    <x v="9"/>
    <x v="5"/>
    <x v="9"/>
  </r>
  <r>
    <n v="752"/>
    <s v="Lowery Group"/>
    <s v="Sharable motivating emulation"/>
    <n v="5800"/>
    <n v="5362"/>
    <n v="92"/>
    <x v="3"/>
    <n v="114"/>
    <n v="47"/>
    <x v="1"/>
    <s v="USD"/>
    <x v="684"/>
    <n v="12825396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"/>
    <x v="1"/>
    <s v="USD"/>
    <x v="674"/>
    <n v="12758868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"/>
    <x v="1"/>
    <s v="USD"/>
    <x v="685"/>
    <n v="13559832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"/>
    <x v="3"/>
    <s v="DKK"/>
    <x v="605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8"/>
    <x v="1"/>
    <s v="USD"/>
    <x v="686"/>
    <n v="14222520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50"/>
    <x v="1"/>
    <s v="USD"/>
    <x v="687"/>
    <n v="13055220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"/>
    <x v="0"/>
    <s v="CAD"/>
    <x v="688"/>
    <n v="14149044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90"/>
    <x v="1"/>
    <s v="USD"/>
    <x v="689"/>
    <n v="1520402400"/>
    <b v="0"/>
    <b v="0"/>
    <x v="5"/>
    <x v="1"/>
    <x v="5"/>
  </r>
  <r>
    <n v="760"/>
    <s v="Smith-Kennedy"/>
    <s v="Virtual heuristic hub"/>
    <n v="48300"/>
    <n v="16592"/>
    <n v="34"/>
    <x v="0"/>
    <n v="210"/>
    <n v="79"/>
    <x v="6"/>
    <s v="EUR"/>
    <x v="690"/>
    <n v="15671412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7"/>
    <x v="1"/>
    <s v="USD"/>
    <x v="691"/>
    <n v="1501131600"/>
    <b v="0"/>
    <b v="0"/>
    <x v="1"/>
    <x v="1"/>
    <x v="1"/>
  </r>
  <r>
    <n v="762"/>
    <s v="Davis Ltd"/>
    <s v="Upgradable uniform service-desk"/>
    <n v="3500"/>
    <n v="6204"/>
    <n v="177"/>
    <x v="1"/>
    <n v="100"/>
    <n v="62"/>
    <x v="2"/>
    <s v="AUD"/>
    <x v="692"/>
    <n v="1355032800"/>
    <b v="0"/>
    <b v="0"/>
    <x v="17"/>
    <x v="1"/>
    <x v="17"/>
  </r>
  <r>
    <n v="763"/>
    <s v="Rowland PLC"/>
    <s v="Inverse client-driven product"/>
    <n v="5600"/>
    <n v="6338"/>
    <n v="113"/>
    <x v="1"/>
    <n v="235"/>
    <n v="27"/>
    <x v="1"/>
    <s v="USD"/>
    <x v="693"/>
    <n v="13394772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"/>
    <x v="1"/>
    <s v="USD"/>
    <x v="694"/>
    <n v="1305954000"/>
    <b v="0"/>
    <b v="0"/>
    <x v="1"/>
    <x v="1"/>
    <x v="1"/>
  </r>
  <r>
    <n v="765"/>
    <s v="Matthews LLC"/>
    <s v="Advanced transitional help-desk"/>
    <n v="3900"/>
    <n v="8125"/>
    <n v="208"/>
    <x v="1"/>
    <n v="198"/>
    <n v="41"/>
    <x v="1"/>
    <s v="USD"/>
    <x v="695"/>
    <n v="14943924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"/>
    <x v="2"/>
    <s v="AUD"/>
    <x v="123"/>
    <n v="15374196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8"/>
    <x v="1"/>
    <s v="USD"/>
    <x v="696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4"/>
    <x v="1"/>
    <s v="USD"/>
    <x v="626"/>
    <n v="13880376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4"/>
    <x v="6"/>
    <s v="EUR"/>
    <x v="698"/>
    <n v="13980564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7"/>
    <x v="1"/>
    <s v="USD"/>
    <x v="699"/>
    <n v="15508152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x v="3"/>
    <x v="3"/>
    <x v="3"/>
  </r>
  <r>
    <n v="774"/>
    <s v="Gonzalez-Snow"/>
    <s v="Polarized user-facing interface"/>
    <n v="5000"/>
    <n v="6775"/>
    <n v="136"/>
    <x v="1"/>
    <n v="78"/>
    <n v="87"/>
    <x v="6"/>
    <s v="EUR"/>
    <x v="702"/>
    <n v="14675220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7"/>
    <x v="1"/>
    <s v="USD"/>
    <x v="703"/>
    <n v="14161176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"/>
    <x v="1"/>
    <s v="USD"/>
    <x v="431"/>
    <n v="13192596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9"/>
    <x v="5"/>
    <s v="CHF"/>
    <x v="705"/>
    <n v="13136436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"/>
    <x v="1"/>
    <s v="USD"/>
    <x v="706"/>
    <n v="14403060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"/>
    <x v="1"/>
    <s v="USD"/>
    <x v="707"/>
    <n v="1470805200"/>
    <b v="0"/>
    <b v="1"/>
    <x v="6"/>
    <x v="4"/>
    <x v="6"/>
  </r>
  <r>
    <n v="781"/>
    <s v="Thomas Ltd"/>
    <s v="Cross-group interactive architecture"/>
    <n v="8700"/>
    <n v="4414"/>
    <n v="51"/>
    <x v="3"/>
    <n v="56"/>
    <n v="79"/>
    <x v="5"/>
    <s v="CHF"/>
    <x v="708"/>
    <n v="12929112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"/>
    <x v="1"/>
    <s v="USD"/>
    <x v="709"/>
    <n v="13013748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6"/>
    <x v="1"/>
    <s v="USD"/>
    <x v="710"/>
    <n v="1387864800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2"/>
    <x v="2"/>
    <s v="AUD"/>
    <x v="157"/>
    <n v="15592788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3"/>
    <x v="6"/>
    <s v="EUR"/>
    <x v="630"/>
    <n v="15227316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"/>
    <x v="0"/>
    <s v="CAD"/>
    <x v="712"/>
    <n v="1306731600"/>
    <b v="0"/>
    <b v="0"/>
    <x v="1"/>
    <x v="1"/>
    <x v="1"/>
  </r>
  <r>
    <n v="788"/>
    <s v="Joyce PLC"/>
    <s v="Synchronized directional capability"/>
    <n v="3600"/>
    <n v="3174"/>
    <n v="88"/>
    <x v="2"/>
    <n v="31"/>
    <n v="102"/>
    <x v="1"/>
    <s v="USD"/>
    <x v="93"/>
    <n v="13525272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"/>
    <x v="1"/>
    <s v="USD"/>
    <x v="713"/>
    <n v="14043636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"/>
    <x v="1"/>
    <s v="USD"/>
    <x v="714"/>
    <n v="12666456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"/>
    <x v="1"/>
    <s v="USD"/>
    <x v="716"/>
    <n v="13746420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"/>
    <x v="5"/>
    <s v="CHF"/>
    <x v="448"/>
    <n v="1372482000"/>
    <b v="0"/>
    <b v="0"/>
    <x v="9"/>
    <x v="5"/>
    <x v="9"/>
  </r>
  <r>
    <n v="794"/>
    <s v="Welch Inc"/>
    <s v="Optional optimal website"/>
    <n v="6600"/>
    <n v="8276"/>
    <n v="125"/>
    <x v="1"/>
    <n v="110"/>
    <n v="75"/>
    <x v="1"/>
    <s v="USD"/>
    <x v="717"/>
    <n v="15149592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3"/>
    <x v="1"/>
    <s v="USD"/>
    <x v="718"/>
    <n v="14782356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5"/>
    <x v="1"/>
    <s v="USD"/>
    <x v="719"/>
    <n v="14080788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"/>
    <x v="1"/>
    <s v="USD"/>
    <x v="720"/>
    <n v="1548136800"/>
    <b v="0"/>
    <b v="0"/>
    <x v="2"/>
    <x v="2"/>
    <x v="2"/>
  </r>
  <r>
    <n v="798"/>
    <s v="Small-Fuentes"/>
    <s v="Seamless maximized product"/>
    <n v="3400"/>
    <n v="6408"/>
    <n v="188"/>
    <x v="1"/>
    <n v="121"/>
    <n v="53"/>
    <x v="1"/>
    <s v="USD"/>
    <x v="721"/>
    <n v="1340859600"/>
    <b v="0"/>
    <b v="1"/>
    <x v="3"/>
    <x v="3"/>
    <x v="3"/>
  </r>
  <r>
    <n v="799"/>
    <s v="Reid-Day"/>
    <s v="Devolved tertiary time-frame"/>
    <n v="84500"/>
    <n v="73522"/>
    <n v="87"/>
    <x v="0"/>
    <n v="1225"/>
    <n v="60"/>
    <x v="4"/>
    <s v="GBP"/>
    <x v="722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"/>
    <x v="1"/>
    <s v="USD"/>
    <x v="723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"/>
    <x v="1"/>
    <s v="USD"/>
    <x v="704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"/>
    <x v="1"/>
    <s v="USD"/>
    <x v="724"/>
    <n v="15515064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"/>
    <x v="1"/>
    <s v="USD"/>
    <x v="725"/>
    <n v="15166008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4"/>
    <x v="2"/>
    <s v="AUD"/>
    <x v="660"/>
    <n v="1420437600"/>
    <b v="0"/>
    <b v="0"/>
    <x v="4"/>
    <x v="4"/>
    <x v="4"/>
  </r>
  <r>
    <n v="806"/>
    <s v="Harmon-Madden"/>
    <s v="Adaptive holistic hub"/>
    <n v="700"/>
    <n v="8262"/>
    <n v="1180"/>
    <x v="1"/>
    <n v="76"/>
    <n v="109"/>
    <x v="1"/>
    <s v="USD"/>
    <x v="726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3"/>
    <x v="1"/>
    <s v="USD"/>
    <x v="727"/>
    <n v="15749208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"/>
    <x v="1"/>
    <s v="USD"/>
    <x v="728"/>
    <n v="14649300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6"/>
    <x v="1"/>
    <s v="USD"/>
    <x v="730"/>
    <n v="15127128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"/>
    <x v="1"/>
    <s v="USD"/>
    <x v="731"/>
    <n v="14524920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x v="9"/>
    <x v="5"/>
    <x v="9"/>
  </r>
  <r>
    <n v="813"/>
    <s v="Buckley Group"/>
    <s v="Diverse high-level attitude"/>
    <n v="3200"/>
    <n v="7661"/>
    <n v="239"/>
    <x v="1"/>
    <n v="68"/>
    <n v="113"/>
    <x v="1"/>
    <s v="USD"/>
    <x v="732"/>
    <n v="1346907600"/>
    <b v="0"/>
    <b v="0"/>
    <x v="11"/>
    <x v="6"/>
    <x v="11"/>
  </r>
  <r>
    <n v="814"/>
    <s v="Vincent PLC"/>
    <s v="Visionary 24hour analyzer"/>
    <n v="3200"/>
    <n v="2950"/>
    <n v="92"/>
    <x v="0"/>
    <n v="36"/>
    <n v="82"/>
    <x v="3"/>
    <s v="DKK"/>
    <x v="733"/>
    <n v="14644980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"/>
    <x v="0"/>
    <s v="CAD"/>
    <x v="734"/>
    <n v="15141816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"/>
    <x v="1"/>
    <s v="USD"/>
    <x v="406"/>
    <n v="13921848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"/>
    <x v="6"/>
    <s v="EUR"/>
    <x v="735"/>
    <n v="1559365200"/>
    <b v="0"/>
    <b v="1"/>
    <x v="9"/>
    <x v="5"/>
    <x v="9"/>
  </r>
  <r>
    <n v="818"/>
    <s v="Martinez LLC"/>
    <s v="Automated local secured line"/>
    <n v="700"/>
    <n v="7664"/>
    <n v="1095"/>
    <x v="1"/>
    <n v="69"/>
    <n v="111"/>
    <x v="1"/>
    <s v="USD"/>
    <x v="736"/>
    <n v="15491736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6"/>
    <x v="1"/>
    <s v="USD"/>
    <x v="737"/>
    <n v="13550328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"/>
    <x v="4"/>
    <s v="GBP"/>
    <x v="192"/>
    <n v="15339636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8"/>
    <x v="1"/>
    <s v="USD"/>
    <x v="738"/>
    <n v="14893812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x v="739"/>
    <n v="13950324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"/>
    <x v="1"/>
    <s v="USD"/>
    <x v="613"/>
    <n v="14124852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9"/>
    <x v="4"/>
    <s v="GBP"/>
    <x v="145"/>
    <n v="15019956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6"/>
    <x v="1"/>
    <s v="USD"/>
    <x v="741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5"/>
    <x v="2"/>
    <s v="AUD"/>
    <x v="742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x v="202"/>
    <n v="1537592400"/>
    <b v="0"/>
    <b v="0"/>
    <x v="3"/>
    <x v="3"/>
    <x v="3"/>
  </r>
  <r>
    <n v="829"/>
    <s v="Baker-Higgins"/>
    <s v="Vision-oriented scalable portal"/>
    <n v="9600"/>
    <n v="4929"/>
    <n v="51"/>
    <x v="0"/>
    <n v="154"/>
    <n v="32"/>
    <x v="1"/>
    <s v="USD"/>
    <x v="743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5"/>
    <x v="1"/>
    <s v="USD"/>
    <x v="744"/>
    <n v="15200568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5"/>
    <x v="3"/>
    <s v="DKK"/>
    <x v="746"/>
    <n v="14484312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5"/>
    <x v="3"/>
    <s v="DKK"/>
    <x v="747"/>
    <n v="12986136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"/>
    <x v="1"/>
    <s v="USD"/>
    <x v="362"/>
    <n v="13724820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x v="2"/>
    <x v="2"/>
    <x v="2"/>
  </r>
  <r>
    <n v="836"/>
    <s v="Macias Inc"/>
    <s v="Optimized didactic intranet"/>
    <n v="8100"/>
    <n v="6086"/>
    <n v="75"/>
    <x v="0"/>
    <n v="94"/>
    <n v="65"/>
    <x v="1"/>
    <s v="USD"/>
    <x v="749"/>
    <n v="12663000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"/>
    <x v="1"/>
    <s v="USD"/>
    <x v="643"/>
    <n v="13058676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"/>
    <x v="1"/>
    <s v="USD"/>
    <x v="750"/>
    <n v="15388020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"/>
    <x v="1"/>
    <s v="USD"/>
    <x v="751"/>
    <n v="13989204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4"/>
    <x v="1"/>
    <s v="USD"/>
    <x v="753"/>
    <n v="14572440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4"/>
    <x v="6"/>
    <s v="EUR"/>
    <x v="754"/>
    <n v="15292980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2"/>
    <x v="1"/>
    <s v="USD"/>
    <x v="755"/>
    <n v="15357780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"/>
    <x v="1"/>
    <s v="USD"/>
    <x v="756"/>
    <n v="1327471200"/>
    <b v="0"/>
    <b v="0"/>
    <x v="4"/>
    <x v="4"/>
    <x v="4"/>
  </r>
  <r>
    <n v="845"/>
    <s v="Williams LLC"/>
    <s v="Up-sized high-level access"/>
    <n v="69900"/>
    <n v="138087"/>
    <n v="198"/>
    <x v="1"/>
    <n v="1354"/>
    <n v="102"/>
    <x v="4"/>
    <s v="GBP"/>
    <x v="757"/>
    <n v="15295572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6"/>
    <x v="1"/>
    <s v="USD"/>
    <x v="758"/>
    <n v="15352596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2"/>
    <x v="1"/>
    <s v="USD"/>
    <x v="759"/>
    <n v="15155640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3"/>
    <x v="1"/>
    <s v="USD"/>
    <x v="760"/>
    <n v="12770964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"/>
    <x v="1"/>
    <s v="USD"/>
    <x v="761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8"/>
    <x v="1"/>
    <s v="USD"/>
    <x v="444"/>
    <n v="13387860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1"/>
    <x v="1"/>
    <s v="USD"/>
    <x v="763"/>
    <n v="13116564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"/>
    <x v="0"/>
    <s v="CAD"/>
    <x v="764"/>
    <n v="13089780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x v="765"/>
    <n v="15763896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x v="3"/>
    <x v="3"/>
    <x v="3"/>
  </r>
  <r>
    <n v="856"/>
    <s v="Williams and Sons"/>
    <s v="Profound composite core"/>
    <n v="2400"/>
    <n v="8558"/>
    <n v="357"/>
    <x v="1"/>
    <n v="158"/>
    <n v="54"/>
    <x v="1"/>
    <s v="USD"/>
    <x v="767"/>
    <n v="13367124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3"/>
    <x v="5"/>
    <s v="CHF"/>
    <x v="768"/>
    <n v="13304088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"/>
    <x v="1"/>
    <s v="USD"/>
    <x v="769"/>
    <n v="15248916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"/>
    <x v="1"/>
    <s v="USD"/>
    <x v="770"/>
    <n v="13636692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"/>
    <x v="1"/>
    <s v="USD"/>
    <x v="771"/>
    <n v="15514200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"/>
    <x v="1"/>
    <s v="USD"/>
    <x v="772"/>
    <n v="12698388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"/>
    <x v="1"/>
    <s v="USD"/>
    <x v="773"/>
    <n v="1312520400"/>
    <b v="0"/>
    <b v="0"/>
    <x v="3"/>
    <x v="3"/>
    <x v="3"/>
  </r>
  <r>
    <n v="863"/>
    <s v="Davis-Johnson"/>
    <s v="Automated reciprocal protocol"/>
    <n v="1400"/>
    <n v="5415"/>
    <n v="387"/>
    <x v="1"/>
    <n v="217"/>
    <n v="25"/>
    <x v="1"/>
    <s v="USD"/>
    <x v="774"/>
    <n v="14365044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"/>
    <x v="1"/>
    <s v="USD"/>
    <x v="775"/>
    <n v="14720148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"/>
    <x v="1"/>
    <s v="USD"/>
    <x v="777"/>
    <n v="13049172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6"/>
    <x v="1"/>
    <s v="USD"/>
    <x v="778"/>
    <n v="15395796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3"/>
    <x v="1"/>
    <s v="USD"/>
    <x v="779"/>
    <n v="13825044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3"/>
    <x v="1"/>
    <s v="USD"/>
    <x v="780"/>
    <n v="12783060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"/>
    <x v="1"/>
    <s v="USD"/>
    <x v="335"/>
    <n v="14425524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"/>
    <x v="1"/>
    <s v="USD"/>
    <x v="535"/>
    <n v="1511071200"/>
    <b v="0"/>
    <b v="1"/>
    <x v="3"/>
    <x v="3"/>
    <x v="3"/>
  </r>
  <r>
    <n v="872"/>
    <s v="Davis LLC"/>
    <s v="Compatible logistical paradigm"/>
    <n v="4700"/>
    <n v="7992"/>
    <n v="170"/>
    <x v="1"/>
    <n v="81"/>
    <n v="99"/>
    <x v="2"/>
    <s v="AUD"/>
    <x v="270"/>
    <n v="15363828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"/>
    <x v="1"/>
    <s v="USD"/>
    <x v="781"/>
    <n v="13895928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x v="14"/>
    <x v="7"/>
    <x v="14"/>
  </r>
  <r>
    <n v="875"/>
    <s v="Mueller-Harmon"/>
    <s v="Implemented tangible approach"/>
    <n v="7900"/>
    <n v="5465"/>
    <n v="69"/>
    <x v="0"/>
    <n v="67"/>
    <n v="82"/>
    <x v="1"/>
    <s v="USD"/>
    <x v="783"/>
    <n v="12949848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"/>
    <x v="0"/>
    <s v="CAD"/>
    <x v="784"/>
    <n v="15620436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"/>
    <x v="1"/>
    <s v="USD"/>
    <x v="785"/>
    <n v="1469595600"/>
    <b v="0"/>
    <b v="0"/>
    <x v="0"/>
    <x v="0"/>
    <x v="0"/>
  </r>
  <r>
    <n v="878"/>
    <s v="Lutz Group"/>
    <s v="Enterprise-wide foreground paradigm"/>
    <n v="2700"/>
    <n v="1012"/>
    <n v="37"/>
    <x v="0"/>
    <n v="12"/>
    <n v="84"/>
    <x v="6"/>
    <s v="EUR"/>
    <x v="786"/>
    <n v="15811416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3"/>
    <x v="1"/>
    <s v="USD"/>
    <x v="787"/>
    <n v="14885208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80"/>
    <x v="1"/>
    <s v="USD"/>
    <x v="788"/>
    <n v="15638580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"/>
    <x v="1"/>
    <s v="USD"/>
    <x v="33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2"/>
    <x v="1"/>
    <s v="USD"/>
    <x v="790"/>
    <n v="12778740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8"/>
    <x v="1"/>
    <s v="USD"/>
    <x v="791"/>
    <n v="1399352400"/>
    <b v="0"/>
    <b v="1"/>
    <x v="3"/>
    <x v="3"/>
    <x v="3"/>
  </r>
  <r>
    <n v="885"/>
    <s v="Lynch Ltd"/>
    <s v="Virtual analyzing collaboration"/>
    <n v="1800"/>
    <n v="2129"/>
    <n v="118"/>
    <x v="1"/>
    <n v="52"/>
    <n v="41"/>
    <x v="1"/>
    <s v="USD"/>
    <x v="792"/>
    <n v="12790836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4"/>
    <x v="1"/>
    <s v="USD"/>
    <x v="794"/>
    <n v="14411700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2"/>
    <x v="1"/>
    <s v="USD"/>
    <x v="795"/>
    <n v="1493528400"/>
    <b v="0"/>
    <b v="0"/>
    <x v="3"/>
    <x v="3"/>
    <x v="3"/>
  </r>
  <r>
    <n v="889"/>
    <s v="Santos Group"/>
    <s v="Secured dynamic capacity"/>
    <n v="5600"/>
    <n v="9508"/>
    <n v="170"/>
    <x v="1"/>
    <n v="122"/>
    <n v="78"/>
    <x v="1"/>
    <s v="USD"/>
    <x v="796"/>
    <n v="13952052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"/>
    <x v="1"/>
    <s v="USD"/>
    <x v="797"/>
    <n v="15614388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"/>
    <x v="0"/>
    <s v="CAD"/>
    <x v="798"/>
    <n v="13266936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"/>
    <x v="1"/>
    <s v="USD"/>
    <x v="799"/>
    <n v="12779604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"/>
    <x v="6"/>
    <s v="EUR"/>
    <x v="800"/>
    <n v="1434690000"/>
    <b v="0"/>
    <b v="1"/>
    <x v="4"/>
    <x v="4"/>
    <x v="4"/>
  </r>
  <r>
    <n v="894"/>
    <s v="Barrett Inc"/>
    <s v="Organic cohesive neural-net"/>
    <n v="1700"/>
    <n v="3208"/>
    <n v="189"/>
    <x v="1"/>
    <n v="56"/>
    <n v="57"/>
    <x v="4"/>
    <s v="GBP"/>
    <x v="801"/>
    <n v="13761108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4"/>
    <x v="1"/>
    <s v="USD"/>
    <x v="802"/>
    <n v="15184152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"/>
    <x v="2"/>
    <s v="AUD"/>
    <x v="803"/>
    <n v="1310878800"/>
    <b v="0"/>
    <b v="1"/>
    <x v="0"/>
    <x v="0"/>
    <x v="0"/>
  </r>
  <r>
    <n v="897"/>
    <s v="Berry-Cannon"/>
    <s v="Organized discrete encoding"/>
    <n v="8800"/>
    <n v="2437"/>
    <n v="28"/>
    <x v="0"/>
    <n v="27"/>
    <n v="90"/>
    <x v="1"/>
    <s v="USD"/>
    <x v="212"/>
    <n v="15566004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7"/>
    <x v="1"/>
    <s v="USD"/>
    <x v="804"/>
    <n v="15769944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3"/>
    <x v="5"/>
    <s v="CHF"/>
    <x v="805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  <x v="2"/>
  </r>
  <r>
    <n v="901"/>
    <s v="Hogan Group"/>
    <s v="Versatile bottom-line definition"/>
    <n v="5600"/>
    <n v="8746"/>
    <n v="156"/>
    <x v="1"/>
    <n v="159"/>
    <n v="55"/>
    <x v="1"/>
    <s v="USD"/>
    <x v="807"/>
    <n v="15346548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"/>
    <x v="1"/>
    <s v="USD"/>
    <x v="722"/>
    <n v="14577624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1"/>
    <x v="1"/>
    <s v="USD"/>
    <x v="477"/>
    <n v="13374900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50"/>
    <x v="1"/>
    <s v="USD"/>
    <x v="259"/>
    <n v="13496724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5"/>
    <x v="1"/>
    <s v="USD"/>
    <x v="9"/>
    <n v="13798260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7"/>
    <x v="1"/>
    <s v="USD"/>
    <x v="808"/>
    <n v="14977620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5"/>
    <x v="1"/>
    <s v="USD"/>
    <x v="809"/>
    <n v="13044852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8"/>
    <x v="0"/>
    <s v="CAD"/>
    <x v="384"/>
    <n v="15304212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"/>
    <x v="1"/>
    <s v="USD"/>
    <x v="810"/>
    <n v="14219928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5"/>
    <x v="1"/>
    <s v="USD"/>
    <x v="811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80"/>
    <x v="1"/>
    <s v="USD"/>
    <x v="812"/>
    <n v="13479444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8"/>
    <x v="2"/>
    <s v="AUD"/>
    <x v="813"/>
    <n v="15587604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"/>
    <x v="4"/>
    <s v="GBP"/>
    <x v="814"/>
    <n v="13766292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6"/>
    <x v="1"/>
    <s v="USD"/>
    <x v="815"/>
    <n v="1419660000"/>
    <b v="0"/>
    <b v="0"/>
    <x v="14"/>
    <x v="7"/>
    <x v="14"/>
  </r>
  <r>
    <n v="917"/>
    <s v="Cooper Inc"/>
    <s v="Polarized discrete product"/>
    <n v="3600"/>
    <n v="2097"/>
    <n v="58"/>
    <x v="2"/>
    <n v="27"/>
    <n v="78"/>
    <x v="4"/>
    <s v="GBP"/>
    <x v="816"/>
    <n v="1311310800"/>
    <b v="0"/>
    <b v="1"/>
    <x v="12"/>
    <x v="4"/>
    <x v="12"/>
  </r>
  <r>
    <n v="918"/>
    <s v="Jones-Gonzalez"/>
    <s v="Seamless dynamic website"/>
    <n v="3800"/>
    <n v="9021"/>
    <n v="237"/>
    <x v="1"/>
    <n v="156"/>
    <n v="58"/>
    <x v="5"/>
    <s v="CHF"/>
    <x v="474"/>
    <n v="1344315600"/>
    <b v="0"/>
    <b v="0"/>
    <x v="15"/>
    <x v="5"/>
    <x v="15"/>
  </r>
  <r>
    <n v="919"/>
    <s v="Fox Ltd"/>
    <s v="Extended multimedia firmware"/>
    <n v="35600"/>
    <n v="20915"/>
    <n v="59"/>
    <x v="0"/>
    <n v="225"/>
    <n v="93"/>
    <x v="2"/>
    <s v="AUD"/>
    <x v="817"/>
    <n v="15107256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8"/>
    <x v="1"/>
    <s v="USD"/>
    <x v="818"/>
    <n v="15512472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2"/>
    <x v="1"/>
    <s v="USD"/>
    <x v="819"/>
    <n v="13302360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x v="21"/>
    <x v="1"/>
    <x v="21"/>
  </r>
  <r>
    <n v="923"/>
    <s v="Wise and Sons"/>
    <s v="Sharable discrete definition"/>
    <n v="1700"/>
    <n v="4044"/>
    <n v="238"/>
    <x v="1"/>
    <n v="40"/>
    <n v="101"/>
    <x v="1"/>
    <s v="USD"/>
    <x v="547"/>
    <n v="12791700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"/>
    <x v="6"/>
    <s v="EUR"/>
    <x v="82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"/>
    <x v="1"/>
    <s v="USD"/>
    <x v="821"/>
    <n v="1507093200"/>
    <b v="0"/>
    <b v="0"/>
    <x v="3"/>
    <x v="3"/>
    <x v="3"/>
  </r>
  <r>
    <n v="926"/>
    <s v="Brown-Oliver"/>
    <s v="Synchronized cohesive encoding"/>
    <n v="8700"/>
    <n v="1577"/>
    <n v="18"/>
    <x v="0"/>
    <n v="15"/>
    <n v="105"/>
    <x v="1"/>
    <s v="USD"/>
    <x v="151"/>
    <n v="1463374800"/>
    <b v="0"/>
    <b v="0"/>
    <x v="0"/>
    <x v="0"/>
    <x v="0"/>
  </r>
  <r>
    <n v="927"/>
    <s v="Davis-Gardner"/>
    <s v="Synergistic dynamic utilization"/>
    <n v="7200"/>
    <n v="3301"/>
    <n v="46"/>
    <x v="0"/>
    <n v="37"/>
    <n v="89"/>
    <x v="1"/>
    <s v="USD"/>
    <x v="822"/>
    <n v="13445748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x v="2"/>
    <x v="2"/>
    <x v="2"/>
  </r>
  <r>
    <n v="929"/>
    <s v="Turner-Terrell"/>
    <s v="Polarized tertiary function"/>
    <n v="5500"/>
    <n v="11952"/>
    <n v="217"/>
    <x v="1"/>
    <n v="184"/>
    <n v="65"/>
    <x v="4"/>
    <s v="GBP"/>
    <x v="824"/>
    <n v="14949972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"/>
    <x v="1"/>
    <s v="USD"/>
    <x v="825"/>
    <n v="14254488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"/>
    <x v="1"/>
    <s v="USD"/>
    <x v="826"/>
    <n v="14041044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4"/>
    <x v="1"/>
    <s v="USD"/>
    <x v="827"/>
    <n v="13947732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"/>
    <x v="1"/>
    <s v="USD"/>
    <x v="828"/>
    <n v="13665204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"/>
    <x v="1"/>
    <s v="USD"/>
    <x v="829"/>
    <n v="14566392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6"/>
    <x v="1"/>
    <s v="USD"/>
    <x v="830"/>
    <n v="1438318800"/>
    <b v="0"/>
    <b v="0"/>
    <x v="3"/>
    <x v="3"/>
    <x v="3"/>
  </r>
  <r>
    <n v="936"/>
    <s v="Brown Ltd"/>
    <s v="Enhanced composite contingency"/>
    <n v="103200"/>
    <n v="1690"/>
    <n v="2"/>
    <x v="0"/>
    <n v="21"/>
    <n v="80"/>
    <x v="1"/>
    <s v="USD"/>
    <x v="831"/>
    <n v="15640308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7"/>
    <x v="1"/>
    <s v="USD"/>
    <x v="832"/>
    <n v="1449295200"/>
    <b v="0"/>
    <b v="0"/>
    <x v="4"/>
    <x v="4"/>
    <x v="4"/>
  </r>
  <r>
    <n v="938"/>
    <s v="Allen Inc"/>
    <s v="Total dedicated benchmark"/>
    <n v="9200"/>
    <n v="10093"/>
    <n v="110"/>
    <x v="1"/>
    <n v="96"/>
    <n v="105"/>
    <x v="1"/>
    <s v="USD"/>
    <x v="833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"/>
    <x v="1"/>
    <s v="USD"/>
    <x v="834"/>
    <n v="1306213200"/>
    <b v="0"/>
    <b v="1"/>
    <x v="11"/>
    <x v="6"/>
    <x v="11"/>
  </r>
  <r>
    <n v="940"/>
    <s v="Wiggins Ltd"/>
    <s v="Upgradable analyzing core"/>
    <n v="9900"/>
    <n v="6161"/>
    <n v="62"/>
    <x v="2"/>
    <n v="66"/>
    <n v="93"/>
    <x v="0"/>
    <s v="CAD"/>
    <x v="835"/>
    <n v="1356242400"/>
    <b v="0"/>
    <b v="0"/>
    <x v="2"/>
    <x v="2"/>
    <x v="2"/>
  </r>
  <r>
    <n v="941"/>
    <s v="Luna-Horne"/>
    <s v="Profound exuding pricing structure"/>
    <n v="43000"/>
    <n v="5615"/>
    <n v="13"/>
    <x v="0"/>
    <n v="78"/>
    <n v="72"/>
    <x v="1"/>
    <s v="USD"/>
    <x v="836"/>
    <n v="1297576800"/>
    <b v="1"/>
    <b v="0"/>
    <x v="3"/>
    <x v="3"/>
    <x v="3"/>
  </r>
  <r>
    <n v="942"/>
    <s v="Allen Inc"/>
    <s v="Horizontal optimizing model"/>
    <n v="9600"/>
    <n v="6205"/>
    <n v="65"/>
    <x v="0"/>
    <n v="67"/>
    <n v="93"/>
    <x v="2"/>
    <s v="AUD"/>
    <x v="837"/>
    <n v="12961944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x v="219"/>
    <n v="1414558800"/>
    <b v="0"/>
    <b v="0"/>
    <x v="0"/>
    <x v="0"/>
    <x v="0"/>
  </r>
  <r>
    <n v="944"/>
    <s v="Walter Inc"/>
    <s v="Streamlined 5thgeneration intranet"/>
    <n v="10000"/>
    <n v="8142"/>
    <n v="81"/>
    <x v="0"/>
    <n v="263"/>
    <n v="31"/>
    <x v="2"/>
    <s v="AUD"/>
    <x v="365"/>
    <n v="14883480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"/>
    <x v="1"/>
    <s v="USD"/>
    <x v="839"/>
    <n v="1308373200"/>
    <b v="0"/>
    <b v="0"/>
    <x v="3"/>
    <x v="3"/>
    <x v="3"/>
  </r>
  <r>
    <n v="947"/>
    <s v="Smith-Powell"/>
    <s v="Upgradable clear-thinking hardware"/>
    <n v="3600"/>
    <n v="961"/>
    <n v="27"/>
    <x v="0"/>
    <n v="13"/>
    <n v="74"/>
    <x v="1"/>
    <s v="USD"/>
    <x v="840"/>
    <n v="1412312400"/>
    <b v="0"/>
    <b v="0"/>
    <x v="3"/>
    <x v="3"/>
    <x v="3"/>
  </r>
  <r>
    <n v="948"/>
    <s v="Smith-Hill"/>
    <s v="Integrated holistic paradigm"/>
    <n v="9400"/>
    <n v="5918"/>
    <n v="63"/>
    <x v="3"/>
    <n v="160"/>
    <n v="37"/>
    <x v="1"/>
    <s v="USD"/>
    <x v="841"/>
    <n v="14192280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7"/>
    <x v="1"/>
    <s v="USD"/>
    <x v="842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"/>
    <x v="1"/>
    <s v="USD"/>
    <x v="844"/>
    <n v="14828184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"/>
    <x v="1"/>
    <s v="USD"/>
    <x v="845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"/>
    <x v="1"/>
    <s v="USD"/>
    <x v="846"/>
    <n v="14537016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"/>
    <x v="2"/>
    <s v="AUD"/>
    <x v="11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"/>
    <x v="1"/>
    <s v="USD"/>
    <x v="847"/>
    <n v="13539960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"/>
    <x v="1"/>
    <s v="USD"/>
    <x v="848"/>
    <n v="14511096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5"/>
    <x v="1"/>
    <s v="USD"/>
    <x v="849"/>
    <n v="13296312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"/>
    <x v="1"/>
    <s v="USD"/>
    <x v="780"/>
    <n v="1278997200"/>
    <b v="0"/>
    <b v="0"/>
    <x v="10"/>
    <x v="4"/>
    <x v="10"/>
  </r>
  <r>
    <n v="959"/>
    <s v="Black-Graham"/>
    <s v="Operative hybrid utilization"/>
    <n v="145000"/>
    <n v="6631"/>
    <n v="5"/>
    <x v="0"/>
    <n v="130"/>
    <n v="51"/>
    <x v="1"/>
    <s v="USD"/>
    <x v="140"/>
    <n v="12801204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"/>
    <x v="1"/>
    <s v="USD"/>
    <x v="850"/>
    <n v="14581044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4"/>
    <x v="1"/>
    <s v="USD"/>
    <x v="851"/>
    <n v="12982680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"/>
    <x v="1"/>
    <s v="USD"/>
    <x v="852"/>
    <n v="1386223200"/>
    <b v="0"/>
    <b v="0"/>
    <x v="0"/>
    <x v="0"/>
    <x v="0"/>
  </r>
  <r>
    <n v="963"/>
    <s v="Rodriguez-Robinson"/>
    <s v="Ergonomic methodical hub"/>
    <n v="5900"/>
    <n v="4997"/>
    <n v="85"/>
    <x v="0"/>
    <n v="114"/>
    <n v="44"/>
    <x v="6"/>
    <s v="EUR"/>
    <x v="853"/>
    <n v="12998232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5"/>
    <x v="1"/>
    <s v="USD"/>
    <x v="854"/>
    <n v="1431752400"/>
    <b v="0"/>
    <b v="0"/>
    <x v="3"/>
    <x v="3"/>
    <x v="3"/>
  </r>
  <r>
    <n v="965"/>
    <s v="Nunez-King"/>
    <s v="Phased clear-thinking policy"/>
    <n v="2200"/>
    <n v="8501"/>
    <n v="386"/>
    <x v="1"/>
    <n v="207"/>
    <n v="41"/>
    <x v="4"/>
    <s v="GBP"/>
    <x v="67"/>
    <n v="12678552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5"/>
    <x v="1"/>
    <s v="USD"/>
    <x v="855"/>
    <n v="14976756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"/>
    <x v="1"/>
    <s v="USD"/>
    <x v="107"/>
    <n v="13368852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"/>
    <x v="1"/>
    <s v="USD"/>
    <x v="344"/>
    <n v="1295157600"/>
    <b v="0"/>
    <b v="0"/>
    <x v="0"/>
    <x v="0"/>
    <x v="0"/>
  </r>
  <r>
    <n v="969"/>
    <s v="Lopez-King"/>
    <s v="Multi-lateral radical solution"/>
    <n v="7900"/>
    <n v="8550"/>
    <n v="108"/>
    <x v="1"/>
    <n v="93"/>
    <n v="92"/>
    <x v="1"/>
    <s v="USD"/>
    <x v="856"/>
    <n v="15775992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"/>
    <x v="1"/>
    <s v="USD"/>
    <x v="857"/>
    <n v="1305003600"/>
    <b v="0"/>
    <b v="0"/>
    <x v="3"/>
    <x v="3"/>
    <x v="3"/>
  </r>
  <r>
    <n v="971"/>
    <s v="Garner and Sons"/>
    <s v="Versatile neutral workforce"/>
    <n v="5100"/>
    <n v="1414"/>
    <n v="28"/>
    <x v="0"/>
    <n v="24"/>
    <n v="59"/>
    <x v="1"/>
    <s v="USD"/>
    <x v="858"/>
    <n v="13817268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"/>
    <x v="1"/>
    <s v="USD"/>
    <x v="859"/>
    <n v="14024628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4"/>
    <x v="1"/>
    <s v="USD"/>
    <x v="860"/>
    <n v="12921336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"/>
    <x v="1"/>
    <s v="USD"/>
    <x v="170"/>
    <n v="1368939600"/>
    <b v="0"/>
    <b v="0"/>
    <x v="7"/>
    <x v="1"/>
    <x v="7"/>
  </r>
  <r>
    <n v="975"/>
    <s v="Ayala Group"/>
    <s v="Right-sized maximized migration"/>
    <n v="5400"/>
    <n v="8366"/>
    <n v="155"/>
    <x v="1"/>
    <n v="135"/>
    <n v="62"/>
    <x v="1"/>
    <s v="USD"/>
    <x v="861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"/>
    <x v="1"/>
    <s v="USD"/>
    <x v="862"/>
    <n v="12967128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"/>
    <x v="1"/>
    <s v="USD"/>
    <x v="863"/>
    <n v="15207480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4"/>
    <x v="1"/>
    <s v="USD"/>
    <x v="864"/>
    <n v="14808312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5"/>
    <x v="4"/>
    <s v="GBP"/>
    <x v="527"/>
    <n v="14269140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6"/>
    <x v="1"/>
    <s v="USD"/>
    <x v="865"/>
    <n v="1446616800"/>
    <b v="1"/>
    <b v="0"/>
    <x v="9"/>
    <x v="5"/>
    <x v="9"/>
  </r>
  <r>
    <n v="981"/>
    <s v="Diaz-Little"/>
    <s v="Grass-roots executive synergy"/>
    <n v="6700"/>
    <n v="11941"/>
    <n v="178"/>
    <x v="1"/>
    <n v="323"/>
    <n v="37"/>
    <x v="1"/>
    <s v="USD"/>
    <x v="866"/>
    <n v="15170328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2"/>
    <x v="1"/>
    <s v="USD"/>
    <x v="867"/>
    <n v="13112244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"/>
    <x v="1"/>
    <s v="USD"/>
    <x v="105"/>
    <n v="15701652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"/>
    <x v="1"/>
    <s v="USD"/>
    <x v="253"/>
    <n v="13031892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7"/>
    <x v="1"/>
    <s v="USD"/>
    <x v="864"/>
    <n v="14807448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"/>
    <x v="1"/>
    <s v="USD"/>
    <x v="843"/>
    <n v="15558228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7"/>
    <x v="1"/>
    <s v="USD"/>
    <x v="289"/>
    <n v="1458882000"/>
    <b v="0"/>
    <b v="1"/>
    <x v="6"/>
    <x v="4"/>
    <x v="6"/>
  </r>
  <r>
    <n v="991"/>
    <s v="Ramirez LLC"/>
    <s v="Reduced reciprocal focus group"/>
    <n v="9800"/>
    <n v="11091"/>
    <n v="113"/>
    <x v="1"/>
    <n v="241"/>
    <n v="46"/>
    <x v="1"/>
    <s v="USD"/>
    <x v="870"/>
    <n v="1411966800"/>
    <b v="0"/>
    <b v="1"/>
    <x v="1"/>
    <x v="1"/>
    <x v="1"/>
  </r>
  <r>
    <n v="992"/>
    <s v="Morrow Inc"/>
    <s v="Networked global migration"/>
    <n v="3100"/>
    <n v="13223"/>
    <n v="427"/>
    <x v="1"/>
    <n v="132"/>
    <n v="100"/>
    <x v="1"/>
    <s v="USD"/>
    <x v="871"/>
    <n v="15268788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"/>
    <x v="6"/>
    <s v="EUR"/>
    <x v="872"/>
    <n v="14524056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8"/>
    <x v="1"/>
    <s v="USD"/>
    <x v="873"/>
    <n v="14140404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3"/>
    <x v="1"/>
    <s v="USD"/>
    <x v="875"/>
    <n v="1359698400"/>
    <b v="0"/>
    <b v="0"/>
    <x v="3"/>
    <x v="3"/>
    <x v="3"/>
  </r>
  <r>
    <n v="997"/>
    <s v="Ball LLC"/>
    <s v="Right-sized full-range throughput"/>
    <n v="7600"/>
    <n v="4603"/>
    <n v="61"/>
    <x v="3"/>
    <n v="139"/>
    <n v="33"/>
    <x v="6"/>
    <s v="EUR"/>
    <x v="876"/>
    <n v="13906296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"/>
    <x v="1"/>
    <s v="USD"/>
    <x v="877"/>
    <n v="12670776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6"/>
    <x v="1"/>
    <s v="USD"/>
    <x v="878"/>
    <n v="1467781200"/>
    <b v="0"/>
    <b v="0"/>
    <x v="0"/>
    <x v="0"/>
    <x v="0"/>
  </r>
  <r>
    <m/>
    <m/>
    <m/>
    <m/>
    <m/>
    <m/>
    <x v="4"/>
    <m/>
    <m/>
    <x v="7"/>
    <m/>
    <x v="879"/>
    <m/>
    <m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FFF00-00FD-4404-94C8-608EA5473E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2565F-45A8-46D8-B538-C58F9987CB5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C47DD-C2F5-4636-B3B0-A11060340875}" name="PivotTable7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4" hier="18" name="[Range].[Parent Category].[All]" cap="All"/>
    <pageField fld="3" hier="20" name="[Range].[Date Created Coversion (Year)].[All]" cap="All"/>
  </pageFields>
  <dataFields count="1">
    <dataField name="Count of outco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11" sqref="F1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bestFit="1" customWidth="1"/>
    <col min="8" max="8" width="13" bestFit="1" customWidth="1"/>
    <col min="9" max="9" width="15.83203125" bestFit="1" customWidth="1"/>
    <col min="12" max="13" width="11.1640625" bestFit="1" customWidth="1"/>
    <col min="14" max="14" width="20.58203125" style="7" bestFit="1" customWidth="1"/>
    <col min="15" max="15" width="20.33203125" style="7" bestFit="1" customWidth="1"/>
    <col min="18" max="18" width="28.5" bestFit="1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 0,ROUND(E2/H2,0))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 - FIND("/",R2,1))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v>158</v>
      </c>
      <c r="I3">
        <f>IF(H3=0, 0,ROUND(E3/H3,0))</f>
        <v>92</v>
      </c>
      <c r="J3" t="s">
        <v>21</v>
      </c>
      <c r="K3" t="s">
        <v>22</v>
      </c>
      <c r="L3">
        <v>1408424400</v>
      </c>
      <c r="M3">
        <v>1408597200</v>
      </c>
      <c r="N3" s="7">
        <f>(((L3/60)/60)/24)+DATE(1970,1,1)</f>
        <v>41870.208333333336</v>
      </c>
      <c r="O3" s="7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LEFT(R3,FIND("/",R3,1)-1)</f>
        <v>music</v>
      </c>
      <c r="T3" t="str">
        <f>RIGHT(R3,LEN(R3) - FIND("/",R3,1))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ROUND(E4/D4*100,0)</f>
        <v>131</v>
      </c>
      <c r="G4" t="s">
        <v>20</v>
      </c>
      <c r="H4">
        <v>1425</v>
      </c>
      <c r="I4">
        <f>IF(H4=0, 0,ROUND(E4/H4,0))</f>
        <v>100</v>
      </c>
      <c r="J4" t="s">
        <v>26</v>
      </c>
      <c r="K4" t="s">
        <v>27</v>
      </c>
      <c r="L4">
        <v>1384668000</v>
      </c>
      <c r="M4">
        <v>1384840800</v>
      </c>
      <c r="N4" s="7">
        <f>(((L4/60)/60)/24)+DATE(1970,1,1)</f>
        <v>41595.25</v>
      </c>
      <c r="O4" s="7">
        <f>(((M4/60)/60)/24)+DATE(1970,1,1)</f>
        <v>41597.25</v>
      </c>
      <c r="P4" t="b">
        <v>0</v>
      </c>
      <c r="Q4" t="b">
        <v>0</v>
      </c>
      <c r="R4" t="s">
        <v>28</v>
      </c>
      <c r="S4" t="str">
        <f>LEFT(R4,FIND("/",R4,1)-1)</f>
        <v>technology</v>
      </c>
      <c r="T4" t="str">
        <f>RIGHT(R4,LEN(R4) - FIND("/",R4,1))</f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ROUND(E5/D5*100,0)</f>
        <v>59</v>
      </c>
      <c r="G5" t="s">
        <v>14</v>
      </c>
      <c r="H5">
        <v>24</v>
      </c>
      <c r="I5">
        <f>IF(H5=0, 0,ROUND(E5/H5,0))</f>
        <v>103</v>
      </c>
      <c r="J5" t="s">
        <v>21</v>
      </c>
      <c r="K5" t="s">
        <v>22</v>
      </c>
      <c r="L5">
        <v>1565499600</v>
      </c>
      <c r="M5">
        <v>1568955600</v>
      </c>
      <c r="N5" s="7">
        <f>(((L5/60)/60)/24)+DATE(1970,1,1)</f>
        <v>43688.208333333328</v>
      </c>
      <c r="O5" s="7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>LEFT(R5,FIND("/",R5,1)-1)</f>
        <v>music</v>
      </c>
      <c r="T5" t="str">
        <f>RIGHT(R5,LEN(R5) - FIND("/",R5,1))</f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ROUND(E6/D6*100,0)</f>
        <v>69</v>
      </c>
      <c r="G6" t="s">
        <v>14</v>
      </c>
      <c r="H6">
        <v>53</v>
      </c>
      <c r="I6">
        <f>IF(H6=0, 0,ROUND(E6/H6,0))</f>
        <v>99</v>
      </c>
      <c r="J6" t="s">
        <v>21</v>
      </c>
      <c r="K6" t="s">
        <v>22</v>
      </c>
      <c r="L6">
        <v>1547964000</v>
      </c>
      <c r="M6">
        <v>1548309600</v>
      </c>
      <c r="N6" s="7">
        <f>(((L6/60)/60)/24)+DATE(1970,1,1)</f>
        <v>43485.25</v>
      </c>
      <c r="O6" s="7">
        <f>(((M6/60)/60)/24)+DATE(1970,1,1)</f>
        <v>43489.25</v>
      </c>
      <c r="P6" t="b">
        <v>0</v>
      </c>
      <c r="Q6" t="b">
        <v>0</v>
      </c>
      <c r="R6" t="s">
        <v>33</v>
      </c>
      <c r="S6" t="str">
        <f>LEFT(R6,FIND("/",R6,1)-1)</f>
        <v>theater</v>
      </c>
      <c r="T6" t="str">
        <f>RIGHT(R6,LEN(R6) - FIND("/",R6,1))</f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ROUND(E7/D7*100,0)</f>
        <v>174</v>
      </c>
      <c r="G7" t="s">
        <v>20</v>
      </c>
      <c r="H7">
        <v>174</v>
      </c>
      <c r="I7">
        <f>IF(H7=0, 0,ROUND(E7/H7,0))</f>
        <v>76</v>
      </c>
      <c r="J7" t="s">
        <v>36</v>
      </c>
      <c r="K7" t="s">
        <v>37</v>
      </c>
      <c r="L7">
        <v>1346130000</v>
      </c>
      <c r="M7">
        <v>1347080400</v>
      </c>
      <c r="N7" s="7">
        <f>(((L7/60)/60)/24)+DATE(1970,1,1)</f>
        <v>41149.208333333336</v>
      </c>
      <c r="O7" s="7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>LEFT(R7,FIND("/",R7,1)-1)</f>
        <v>theater</v>
      </c>
      <c r="T7" t="str">
        <f>RIGHT(R7,LEN(R7) - FIND("/",R7,1))</f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ROUND(E8/D8*100,0)</f>
        <v>21</v>
      </c>
      <c r="G8" t="s">
        <v>14</v>
      </c>
      <c r="H8">
        <v>18</v>
      </c>
      <c r="I8">
        <f>IF(H8=0, 0,ROUND(E8/H8,0))</f>
        <v>61</v>
      </c>
      <c r="J8" t="s">
        <v>40</v>
      </c>
      <c r="K8" t="s">
        <v>41</v>
      </c>
      <c r="L8">
        <v>1505278800</v>
      </c>
      <c r="M8">
        <v>1505365200</v>
      </c>
      <c r="N8" s="7">
        <f>(((L8/60)/60)/24)+DATE(1970,1,1)</f>
        <v>42991.208333333328</v>
      </c>
      <c r="O8" s="7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>LEFT(R8,FIND("/",R8,1)-1)</f>
        <v>film &amp; video</v>
      </c>
      <c r="T8" t="str">
        <f>RIGHT(R8,LEN(R8) - FIND("/",R8,1))</f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ROUND(E9/D9*100,0)</f>
        <v>328</v>
      </c>
      <c r="G9" t="s">
        <v>20</v>
      </c>
      <c r="H9">
        <v>227</v>
      </c>
      <c r="I9">
        <f>IF(H9=0, 0,ROUND(E9/H9,0))</f>
        <v>65</v>
      </c>
      <c r="J9" t="s">
        <v>36</v>
      </c>
      <c r="K9" t="s">
        <v>37</v>
      </c>
      <c r="L9">
        <v>1439442000</v>
      </c>
      <c r="M9">
        <v>1439614800</v>
      </c>
      <c r="N9" s="7">
        <f>(((L9/60)/60)/24)+DATE(1970,1,1)</f>
        <v>42229.208333333328</v>
      </c>
      <c r="O9" s="7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>LEFT(R9,FIND("/",R9,1)-1)</f>
        <v>theater</v>
      </c>
      <c r="T9" t="str">
        <f>RIGHT(R9,LEN(R9) - FIND("/",R9,1))</f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ROUND(E10/D10*100,0)</f>
        <v>20</v>
      </c>
      <c r="G10" t="s">
        <v>47</v>
      </c>
      <c r="H10">
        <v>708</v>
      </c>
      <c r="I10">
        <f>IF(H10=0, 0,ROUND(E10/H10,0))</f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>(((L10/60)/60)/24)+DATE(1970,1,1)</f>
        <v>40399.208333333336</v>
      </c>
      <c r="O10" s="7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LEFT(R10,FIND("/",R10,1)-1)</f>
        <v>theater</v>
      </c>
      <c r="T10" t="str">
        <f>RIGHT(R10,LEN(R10) - FIND("/",R10,1))</f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ROUND(E11/D11*100,0)</f>
        <v>52</v>
      </c>
      <c r="G11" t="s">
        <v>14</v>
      </c>
      <c r="H11">
        <v>44</v>
      </c>
      <c r="I11">
        <f>IF(H11=0, 0,ROUND(E11/H11,0))</f>
        <v>73</v>
      </c>
      <c r="J11" t="s">
        <v>21</v>
      </c>
      <c r="K11" t="s">
        <v>22</v>
      </c>
      <c r="L11">
        <v>1379566800</v>
      </c>
      <c r="M11">
        <v>1383804000</v>
      </c>
      <c r="N11" s="7">
        <f>(((L11/60)/60)/24)+DATE(1970,1,1)</f>
        <v>41536.208333333336</v>
      </c>
      <c r="O11" s="7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>LEFT(R11,FIND("/",R11,1)-1)</f>
        <v>music</v>
      </c>
      <c r="T11" t="str">
        <f>RIGHT(R11,LEN(R11) - FIND("/",R11,1))</f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ROUND(E12/D12*100,0)</f>
        <v>266</v>
      </c>
      <c r="G12" t="s">
        <v>20</v>
      </c>
      <c r="H12">
        <v>220</v>
      </c>
      <c r="I12">
        <f>IF(H12=0, 0,ROUND(E12/H12,0))</f>
        <v>63</v>
      </c>
      <c r="J12" t="s">
        <v>21</v>
      </c>
      <c r="K12" t="s">
        <v>22</v>
      </c>
      <c r="L12">
        <v>1281762000</v>
      </c>
      <c r="M12">
        <v>1285909200</v>
      </c>
      <c r="N12" s="7">
        <f>(((L12/60)/60)/24)+DATE(1970,1,1)</f>
        <v>40404.208333333336</v>
      </c>
      <c r="O12" s="7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LEFT(R12,FIND("/",R12,1)-1)</f>
        <v>film &amp; video</v>
      </c>
      <c r="T12" t="str">
        <f>RIGHT(R12,LEN(R12) - FIND("/",R12,1))</f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ROUND(E13/D13*100,0)</f>
        <v>48</v>
      </c>
      <c r="G13" t="s">
        <v>14</v>
      </c>
      <c r="H13">
        <v>27</v>
      </c>
      <c r="I13">
        <f>IF(H13=0, 0,ROUND(E13/H13,0))</f>
        <v>112</v>
      </c>
      <c r="J13" t="s">
        <v>21</v>
      </c>
      <c r="K13" t="s">
        <v>22</v>
      </c>
      <c r="L13">
        <v>1285045200</v>
      </c>
      <c r="M13">
        <v>1285563600</v>
      </c>
      <c r="N13" s="7">
        <f>(((L13/60)/60)/24)+DATE(1970,1,1)</f>
        <v>40442.208333333336</v>
      </c>
      <c r="O13" s="7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LEFT(R13,FIND("/",R13,1)-1)</f>
        <v>theater</v>
      </c>
      <c r="T13" t="str">
        <f>RIGHT(R13,LEN(R13) - FIND("/",R13,1))</f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ROUND(E14/D14*100,0)</f>
        <v>89</v>
      </c>
      <c r="G14" t="s">
        <v>14</v>
      </c>
      <c r="H14">
        <v>55</v>
      </c>
      <c r="I14">
        <f>IF(H14=0, 0,ROUND(E14/H14,0))</f>
        <v>102</v>
      </c>
      <c r="J14" t="s">
        <v>21</v>
      </c>
      <c r="K14" t="s">
        <v>22</v>
      </c>
      <c r="L14">
        <v>1571720400</v>
      </c>
      <c r="M14">
        <v>1572411600</v>
      </c>
      <c r="N14" s="7">
        <f>(((L14/60)/60)/24)+DATE(1970,1,1)</f>
        <v>43760.208333333328</v>
      </c>
      <c r="O14" s="7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LEFT(R14,FIND("/",R14,1)-1)</f>
        <v>film &amp; video</v>
      </c>
      <c r="T14" t="str">
        <f>RIGHT(R14,LEN(R14) - FIND("/",R14,1))</f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ROUND(E15/D15*100,0)</f>
        <v>245</v>
      </c>
      <c r="G15" t="s">
        <v>20</v>
      </c>
      <c r="H15">
        <v>98</v>
      </c>
      <c r="I15">
        <f>IF(H15=0, 0,ROUND(E15/H15,0))</f>
        <v>105</v>
      </c>
      <c r="J15" t="s">
        <v>21</v>
      </c>
      <c r="K15" t="s">
        <v>22</v>
      </c>
      <c r="L15">
        <v>1465621200</v>
      </c>
      <c r="M15">
        <v>1466658000</v>
      </c>
      <c r="N15" s="7">
        <f>(((L15/60)/60)/24)+DATE(1970,1,1)</f>
        <v>42532.208333333328</v>
      </c>
      <c r="O15" s="7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LEFT(R15,FIND("/",R15,1)-1)</f>
        <v>music</v>
      </c>
      <c r="T15" t="str">
        <f>RIGHT(R15,LEN(R15) - FIND("/",R15,1))</f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ROUND(E16/D16*100,0)</f>
        <v>67</v>
      </c>
      <c r="G16" t="s">
        <v>14</v>
      </c>
      <c r="H16">
        <v>200</v>
      </c>
      <c r="I16">
        <f>IF(H16=0, 0,ROUND(E16/H16,0))</f>
        <v>94</v>
      </c>
      <c r="J16" t="s">
        <v>21</v>
      </c>
      <c r="K16" t="s">
        <v>22</v>
      </c>
      <c r="L16">
        <v>1331013600</v>
      </c>
      <c r="M16">
        <v>1333342800</v>
      </c>
      <c r="N16" s="7">
        <f>(((L16/60)/60)/24)+DATE(1970,1,1)</f>
        <v>40974.25</v>
      </c>
      <c r="O16" s="7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LEFT(R16,FIND("/",R16,1)-1)</f>
        <v>music</v>
      </c>
      <c r="T16" t="str">
        <f>RIGHT(R16,LEN(R16) - FIND("/",R16,1))</f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ROUND(E17/D17*100,0)</f>
        <v>47</v>
      </c>
      <c r="G17" t="s">
        <v>14</v>
      </c>
      <c r="H17">
        <v>452</v>
      </c>
      <c r="I17">
        <f>IF(H17=0, 0,ROUND(E17/H17,0))</f>
        <v>85</v>
      </c>
      <c r="J17" t="s">
        <v>21</v>
      </c>
      <c r="K17" t="s">
        <v>22</v>
      </c>
      <c r="L17">
        <v>1575957600</v>
      </c>
      <c r="M17">
        <v>1576303200</v>
      </c>
      <c r="N17" s="7">
        <f>(((L17/60)/60)/24)+DATE(1970,1,1)</f>
        <v>43809.25</v>
      </c>
      <c r="O17" s="7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>LEFT(R17,FIND("/",R17,1)-1)</f>
        <v>technology</v>
      </c>
      <c r="T17" t="str">
        <f>RIGHT(R17,LEN(R17) - FIND("/",R17,1))</f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ROUND(E18/D18*100,0)</f>
        <v>649</v>
      </c>
      <c r="G18" t="s">
        <v>20</v>
      </c>
      <c r="H18">
        <v>100</v>
      </c>
      <c r="I18">
        <f>IF(H18=0, 0,ROUND(E18/H18,0))</f>
        <v>110</v>
      </c>
      <c r="J18" t="s">
        <v>21</v>
      </c>
      <c r="K18" t="s">
        <v>22</v>
      </c>
      <c r="L18">
        <v>1390370400</v>
      </c>
      <c r="M18">
        <v>1392271200</v>
      </c>
      <c r="N18" s="7">
        <f>(((L18/60)/60)/24)+DATE(1970,1,1)</f>
        <v>41661.25</v>
      </c>
      <c r="O18" s="7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>LEFT(R18,FIND("/",R18,1)-1)</f>
        <v>publishing</v>
      </c>
      <c r="T18" t="str">
        <f>RIGHT(R18,LEN(R18) - FIND("/",R18,1))</f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ROUND(E19/D19*100,0)</f>
        <v>159</v>
      </c>
      <c r="G19" t="s">
        <v>20</v>
      </c>
      <c r="H19">
        <v>1249</v>
      </c>
      <c r="I19">
        <f>IF(H19=0, 0,ROUND(E19/H19,0))</f>
        <v>108</v>
      </c>
      <c r="J19" t="s">
        <v>21</v>
      </c>
      <c r="K19" t="s">
        <v>22</v>
      </c>
      <c r="L19">
        <v>1294812000</v>
      </c>
      <c r="M19">
        <v>1294898400</v>
      </c>
      <c r="N19" s="7">
        <f>(((L19/60)/60)/24)+DATE(1970,1,1)</f>
        <v>40555.25</v>
      </c>
      <c r="O19" s="7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>LEFT(R19,FIND("/",R19,1)-1)</f>
        <v>film &amp; video</v>
      </c>
      <c r="T19" t="str">
        <f>RIGHT(R19,LEN(R19) - FIND("/",R19,1))</f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ROUND(E20/D20*100,0)</f>
        <v>67</v>
      </c>
      <c r="G20" t="s">
        <v>74</v>
      </c>
      <c r="H20">
        <v>135</v>
      </c>
      <c r="I20">
        <f>IF(H20=0, 0,ROUND(E20/H20,0))</f>
        <v>45</v>
      </c>
      <c r="J20" t="s">
        <v>21</v>
      </c>
      <c r="K20" t="s">
        <v>22</v>
      </c>
      <c r="L20">
        <v>1536382800</v>
      </c>
      <c r="M20">
        <v>1537074000</v>
      </c>
      <c r="N20" s="7">
        <f>(((L20/60)/60)/24)+DATE(1970,1,1)</f>
        <v>43351.208333333328</v>
      </c>
      <c r="O20" s="7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LEFT(R20,FIND("/",R20,1)-1)</f>
        <v>theater</v>
      </c>
      <c r="T20" t="str">
        <f>RIGHT(R20,LEN(R20) - FIND("/",R20,1))</f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ROUND(E21/D21*100,0)</f>
        <v>49</v>
      </c>
      <c r="G21" t="s">
        <v>14</v>
      </c>
      <c r="H21">
        <v>674</v>
      </c>
      <c r="I21">
        <f>IF(H21=0, 0,ROUND(E21/H21,0))</f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>(((L21/60)/60)/24)+DATE(1970,1,1)</f>
        <v>43528.25</v>
      </c>
      <c r="O21" s="7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LEFT(R21,FIND("/",R21,1)-1)</f>
        <v>theater</v>
      </c>
      <c r="T21" t="str">
        <f>RIGHT(R21,LEN(R21) - FIND("/",R21,1))</f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ROUND(E22/D22*100,0)</f>
        <v>112</v>
      </c>
      <c r="G22" t="s">
        <v>20</v>
      </c>
      <c r="H22">
        <v>1396</v>
      </c>
      <c r="I22">
        <f>IF(H22=0, 0,ROUND(E22/H22,0))</f>
        <v>106</v>
      </c>
      <c r="J22" t="s">
        <v>21</v>
      </c>
      <c r="K22" t="s">
        <v>22</v>
      </c>
      <c r="L22">
        <v>1406523600</v>
      </c>
      <c r="M22">
        <v>1406523600</v>
      </c>
      <c r="N22" s="7">
        <f>(((L22/60)/60)/24)+DATE(1970,1,1)</f>
        <v>41848.208333333336</v>
      </c>
      <c r="O22" s="7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LEFT(R22,FIND("/",R22,1)-1)</f>
        <v>film &amp; video</v>
      </c>
      <c r="T22" t="str">
        <f>RIGHT(R22,LEN(R22) - FIND("/",R22,1))</f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ROUND(E23/D23*100,0)</f>
        <v>41</v>
      </c>
      <c r="G23" t="s">
        <v>14</v>
      </c>
      <c r="H23">
        <v>558</v>
      </c>
      <c r="I23">
        <f>IF(H23=0, 0,ROUND(E23/H23,0))</f>
        <v>69</v>
      </c>
      <c r="J23" t="s">
        <v>21</v>
      </c>
      <c r="K23" t="s">
        <v>22</v>
      </c>
      <c r="L23">
        <v>1313384400</v>
      </c>
      <c r="M23">
        <v>1316322000</v>
      </c>
      <c r="N23" s="7">
        <f>(((L23/60)/60)/24)+DATE(1970,1,1)</f>
        <v>40770.208333333336</v>
      </c>
      <c r="O23" s="7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LEFT(R23,FIND("/",R23,1)-1)</f>
        <v>theater</v>
      </c>
      <c r="T23" t="str">
        <f>RIGHT(R23,LEN(R23) - FIND("/",R23,1))</f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ROUND(E24/D24*100,0)</f>
        <v>128</v>
      </c>
      <c r="G24" t="s">
        <v>20</v>
      </c>
      <c r="H24">
        <v>890</v>
      </c>
      <c r="I24">
        <f>IF(H24=0, 0,ROUND(E24/H24,0))</f>
        <v>85</v>
      </c>
      <c r="J24" t="s">
        <v>21</v>
      </c>
      <c r="K24" t="s">
        <v>22</v>
      </c>
      <c r="L24">
        <v>1522731600</v>
      </c>
      <c r="M24">
        <v>1524027600</v>
      </c>
      <c r="N24" s="7">
        <f>(((L24/60)/60)/24)+DATE(1970,1,1)</f>
        <v>43193.208333333328</v>
      </c>
      <c r="O24" s="7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LEFT(R24,FIND("/",R24,1)-1)</f>
        <v>theater</v>
      </c>
      <c r="T24" t="str">
        <f>RIGHT(R24,LEN(R24) - FIND("/",R24,1))</f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ROUND(E25/D25*100,0)</f>
        <v>332</v>
      </c>
      <c r="G25" t="s">
        <v>20</v>
      </c>
      <c r="H25">
        <v>142</v>
      </c>
      <c r="I25">
        <f>IF(H25=0, 0,ROUND(E25/H25,0))</f>
        <v>105</v>
      </c>
      <c r="J25" t="s">
        <v>40</v>
      </c>
      <c r="K25" t="s">
        <v>41</v>
      </c>
      <c r="L25">
        <v>1550124000</v>
      </c>
      <c r="M25">
        <v>1554699600</v>
      </c>
      <c r="N25" s="7">
        <f>(((L25/60)/60)/24)+DATE(1970,1,1)</f>
        <v>43510.25</v>
      </c>
      <c r="O25" s="7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LEFT(R25,FIND("/",R25,1)-1)</f>
        <v>film &amp; video</v>
      </c>
      <c r="T25" t="str">
        <f>RIGHT(R25,LEN(R25) - FIND("/",R25,1))</f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ROUND(E26/D26*100,0)</f>
        <v>113</v>
      </c>
      <c r="G26" t="s">
        <v>20</v>
      </c>
      <c r="H26">
        <v>2673</v>
      </c>
      <c r="I26">
        <f>IF(H26=0, 0,ROUND(E26/H26,0))</f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>(((L26/60)/60)/24)+DATE(1970,1,1)</f>
        <v>41811.208333333336</v>
      </c>
      <c r="O26" s="7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LEFT(R26,FIND("/",R26,1)-1)</f>
        <v>technology</v>
      </c>
      <c r="T26" t="str">
        <f>RIGHT(R26,LEN(R26) - FIND("/",R26,1))</f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ROUND(E27/D27*100,0)</f>
        <v>216</v>
      </c>
      <c r="G27" t="s">
        <v>20</v>
      </c>
      <c r="H27">
        <v>163</v>
      </c>
      <c r="I27">
        <f>IF(H27=0, 0,ROUND(E27/H27,0))</f>
        <v>73</v>
      </c>
      <c r="J27" t="s">
        <v>21</v>
      </c>
      <c r="K27" t="s">
        <v>22</v>
      </c>
      <c r="L27">
        <v>1305694800</v>
      </c>
      <c r="M27">
        <v>1307422800</v>
      </c>
      <c r="N27" s="7">
        <f>(((L27/60)/60)/24)+DATE(1970,1,1)</f>
        <v>40681.208333333336</v>
      </c>
      <c r="O27" s="7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LEFT(R27,FIND("/",R27,1)-1)</f>
        <v>games</v>
      </c>
      <c r="T27" t="str">
        <f>RIGHT(R27,LEN(R27) - FIND("/",R27,1))</f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ROUND(E28/D28*100,0)</f>
        <v>48</v>
      </c>
      <c r="G28" t="s">
        <v>74</v>
      </c>
      <c r="H28">
        <v>1480</v>
      </c>
      <c r="I28">
        <f>IF(H28=0, 0,ROUND(E28/H28,0))</f>
        <v>35</v>
      </c>
      <c r="J28" t="s">
        <v>21</v>
      </c>
      <c r="K28" t="s">
        <v>22</v>
      </c>
      <c r="L28">
        <v>1533013200</v>
      </c>
      <c r="M28">
        <v>1535346000</v>
      </c>
      <c r="N28" s="7">
        <f>(((L28/60)/60)/24)+DATE(1970,1,1)</f>
        <v>43312.208333333328</v>
      </c>
      <c r="O28" s="7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LEFT(R28,FIND("/",R28,1)-1)</f>
        <v>theater</v>
      </c>
      <c r="T28" t="str">
        <f>RIGHT(R28,LEN(R28) - FIND("/",R28,1))</f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ROUND(E29/D29*100,0)</f>
        <v>80</v>
      </c>
      <c r="G29" t="s">
        <v>14</v>
      </c>
      <c r="H29">
        <v>15</v>
      </c>
      <c r="I29">
        <f>IF(H29=0, 0,ROUND(E29/H29,0))</f>
        <v>107</v>
      </c>
      <c r="J29" t="s">
        <v>21</v>
      </c>
      <c r="K29" t="s">
        <v>22</v>
      </c>
      <c r="L29">
        <v>1443848400</v>
      </c>
      <c r="M29">
        <v>1444539600</v>
      </c>
      <c r="N29" s="7">
        <f>(((L29/60)/60)/24)+DATE(1970,1,1)</f>
        <v>42280.208333333328</v>
      </c>
      <c r="O29" s="7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LEFT(R29,FIND("/",R29,1)-1)</f>
        <v>music</v>
      </c>
      <c r="T29" t="str">
        <f>RIGHT(R29,LEN(R29) - FIND("/",R29,1))</f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ROUND(E30/D30*100,0)</f>
        <v>105</v>
      </c>
      <c r="G30" t="s">
        <v>20</v>
      </c>
      <c r="H30">
        <v>2220</v>
      </c>
      <c r="I30">
        <f>IF(H30=0, 0,ROUND(E30/H30,0))</f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>(((L30/60)/60)/24)+DATE(1970,1,1)</f>
        <v>40218.25</v>
      </c>
      <c r="O30" s="7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>LEFT(R30,FIND("/",R30,1)-1)</f>
        <v>theater</v>
      </c>
      <c r="T30" t="str">
        <f>RIGHT(R30,LEN(R30) - FIND("/",R30,1))</f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ROUND(E31/D31*100,0)</f>
        <v>329</v>
      </c>
      <c r="G31" t="s">
        <v>20</v>
      </c>
      <c r="H31">
        <v>1606</v>
      </c>
      <c r="I31">
        <f>IF(H31=0, 0,ROUND(E31/H31,0))</f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>(((L31/60)/60)/24)+DATE(1970,1,1)</f>
        <v>43301.208333333328</v>
      </c>
      <c r="O31" s="7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LEFT(R31,FIND("/",R31,1)-1)</f>
        <v>film &amp; video</v>
      </c>
      <c r="T31" t="str">
        <f>RIGHT(R31,LEN(R31) - FIND("/",R31,1))</f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ROUND(E32/D32*100,0)</f>
        <v>161</v>
      </c>
      <c r="G32" t="s">
        <v>20</v>
      </c>
      <c r="H32">
        <v>129</v>
      </c>
      <c r="I32">
        <f>IF(H32=0, 0,ROUND(E32/H32,0))</f>
        <v>112</v>
      </c>
      <c r="J32" t="s">
        <v>21</v>
      </c>
      <c r="K32" t="s">
        <v>22</v>
      </c>
      <c r="L32">
        <v>1558674000</v>
      </c>
      <c r="M32">
        <v>1559106000</v>
      </c>
      <c r="N32" s="7">
        <f>(((L32/60)/60)/24)+DATE(1970,1,1)</f>
        <v>43609.208333333328</v>
      </c>
      <c r="O32" s="7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LEFT(R32,FIND("/",R32,1)-1)</f>
        <v>film &amp; video</v>
      </c>
      <c r="T32" t="str">
        <f>RIGHT(R32,LEN(R32) - FIND("/",R32,1))</f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ROUND(E33/D33*100,0)</f>
        <v>310</v>
      </c>
      <c r="G33" t="s">
        <v>20</v>
      </c>
      <c r="H33">
        <v>226</v>
      </c>
      <c r="I33">
        <f>IF(H33=0, 0,ROUND(E33/H33,0))</f>
        <v>48</v>
      </c>
      <c r="J33" t="s">
        <v>40</v>
      </c>
      <c r="K33" t="s">
        <v>41</v>
      </c>
      <c r="L33">
        <v>1451973600</v>
      </c>
      <c r="M33">
        <v>1454392800</v>
      </c>
      <c r="N33" s="7">
        <f>(((L33/60)/60)/24)+DATE(1970,1,1)</f>
        <v>42374.25</v>
      </c>
      <c r="O33" s="7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>LEFT(R33,FIND("/",R33,1)-1)</f>
        <v>games</v>
      </c>
      <c r="T33" t="str">
        <f>RIGHT(R33,LEN(R33) - FIND("/",R33,1))</f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ROUND(E34/D34*100,0)</f>
        <v>87</v>
      </c>
      <c r="G34" t="s">
        <v>14</v>
      </c>
      <c r="H34">
        <v>2307</v>
      </c>
      <c r="I34">
        <f>IF(H34=0, 0,ROUND(E34/H34,0))</f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>(((L34/60)/60)/24)+DATE(1970,1,1)</f>
        <v>43110.25</v>
      </c>
      <c r="O34" s="7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>LEFT(R34,FIND("/",R34,1)-1)</f>
        <v>film &amp; video</v>
      </c>
      <c r="T34" t="str">
        <f>RIGHT(R34,LEN(R34) - FIND("/",R34,1))</f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ROUND(E35/D35*100,0)</f>
        <v>378</v>
      </c>
      <c r="G35" t="s">
        <v>20</v>
      </c>
      <c r="H35">
        <v>5419</v>
      </c>
      <c r="I35">
        <f>IF(H35=0, 0,ROUND(E35/H35,0))</f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>(((L35/60)/60)/24)+DATE(1970,1,1)</f>
        <v>41917.208333333336</v>
      </c>
      <c r="O35" s="7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>LEFT(R35,FIND("/",R35,1)-1)</f>
        <v>theater</v>
      </c>
      <c r="T35" t="str">
        <f>RIGHT(R35,LEN(R35) - FIND("/",R35,1))</f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ROUND(E36/D36*100,0)</f>
        <v>151</v>
      </c>
      <c r="G36" t="s">
        <v>20</v>
      </c>
      <c r="H36">
        <v>165</v>
      </c>
      <c r="I36">
        <f>IF(H36=0, 0,ROUND(E36/H36,0))</f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>(((L36/60)/60)/24)+DATE(1970,1,1)</f>
        <v>42817.208333333328</v>
      </c>
      <c r="O36" s="7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LEFT(R36,FIND("/",R36,1)-1)</f>
        <v>film &amp; video</v>
      </c>
      <c r="T36" t="str">
        <f>RIGHT(R36,LEN(R36) - FIND("/",R36,1))</f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ROUND(E37/D37*100,0)</f>
        <v>150</v>
      </c>
      <c r="G37" t="s">
        <v>20</v>
      </c>
      <c r="H37">
        <v>1965</v>
      </c>
      <c r="I37">
        <f>IF(H37=0, 0,ROUND(E37/H37,0))</f>
        <v>96</v>
      </c>
      <c r="J37" t="s">
        <v>36</v>
      </c>
      <c r="K37" t="s">
        <v>37</v>
      </c>
      <c r="L37">
        <v>1547877600</v>
      </c>
      <c r="M37">
        <v>1551506400</v>
      </c>
      <c r="N37" s="7">
        <f>(((L37/60)/60)/24)+DATE(1970,1,1)</f>
        <v>43484.25</v>
      </c>
      <c r="O37" s="7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>LEFT(R37,FIND("/",R37,1)-1)</f>
        <v>film &amp; video</v>
      </c>
      <c r="T37" t="str">
        <f>RIGHT(R37,LEN(R37) - FIND("/",R37,1))</f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ROUND(E38/D38*100,0)</f>
        <v>157</v>
      </c>
      <c r="G38" t="s">
        <v>20</v>
      </c>
      <c r="H38">
        <v>16</v>
      </c>
      <c r="I38">
        <f>IF(H38=0, 0,ROUND(E38/H38,0))</f>
        <v>69</v>
      </c>
      <c r="J38" t="s">
        <v>21</v>
      </c>
      <c r="K38" t="s">
        <v>22</v>
      </c>
      <c r="L38">
        <v>1298700000</v>
      </c>
      <c r="M38">
        <v>1300856400</v>
      </c>
      <c r="N38" s="7">
        <f>(((L38/60)/60)/24)+DATE(1970,1,1)</f>
        <v>40600.25</v>
      </c>
      <c r="O38" s="7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LEFT(R38,FIND("/",R38,1)-1)</f>
        <v>theater</v>
      </c>
      <c r="T38" t="str">
        <f>RIGHT(R38,LEN(R38) - FIND("/",R38,1))</f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ROUND(E39/D39*100,0)</f>
        <v>140</v>
      </c>
      <c r="G39" t="s">
        <v>20</v>
      </c>
      <c r="H39">
        <v>107</v>
      </c>
      <c r="I39">
        <f>IF(H39=0, 0,ROUND(E39/H39,0))</f>
        <v>106</v>
      </c>
      <c r="J39" t="s">
        <v>21</v>
      </c>
      <c r="K39" t="s">
        <v>22</v>
      </c>
      <c r="L39">
        <v>1570338000</v>
      </c>
      <c r="M39">
        <v>1573192800</v>
      </c>
      <c r="N39" s="7">
        <f>(((L39/60)/60)/24)+DATE(1970,1,1)</f>
        <v>43744.208333333328</v>
      </c>
      <c r="O39" s="7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>LEFT(R39,FIND("/",R39,1)-1)</f>
        <v>publishing</v>
      </c>
      <c r="T39" t="str">
        <f>RIGHT(R39,LEN(R39) - FIND("/",R39,1))</f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ROUND(E40/D40*100,0)</f>
        <v>325</v>
      </c>
      <c r="G40" t="s">
        <v>20</v>
      </c>
      <c r="H40">
        <v>134</v>
      </c>
      <c r="I40">
        <f>IF(H40=0, 0,ROUND(E40/H40,0))</f>
        <v>75</v>
      </c>
      <c r="J40" t="s">
        <v>21</v>
      </c>
      <c r="K40" t="s">
        <v>22</v>
      </c>
      <c r="L40">
        <v>1287378000</v>
      </c>
      <c r="M40">
        <v>1287810000</v>
      </c>
      <c r="N40" s="7">
        <f>(((L40/60)/60)/24)+DATE(1970,1,1)</f>
        <v>40469.208333333336</v>
      </c>
      <c r="O40" s="7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LEFT(R40,FIND("/",R40,1)-1)</f>
        <v>photography</v>
      </c>
      <c r="T40" t="str">
        <f>RIGHT(R40,LEN(R40) - FIND("/",R40,1))</f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ROUND(E41/D41*100,0)</f>
        <v>51</v>
      </c>
      <c r="G41" t="s">
        <v>14</v>
      </c>
      <c r="H41">
        <v>88</v>
      </c>
      <c r="I41">
        <f>IF(H41=0, 0,ROUND(E41/H41,0))</f>
        <v>57</v>
      </c>
      <c r="J41" t="s">
        <v>36</v>
      </c>
      <c r="K41" t="s">
        <v>37</v>
      </c>
      <c r="L41">
        <v>1361772000</v>
      </c>
      <c r="M41">
        <v>1362978000</v>
      </c>
      <c r="N41" s="7">
        <f>(((L41/60)/60)/24)+DATE(1970,1,1)</f>
        <v>41330.25</v>
      </c>
      <c r="O41" s="7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LEFT(R41,FIND("/",R41,1)-1)</f>
        <v>theater</v>
      </c>
      <c r="T41" t="str">
        <f>RIGHT(R41,LEN(R41) - FIND("/",R41,1))</f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ROUND(E42/D42*100,0)</f>
        <v>169</v>
      </c>
      <c r="G42" t="s">
        <v>20</v>
      </c>
      <c r="H42">
        <v>198</v>
      </c>
      <c r="I42">
        <f>IF(H42=0, 0,ROUND(E42/H42,0))</f>
        <v>75</v>
      </c>
      <c r="J42" t="s">
        <v>21</v>
      </c>
      <c r="K42" t="s">
        <v>22</v>
      </c>
      <c r="L42">
        <v>1275714000</v>
      </c>
      <c r="M42">
        <v>1277355600</v>
      </c>
      <c r="N42" s="7">
        <f>(((L42/60)/60)/24)+DATE(1970,1,1)</f>
        <v>40334.208333333336</v>
      </c>
      <c r="O42" s="7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LEFT(R42,FIND("/",R42,1)-1)</f>
        <v>technology</v>
      </c>
      <c r="T42" t="str">
        <f>RIGHT(R42,LEN(R42) - FIND("/",R42,1))</f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ROUND(E43/D43*100,0)</f>
        <v>213</v>
      </c>
      <c r="G43" t="s">
        <v>20</v>
      </c>
      <c r="H43">
        <v>111</v>
      </c>
      <c r="I43">
        <f>IF(H43=0, 0,ROUND(E43/H43,0))</f>
        <v>107</v>
      </c>
      <c r="J43" t="s">
        <v>107</v>
      </c>
      <c r="K43" t="s">
        <v>108</v>
      </c>
      <c r="L43">
        <v>1346734800</v>
      </c>
      <c r="M43">
        <v>1348981200</v>
      </c>
      <c r="N43" s="7">
        <f>(((L43/60)/60)/24)+DATE(1970,1,1)</f>
        <v>41156.208333333336</v>
      </c>
      <c r="O43" s="7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LEFT(R43,FIND("/",R43,1)-1)</f>
        <v>music</v>
      </c>
      <c r="T43" t="str">
        <f>RIGHT(R43,LEN(R43) - FIND("/",R43,1))</f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ROUND(E44/D44*100,0)</f>
        <v>444</v>
      </c>
      <c r="G44" t="s">
        <v>20</v>
      </c>
      <c r="H44">
        <v>222</v>
      </c>
      <c r="I44">
        <f>IF(H44=0, 0,ROUND(E44/H44,0))</f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>(((L44/60)/60)/24)+DATE(1970,1,1)</f>
        <v>40728.208333333336</v>
      </c>
      <c r="O44" s="7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LEFT(R44,FIND("/",R44,1)-1)</f>
        <v>food</v>
      </c>
      <c r="T44" t="str">
        <f>RIGHT(R44,LEN(R44) - FIND("/",R44,1))</f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ROUND(E45/D45*100,0)</f>
        <v>186</v>
      </c>
      <c r="G45" t="s">
        <v>20</v>
      </c>
      <c r="H45">
        <v>6212</v>
      </c>
      <c r="I45">
        <f>IF(H45=0, 0,ROUND(E45/H45,0))</f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>(((L45/60)/60)/24)+DATE(1970,1,1)</f>
        <v>41844.208333333336</v>
      </c>
      <c r="O45" s="7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LEFT(R45,FIND("/",R45,1)-1)</f>
        <v>publishing</v>
      </c>
      <c r="T45" t="str">
        <f>RIGHT(R45,LEN(R45) - FIND("/",R45,1))</f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ROUND(E46/D46*100,0)</f>
        <v>659</v>
      </c>
      <c r="G46" t="s">
        <v>20</v>
      </c>
      <c r="H46">
        <v>98</v>
      </c>
      <c r="I46">
        <f>IF(H46=0, 0,ROUND(E46/H46,0))</f>
        <v>108</v>
      </c>
      <c r="J46" t="s">
        <v>36</v>
      </c>
      <c r="K46" t="s">
        <v>37</v>
      </c>
      <c r="L46">
        <v>1552798800</v>
      </c>
      <c r="M46">
        <v>1552885200</v>
      </c>
      <c r="N46" s="7">
        <f>(((L46/60)/60)/24)+DATE(1970,1,1)</f>
        <v>43541.208333333328</v>
      </c>
      <c r="O46" s="7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LEFT(R46,FIND("/",R46,1)-1)</f>
        <v>publishing</v>
      </c>
      <c r="T46" t="str">
        <f>RIGHT(R46,LEN(R46) - FIND("/",R46,1))</f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ROUND(E47/D47*100,0)</f>
        <v>48</v>
      </c>
      <c r="G47" t="s">
        <v>14</v>
      </c>
      <c r="H47">
        <v>48</v>
      </c>
      <c r="I47">
        <f>IF(H47=0, 0,ROUND(E47/H47,0))</f>
        <v>94</v>
      </c>
      <c r="J47" t="s">
        <v>21</v>
      </c>
      <c r="K47" t="s">
        <v>22</v>
      </c>
      <c r="L47">
        <v>1478062800</v>
      </c>
      <c r="M47">
        <v>1479362400</v>
      </c>
      <c r="N47" s="7">
        <f>(((L47/60)/60)/24)+DATE(1970,1,1)</f>
        <v>42676.208333333328</v>
      </c>
      <c r="O47" s="7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>LEFT(R47,FIND("/",R47,1)-1)</f>
        <v>theater</v>
      </c>
      <c r="T47" t="str">
        <f>RIGHT(R47,LEN(R47) - FIND("/",R47,1))</f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ROUND(E48/D48*100,0)</f>
        <v>115</v>
      </c>
      <c r="G48" t="s">
        <v>20</v>
      </c>
      <c r="H48">
        <v>92</v>
      </c>
      <c r="I48">
        <f>IF(H48=0, 0,ROUND(E48/H48,0))</f>
        <v>46</v>
      </c>
      <c r="J48" t="s">
        <v>21</v>
      </c>
      <c r="K48" t="s">
        <v>22</v>
      </c>
      <c r="L48">
        <v>1278565200</v>
      </c>
      <c r="M48">
        <v>1280552400</v>
      </c>
      <c r="N48" s="7">
        <f>(((L48/60)/60)/24)+DATE(1970,1,1)</f>
        <v>40367.208333333336</v>
      </c>
      <c r="O48" s="7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LEFT(R48,FIND("/",R48,1)-1)</f>
        <v>music</v>
      </c>
      <c r="T48" t="str">
        <f>RIGHT(R48,LEN(R48) - FIND("/",R48,1))</f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ROUND(E49/D49*100,0)</f>
        <v>475</v>
      </c>
      <c r="G49" t="s">
        <v>20</v>
      </c>
      <c r="H49">
        <v>149</v>
      </c>
      <c r="I49">
        <f>IF(H49=0, 0,ROUND(E49/H49,0))</f>
        <v>48</v>
      </c>
      <c r="J49" t="s">
        <v>21</v>
      </c>
      <c r="K49" t="s">
        <v>22</v>
      </c>
      <c r="L49">
        <v>1396069200</v>
      </c>
      <c r="M49">
        <v>1398661200</v>
      </c>
      <c r="N49" s="7">
        <f>(((L49/60)/60)/24)+DATE(1970,1,1)</f>
        <v>41727.208333333336</v>
      </c>
      <c r="O49" s="7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LEFT(R49,FIND("/",R49,1)-1)</f>
        <v>theater</v>
      </c>
      <c r="T49" t="str">
        <f>RIGHT(R49,LEN(R49) - FIND("/",R49,1))</f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ROUND(E50/D50*100,0)</f>
        <v>387</v>
      </c>
      <c r="G50" t="s">
        <v>20</v>
      </c>
      <c r="H50">
        <v>2431</v>
      </c>
      <c r="I50">
        <f>IF(H50=0, 0,ROUND(E50/H50,0))</f>
        <v>53</v>
      </c>
      <c r="J50" t="s">
        <v>21</v>
      </c>
      <c r="K50" t="s">
        <v>22</v>
      </c>
      <c r="L50">
        <v>1435208400</v>
      </c>
      <c r="M50">
        <v>1436245200</v>
      </c>
      <c r="N50" s="7">
        <f>(((L50/60)/60)/24)+DATE(1970,1,1)</f>
        <v>42180.208333333328</v>
      </c>
      <c r="O50" s="7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LEFT(R50,FIND("/",R50,1)-1)</f>
        <v>theater</v>
      </c>
      <c r="T50" t="str">
        <f>RIGHT(R50,LEN(R50) - FIND("/",R50,1))</f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ROUND(E51/D51*100,0)</f>
        <v>190</v>
      </c>
      <c r="G51" t="s">
        <v>20</v>
      </c>
      <c r="H51">
        <v>303</v>
      </c>
      <c r="I51">
        <f>IF(H51=0, 0,ROUND(E51/H51,0))</f>
        <v>45</v>
      </c>
      <c r="J51" t="s">
        <v>21</v>
      </c>
      <c r="K51" t="s">
        <v>22</v>
      </c>
      <c r="L51">
        <v>1571547600</v>
      </c>
      <c r="M51">
        <v>1575439200</v>
      </c>
      <c r="N51" s="7">
        <f>(((L51/60)/60)/24)+DATE(1970,1,1)</f>
        <v>43758.208333333328</v>
      </c>
      <c r="O51" s="7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>LEFT(R51,FIND("/",R51,1)-1)</f>
        <v>music</v>
      </c>
      <c r="T51" t="str">
        <f>RIGHT(R51,LEN(R51) - FIND("/",R51,1))</f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ROUND(E52/D52*100,0)</f>
        <v>2</v>
      </c>
      <c r="G52" t="s">
        <v>14</v>
      </c>
      <c r="H52">
        <v>1</v>
      </c>
      <c r="I52">
        <f>IF(H52=0, 0,ROUND(E52/H52,0))</f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>(((L52/60)/60)/24)+DATE(1970,1,1)</f>
        <v>41487.208333333336</v>
      </c>
      <c r="O52" s="7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LEFT(R52,FIND("/",R52,1)-1)</f>
        <v>music</v>
      </c>
      <c r="T52" t="str">
        <f>RIGHT(R52,LEN(R52) - FIND("/",R52,1))</f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ROUND(E53/D53*100,0)</f>
        <v>92</v>
      </c>
      <c r="G53" t="s">
        <v>14</v>
      </c>
      <c r="H53">
        <v>1467</v>
      </c>
      <c r="I53">
        <f>IF(H53=0, 0,ROUND(E53/H53,0))</f>
        <v>99</v>
      </c>
      <c r="J53" t="s">
        <v>40</v>
      </c>
      <c r="K53" t="s">
        <v>41</v>
      </c>
      <c r="L53">
        <v>1332824400</v>
      </c>
      <c r="M53">
        <v>1334206800</v>
      </c>
      <c r="N53" s="7">
        <f>(((L53/60)/60)/24)+DATE(1970,1,1)</f>
        <v>40995.208333333336</v>
      </c>
      <c r="O53" s="7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LEFT(R53,FIND("/",R53,1)-1)</f>
        <v>technology</v>
      </c>
      <c r="T53" t="str">
        <f>RIGHT(R53,LEN(R53) - FIND("/",R53,1))</f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ROUND(E54/D54*100,0)</f>
        <v>34</v>
      </c>
      <c r="G54" t="s">
        <v>14</v>
      </c>
      <c r="H54">
        <v>75</v>
      </c>
      <c r="I54">
        <f>IF(H54=0, 0,ROUND(E54/H54,0))</f>
        <v>33</v>
      </c>
      <c r="J54" t="s">
        <v>21</v>
      </c>
      <c r="K54" t="s">
        <v>22</v>
      </c>
      <c r="L54">
        <v>1284526800</v>
      </c>
      <c r="M54">
        <v>1284872400</v>
      </c>
      <c r="N54" s="7">
        <f>(((L54/60)/60)/24)+DATE(1970,1,1)</f>
        <v>40436.208333333336</v>
      </c>
      <c r="O54" s="7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LEFT(R54,FIND("/",R54,1)-1)</f>
        <v>theater</v>
      </c>
      <c r="T54" t="str">
        <f>RIGHT(R54,LEN(R54) - FIND("/",R54,1))</f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ROUND(E55/D55*100,0)</f>
        <v>140</v>
      </c>
      <c r="G55" t="s">
        <v>20</v>
      </c>
      <c r="H55">
        <v>209</v>
      </c>
      <c r="I55">
        <f>IF(H55=0, 0,ROUND(E55/H55,0))</f>
        <v>59</v>
      </c>
      <c r="J55" t="s">
        <v>21</v>
      </c>
      <c r="K55" t="s">
        <v>22</v>
      </c>
      <c r="L55">
        <v>1400562000</v>
      </c>
      <c r="M55">
        <v>1403931600</v>
      </c>
      <c r="N55" s="7">
        <f>(((L55/60)/60)/24)+DATE(1970,1,1)</f>
        <v>41779.208333333336</v>
      </c>
      <c r="O55" s="7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LEFT(R55,FIND("/",R55,1)-1)</f>
        <v>film &amp; video</v>
      </c>
      <c r="T55" t="str">
        <f>RIGHT(R55,LEN(R55) - FIND("/",R55,1))</f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ROUND(E56/D56*100,0)</f>
        <v>90</v>
      </c>
      <c r="G56" t="s">
        <v>14</v>
      </c>
      <c r="H56">
        <v>120</v>
      </c>
      <c r="I56">
        <f>IF(H56=0, 0,ROUND(E56/H56,0))</f>
        <v>45</v>
      </c>
      <c r="J56" t="s">
        <v>21</v>
      </c>
      <c r="K56" t="s">
        <v>22</v>
      </c>
      <c r="L56">
        <v>1520748000</v>
      </c>
      <c r="M56">
        <v>1521262800</v>
      </c>
      <c r="N56" s="7">
        <f>(((L56/60)/60)/24)+DATE(1970,1,1)</f>
        <v>43170.25</v>
      </c>
      <c r="O56" s="7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LEFT(R56,FIND("/",R56,1)-1)</f>
        <v>technology</v>
      </c>
      <c r="T56" t="str">
        <f>RIGHT(R56,LEN(R56) - FIND("/",R56,1))</f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ROUND(E57/D57*100,0)</f>
        <v>178</v>
      </c>
      <c r="G57" t="s">
        <v>20</v>
      </c>
      <c r="H57">
        <v>131</v>
      </c>
      <c r="I57">
        <f>IF(H57=0, 0,ROUND(E57/H57,0))</f>
        <v>90</v>
      </c>
      <c r="J57" t="s">
        <v>21</v>
      </c>
      <c r="K57" t="s">
        <v>22</v>
      </c>
      <c r="L57">
        <v>1532926800</v>
      </c>
      <c r="M57">
        <v>1533358800</v>
      </c>
      <c r="N57" s="7">
        <f>(((L57/60)/60)/24)+DATE(1970,1,1)</f>
        <v>43311.208333333328</v>
      </c>
      <c r="O57" s="7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LEFT(R57,FIND("/",R57,1)-1)</f>
        <v>music</v>
      </c>
      <c r="T57" t="str">
        <f>RIGHT(R57,LEN(R57) - FIND("/",R57,1))</f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ROUND(E58/D58*100,0)</f>
        <v>144</v>
      </c>
      <c r="G58" t="s">
        <v>20</v>
      </c>
      <c r="H58">
        <v>164</v>
      </c>
      <c r="I58">
        <f>IF(H58=0, 0,ROUND(E58/H58,0))</f>
        <v>70</v>
      </c>
      <c r="J58" t="s">
        <v>21</v>
      </c>
      <c r="K58" t="s">
        <v>22</v>
      </c>
      <c r="L58">
        <v>1420869600</v>
      </c>
      <c r="M58">
        <v>1421474400</v>
      </c>
      <c r="N58" s="7">
        <f>(((L58/60)/60)/24)+DATE(1970,1,1)</f>
        <v>42014.25</v>
      </c>
      <c r="O58" s="7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>LEFT(R58,FIND("/",R58,1)-1)</f>
        <v>technology</v>
      </c>
      <c r="T58" t="str">
        <f>RIGHT(R58,LEN(R58) - FIND("/",R58,1))</f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ROUND(E59/D59*100,0)</f>
        <v>215</v>
      </c>
      <c r="G59" t="s">
        <v>20</v>
      </c>
      <c r="H59">
        <v>201</v>
      </c>
      <c r="I59">
        <f>IF(H59=0, 0,ROUND(E59/H59,0))</f>
        <v>31</v>
      </c>
      <c r="J59" t="s">
        <v>21</v>
      </c>
      <c r="K59" t="s">
        <v>22</v>
      </c>
      <c r="L59">
        <v>1504242000</v>
      </c>
      <c r="M59">
        <v>1505278800</v>
      </c>
      <c r="N59" s="7">
        <f>(((L59/60)/60)/24)+DATE(1970,1,1)</f>
        <v>42979.208333333328</v>
      </c>
      <c r="O59" s="7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LEFT(R59,FIND("/",R59,1)-1)</f>
        <v>games</v>
      </c>
      <c r="T59" t="str">
        <f>RIGHT(R59,LEN(R59) - FIND("/",R59,1))</f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ROUND(E60/D60*100,0)</f>
        <v>227</v>
      </c>
      <c r="G60" t="s">
        <v>20</v>
      </c>
      <c r="H60">
        <v>211</v>
      </c>
      <c r="I60">
        <f>IF(H60=0, 0,ROUND(E60/H60,0))</f>
        <v>29</v>
      </c>
      <c r="J60" t="s">
        <v>21</v>
      </c>
      <c r="K60" t="s">
        <v>22</v>
      </c>
      <c r="L60">
        <v>1442811600</v>
      </c>
      <c r="M60">
        <v>1443934800</v>
      </c>
      <c r="N60" s="7">
        <f>(((L60/60)/60)/24)+DATE(1970,1,1)</f>
        <v>42268.208333333328</v>
      </c>
      <c r="O60" s="7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LEFT(R60,FIND("/",R60,1)-1)</f>
        <v>theater</v>
      </c>
      <c r="T60" t="str">
        <f>RIGHT(R60,LEN(R60) - FIND("/",R60,1))</f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ROUND(E61/D61*100,0)</f>
        <v>275</v>
      </c>
      <c r="G61" t="s">
        <v>20</v>
      </c>
      <c r="H61">
        <v>128</v>
      </c>
      <c r="I61">
        <f>IF(H61=0, 0,ROUND(E61/H61,0))</f>
        <v>30</v>
      </c>
      <c r="J61" t="s">
        <v>21</v>
      </c>
      <c r="K61" t="s">
        <v>22</v>
      </c>
      <c r="L61">
        <v>1497243600</v>
      </c>
      <c r="M61">
        <v>1498539600</v>
      </c>
      <c r="N61" s="7">
        <f>(((L61/60)/60)/24)+DATE(1970,1,1)</f>
        <v>42898.208333333328</v>
      </c>
      <c r="O61" s="7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LEFT(R61,FIND("/",R61,1)-1)</f>
        <v>theater</v>
      </c>
      <c r="T61" t="str">
        <f>RIGHT(R61,LEN(R61) - FIND("/",R61,1))</f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ROUND(E62/D62*100,0)</f>
        <v>144</v>
      </c>
      <c r="G62" t="s">
        <v>20</v>
      </c>
      <c r="H62">
        <v>1600</v>
      </c>
      <c r="I62">
        <f>IF(H62=0, 0,ROUND(E62/H62,0))</f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>(((L62/60)/60)/24)+DATE(1970,1,1)</f>
        <v>41107.208333333336</v>
      </c>
      <c r="O62" s="7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LEFT(R62,FIND("/",R62,1)-1)</f>
        <v>theater</v>
      </c>
      <c r="T62" t="str">
        <f>RIGHT(R62,LEN(R62) - FIND("/",R62,1))</f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ROUND(E63/D63*100,0)</f>
        <v>93</v>
      </c>
      <c r="G63" t="s">
        <v>14</v>
      </c>
      <c r="H63">
        <v>2253</v>
      </c>
      <c r="I63">
        <f>IF(H63=0, 0,ROUND(E63/H63,0))</f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>(((L63/60)/60)/24)+DATE(1970,1,1)</f>
        <v>40595.25</v>
      </c>
      <c r="O63" s="7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LEFT(R63,FIND("/",R63,1)-1)</f>
        <v>theater</v>
      </c>
      <c r="T63" t="str">
        <f>RIGHT(R63,LEN(R63) - FIND("/",R63,1))</f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ROUND(E64/D64*100,0)</f>
        <v>723</v>
      </c>
      <c r="G64" t="s">
        <v>20</v>
      </c>
      <c r="H64">
        <v>249</v>
      </c>
      <c r="I64">
        <f>IF(H64=0, 0,ROUND(E64/H64,0))</f>
        <v>58</v>
      </c>
      <c r="J64" t="s">
        <v>21</v>
      </c>
      <c r="K64" t="s">
        <v>22</v>
      </c>
      <c r="L64">
        <v>1433480400</v>
      </c>
      <c r="M64">
        <v>1433566800</v>
      </c>
      <c r="N64" s="7">
        <f>(((L64/60)/60)/24)+DATE(1970,1,1)</f>
        <v>42160.208333333328</v>
      </c>
      <c r="O64" s="7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LEFT(R64,FIND("/",R64,1)-1)</f>
        <v>technology</v>
      </c>
      <c r="T64" t="str">
        <f>RIGHT(R64,LEN(R64) - FIND("/",R64,1))</f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ROUND(E65/D65*100,0)</f>
        <v>12</v>
      </c>
      <c r="G65" t="s">
        <v>14</v>
      </c>
      <c r="H65">
        <v>5</v>
      </c>
      <c r="I65">
        <f>IF(H65=0, 0,ROUND(E65/H65,0))</f>
        <v>111</v>
      </c>
      <c r="J65" t="s">
        <v>21</v>
      </c>
      <c r="K65" t="s">
        <v>22</v>
      </c>
      <c r="L65">
        <v>1493355600</v>
      </c>
      <c r="M65">
        <v>1493874000</v>
      </c>
      <c r="N65" s="7">
        <f>(((L65/60)/60)/24)+DATE(1970,1,1)</f>
        <v>42853.208333333328</v>
      </c>
      <c r="O65" s="7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LEFT(R65,FIND("/",R65,1)-1)</f>
        <v>theater</v>
      </c>
      <c r="T65" t="str">
        <f>RIGHT(R65,LEN(R65) - FIND("/",R65,1))</f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ROUND(E66/D66*100,0)</f>
        <v>98</v>
      </c>
      <c r="G66" t="s">
        <v>14</v>
      </c>
      <c r="H66">
        <v>38</v>
      </c>
      <c r="I66">
        <f>IF(H66=0, 0,ROUND(E66/H66,0))</f>
        <v>72</v>
      </c>
      <c r="J66" t="s">
        <v>21</v>
      </c>
      <c r="K66" t="s">
        <v>22</v>
      </c>
      <c r="L66">
        <v>1530507600</v>
      </c>
      <c r="M66">
        <v>1531803600</v>
      </c>
      <c r="N66" s="7">
        <f>(((L66/60)/60)/24)+DATE(1970,1,1)</f>
        <v>43283.208333333328</v>
      </c>
      <c r="O66" s="7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LEFT(R66,FIND("/",R66,1)-1)</f>
        <v>technology</v>
      </c>
      <c r="T66" t="str">
        <f>RIGHT(R66,LEN(R66) - FIND("/",R66,1))</f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ROUND(E67/D67*100,0)</f>
        <v>236</v>
      </c>
      <c r="G67" t="s">
        <v>20</v>
      </c>
      <c r="H67">
        <v>236</v>
      </c>
      <c r="I67">
        <f>IF(H67=0, 0,ROUND(E67/H67,0))</f>
        <v>61</v>
      </c>
      <c r="J67" t="s">
        <v>21</v>
      </c>
      <c r="K67" t="s">
        <v>22</v>
      </c>
      <c r="L67">
        <v>1296108000</v>
      </c>
      <c r="M67">
        <v>1296712800</v>
      </c>
      <c r="N67" s="7">
        <f>(((L67/60)/60)/24)+DATE(1970,1,1)</f>
        <v>40570.25</v>
      </c>
      <c r="O67" s="7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>LEFT(R67,FIND("/",R67,1)-1)</f>
        <v>theater</v>
      </c>
      <c r="T67" t="str">
        <f>RIGHT(R67,LEN(R67) - FIND("/",R67,1))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ROUND(E68/D68*100,0)</f>
        <v>45</v>
      </c>
      <c r="G68" t="s">
        <v>14</v>
      </c>
      <c r="H68">
        <v>12</v>
      </c>
      <c r="I68">
        <f>IF(H68=0, 0,ROUND(E68/H68,0))</f>
        <v>109</v>
      </c>
      <c r="J68" t="s">
        <v>21</v>
      </c>
      <c r="K68" t="s">
        <v>22</v>
      </c>
      <c r="L68">
        <v>1428469200</v>
      </c>
      <c r="M68">
        <v>1428901200</v>
      </c>
      <c r="N68" s="7">
        <f>(((L68/60)/60)/24)+DATE(1970,1,1)</f>
        <v>42102.208333333328</v>
      </c>
      <c r="O68" s="7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LEFT(R68,FIND("/",R68,1)-1)</f>
        <v>theater</v>
      </c>
      <c r="T68" t="str">
        <f>RIGHT(R68,LEN(R68) - FIND("/",R68,1))</f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ROUND(E69/D69*100,0)</f>
        <v>162</v>
      </c>
      <c r="G69" t="s">
        <v>20</v>
      </c>
      <c r="H69">
        <v>4065</v>
      </c>
      <c r="I69">
        <f>IF(H69=0, 0,ROUND(E69/H69,0))</f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>(((L69/60)/60)/24)+DATE(1970,1,1)</f>
        <v>40203.25</v>
      </c>
      <c r="O69" s="7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>LEFT(R69,FIND("/",R69,1)-1)</f>
        <v>technology</v>
      </c>
      <c r="T69" t="str">
        <f>RIGHT(R69,LEN(R69) - FIND("/",R69,1))</f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ROUND(E70/D70*100,0)</f>
        <v>255</v>
      </c>
      <c r="G70" t="s">
        <v>20</v>
      </c>
      <c r="H70">
        <v>246</v>
      </c>
      <c r="I70">
        <f>IF(H70=0, 0,ROUND(E70/H70,0))</f>
        <v>59</v>
      </c>
      <c r="J70" t="s">
        <v>107</v>
      </c>
      <c r="K70" t="s">
        <v>108</v>
      </c>
      <c r="L70">
        <v>1501131600</v>
      </c>
      <c r="M70">
        <v>1505192400</v>
      </c>
      <c r="N70" s="7">
        <f>(((L70/60)/60)/24)+DATE(1970,1,1)</f>
        <v>42943.208333333328</v>
      </c>
      <c r="O70" s="7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LEFT(R70,FIND("/",R70,1)-1)</f>
        <v>theater</v>
      </c>
      <c r="T70" t="str">
        <f>RIGHT(R70,LEN(R70) - FIND("/",R70,1))</f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ROUND(E71/D71*100,0)</f>
        <v>24</v>
      </c>
      <c r="G71" t="s">
        <v>74</v>
      </c>
      <c r="H71">
        <v>17</v>
      </c>
      <c r="I71">
        <f>IF(H71=0, 0,ROUND(E71/H71,0))</f>
        <v>112</v>
      </c>
      <c r="J71" t="s">
        <v>21</v>
      </c>
      <c r="K71" t="s">
        <v>22</v>
      </c>
      <c r="L71">
        <v>1292738400</v>
      </c>
      <c r="M71">
        <v>1295676000</v>
      </c>
      <c r="N71" s="7">
        <f>(((L71/60)/60)/24)+DATE(1970,1,1)</f>
        <v>40531.25</v>
      </c>
      <c r="O71" s="7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>LEFT(R71,FIND("/",R71,1)-1)</f>
        <v>theater</v>
      </c>
      <c r="T71" t="str">
        <f>RIGHT(R71,LEN(R71) - FIND("/",R71,1))</f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ROUND(E72/D72*100,0)</f>
        <v>124</v>
      </c>
      <c r="G72" t="s">
        <v>20</v>
      </c>
      <c r="H72">
        <v>2475</v>
      </c>
      <c r="I72">
        <f>IF(H72=0, 0,ROUND(E72/H72,0))</f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>(((L72/60)/60)/24)+DATE(1970,1,1)</f>
        <v>40484.208333333336</v>
      </c>
      <c r="O72" s="7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>LEFT(R72,FIND("/",R72,1)-1)</f>
        <v>theater</v>
      </c>
      <c r="T72" t="str">
        <f>RIGHT(R72,LEN(R72) - FIND("/",R72,1))</f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ROUND(E73/D73*100,0)</f>
        <v>108</v>
      </c>
      <c r="G73" t="s">
        <v>20</v>
      </c>
      <c r="H73">
        <v>76</v>
      </c>
      <c r="I73">
        <f>IF(H73=0, 0,ROUND(E73/H73,0))</f>
        <v>85</v>
      </c>
      <c r="J73" t="s">
        <v>21</v>
      </c>
      <c r="K73" t="s">
        <v>22</v>
      </c>
      <c r="L73">
        <v>1575093600</v>
      </c>
      <c r="M73">
        <v>1575439200</v>
      </c>
      <c r="N73" s="7">
        <f>(((L73/60)/60)/24)+DATE(1970,1,1)</f>
        <v>43799.25</v>
      </c>
      <c r="O73" s="7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>LEFT(R73,FIND("/",R73,1)-1)</f>
        <v>theater</v>
      </c>
      <c r="T73" t="str">
        <f>RIGHT(R73,LEN(R73) - FIND("/",R73,1))</f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ROUND(E74/D74*100,0)</f>
        <v>670</v>
      </c>
      <c r="G74" t="s">
        <v>20</v>
      </c>
      <c r="H74">
        <v>54</v>
      </c>
      <c r="I74">
        <f>IF(H74=0, 0,ROUND(E74/H74,0))</f>
        <v>74</v>
      </c>
      <c r="J74" t="s">
        <v>21</v>
      </c>
      <c r="K74" t="s">
        <v>22</v>
      </c>
      <c r="L74">
        <v>1435726800</v>
      </c>
      <c r="M74">
        <v>1438837200</v>
      </c>
      <c r="N74" s="7">
        <f>(((L74/60)/60)/24)+DATE(1970,1,1)</f>
        <v>42186.208333333328</v>
      </c>
      <c r="O74" s="7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LEFT(R74,FIND("/",R74,1)-1)</f>
        <v>film &amp; video</v>
      </c>
      <c r="T74" t="str">
        <f>RIGHT(R74,LEN(R74) - FIND("/",R74,1))</f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ROUND(E75/D75*100,0)</f>
        <v>661</v>
      </c>
      <c r="G75" t="s">
        <v>20</v>
      </c>
      <c r="H75">
        <v>88</v>
      </c>
      <c r="I75">
        <f>IF(H75=0, 0,ROUND(E75/H75,0))</f>
        <v>105</v>
      </c>
      <c r="J75" t="s">
        <v>21</v>
      </c>
      <c r="K75" t="s">
        <v>22</v>
      </c>
      <c r="L75">
        <v>1480226400</v>
      </c>
      <c r="M75">
        <v>1480485600</v>
      </c>
      <c r="N75" s="7">
        <f>(((L75/60)/60)/24)+DATE(1970,1,1)</f>
        <v>42701.25</v>
      </c>
      <c r="O75" s="7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>LEFT(R75,FIND("/",R75,1)-1)</f>
        <v>music</v>
      </c>
      <c r="T75" t="str">
        <f>RIGHT(R75,LEN(R75) - FIND("/",R75,1))</f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ROUND(E76/D76*100,0)</f>
        <v>122</v>
      </c>
      <c r="G76" t="s">
        <v>20</v>
      </c>
      <c r="H76">
        <v>85</v>
      </c>
      <c r="I76">
        <f>IF(H76=0, 0,ROUND(E76/H76,0))</f>
        <v>56</v>
      </c>
      <c r="J76" t="s">
        <v>40</v>
      </c>
      <c r="K76" t="s">
        <v>41</v>
      </c>
      <c r="L76">
        <v>1459054800</v>
      </c>
      <c r="M76">
        <v>1459141200</v>
      </c>
      <c r="N76" s="7">
        <f>(((L76/60)/60)/24)+DATE(1970,1,1)</f>
        <v>42456.208333333328</v>
      </c>
      <c r="O76" s="7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LEFT(R76,FIND("/",R76,1)-1)</f>
        <v>music</v>
      </c>
      <c r="T76" t="str">
        <f>RIGHT(R76,LEN(R76) - FIND("/",R76,1))</f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ROUND(E77/D77*100,0)</f>
        <v>151</v>
      </c>
      <c r="G77" t="s">
        <v>20</v>
      </c>
      <c r="H77">
        <v>170</v>
      </c>
      <c r="I77">
        <f>IF(H77=0, 0,ROUND(E77/H77,0))</f>
        <v>86</v>
      </c>
      <c r="J77" t="s">
        <v>21</v>
      </c>
      <c r="K77" t="s">
        <v>22</v>
      </c>
      <c r="L77">
        <v>1531630800</v>
      </c>
      <c r="M77">
        <v>1532322000</v>
      </c>
      <c r="N77" s="7">
        <f>(((L77/60)/60)/24)+DATE(1970,1,1)</f>
        <v>43296.208333333328</v>
      </c>
      <c r="O77" s="7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LEFT(R77,FIND("/",R77,1)-1)</f>
        <v>photography</v>
      </c>
      <c r="T77" t="str">
        <f>RIGHT(R77,LEN(R77) - FIND("/",R77,1))</f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ROUND(E78/D78*100,0)</f>
        <v>78</v>
      </c>
      <c r="G78" t="s">
        <v>14</v>
      </c>
      <c r="H78">
        <v>1684</v>
      </c>
      <c r="I78">
        <f>IF(H78=0, 0,ROUND(E78/H78,0))</f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>(((L78/60)/60)/24)+DATE(1970,1,1)</f>
        <v>42027.25</v>
      </c>
      <c r="O78" s="7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LEFT(R78,FIND("/",R78,1)-1)</f>
        <v>theater</v>
      </c>
      <c r="T78" t="str">
        <f>RIGHT(R78,LEN(R78) - FIND("/",R78,1))</f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ROUND(E79/D79*100,0)</f>
        <v>47</v>
      </c>
      <c r="G79" t="s">
        <v>14</v>
      </c>
      <c r="H79">
        <v>56</v>
      </c>
      <c r="I79">
        <f>IF(H79=0, 0,ROUND(E79/H79,0))</f>
        <v>80</v>
      </c>
      <c r="J79" t="s">
        <v>21</v>
      </c>
      <c r="K79" t="s">
        <v>22</v>
      </c>
      <c r="L79">
        <v>1285563600</v>
      </c>
      <c r="M79">
        <v>1286773200</v>
      </c>
      <c r="N79" s="7">
        <f>(((L79/60)/60)/24)+DATE(1970,1,1)</f>
        <v>40448.208333333336</v>
      </c>
      <c r="O79" s="7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LEFT(R79,FIND("/",R79,1)-1)</f>
        <v>film &amp; video</v>
      </c>
      <c r="T79" t="str">
        <f>RIGHT(R79,LEN(R79) - FIND("/",R79,1))</f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ROUND(E80/D80*100,0)</f>
        <v>301</v>
      </c>
      <c r="G80" t="s">
        <v>20</v>
      </c>
      <c r="H80">
        <v>330</v>
      </c>
      <c r="I80">
        <f>IF(H80=0, 0,ROUND(E80/H80,0))</f>
        <v>41</v>
      </c>
      <c r="J80" t="s">
        <v>21</v>
      </c>
      <c r="K80" t="s">
        <v>22</v>
      </c>
      <c r="L80">
        <v>1523854800</v>
      </c>
      <c r="M80">
        <v>1523941200</v>
      </c>
      <c r="N80" s="7">
        <f>(((L80/60)/60)/24)+DATE(1970,1,1)</f>
        <v>43206.208333333328</v>
      </c>
      <c r="O80" s="7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LEFT(R80,FIND("/",R80,1)-1)</f>
        <v>publishing</v>
      </c>
      <c r="T80" t="str">
        <f>RIGHT(R80,LEN(R80) - FIND("/",R80,1))</f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ROUND(E81/D81*100,0)</f>
        <v>70</v>
      </c>
      <c r="G81" t="s">
        <v>14</v>
      </c>
      <c r="H81">
        <v>838</v>
      </c>
      <c r="I81">
        <f>IF(H81=0, 0,ROUND(E81/H81,0))</f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>(((L81/60)/60)/24)+DATE(1970,1,1)</f>
        <v>43267.208333333328</v>
      </c>
      <c r="O81" s="7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LEFT(R81,FIND("/",R81,1)-1)</f>
        <v>theater</v>
      </c>
      <c r="T81" t="str">
        <f>RIGHT(R81,LEN(R81) - FIND("/",R81,1))</f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ROUND(E82/D82*100,0)</f>
        <v>637</v>
      </c>
      <c r="G82" t="s">
        <v>20</v>
      </c>
      <c r="H82">
        <v>127</v>
      </c>
      <c r="I82">
        <f>IF(H82=0, 0,ROUND(E82/H82,0))</f>
        <v>55</v>
      </c>
      <c r="J82" t="s">
        <v>21</v>
      </c>
      <c r="K82" t="s">
        <v>22</v>
      </c>
      <c r="L82">
        <v>1503982800</v>
      </c>
      <c r="M82">
        <v>1506574800</v>
      </c>
      <c r="N82" s="7">
        <f>(((L82/60)/60)/24)+DATE(1970,1,1)</f>
        <v>42976.208333333328</v>
      </c>
      <c r="O82" s="7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LEFT(R82,FIND("/",R82,1)-1)</f>
        <v>games</v>
      </c>
      <c r="T82" t="str">
        <f>RIGHT(R82,LEN(R82) - FIND("/",R82,1))</f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ROUND(E83/D83*100,0)</f>
        <v>225</v>
      </c>
      <c r="G83" t="s">
        <v>20</v>
      </c>
      <c r="H83">
        <v>411</v>
      </c>
      <c r="I83">
        <f>IF(H83=0, 0,ROUND(E83/H83,0))</f>
        <v>92</v>
      </c>
      <c r="J83" t="s">
        <v>21</v>
      </c>
      <c r="K83" t="s">
        <v>22</v>
      </c>
      <c r="L83">
        <v>1511416800</v>
      </c>
      <c r="M83">
        <v>1513576800</v>
      </c>
      <c r="N83" s="7">
        <f>(((L83/60)/60)/24)+DATE(1970,1,1)</f>
        <v>43062.25</v>
      </c>
      <c r="O83" s="7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>LEFT(R83,FIND("/",R83,1)-1)</f>
        <v>music</v>
      </c>
      <c r="T83" t="str">
        <f>RIGHT(R83,LEN(R83) - FIND("/",R83,1))</f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ROUND(E84/D84*100,0)</f>
        <v>1497</v>
      </c>
      <c r="G84" t="s">
        <v>20</v>
      </c>
      <c r="H84">
        <v>180</v>
      </c>
      <c r="I84">
        <f>IF(H84=0, 0,ROUND(E84/H84,0))</f>
        <v>83</v>
      </c>
      <c r="J84" t="s">
        <v>40</v>
      </c>
      <c r="K84" t="s">
        <v>41</v>
      </c>
      <c r="L84">
        <v>1547704800</v>
      </c>
      <c r="M84">
        <v>1548309600</v>
      </c>
      <c r="N84" s="7">
        <f>(((L84/60)/60)/24)+DATE(1970,1,1)</f>
        <v>43482.25</v>
      </c>
      <c r="O84" s="7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>LEFT(R84,FIND("/",R84,1)-1)</f>
        <v>games</v>
      </c>
      <c r="T84" t="str">
        <f>RIGHT(R84,LEN(R84) - FIND("/",R84,1))</f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ROUND(E85/D85*100,0)</f>
        <v>38</v>
      </c>
      <c r="G85" t="s">
        <v>14</v>
      </c>
      <c r="H85">
        <v>1000</v>
      </c>
      <c r="I85">
        <f>IF(H85=0, 0,ROUND(E85/H85,0))</f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>(((L85/60)/60)/24)+DATE(1970,1,1)</f>
        <v>42579.208333333328</v>
      </c>
      <c r="O85" s="7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LEFT(R85,FIND("/",R85,1)-1)</f>
        <v>music</v>
      </c>
      <c r="T85" t="str">
        <f>RIGHT(R85,LEN(R85) - FIND("/",R85,1))</f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ROUND(E86/D86*100,0)</f>
        <v>132</v>
      </c>
      <c r="G86" t="s">
        <v>20</v>
      </c>
      <c r="H86">
        <v>374</v>
      </c>
      <c r="I86">
        <f>IF(H86=0, 0,ROUND(E86/H86,0))</f>
        <v>111</v>
      </c>
      <c r="J86" t="s">
        <v>21</v>
      </c>
      <c r="K86" t="s">
        <v>22</v>
      </c>
      <c r="L86">
        <v>1343451600</v>
      </c>
      <c r="M86">
        <v>1344315600</v>
      </c>
      <c r="N86" s="7">
        <f>(((L86/60)/60)/24)+DATE(1970,1,1)</f>
        <v>41118.208333333336</v>
      </c>
      <c r="O86" s="7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LEFT(R86,FIND("/",R86,1)-1)</f>
        <v>technology</v>
      </c>
      <c r="T86" t="str">
        <f>RIGHT(R86,LEN(R86) - FIND("/",R86,1))</f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ROUND(E87/D87*100,0)</f>
        <v>131</v>
      </c>
      <c r="G87" t="s">
        <v>20</v>
      </c>
      <c r="H87">
        <v>71</v>
      </c>
      <c r="I87">
        <f>IF(H87=0, 0,ROUND(E87/H87,0))</f>
        <v>91</v>
      </c>
      <c r="J87" t="s">
        <v>26</v>
      </c>
      <c r="K87" t="s">
        <v>27</v>
      </c>
      <c r="L87">
        <v>1315717200</v>
      </c>
      <c r="M87">
        <v>1316408400</v>
      </c>
      <c r="N87" s="7">
        <f>(((L87/60)/60)/24)+DATE(1970,1,1)</f>
        <v>40797.208333333336</v>
      </c>
      <c r="O87" s="7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LEFT(R87,FIND("/",R87,1)-1)</f>
        <v>music</v>
      </c>
      <c r="T87" t="str">
        <f>RIGHT(R87,LEN(R87) - FIND("/",R87,1))</f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ROUND(E88/D88*100,0)</f>
        <v>168</v>
      </c>
      <c r="G88" t="s">
        <v>20</v>
      </c>
      <c r="H88">
        <v>203</v>
      </c>
      <c r="I88">
        <f>IF(H88=0, 0,ROUND(E88/H88,0))</f>
        <v>61</v>
      </c>
      <c r="J88" t="s">
        <v>21</v>
      </c>
      <c r="K88" t="s">
        <v>22</v>
      </c>
      <c r="L88">
        <v>1430715600</v>
      </c>
      <c r="M88">
        <v>1431838800</v>
      </c>
      <c r="N88" s="7">
        <f>(((L88/60)/60)/24)+DATE(1970,1,1)</f>
        <v>42128.208333333328</v>
      </c>
      <c r="O88" s="7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LEFT(R88,FIND("/",R88,1)-1)</f>
        <v>theater</v>
      </c>
      <c r="T88" t="str">
        <f>RIGHT(R88,LEN(R88) - FIND("/",R88,1))</f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ROUND(E89/D89*100,0)</f>
        <v>62</v>
      </c>
      <c r="G89" t="s">
        <v>14</v>
      </c>
      <c r="H89">
        <v>1482</v>
      </c>
      <c r="I89">
        <f>IF(H89=0, 0,ROUND(E89/H89,0))</f>
        <v>83</v>
      </c>
      <c r="J89" t="s">
        <v>26</v>
      </c>
      <c r="K89" t="s">
        <v>27</v>
      </c>
      <c r="L89">
        <v>1299564000</v>
      </c>
      <c r="M89">
        <v>1300510800</v>
      </c>
      <c r="N89" s="7">
        <f>(((L89/60)/60)/24)+DATE(1970,1,1)</f>
        <v>40610.25</v>
      </c>
      <c r="O89" s="7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LEFT(R89,FIND("/",R89,1)-1)</f>
        <v>music</v>
      </c>
      <c r="T89" t="str">
        <f>RIGHT(R89,LEN(R89) - FIND("/",R89,1))</f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ROUND(E90/D90*100,0)</f>
        <v>261</v>
      </c>
      <c r="G90" t="s">
        <v>20</v>
      </c>
      <c r="H90">
        <v>113</v>
      </c>
      <c r="I90">
        <f>IF(H90=0, 0,ROUND(E90/H90,0))</f>
        <v>111</v>
      </c>
      <c r="J90" t="s">
        <v>21</v>
      </c>
      <c r="K90" t="s">
        <v>22</v>
      </c>
      <c r="L90">
        <v>1429160400</v>
      </c>
      <c r="M90">
        <v>1431061200</v>
      </c>
      <c r="N90" s="7">
        <f>(((L90/60)/60)/24)+DATE(1970,1,1)</f>
        <v>42110.208333333328</v>
      </c>
      <c r="O90" s="7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LEFT(R90,FIND("/",R90,1)-1)</f>
        <v>publishing</v>
      </c>
      <c r="T90" t="str">
        <f>RIGHT(R90,LEN(R90) - FIND("/",R90,1))</f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ROUND(E91/D91*100,0)</f>
        <v>253</v>
      </c>
      <c r="G91" t="s">
        <v>20</v>
      </c>
      <c r="H91">
        <v>96</v>
      </c>
      <c r="I91">
        <f>IF(H91=0, 0,ROUND(E91/H91,0))</f>
        <v>89</v>
      </c>
      <c r="J91" t="s">
        <v>21</v>
      </c>
      <c r="K91" t="s">
        <v>22</v>
      </c>
      <c r="L91">
        <v>1271307600</v>
      </c>
      <c r="M91">
        <v>1271480400</v>
      </c>
      <c r="N91" s="7">
        <f>(((L91/60)/60)/24)+DATE(1970,1,1)</f>
        <v>40283.208333333336</v>
      </c>
      <c r="O91" s="7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LEFT(R91,FIND("/",R91,1)-1)</f>
        <v>theater</v>
      </c>
      <c r="T91" t="str">
        <f>RIGHT(R91,LEN(R91) - FIND("/",R91,1))</f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ROUND(E92/D92*100,0)</f>
        <v>79</v>
      </c>
      <c r="G92" t="s">
        <v>14</v>
      </c>
      <c r="H92">
        <v>106</v>
      </c>
      <c r="I92">
        <f>IF(H92=0, 0,ROUND(E92/H92,0))</f>
        <v>58</v>
      </c>
      <c r="J92" t="s">
        <v>21</v>
      </c>
      <c r="K92" t="s">
        <v>22</v>
      </c>
      <c r="L92">
        <v>1456380000</v>
      </c>
      <c r="M92">
        <v>1456380000</v>
      </c>
      <c r="N92" s="7">
        <f>(((L92/60)/60)/24)+DATE(1970,1,1)</f>
        <v>42425.25</v>
      </c>
      <c r="O92" s="7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>LEFT(R92,FIND("/",R92,1)-1)</f>
        <v>theater</v>
      </c>
      <c r="T92" t="str">
        <f>RIGHT(R92,LEN(R92) - FIND("/",R92,1))</f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ROUND(E93/D93*100,0)</f>
        <v>48</v>
      </c>
      <c r="G93" t="s">
        <v>14</v>
      </c>
      <c r="H93">
        <v>679</v>
      </c>
      <c r="I93">
        <f>IF(H93=0, 0,ROUND(E93/H93,0))</f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>(((L93/60)/60)/24)+DATE(1970,1,1)</f>
        <v>42588.208333333328</v>
      </c>
      <c r="O93" s="7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LEFT(R93,FIND("/",R93,1)-1)</f>
        <v>publishing</v>
      </c>
      <c r="T93" t="str">
        <f>RIGHT(R93,LEN(R93) - FIND("/",R93,1))</f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ROUND(E94/D94*100,0)</f>
        <v>259</v>
      </c>
      <c r="G94" t="s">
        <v>20</v>
      </c>
      <c r="H94">
        <v>498</v>
      </c>
      <c r="I94">
        <f>IF(H94=0, 0,ROUND(E94/H94,0))</f>
        <v>104</v>
      </c>
      <c r="J94" t="s">
        <v>98</v>
      </c>
      <c r="K94" t="s">
        <v>99</v>
      </c>
      <c r="L94">
        <v>1277269200</v>
      </c>
      <c r="M94">
        <v>1277355600</v>
      </c>
      <c r="N94" s="7">
        <f>(((L94/60)/60)/24)+DATE(1970,1,1)</f>
        <v>40352.208333333336</v>
      </c>
      <c r="O94" s="7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LEFT(R94,FIND("/",R94,1)-1)</f>
        <v>games</v>
      </c>
      <c r="T94" t="str">
        <f>RIGHT(R94,LEN(R94) - FIND("/",R94,1))</f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ROUND(E95/D95*100,0)</f>
        <v>61</v>
      </c>
      <c r="G95" t="s">
        <v>74</v>
      </c>
      <c r="H95">
        <v>610</v>
      </c>
      <c r="I95">
        <f>IF(H95=0, 0,ROUND(E95/H95,0))</f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>(((L95/60)/60)/24)+DATE(1970,1,1)</f>
        <v>41202.208333333336</v>
      </c>
      <c r="O95" s="7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LEFT(R95,FIND("/",R95,1)-1)</f>
        <v>theater</v>
      </c>
      <c r="T95" t="str">
        <f>RIGHT(R95,LEN(R95) - FIND("/",R95,1))</f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ROUND(E96/D96*100,0)</f>
        <v>304</v>
      </c>
      <c r="G96" t="s">
        <v>20</v>
      </c>
      <c r="H96">
        <v>180</v>
      </c>
      <c r="I96">
        <f>IF(H96=0, 0,ROUND(E96/H96,0))</f>
        <v>49</v>
      </c>
      <c r="J96" t="s">
        <v>40</v>
      </c>
      <c r="K96" t="s">
        <v>41</v>
      </c>
      <c r="L96">
        <v>1554613200</v>
      </c>
      <c r="M96">
        <v>1555563600</v>
      </c>
      <c r="N96" s="7">
        <f>(((L96/60)/60)/24)+DATE(1970,1,1)</f>
        <v>43562.208333333328</v>
      </c>
      <c r="O96" s="7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LEFT(R96,FIND("/",R96,1)-1)</f>
        <v>technology</v>
      </c>
      <c r="T96" t="str">
        <f>RIGHT(R96,LEN(R96) - FIND("/",R96,1))</f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ROUND(E97/D97*100,0)</f>
        <v>113</v>
      </c>
      <c r="G97" t="s">
        <v>20</v>
      </c>
      <c r="H97">
        <v>27</v>
      </c>
      <c r="I97">
        <f>IF(H97=0, 0,ROUND(E97/H97,0))</f>
        <v>38</v>
      </c>
      <c r="J97" t="s">
        <v>21</v>
      </c>
      <c r="K97" t="s">
        <v>22</v>
      </c>
      <c r="L97">
        <v>1571029200</v>
      </c>
      <c r="M97">
        <v>1571634000</v>
      </c>
      <c r="N97" s="7">
        <f>(((L97/60)/60)/24)+DATE(1970,1,1)</f>
        <v>43752.208333333328</v>
      </c>
      <c r="O97" s="7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LEFT(R97,FIND("/",R97,1)-1)</f>
        <v>film &amp; video</v>
      </c>
      <c r="T97" t="str">
        <f>RIGHT(R97,LEN(R97) - FIND("/",R97,1))</f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ROUND(E98/D98*100,0)</f>
        <v>217</v>
      </c>
      <c r="G98" t="s">
        <v>20</v>
      </c>
      <c r="H98">
        <v>2331</v>
      </c>
      <c r="I98">
        <f>IF(H98=0, 0,ROUND(E98/H98,0))</f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>(((L98/60)/60)/24)+DATE(1970,1,1)</f>
        <v>40612.25</v>
      </c>
      <c r="O98" s="7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LEFT(R98,FIND("/",R98,1)-1)</f>
        <v>theater</v>
      </c>
      <c r="T98" t="str">
        <f>RIGHT(R98,LEN(R98) - FIND("/",R98,1))</f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ROUND(E99/D99*100,0)</f>
        <v>927</v>
      </c>
      <c r="G99" t="s">
        <v>20</v>
      </c>
      <c r="H99">
        <v>113</v>
      </c>
      <c r="I99">
        <f>IF(H99=0, 0,ROUND(E99/H99,0))</f>
        <v>107</v>
      </c>
      <c r="J99" t="s">
        <v>21</v>
      </c>
      <c r="K99" t="s">
        <v>22</v>
      </c>
      <c r="L99">
        <v>1435208400</v>
      </c>
      <c r="M99">
        <v>1439874000</v>
      </c>
      <c r="N99" s="7">
        <f>(((L99/60)/60)/24)+DATE(1970,1,1)</f>
        <v>42180.208333333328</v>
      </c>
      <c r="O99" s="7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LEFT(R99,FIND("/",R99,1)-1)</f>
        <v>food</v>
      </c>
      <c r="T99" t="str">
        <f>RIGHT(R99,LEN(R99) - FIND("/",R99,1))</f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ROUND(E100/D100*100,0)</f>
        <v>34</v>
      </c>
      <c r="G100" t="s">
        <v>14</v>
      </c>
      <c r="H100">
        <v>1220</v>
      </c>
      <c r="I100">
        <f>IF(H100=0, 0,ROUND(E100/H100,0))</f>
        <v>27</v>
      </c>
      <c r="J100" t="s">
        <v>26</v>
      </c>
      <c r="K100" t="s">
        <v>27</v>
      </c>
      <c r="L100">
        <v>1437973200</v>
      </c>
      <c r="M100">
        <v>1438318800</v>
      </c>
      <c r="N100" s="7">
        <f>(((L100/60)/60)/24)+DATE(1970,1,1)</f>
        <v>42212.208333333328</v>
      </c>
      <c r="O100" s="7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LEFT(R100,FIND("/",R100,1)-1)</f>
        <v>games</v>
      </c>
      <c r="T100" t="str">
        <f>RIGHT(R100,LEN(R100) - FIND("/",R100,1))</f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ROUND(E101/D101*100,0)</f>
        <v>197</v>
      </c>
      <c r="G101" t="s">
        <v>20</v>
      </c>
      <c r="H101">
        <v>164</v>
      </c>
      <c r="I101">
        <f>IF(H101=0, 0,ROUND(E101/H101,0))</f>
        <v>91</v>
      </c>
      <c r="J101" t="s">
        <v>21</v>
      </c>
      <c r="K101" t="s">
        <v>22</v>
      </c>
      <c r="L101">
        <v>1416895200</v>
      </c>
      <c r="M101">
        <v>1419400800</v>
      </c>
      <c r="N101" s="7">
        <f>(((L101/60)/60)/24)+DATE(1970,1,1)</f>
        <v>41968.25</v>
      </c>
      <c r="O101" s="7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>LEFT(R101,FIND("/",R101,1)-1)</f>
        <v>theater</v>
      </c>
      <c r="T101" t="str">
        <f>RIGHT(R101,LEN(R101) - FIND("/",R101,1))</f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ROUND(E102/D102*100,0)</f>
        <v>1</v>
      </c>
      <c r="G102" t="s">
        <v>14</v>
      </c>
      <c r="H102">
        <v>1</v>
      </c>
      <c r="I102">
        <f>IF(H102=0, 0,ROUND(E102/H102,0))</f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>(((L102/60)/60)/24)+DATE(1970,1,1)</f>
        <v>40835.208333333336</v>
      </c>
      <c r="O102" s="7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LEFT(R102,FIND("/",R102,1)-1)</f>
        <v>theater</v>
      </c>
      <c r="T102" t="str">
        <f>RIGHT(R102,LEN(R102) - FIND("/",R102,1))</f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ROUND(E103/D103*100,0)</f>
        <v>1021</v>
      </c>
      <c r="G103" t="s">
        <v>20</v>
      </c>
      <c r="H103">
        <v>164</v>
      </c>
      <c r="I103">
        <f>IF(H103=0, 0,ROUND(E103/H103,0))</f>
        <v>56</v>
      </c>
      <c r="J103" t="s">
        <v>21</v>
      </c>
      <c r="K103" t="s">
        <v>22</v>
      </c>
      <c r="L103">
        <v>1424498400</v>
      </c>
      <c r="M103">
        <v>1425103200</v>
      </c>
      <c r="N103" s="7">
        <f>(((L103/60)/60)/24)+DATE(1970,1,1)</f>
        <v>42056.25</v>
      </c>
      <c r="O103" s="7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>LEFT(R103,FIND("/",R103,1)-1)</f>
        <v>music</v>
      </c>
      <c r="T103" t="str">
        <f>RIGHT(R103,LEN(R103) - FIND("/",R103,1))</f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ROUND(E104/D104*100,0)</f>
        <v>282</v>
      </c>
      <c r="G104" t="s">
        <v>20</v>
      </c>
      <c r="H104">
        <v>336</v>
      </c>
      <c r="I104">
        <f>IF(H104=0, 0,ROUND(E104/H104,0))</f>
        <v>31</v>
      </c>
      <c r="J104" t="s">
        <v>21</v>
      </c>
      <c r="K104" t="s">
        <v>22</v>
      </c>
      <c r="L104">
        <v>1526274000</v>
      </c>
      <c r="M104">
        <v>1526878800</v>
      </c>
      <c r="N104" s="7">
        <f>(((L104/60)/60)/24)+DATE(1970,1,1)</f>
        <v>43234.208333333328</v>
      </c>
      <c r="O104" s="7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LEFT(R104,FIND("/",R104,1)-1)</f>
        <v>technology</v>
      </c>
      <c r="T104" t="str">
        <f>RIGHT(R104,LEN(R104) - FIND("/",R104,1))</f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ROUND(E105/D105*100,0)</f>
        <v>25</v>
      </c>
      <c r="G105" t="s">
        <v>14</v>
      </c>
      <c r="H105">
        <v>37</v>
      </c>
      <c r="I105">
        <f>IF(H105=0, 0,ROUND(E105/H105,0))</f>
        <v>67</v>
      </c>
      <c r="J105" t="s">
        <v>107</v>
      </c>
      <c r="K105" t="s">
        <v>108</v>
      </c>
      <c r="L105">
        <v>1287896400</v>
      </c>
      <c r="M105">
        <v>1288674000</v>
      </c>
      <c r="N105" s="7">
        <f>(((L105/60)/60)/24)+DATE(1970,1,1)</f>
        <v>40475.208333333336</v>
      </c>
      <c r="O105" s="7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LEFT(R105,FIND("/",R105,1)-1)</f>
        <v>music</v>
      </c>
      <c r="T105" t="str">
        <f>RIGHT(R105,LEN(R105) - FIND("/",R105,1))</f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ROUND(E106/D106*100,0)</f>
        <v>143</v>
      </c>
      <c r="G106" t="s">
        <v>20</v>
      </c>
      <c r="H106">
        <v>1917</v>
      </c>
      <c r="I106">
        <f>IF(H106=0, 0,ROUND(E106/H106,0))</f>
        <v>89</v>
      </c>
      <c r="J106" t="s">
        <v>21</v>
      </c>
      <c r="K106" t="s">
        <v>22</v>
      </c>
      <c r="L106">
        <v>1495515600</v>
      </c>
      <c r="M106">
        <v>1495602000</v>
      </c>
      <c r="N106" s="7">
        <f>(((L106/60)/60)/24)+DATE(1970,1,1)</f>
        <v>42878.208333333328</v>
      </c>
      <c r="O106" s="7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LEFT(R106,FIND("/",R106,1)-1)</f>
        <v>music</v>
      </c>
      <c r="T106" t="str">
        <f>RIGHT(R106,LEN(R106) - FIND("/",R106,1))</f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ROUND(E107/D107*100,0)</f>
        <v>145</v>
      </c>
      <c r="G107" t="s">
        <v>20</v>
      </c>
      <c r="H107">
        <v>95</v>
      </c>
      <c r="I107">
        <f>IF(H107=0, 0,ROUND(E107/H107,0))</f>
        <v>103</v>
      </c>
      <c r="J107" t="s">
        <v>21</v>
      </c>
      <c r="K107" t="s">
        <v>22</v>
      </c>
      <c r="L107">
        <v>1364878800</v>
      </c>
      <c r="M107">
        <v>1366434000</v>
      </c>
      <c r="N107" s="7">
        <f>(((L107/60)/60)/24)+DATE(1970,1,1)</f>
        <v>41366.208333333336</v>
      </c>
      <c r="O107" s="7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LEFT(R107,FIND("/",R107,1)-1)</f>
        <v>technology</v>
      </c>
      <c r="T107" t="str">
        <f>RIGHT(R107,LEN(R107) - FIND("/",R107,1))</f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ROUND(E108/D108*100,0)</f>
        <v>359</v>
      </c>
      <c r="G108" t="s">
        <v>20</v>
      </c>
      <c r="H108">
        <v>147</v>
      </c>
      <c r="I108">
        <f>IF(H108=0, 0,ROUND(E108/H108,0))</f>
        <v>95</v>
      </c>
      <c r="J108" t="s">
        <v>21</v>
      </c>
      <c r="K108" t="s">
        <v>22</v>
      </c>
      <c r="L108">
        <v>1567918800</v>
      </c>
      <c r="M108">
        <v>1568350800</v>
      </c>
      <c r="N108" s="7">
        <f>(((L108/60)/60)/24)+DATE(1970,1,1)</f>
        <v>43716.208333333328</v>
      </c>
      <c r="O108" s="7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LEFT(R108,FIND("/",R108,1)-1)</f>
        <v>theater</v>
      </c>
      <c r="T108" t="str">
        <f>RIGHT(R108,LEN(R108) - FIND("/",R108,1))</f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ROUND(E109/D109*100,0)</f>
        <v>186</v>
      </c>
      <c r="G109" t="s">
        <v>20</v>
      </c>
      <c r="H109">
        <v>86</v>
      </c>
      <c r="I109">
        <f>IF(H109=0, 0,ROUND(E109/H109,0))</f>
        <v>76</v>
      </c>
      <c r="J109" t="s">
        <v>21</v>
      </c>
      <c r="K109" t="s">
        <v>22</v>
      </c>
      <c r="L109">
        <v>1524459600</v>
      </c>
      <c r="M109">
        <v>1525928400</v>
      </c>
      <c r="N109" s="7">
        <f>(((L109/60)/60)/24)+DATE(1970,1,1)</f>
        <v>43213.208333333328</v>
      </c>
      <c r="O109" s="7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LEFT(R109,FIND("/",R109,1)-1)</f>
        <v>theater</v>
      </c>
      <c r="T109" t="str">
        <f>RIGHT(R109,LEN(R109) - FIND("/",R109,1))</f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ROUND(E110/D110*100,0)</f>
        <v>595</v>
      </c>
      <c r="G110" t="s">
        <v>20</v>
      </c>
      <c r="H110">
        <v>83</v>
      </c>
      <c r="I110">
        <f>IF(H110=0, 0,ROUND(E110/H110,0))</f>
        <v>108</v>
      </c>
      <c r="J110" t="s">
        <v>21</v>
      </c>
      <c r="K110" t="s">
        <v>22</v>
      </c>
      <c r="L110">
        <v>1333688400</v>
      </c>
      <c r="M110">
        <v>1336885200</v>
      </c>
      <c r="N110" s="7">
        <f>(((L110/60)/60)/24)+DATE(1970,1,1)</f>
        <v>41005.208333333336</v>
      </c>
      <c r="O110" s="7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LEFT(R110,FIND("/",R110,1)-1)</f>
        <v>film &amp; video</v>
      </c>
      <c r="T110" t="str">
        <f>RIGHT(R110,LEN(R110) - FIND("/",R110,1))</f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ROUND(E111/D111*100,0)</f>
        <v>59</v>
      </c>
      <c r="G111" t="s">
        <v>14</v>
      </c>
      <c r="H111">
        <v>60</v>
      </c>
      <c r="I111">
        <f>IF(H111=0, 0,ROUND(E111/H111,0))</f>
        <v>51</v>
      </c>
      <c r="J111" t="s">
        <v>21</v>
      </c>
      <c r="K111" t="s">
        <v>22</v>
      </c>
      <c r="L111">
        <v>1389506400</v>
      </c>
      <c r="M111">
        <v>1389679200</v>
      </c>
      <c r="N111" s="7">
        <f>(((L111/60)/60)/24)+DATE(1970,1,1)</f>
        <v>41651.25</v>
      </c>
      <c r="O111" s="7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>LEFT(R111,FIND("/",R111,1)-1)</f>
        <v>film &amp; video</v>
      </c>
      <c r="T111" t="str">
        <f>RIGHT(R111,LEN(R111) - FIND("/",R111,1))</f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ROUND(E112/D112*100,0)</f>
        <v>15</v>
      </c>
      <c r="G112" t="s">
        <v>14</v>
      </c>
      <c r="H112">
        <v>296</v>
      </c>
      <c r="I112">
        <f>IF(H112=0, 0,ROUND(E112/H112,0))</f>
        <v>72</v>
      </c>
      <c r="J112" t="s">
        <v>21</v>
      </c>
      <c r="K112" t="s">
        <v>22</v>
      </c>
      <c r="L112">
        <v>1536642000</v>
      </c>
      <c r="M112">
        <v>1538283600</v>
      </c>
      <c r="N112" s="7">
        <f>(((L112/60)/60)/24)+DATE(1970,1,1)</f>
        <v>43354.208333333328</v>
      </c>
      <c r="O112" s="7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LEFT(R112,FIND("/",R112,1)-1)</f>
        <v>food</v>
      </c>
      <c r="T112" t="str">
        <f>RIGHT(R112,LEN(R112) - FIND("/",R112,1))</f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ROUND(E113/D113*100,0)</f>
        <v>120</v>
      </c>
      <c r="G113" t="s">
        <v>20</v>
      </c>
      <c r="H113">
        <v>676</v>
      </c>
      <c r="I113">
        <f>IF(H113=0, 0,ROUND(E113/H113,0))</f>
        <v>109</v>
      </c>
      <c r="J113" t="s">
        <v>21</v>
      </c>
      <c r="K113" t="s">
        <v>22</v>
      </c>
      <c r="L113">
        <v>1348290000</v>
      </c>
      <c r="M113">
        <v>1348808400</v>
      </c>
      <c r="N113" s="7">
        <f>(((L113/60)/60)/24)+DATE(1970,1,1)</f>
        <v>41174.208333333336</v>
      </c>
      <c r="O113" s="7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LEFT(R113,FIND("/",R113,1)-1)</f>
        <v>publishing</v>
      </c>
      <c r="T113" t="str">
        <f>RIGHT(R113,LEN(R113) - FIND("/",R113,1))</f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ROUND(E114/D114*100,0)</f>
        <v>269</v>
      </c>
      <c r="G114" t="s">
        <v>20</v>
      </c>
      <c r="H114">
        <v>361</v>
      </c>
      <c r="I114">
        <f>IF(H114=0, 0,ROUND(E114/H114,0))</f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>(((L114/60)/60)/24)+DATE(1970,1,1)</f>
        <v>41875.208333333336</v>
      </c>
      <c r="O114" s="7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LEFT(R114,FIND("/",R114,1)-1)</f>
        <v>technology</v>
      </c>
      <c r="T114" t="str">
        <f>RIGHT(R114,LEN(R114) - FIND("/",R114,1))</f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ROUND(E115/D115*100,0)</f>
        <v>377</v>
      </c>
      <c r="G115" t="s">
        <v>20</v>
      </c>
      <c r="H115">
        <v>131</v>
      </c>
      <c r="I115">
        <f>IF(H115=0, 0,ROUND(E115/H115,0))</f>
        <v>95</v>
      </c>
      <c r="J115" t="s">
        <v>21</v>
      </c>
      <c r="K115" t="s">
        <v>22</v>
      </c>
      <c r="L115">
        <v>1505192400</v>
      </c>
      <c r="M115">
        <v>1505797200</v>
      </c>
      <c r="N115" s="7">
        <f>(((L115/60)/60)/24)+DATE(1970,1,1)</f>
        <v>42990.208333333328</v>
      </c>
      <c r="O115" s="7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LEFT(R115,FIND("/",R115,1)-1)</f>
        <v>food</v>
      </c>
      <c r="T115" t="str">
        <f>RIGHT(R115,LEN(R115) - FIND("/",R115,1))</f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ROUND(E116/D116*100,0)</f>
        <v>727</v>
      </c>
      <c r="G116" t="s">
        <v>20</v>
      </c>
      <c r="H116">
        <v>126</v>
      </c>
      <c r="I116">
        <f>IF(H116=0, 0,ROUND(E116/H116,0))</f>
        <v>110</v>
      </c>
      <c r="J116" t="s">
        <v>21</v>
      </c>
      <c r="K116" t="s">
        <v>22</v>
      </c>
      <c r="L116">
        <v>1554786000</v>
      </c>
      <c r="M116">
        <v>1554872400</v>
      </c>
      <c r="N116" s="7">
        <f>(((L116/60)/60)/24)+DATE(1970,1,1)</f>
        <v>43564.208333333328</v>
      </c>
      <c r="O116" s="7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LEFT(R116,FIND("/",R116,1)-1)</f>
        <v>technology</v>
      </c>
      <c r="T116" t="str">
        <f>RIGHT(R116,LEN(R116) - FIND("/",R116,1))</f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ROUND(E117/D117*100,0)</f>
        <v>87</v>
      </c>
      <c r="G117" t="s">
        <v>14</v>
      </c>
      <c r="H117">
        <v>3304</v>
      </c>
      <c r="I117">
        <f>IF(H117=0, 0,ROUND(E117/H117,0))</f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>(((L117/60)/60)/24)+DATE(1970,1,1)</f>
        <v>43056.25</v>
      </c>
      <c r="O117" s="7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>LEFT(R117,FIND("/",R117,1)-1)</f>
        <v>publishing</v>
      </c>
      <c r="T117" t="str">
        <f>RIGHT(R117,LEN(R117) - FIND("/",R117,1))</f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ROUND(E118/D118*100,0)</f>
        <v>88</v>
      </c>
      <c r="G118" t="s">
        <v>14</v>
      </c>
      <c r="H118">
        <v>73</v>
      </c>
      <c r="I118">
        <f>IF(H118=0, 0,ROUND(E118/H118,0))</f>
        <v>87</v>
      </c>
      <c r="J118" t="s">
        <v>21</v>
      </c>
      <c r="K118" t="s">
        <v>22</v>
      </c>
      <c r="L118">
        <v>1442552400</v>
      </c>
      <c r="M118">
        <v>1442638800</v>
      </c>
      <c r="N118" s="7">
        <f>(((L118/60)/60)/24)+DATE(1970,1,1)</f>
        <v>42265.208333333328</v>
      </c>
      <c r="O118" s="7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LEFT(R118,FIND("/",R118,1)-1)</f>
        <v>theater</v>
      </c>
      <c r="T118" t="str">
        <f>RIGHT(R118,LEN(R118) - FIND("/",R118,1))</f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ROUND(E119/D119*100,0)</f>
        <v>174</v>
      </c>
      <c r="G119" t="s">
        <v>20</v>
      </c>
      <c r="H119">
        <v>275</v>
      </c>
      <c r="I119">
        <f>IF(H119=0, 0,ROUND(E119/H119,0))</f>
        <v>31</v>
      </c>
      <c r="J119" t="s">
        <v>21</v>
      </c>
      <c r="K119" t="s">
        <v>22</v>
      </c>
      <c r="L119">
        <v>1316667600</v>
      </c>
      <c r="M119">
        <v>1317186000</v>
      </c>
      <c r="N119" s="7">
        <f>(((L119/60)/60)/24)+DATE(1970,1,1)</f>
        <v>40808.208333333336</v>
      </c>
      <c r="O119" s="7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LEFT(R119,FIND("/",R119,1)-1)</f>
        <v>film &amp; video</v>
      </c>
      <c r="T119" t="str">
        <f>RIGHT(R119,LEN(R119) - FIND("/",R119,1))</f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ROUND(E120/D120*100,0)</f>
        <v>118</v>
      </c>
      <c r="G120" t="s">
        <v>20</v>
      </c>
      <c r="H120">
        <v>67</v>
      </c>
      <c r="I120">
        <f>IF(H120=0, 0,ROUND(E120/H120,0))</f>
        <v>95</v>
      </c>
      <c r="J120" t="s">
        <v>21</v>
      </c>
      <c r="K120" t="s">
        <v>22</v>
      </c>
      <c r="L120">
        <v>1390716000</v>
      </c>
      <c r="M120">
        <v>1391234400</v>
      </c>
      <c r="N120" s="7">
        <f>(((L120/60)/60)/24)+DATE(1970,1,1)</f>
        <v>41665.25</v>
      </c>
      <c r="O120" s="7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>LEFT(R120,FIND("/",R120,1)-1)</f>
        <v>photography</v>
      </c>
      <c r="T120" t="str">
        <f>RIGHT(R120,LEN(R120) - FIND("/",R120,1))</f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ROUND(E121/D121*100,0)</f>
        <v>215</v>
      </c>
      <c r="G121" t="s">
        <v>20</v>
      </c>
      <c r="H121">
        <v>154</v>
      </c>
      <c r="I121">
        <f>IF(H121=0, 0,ROUND(E121/H121,0))</f>
        <v>70</v>
      </c>
      <c r="J121" t="s">
        <v>21</v>
      </c>
      <c r="K121" t="s">
        <v>22</v>
      </c>
      <c r="L121">
        <v>1402894800</v>
      </c>
      <c r="M121">
        <v>1404363600</v>
      </c>
      <c r="N121" s="7">
        <f>(((L121/60)/60)/24)+DATE(1970,1,1)</f>
        <v>41806.208333333336</v>
      </c>
      <c r="O121" s="7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LEFT(R121,FIND("/",R121,1)-1)</f>
        <v>film &amp; video</v>
      </c>
      <c r="T121" t="str">
        <f>RIGHT(R121,LEN(R121) - FIND("/",R121,1))</f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ROUND(E122/D122*100,0)</f>
        <v>149</v>
      </c>
      <c r="G122" t="s">
        <v>20</v>
      </c>
      <c r="H122">
        <v>1782</v>
      </c>
      <c r="I122">
        <f>IF(H122=0, 0,ROUND(E122/H122,0))</f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>(((L122/60)/60)/24)+DATE(1970,1,1)</f>
        <v>42111.208333333328</v>
      </c>
      <c r="O122" s="7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LEFT(R122,FIND("/",R122,1)-1)</f>
        <v>games</v>
      </c>
      <c r="T122" t="str">
        <f>RIGHT(R122,LEN(R122) - FIND("/",R122,1))</f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ROUND(E123/D123*100,0)</f>
        <v>219</v>
      </c>
      <c r="G123" t="s">
        <v>20</v>
      </c>
      <c r="H123">
        <v>903</v>
      </c>
      <c r="I123">
        <f>IF(H123=0, 0,ROUND(E123/H123,0))</f>
        <v>110</v>
      </c>
      <c r="J123" t="s">
        <v>21</v>
      </c>
      <c r="K123" t="s">
        <v>22</v>
      </c>
      <c r="L123">
        <v>1412485200</v>
      </c>
      <c r="M123">
        <v>1413608400</v>
      </c>
      <c r="N123" s="7">
        <f>(((L123/60)/60)/24)+DATE(1970,1,1)</f>
        <v>41917.208333333336</v>
      </c>
      <c r="O123" s="7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LEFT(R123,FIND("/",R123,1)-1)</f>
        <v>games</v>
      </c>
      <c r="T123" t="str">
        <f>RIGHT(R123,LEN(R123) - FIND("/",R123,1))</f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ROUND(E124/D124*100,0)</f>
        <v>64</v>
      </c>
      <c r="G124" t="s">
        <v>14</v>
      </c>
      <c r="H124">
        <v>3387</v>
      </c>
      <c r="I124">
        <f>IF(H124=0, 0,ROUND(E124/H124,0))</f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>(((L124/60)/60)/24)+DATE(1970,1,1)</f>
        <v>41970.25</v>
      </c>
      <c r="O124" s="7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>LEFT(R124,FIND("/",R124,1)-1)</f>
        <v>publishing</v>
      </c>
      <c r="T124" t="str">
        <f>RIGHT(R124,LEN(R124) - FIND("/",R124,1))</f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ROUND(E125/D125*100,0)</f>
        <v>19</v>
      </c>
      <c r="G125" t="s">
        <v>14</v>
      </c>
      <c r="H125">
        <v>662</v>
      </c>
      <c r="I125">
        <f>IF(H125=0, 0,ROUND(E125/H125,0))</f>
        <v>50</v>
      </c>
      <c r="J125" t="s">
        <v>15</v>
      </c>
      <c r="K125" t="s">
        <v>16</v>
      </c>
      <c r="L125">
        <v>1448344800</v>
      </c>
      <c r="M125">
        <v>1448604000</v>
      </c>
      <c r="N125" s="7">
        <f>(((L125/60)/60)/24)+DATE(1970,1,1)</f>
        <v>42332.25</v>
      </c>
      <c r="O125" s="7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>LEFT(R125,FIND("/",R125,1)-1)</f>
        <v>theater</v>
      </c>
      <c r="T125" t="str">
        <f>RIGHT(R125,LEN(R125) - FIND("/",R125,1))</f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ROUND(E126/D126*100,0)</f>
        <v>368</v>
      </c>
      <c r="G126" t="s">
        <v>20</v>
      </c>
      <c r="H126">
        <v>94</v>
      </c>
      <c r="I126">
        <f>IF(H126=0, 0,ROUND(E126/H126,0))</f>
        <v>102</v>
      </c>
      <c r="J126" t="s">
        <v>107</v>
      </c>
      <c r="K126" t="s">
        <v>108</v>
      </c>
      <c r="L126">
        <v>1557723600</v>
      </c>
      <c r="M126">
        <v>1562302800</v>
      </c>
      <c r="N126" s="7">
        <f>(((L126/60)/60)/24)+DATE(1970,1,1)</f>
        <v>43598.208333333328</v>
      </c>
      <c r="O126" s="7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LEFT(R126,FIND("/",R126,1)-1)</f>
        <v>photography</v>
      </c>
      <c r="T126" t="str">
        <f>RIGHT(R126,LEN(R126) - FIND("/",R126,1))</f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ROUND(E127/D127*100,0)</f>
        <v>160</v>
      </c>
      <c r="G127" t="s">
        <v>20</v>
      </c>
      <c r="H127">
        <v>180</v>
      </c>
      <c r="I127">
        <f>IF(H127=0, 0,ROUND(E127/H127,0))</f>
        <v>47</v>
      </c>
      <c r="J127" t="s">
        <v>21</v>
      </c>
      <c r="K127" t="s">
        <v>22</v>
      </c>
      <c r="L127">
        <v>1537333200</v>
      </c>
      <c r="M127">
        <v>1537678800</v>
      </c>
      <c r="N127" s="7">
        <f>(((L127/60)/60)/24)+DATE(1970,1,1)</f>
        <v>43362.208333333328</v>
      </c>
      <c r="O127" s="7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LEFT(R127,FIND("/",R127,1)-1)</f>
        <v>theater</v>
      </c>
      <c r="T127" t="str">
        <f>RIGHT(R127,LEN(R127) - FIND("/",R127,1))</f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ROUND(E128/D128*100,0)</f>
        <v>39</v>
      </c>
      <c r="G128" t="s">
        <v>14</v>
      </c>
      <c r="H128">
        <v>774</v>
      </c>
      <c r="I128">
        <f>IF(H128=0, 0,ROUND(E128/H128,0))</f>
        <v>90</v>
      </c>
      <c r="J128" t="s">
        <v>21</v>
      </c>
      <c r="K128" t="s">
        <v>22</v>
      </c>
      <c r="L128">
        <v>1471150800</v>
      </c>
      <c r="M128">
        <v>1473570000</v>
      </c>
      <c r="N128" s="7">
        <f>(((L128/60)/60)/24)+DATE(1970,1,1)</f>
        <v>42596.208333333328</v>
      </c>
      <c r="O128" s="7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LEFT(R128,FIND("/",R128,1)-1)</f>
        <v>theater</v>
      </c>
      <c r="T128" t="str">
        <f>RIGHT(R128,LEN(R128) - FIND("/",R128,1))</f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ROUND(E129/D129*100,0)</f>
        <v>51</v>
      </c>
      <c r="G129" t="s">
        <v>14</v>
      </c>
      <c r="H129">
        <v>672</v>
      </c>
      <c r="I129">
        <f>IF(H129=0, 0,ROUND(E129/H129,0))</f>
        <v>79</v>
      </c>
      <c r="J129" t="s">
        <v>15</v>
      </c>
      <c r="K129" t="s">
        <v>16</v>
      </c>
      <c r="L129">
        <v>1273640400</v>
      </c>
      <c r="M129">
        <v>1273899600</v>
      </c>
      <c r="N129" s="7">
        <f>(((L129/60)/60)/24)+DATE(1970,1,1)</f>
        <v>40310.208333333336</v>
      </c>
      <c r="O129" s="7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LEFT(R129,FIND("/",R129,1)-1)</f>
        <v>theater</v>
      </c>
      <c r="T129" t="str">
        <f>RIGHT(R129,LEN(R129) - FIND("/",R129,1))</f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ROUND(E130/D130*100,0)</f>
        <v>60</v>
      </c>
      <c r="G130" t="s">
        <v>74</v>
      </c>
      <c r="H130">
        <v>532</v>
      </c>
      <c r="I130">
        <f>IF(H130=0, 0,ROUND(E130/H130,0))</f>
        <v>80</v>
      </c>
      <c r="J130" t="s">
        <v>21</v>
      </c>
      <c r="K130" t="s">
        <v>22</v>
      </c>
      <c r="L130">
        <v>1282885200</v>
      </c>
      <c r="M130">
        <v>1284008400</v>
      </c>
      <c r="N130" s="7">
        <f>(((L130/60)/60)/24)+DATE(1970,1,1)</f>
        <v>40417.208333333336</v>
      </c>
      <c r="O130" s="7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LEFT(R130,FIND("/",R130,1)-1)</f>
        <v>music</v>
      </c>
      <c r="T130" t="str">
        <f>RIGHT(R130,LEN(R130) - FIND("/",R130,1))</f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ROUND(E131/D131*100,0)</f>
        <v>3</v>
      </c>
      <c r="G131" t="s">
        <v>74</v>
      </c>
      <c r="H131">
        <v>55</v>
      </c>
      <c r="I131">
        <f>IF(H131=0, 0,ROUND(E131/H131,0))</f>
        <v>86</v>
      </c>
      <c r="J131" t="s">
        <v>26</v>
      </c>
      <c r="K131" t="s">
        <v>27</v>
      </c>
      <c r="L131">
        <v>1422943200</v>
      </c>
      <c r="M131">
        <v>1425103200</v>
      </c>
      <c r="N131" s="7">
        <f>(((L131/60)/60)/24)+DATE(1970,1,1)</f>
        <v>42038.25</v>
      </c>
      <c r="O131" s="7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>LEFT(R131,FIND("/",R131,1)-1)</f>
        <v>food</v>
      </c>
      <c r="T131" t="str">
        <f>RIGHT(R131,LEN(R131) - FIND("/",R131,1))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ROUND(E132/D132*100,0)</f>
        <v>155</v>
      </c>
      <c r="G132" t="s">
        <v>20</v>
      </c>
      <c r="H132">
        <v>533</v>
      </c>
      <c r="I132">
        <f>IF(H132=0, 0,ROUND(E132/H132,0))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>(((L132/60)/60)/24)+DATE(1970,1,1)</f>
        <v>40842.208333333336</v>
      </c>
      <c r="O132" s="7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>LEFT(R132,FIND("/",R132,1)-1)</f>
        <v>film &amp; video</v>
      </c>
      <c r="T132" t="str">
        <f>RIGHT(R132,LEN(R132) - FIND("/",R132,1))</f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ROUND(E133/D133*100,0)</f>
        <v>101</v>
      </c>
      <c r="G133" t="s">
        <v>20</v>
      </c>
      <c r="H133">
        <v>2443</v>
      </c>
      <c r="I133">
        <f>IF(H133=0, 0,ROUND(E133/H133,0))</f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>(((L133/60)/60)/24)+DATE(1970,1,1)</f>
        <v>41607.25</v>
      </c>
      <c r="O133" s="7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>LEFT(R133,FIND("/",R133,1)-1)</f>
        <v>technology</v>
      </c>
      <c r="T133" t="str">
        <f>RIGHT(R133,LEN(R133) - FIND("/",R133,1))</f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ROUND(E134/D134*100,0)</f>
        <v>116</v>
      </c>
      <c r="G134" t="s">
        <v>20</v>
      </c>
      <c r="H134">
        <v>89</v>
      </c>
      <c r="I134">
        <f>IF(H134=0, 0,ROUND(E134/H134,0))</f>
        <v>43</v>
      </c>
      <c r="J134" t="s">
        <v>21</v>
      </c>
      <c r="K134" t="s">
        <v>22</v>
      </c>
      <c r="L134">
        <v>1515736800</v>
      </c>
      <c r="M134">
        <v>1517119200</v>
      </c>
      <c r="N134" s="7">
        <f>(((L134/60)/60)/24)+DATE(1970,1,1)</f>
        <v>43112.25</v>
      </c>
      <c r="O134" s="7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>LEFT(R134,FIND("/",R134,1)-1)</f>
        <v>theater</v>
      </c>
      <c r="T134" t="str">
        <f>RIGHT(R134,LEN(R134) - FIND("/",R134,1))</f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ROUND(E135/D135*100,0)</f>
        <v>311</v>
      </c>
      <c r="G135" t="s">
        <v>20</v>
      </c>
      <c r="H135">
        <v>159</v>
      </c>
      <c r="I135">
        <f>IF(H135=0, 0,ROUND(E135/H135,0))</f>
        <v>88</v>
      </c>
      <c r="J135" t="s">
        <v>21</v>
      </c>
      <c r="K135" t="s">
        <v>22</v>
      </c>
      <c r="L135">
        <v>1313125200</v>
      </c>
      <c r="M135">
        <v>1315026000</v>
      </c>
      <c r="N135" s="7">
        <f>(((L135/60)/60)/24)+DATE(1970,1,1)</f>
        <v>40767.208333333336</v>
      </c>
      <c r="O135" s="7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LEFT(R135,FIND("/",R135,1)-1)</f>
        <v>music</v>
      </c>
      <c r="T135" t="str">
        <f>RIGHT(R135,LEN(R135) - FIND("/",R135,1))</f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ROUND(E136/D136*100,0)</f>
        <v>90</v>
      </c>
      <c r="G136" t="s">
        <v>14</v>
      </c>
      <c r="H136">
        <v>940</v>
      </c>
      <c r="I136">
        <f>IF(H136=0, 0,ROUND(E136/H136,0))</f>
        <v>95</v>
      </c>
      <c r="J136" t="s">
        <v>98</v>
      </c>
      <c r="K136" t="s">
        <v>99</v>
      </c>
      <c r="L136">
        <v>1308459600</v>
      </c>
      <c r="M136">
        <v>1312693200</v>
      </c>
      <c r="N136" s="7">
        <f>(((L136/60)/60)/24)+DATE(1970,1,1)</f>
        <v>40713.208333333336</v>
      </c>
      <c r="O136" s="7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LEFT(R136,FIND("/",R136,1)-1)</f>
        <v>film &amp; video</v>
      </c>
      <c r="T136" t="str">
        <f>RIGHT(R136,LEN(R136) - FIND("/",R136,1))</f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ROUND(E137/D137*100,0)</f>
        <v>71</v>
      </c>
      <c r="G137" t="s">
        <v>14</v>
      </c>
      <c r="H137">
        <v>117</v>
      </c>
      <c r="I137">
        <f>IF(H137=0, 0,ROUND(E137/H137,0))</f>
        <v>47</v>
      </c>
      <c r="J137" t="s">
        <v>21</v>
      </c>
      <c r="K137" t="s">
        <v>22</v>
      </c>
      <c r="L137">
        <v>1362636000</v>
      </c>
      <c r="M137">
        <v>1363064400</v>
      </c>
      <c r="N137" s="7">
        <f>(((L137/60)/60)/24)+DATE(1970,1,1)</f>
        <v>41340.25</v>
      </c>
      <c r="O137" s="7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LEFT(R137,FIND("/",R137,1)-1)</f>
        <v>theater</v>
      </c>
      <c r="T137" t="str">
        <f>RIGHT(R137,LEN(R137) - FIND("/",R137,1))</f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ROUND(E138/D138*100,0)</f>
        <v>3</v>
      </c>
      <c r="G138" t="s">
        <v>74</v>
      </c>
      <c r="H138">
        <v>58</v>
      </c>
      <c r="I138">
        <f>IF(H138=0, 0,ROUND(E138/H138,0))</f>
        <v>47</v>
      </c>
      <c r="J138" t="s">
        <v>21</v>
      </c>
      <c r="K138" t="s">
        <v>22</v>
      </c>
      <c r="L138">
        <v>1402117200</v>
      </c>
      <c r="M138">
        <v>1403154000</v>
      </c>
      <c r="N138" s="7">
        <f>(((L138/60)/60)/24)+DATE(1970,1,1)</f>
        <v>41797.208333333336</v>
      </c>
      <c r="O138" s="7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LEFT(R138,FIND("/",R138,1)-1)</f>
        <v>film &amp; video</v>
      </c>
      <c r="T138" t="str">
        <f>RIGHT(R138,LEN(R138) - FIND("/",R138,1))</f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ROUND(E139/D139*100,0)</f>
        <v>262</v>
      </c>
      <c r="G139" t="s">
        <v>20</v>
      </c>
      <c r="H139">
        <v>50</v>
      </c>
      <c r="I139">
        <f>IF(H139=0, 0,ROUND(E139/H139,0))</f>
        <v>94</v>
      </c>
      <c r="J139" t="s">
        <v>21</v>
      </c>
      <c r="K139" t="s">
        <v>22</v>
      </c>
      <c r="L139">
        <v>1286341200</v>
      </c>
      <c r="M139">
        <v>1286859600</v>
      </c>
      <c r="N139" s="7">
        <f>(((L139/60)/60)/24)+DATE(1970,1,1)</f>
        <v>40457.208333333336</v>
      </c>
      <c r="O139" s="7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LEFT(R139,FIND("/",R139,1)-1)</f>
        <v>publishing</v>
      </c>
      <c r="T139" t="str">
        <f>RIGHT(R139,LEN(R139) - FIND("/",R139,1))</f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ROUND(E140/D140*100,0)</f>
        <v>96</v>
      </c>
      <c r="G140" t="s">
        <v>14</v>
      </c>
      <c r="H140">
        <v>115</v>
      </c>
      <c r="I140">
        <f>IF(H140=0, 0,ROUND(E140/H140,0))</f>
        <v>80</v>
      </c>
      <c r="J140" t="s">
        <v>21</v>
      </c>
      <c r="K140" t="s">
        <v>22</v>
      </c>
      <c r="L140">
        <v>1348808400</v>
      </c>
      <c r="M140">
        <v>1349326800</v>
      </c>
      <c r="N140" s="7">
        <f>(((L140/60)/60)/24)+DATE(1970,1,1)</f>
        <v>41180.208333333336</v>
      </c>
      <c r="O140" s="7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LEFT(R140,FIND("/",R140,1)-1)</f>
        <v>games</v>
      </c>
      <c r="T140" t="str">
        <f>RIGHT(R140,LEN(R140) - FIND("/",R140,1))</f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ROUND(E141/D141*100,0)</f>
        <v>21</v>
      </c>
      <c r="G141" t="s">
        <v>14</v>
      </c>
      <c r="H141">
        <v>326</v>
      </c>
      <c r="I141">
        <f>IF(H141=0, 0,ROUND(E141/H141,0))</f>
        <v>59</v>
      </c>
      <c r="J141" t="s">
        <v>21</v>
      </c>
      <c r="K141" t="s">
        <v>22</v>
      </c>
      <c r="L141">
        <v>1429592400</v>
      </c>
      <c r="M141">
        <v>1430974800</v>
      </c>
      <c r="N141" s="7">
        <f>(((L141/60)/60)/24)+DATE(1970,1,1)</f>
        <v>42115.208333333328</v>
      </c>
      <c r="O141" s="7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LEFT(R141,FIND("/",R141,1)-1)</f>
        <v>technology</v>
      </c>
      <c r="T141" t="str">
        <f>RIGHT(R141,LEN(R141) - FIND("/",R141,1))</f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ROUND(E142/D142*100,0)</f>
        <v>223</v>
      </c>
      <c r="G142" t="s">
        <v>20</v>
      </c>
      <c r="H142">
        <v>186</v>
      </c>
      <c r="I142">
        <f>IF(H142=0, 0,ROUND(E142/H142,0))</f>
        <v>66</v>
      </c>
      <c r="J142" t="s">
        <v>21</v>
      </c>
      <c r="K142" t="s">
        <v>22</v>
      </c>
      <c r="L142">
        <v>1519538400</v>
      </c>
      <c r="M142">
        <v>1519970400</v>
      </c>
      <c r="N142" s="7">
        <f>(((L142/60)/60)/24)+DATE(1970,1,1)</f>
        <v>43156.25</v>
      </c>
      <c r="O142" s="7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>LEFT(R142,FIND("/",R142,1)-1)</f>
        <v>film &amp; video</v>
      </c>
      <c r="T142" t="str">
        <f>RIGHT(R142,LEN(R142) - FIND("/",R142,1))</f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ROUND(E143/D143*100,0)</f>
        <v>102</v>
      </c>
      <c r="G143" t="s">
        <v>20</v>
      </c>
      <c r="H143">
        <v>1071</v>
      </c>
      <c r="I143">
        <f>IF(H143=0, 0,ROUND(E143/H143,0))</f>
        <v>61</v>
      </c>
      <c r="J143" t="s">
        <v>21</v>
      </c>
      <c r="K143" t="s">
        <v>22</v>
      </c>
      <c r="L143">
        <v>1434085200</v>
      </c>
      <c r="M143">
        <v>1434603600</v>
      </c>
      <c r="N143" s="7">
        <f>(((L143/60)/60)/24)+DATE(1970,1,1)</f>
        <v>42167.208333333328</v>
      </c>
      <c r="O143" s="7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LEFT(R143,FIND("/",R143,1)-1)</f>
        <v>technology</v>
      </c>
      <c r="T143" t="str">
        <f>RIGHT(R143,LEN(R143) - FIND("/",R143,1))</f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ROUND(E144/D144*100,0)</f>
        <v>230</v>
      </c>
      <c r="G144" t="s">
        <v>20</v>
      </c>
      <c r="H144">
        <v>117</v>
      </c>
      <c r="I144">
        <f>IF(H144=0, 0,ROUND(E144/H144,0))</f>
        <v>98</v>
      </c>
      <c r="J144" t="s">
        <v>21</v>
      </c>
      <c r="K144" t="s">
        <v>22</v>
      </c>
      <c r="L144">
        <v>1333688400</v>
      </c>
      <c r="M144">
        <v>1337230800</v>
      </c>
      <c r="N144" s="7">
        <f>(((L144/60)/60)/24)+DATE(1970,1,1)</f>
        <v>41005.208333333336</v>
      </c>
      <c r="O144" s="7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LEFT(R144,FIND("/",R144,1)-1)</f>
        <v>technology</v>
      </c>
      <c r="T144" t="str">
        <f>RIGHT(R144,LEN(R144) - FIND("/",R144,1))</f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ROUND(E145/D145*100,0)</f>
        <v>136</v>
      </c>
      <c r="G145" t="s">
        <v>20</v>
      </c>
      <c r="H145">
        <v>70</v>
      </c>
      <c r="I145">
        <f>IF(H145=0, 0,ROUND(E145/H145,0))</f>
        <v>105</v>
      </c>
      <c r="J145" t="s">
        <v>21</v>
      </c>
      <c r="K145" t="s">
        <v>22</v>
      </c>
      <c r="L145">
        <v>1277701200</v>
      </c>
      <c r="M145">
        <v>1279429200</v>
      </c>
      <c r="N145" s="7">
        <f>(((L145/60)/60)/24)+DATE(1970,1,1)</f>
        <v>40357.208333333336</v>
      </c>
      <c r="O145" s="7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LEFT(R145,FIND("/",R145,1)-1)</f>
        <v>music</v>
      </c>
      <c r="T145" t="str">
        <f>RIGHT(R145,LEN(R145) - FIND("/",R145,1))</f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ROUND(E146/D146*100,0)</f>
        <v>129</v>
      </c>
      <c r="G146" t="s">
        <v>20</v>
      </c>
      <c r="H146">
        <v>135</v>
      </c>
      <c r="I146">
        <f>IF(H146=0, 0,ROUND(E146/H146,0))</f>
        <v>86</v>
      </c>
      <c r="J146" t="s">
        <v>21</v>
      </c>
      <c r="K146" t="s">
        <v>22</v>
      </c>
      <c r="L146">
        <v>1560747600</v>
      </c>
      <c r="M146">
        <v>1561438800</v>
      </c>
      <c r="N146" s="7">
        <f>(((L146/60)/60)/24)+DATE(1970,1,1)</f>
        <v>43633.208333333328</v>
      </c>
      <c r="O146" s="7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LEFT(R146,FIND("/",R146,1)-1)</f>
        <v>theater</v>
      </c>
      <c r="T146" t="str">
        <f>RIGHT(R146,LEN(R146) - FIND("/",R146,1))</f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ROUND(E147/D147*100,0)</f>
        <v>237</v>
      </c>
      <c r="G147" t="s">
        <v>20</v>
      </c>
      <c r="H147">
        <v>768</v>
      </c>
      <c r="I147">
        <f>IF(H147=0, 0,ROUND(E147/H147,0))</f>
        <v>77</v>
      </c>
      <c r="J147" t="s">
        <v>98</v>
      </c>
      <c r="K147" t="s">
        <v>99</v>
      </c>
      <c r="L147">
        <v>1410066000</v>
      </c>
      <c r="M147">
        <v>1410498000</v>
      </c>
      <c r="N147" s="7">
        <f>(((L147/60)/60)/24)+DATE(1970,1,1)</f>
        <v>41889.208333333336</v>
      </c>
      <c r="O147" s="7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LEFT(R147,FIND("/",R147,1)-1)</f>
        <v>technology</v>
      </c>
      <c r="T147" t="str">
        <f>RIGHT(R147,LEN(R147) - FIND("/",R147,1))</f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ROUND(E148/D148*100,0)</f>
        <v>17</v>
      </c>
      <c r="G148" t="s">
        <v>74</v>
      </c>
      <c r="H148">
        <v>51</v>
      </c>
      <c r="I148">
        <f>IF(H148=0, 0,ROUND(E148/H148,0))</f>
        <v>30</v>
      </c>
      <c r="J148" t="s">
        <v>21</v>
      </c>
      <c r="K148" t="s">
        <v>22</v>
      </c>
      <c r="L148">
        <v>1320732000</v>
      </c>
      <c r="M148">
        <v>1322460000</v>
      </c>
      <c r="N148" s="7">
        <f>(((L148/60)/60)/24)+DATE(1970,1,1)</f>
        <v>40855.25</v>
      </c>
      <c r="O148" s="7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>LEFT(R148,FIND("/",R148,1)-1)</f>
        <v>theater</v>
      </c>
      <c r="T148" t="str">
        <f>RIGHT(R148,LEN(R148) - FIND("/",R148,1))</f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ROUND(E149/D149*100,0)</f>
        <v>112</v>
      </c>
      <c r="G149" t="s">
        <v>20</v>
      </c>
      <c r="H149">
        <v>199</v>
      </c>
      <c r="I149">
        <f>IF(H149=0, 0,ROUND(E149/H149,0))</f>
        <v>47</v>
      </c>
      <c r="J149" t="s">
        <v>21</v>
      </c>
      <c r="K149" t="s">
        <v>22</v>
      </c>
      <c r="L149">
        <v>1465794000</v>
      </c>
      <c r="M149">
        <v>1466312400</v>
      </c>
      <c r="N149" s="7">
        <f>(((L149/60)/60)/24)+DATE(1970,1,1)</f>
        <v>42534.208333333328</v>
      </c>
      <c r="O149" s="7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LEFT(R149,FIND("/",R149,1)-1)</f>
        <v>theater</v>
      </c>
      <c r="T149" t="str">
        <f>RIGHT(R149,LEN(R149) - FIND("/",R149,1))</f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ROUND(E150/D150*100,0)</f>
        <v>121</v>
      </c>
      <c r="G150" t="s">
        <v>20</v>
      </c>
      <c r="H150">
        <v>107</v>
      </c>
      <c r="I150">
        <f>IF(H150=0, 0,ROUND(E150/H150,0))</f>
        <v>105</v>
      </c>
      <c r="J150" t="s">
        <v>21</v>
      </c>
      <c r="K150" t="s">
        <v>22</v>
      </c>
      <c r="L150">
        <v>1500958800</v>
      </c>
      <c r="M150">
        <v>1501736400</v>
      </c>
      <c r="N150" s="7">
        <f>(((L150/60)/60)/24)+DATE(1970,1,1)</f>
        <v>42941.208333333328</v>
      </c>
      <c r="O150" s="7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LEFT(R150,FIND("/",R150,1)-1)</f>
        <v>technology</v>
      </c>
      <c r="T150" t="str">
        <f>RIGHT(R150,LEN(R150) - FIND("/",R150,1))</f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ROUND(E151/D151*100,0)</f>
        <v>220</v>
      </c>
      <c r="G151" t="s">
        <v>20</v>
      </c>
      <c r="H151">
        <v>195</v>
      </c>
      <c r="I151">
        <f>IF(H151=0, 0,ROUND(E151/H151,0))</f>
        <v>70</v>
      </c>
      <c r="J151" t="s">
        <v>21</v>
      </c>
      <c r="K151" t="s">
        <v>22</v>
      </c>
      <c r="L151">
        <v>1357020000</v>
      </c>
      <c r="M151">
        <v>1361512800</v>
      </c>
      <c r="N151" s="7">
        <f>(((L151/60)/60)/24)+DATE(1970,1,1)</f>
        <v>41275.25</v>
      </c>
      <c r="O151" s="7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>LEFT(R151,FIND("/",R151,1)-1)</f>
        <v>music</v>
      </c>
      <c r="T151" t="str">
        <f>RIGHT(R151,LEN(R151) - FIND("/",R151,1))</f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ROUND(E152/D152*100,0)</f>
        <v>1</v>
      </c>
      <c r="G152" t="s">
        <v>14</v>
      </c>
      <c r="H152">
        <v>1</v>
      </c>
      <c r="I152">
        <f>IF(H152=0, 0,ROUND(E152/H152,0))</f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>(((L152/60)/60)/24)+DATE(1970,1,1)</f>
        <v>43450.25</v>
      </c>
      <c r="O152" s="7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>LEFT(R152,FIND("/",R152,1)-1)</f>
        <v>music</v>
      </c>
      <c r="T152" t="str">
        <f>RIGHT(R152,LEN(R152) - FIND("/",R152,1))</f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ROUND(E153/D153*100,0)</f>
        <v>64</v>
      </c>
      <c r="G153" t="s">
        <v>14</v>
      </c>
      <c r="H153">
        <v>1467</v>
      </c>
      <c r="I153">
        <f>IF(H153=0, 0,ROUND(E153/H153,0))</f>
        <v>60</v>
      </c>
      <c r="J153" t="s">
        <v>21</v>
      </c>
      <c r="K153" t="s">
        <v>22</v>
      </c>
      <c r="L153">
        <v>1402290000</v>
      </c>
      <c r="M153">
        <v>1406696400</v>
      </c>
      <c r="N153" s="7">
        <f>(((L153/60)/60)/24)+DATE(1970,1,1)</f>
        <v>41799.208333333336</v>
      </c>
      <c r="O153" s="7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LEFT(R153,FIND("/",R153,1)-1)</f>
        <v>music</v>
      </c>
      <c r="T153" t="str">
        <f>RIGHT(R153,LEN(R153) - FIND("/",R153,1))</f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ROUND(E154/D154*100,0)</f>
        <v>423</v>
      </c>
      <c r="G154" t="s">
        <v>20</v>
      </c>
      <c r="H154">
        <v>3376</v>
      </c>
      <c r="I154">
        <f>IF(H154=0, 0,ROUND(E154/H154,0))</f>
        <v>52</v>
      </c>
      <c r="J154" t="s">
        <v>21</v>
      </c>
      <c r="K154" t="s">
        <v>22</v>
      </c>
      <c r="L154">
        <v>1487311200</v>
      </c>
      <c r="M154">
        <v>1487916000</v>
      </c>
      <c r="N154" s="7">
        <f>(((L154/60)/60)/24)+DATE(1970,1,1)</f>
        <v>42783.25</v>
      </c>
      <c r="O154" s="7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>LEFT(R154,FIND("/",R154,1)-1)</f>
        <v>music</v>
      </c>
      <c r="T154" t="str">
        <f>RIGHT(R154,LEN(R154) - FIND("/",R154,1))</f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ROUND(E155/D155*100,0)</f>
        <v>93</v>
      </c>
      <c r="G155" t="s">
        <v>14</v>
      </c>
      <c r="H155">
        <v>5681</v>
      </c>
      <c r="I155">
        <f>IF(H155=0, 0,ROUND(E155/H155,0))</f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>(((L155/60)/60)/24)+DATE(1970,1,1)</f>
        <v>41201.208333333336</v>
      </c>
      <c r="O155" s="7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LEFT(R155,FIND("/",R155,1)-1)</f>
        <v>theater</v>
      </c>
      <c r="T155" t="str">
        <f>RIGHT(R155,LEN(R155) - FIND("/",R155,1))</f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ROUND(E156/D156*100,0)</f>
        <v>59</v>
      </c>
      <c r="G156" t="s">
        <v>14</v>
      </c>
      <c r="H156">
        <v>1059</v>
      </c>
      <c r="I156">
        <f>IF(H156=0, 0,ROUND(E156/H156,0))</f>
        <v>95</v>
      </c>
      <c r="J156" t="s">
        <v>21</v>
      </c>
      <c r="K156" t="s">
        <v>22</v>
      </c>
      <c r="L156">
        <v>1463029200</v>
      </c>
      <c r="M156">
        <v>1465016400</v>
      </c>
      <c r="N156" s="7">
        <f>(((L156/60)/60)/24)+DATE(1970,1,1)</f>
        <v>42502.208333333328</v>
      </c>
      <c r="O156" s="7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LEFT(R156,FIND("/",R156,1)-1)</f>
        <v>music</v>
      </c>
      <c r="T156" t="str">
        <f>RIGHT(R156,LEN(R156) - FIND("/",R156,1))</f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ROUND(E157/D157*100,0)</f>
        <v>65</v>
      </c>
      <c r="G157" t="s">
        <v>14</v>
      </c>
      <c r="H157">
        <v>1194</v>
      </c>
      <c r="I157">
        <f>IF(H157=0, 0,ROUND(E157/H157,0))</f>
        <v>76</v>
      </c>
      <c r="J157" t="s">
        <v>21</v>
      </c>
      <c r="K157" t="s">
        <v>22</v>
      </c>
      <c r="L157">
        <v>1269493200</v>
      </c>
      <c r="M157">
        <v>1270789200</v>
      </c>
      <c r="N157" s="7">
        <f>(((L157/60)/60)/24)+DATE(1970,1,1)</f>
        <v>40262.208333333336</v>
      </c>
      <c r="O157" s="7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LEFT(R157,FIND("/",R157,1)-1)</f>
        <v>theater</v>
      </c>
      <c r="T157" t="str">
        <f>RIGHT(R157,LEN(R157) - FIND("/",R157,1))</f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ROUND(E158/D158*100,0)</f>
        <v>74</v>
      </c>
      <c r="G158" t="s">
        <v>74</v>
      </c>
      <c r="H158">
        <v>379</v>
      </c>
      <c r="I158">
        <f>IF(H158=0, 0,ROUND(E158/H158,0))</f>
        <v>71</v>
      </c>
      <c r="J158" t="s">
        <v>26</v>
      </c>
      <c r="K158" t="s">
        <v>27</v>
      </c>
      <c r="L158">
        <v>1570251600</v>
      </c>
      <c r="M158">
        <v>1572325200</v>
      </c>
      <c r="N158" s="7">
        <f>(((L158/60)/60)/24)+DATE(1970,1,1)</f>
        <v>43743.208333333328</v>
      </c>
      <c r="O158" s="7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LEFT(R158,FIND("/",R158,1)-1)</f>
        <v>music</v>
      </c>
      <c r="T158" t="str">
        <f>RIGHT(R158,LEN(R158) - FIND("/",R158,1))</f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ROUND(E159/D159*100,0)</f>
        <v>53</v>
      </c>
      <c r="G159" t="s">
        <v>14</v>
      </c>
      <c r="H159">
        <v>30</v>
      </c>
      <c r="I159">
        <f>IF(H159=0, 0,ROUND(E159/H159,0))</f>
        <v>74</v>
      </c>
      <c r="J159" t="s">
        <v>26</v>
      </c>
      <c r="K159" t="s">
        <v>27</v>
      </c>
      <c r="L159">
        <v>1388383200</v>
      </c>
      <c r="M159">
        <v>1389420000</v>
      </c>
      <c r="N159" s="7">
        <f>(((L159/60)/60)/24)+DATE(1970,1,1)</f>
        <v>41638.25</v>
      </c>
      <c r="O159" s="7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>LEFT(R159,FIND("/",R159,1)-1)</f>
        <v>photography</v>
      </c>
      <c r="T159" t="str">
        <f>RIGHT(R159,LEN(R159) - FIND("/",R159,1))</f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ROUND(E160/D160*100,0)</f>
        <v>221</v>
      </c>
      <c r="G160" t="s">
        <v>20</v>
      </c>
      <c r="H160">
        <v>41</v>
      </c>
      <c r="I160">
        <f>IF(H160=0, 0,ROUND(E160/H160,0))</f>
        <v>113</v>
      </c>
      <c r="J160" t="s">
        <v>21</v>
      </c>
      <c r="K160" t="s">
        <v>22</v>
      </c>
      <c r="L160">
        <v>1449554400</v>
      </c>
      <c r="M160">
        <v>1449640800</v>
      </c>
      <c r="N160" s="7">
        <f>(((L160/60)/60)/24)+DATE(1970,1,1)</f>
        <v>42346.25</v>
      </c>
      <c r="O160" s="7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>LEFT(R160,FIND("/",R160,1)-1)</f>
        <v>music</v>
      </c>
      <c r="T160" t="str">
        <f>RIGHT(R160,LEN(R160) - FIND("/",R160,1))</f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ROUND(E161/D161*100,0)</f>
        <v>100</v>
      </c>
      <c r="G161" t="s">
        <v>20</v>
      </c>
      <c r="H161">
        <v>1821</v>
      </c>
      <c r="I161">
        <f>IF(H161=0, 0,ROUND(E161/H161,0))</f>
        <v>105</v>
      </c>
      <c r="J161" t="s">
        <v>21</v>
      </c>
      <c r="K161" t="s">
        <v>22</v>
      </c>
      <c r="L161">
        <v>1553662800</v>
      </c>
      <c r="M161">
        <v>1555218000</v>
      </c>
      <c r="N161" s="7">
        <f>(((L161/60)/60)/24)+DATE(1970,1,1)</f>
        <v>43551.208333333328</v>
      </c>
      <c r="O161" s="7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LEFT(R161,FIND("/",R161,1)-1)</f>
        <v>theater</v>
      </c>
      <c r="T161" t="str">
        <f>RIGHT(R161,LEN(R161) - FIND("/",R161,1))</f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ROUND(E162/D162*100,0)</f>
        <v>162</v>
      </c>
      <c r="G162" t="s">
        <v>20</v>
      </c>
      <c r="H162">
        <v>164</v>
      </c>
      <c r="I162">
        <f>IF(H162=0, 0,ROUND(E162/H162,0))</f>
        <v>79</v>
      </c>
      <c r="J162" t="s">
        <v>21</v>
      </c>
      <c r="K162" t="s">
        <v>22</v>
      </c>
      <c r="L162">
        <v>1556341200</v>
      </c>
      <c r="M162">
        <v>1557723600</v>
      </c>
      <c r="N162" s="7">
        <f>(((L162/60)/60)/24)+DATE(1970,1,1)</f>
        <v>43582.208333333328</v>
      </c>
      <c r="O162" s="7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LEFT(R162,FIND("/",R162,1)-1)</f>
        <v>technology</v>
      </c>
      <c r="T162" t="str">
        <f>RIGHT(R162,LEN(R162) - FIND("/",R162,1))</f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ROUND(E163/D163*100,0)</f>
        <v>78</v>
      </c>
      <c r="G163" t="s">
        <v>14</v>
      </c>
      <c r="H163">
        <v>75</v>
      </c>
      <c r="I163">
        <f>IF(H163=0, 0,ROUND(E163/H163,0))</f>
        <v>57</v>
      </c>
      <c r="J163" t="s">
        <v>21</v>
      </c>
      <c r="K163" t="s">
        <v>22</v>
      </c>
      <c r="L163">
        <v>1442984400</v>
      </c>
      <c r="M163">
        <v>1443502800</v>
      </c>
      <c r="N163" s="7">
        <f>(((L163/60)/60)/24)+DATE(1970,1,1)</f>
        <v>42270.208333333328</v>
      </c>
      <c r="O163" s="7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LEFT(R163,FIND("/",R163,1)-1)</f>
        <v>technology</v>
      </c>
      <c r="T163" t="str">
        <f>RIGHT(R163,LEN(R163) - FIND("/",R163,1))</f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ROUND(E164/D164*100,0)</f>
        <v>150</v>
      </c>
      <c r="G164" t="s">
        <v>20</v>
      </c>
      <c r="H164">
        <v>157</v>
      </c>
      <c r="I164">
        <f>IF(H164=0, 0,ROUND(E164/H164,0))</f>
        <v>58</v>
      </c>
      <c r="J164" t="s">
        <v>98</v>
      </c>
      <c r="K164" t="s">
        <v>99</v>
      </c>
      <c r="L164">
        <v>1544248800</v>
      </c>
      <c r="M164">
        <v>1546840800</v>
      </c>
      <c r="N164" s="7">
        <f>(((L164/60)/60)/24)+DATE(1970,1,1)</f>
        <v>43442.25</v>
      </c>
      <c r="O164" s="7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>LEFT(R164,FIND("/",R164,1)-1)</f>
        <v>music</v>
      </c>
      <c r="T164" t="str">
        <f>RIGHT(R164,LEN(R164) - FIND("/",R164,1))</f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ROUND(E165/D165*100,0)</f>
        <v>253</v>
      </c>
      <c r="G165" t="s">
        <v>20</v>
      </c>
      <c r="H165">
        <v>246</v>
      </c>
      <c r="I165">
        <f>IF(H165=0, 0,ROUND(E165/H165,0))</f>
        <v>36</v>
      </c>
      <c r="J165" t="s">
        <v>21</v>
      </c>
      <c r="K165" t="s">
        <v>22</v>
      </c>
      <c r="L165">
        <v>1508475600</v>
      </c>
      <c r="M165">
        <v>1512712800</v>
      </c>
      <c r="N165" s="7">
        <f>(((L165/60)/60)/24)+DATE(1970,1,1)</f>
        <v>43028.208333333328</v>
      </c>
      <c r="O165" s="7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>LEFT(R165,FIND("/",R165,1)-1)</f>
        <v>photography</v>
      </c>
      <c r="T165" t="str">
        <f>RIGHT(R165,LEN(R165) - FIND("/",R165,1))</f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ROUND(E166/D166*100,0)</f>
        <v>100</v>
      </c>
      <c r="G166" t="s">
        <v>20</v>
      </c>
      <c r="H166">
        <v>1396</v>
      </c>
      <c r="I166">
        <f>IF(H166=0, 0,ROUND(E166/H166,0))</f>
        <v>108</v>
      </c>
      <c r="J166" t="s">
        <v>21</v>
      </c>
      <c r="K166" t="s">
        <v>22</v>
      </c>
      <c r="L166">
        <v>1507438800</v>
      </c>
      <c r="M166">
        <v>1507525200</v>
      </c>
      <c r="N166" s="7">
        <f>(((L166/60)/60)/24)+DATE(1970,1,1)</f>
        <v>43016.208333333328</v>
      </c>
      <c r="O166" s="7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LEFT(R166,FIND("/",R166,1)-1)</f>
        <v>theater</v>
      </c>
      <c r="T166" t="str">
        <f>RIGHT(R166,LEN(R166) - FIND("/",R166,1))</f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ROUND(E167/D167*100,0)</f>
        <v>122</v>
      </c>
      <c r="G167" t="s">
        <v>20</v>
      </c>
      <c r="H167">
        <v>2506</v>
      </c>
      <c r="I167">
        <f>IF(H167=0, 0,ROUND(E167/H167,0))</f>
        <v>44</v>
      </c>
      <c r="J167" t="s">
        <v>21</v>
      </c>
      <c r="K167" t="s">
        <v>22</v>
      </c>
      <c r="L167">
        <v>1501563600</v>
      </c>
      <c r="M167">
        <v>1504328400</v>
      </c>
      <c r="N167" s="7">
        <f>(((L167/60)/60)/24)+DATE(1970,1,1)</f>
        <v>42948.208333333328</v>
      </c>
      <c r="O167" s="7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LEFT(R167,FIND("/",R167,1)-1)</f>
        <v>technology</v>
      </c>
      <c r="T167" t="str">
        <f>RIGHT(R167,LEN(R167) - FIND("/",R167,1))</f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ROUND(E168/D168*100,0)</f>
        <v>137</v>
      </c>
      <c r="G168" t="s">
        <v>20</v>
      </c>
      <c r="H168">
        <v>244</v>
      </c>
      <c r="I168">
        <f>IF(H168=0, 0,ROUND(E168/H168,0))</f>
        <v>55</v>
      </c>
      <c r="J168" t="s">
        <v>21</v>
      </c>
      <c r="K168" t="s">
        <v>22</v>
      </c>
      <c r="L168">
        <v>1292997600</v>
      </c>
      <c r="M168">
        <v>1293343200</v>
      </c>
      <c r="N168" s="7">
        <f>(((L168/60)/60)/24)+DATE(1970,1,1)</f>
        <v>40534.25</v>
      </c>
      <c r="O168" s="7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>LEFT(R168,FIND("/",R168,1)-1)</f>
        <v>photography</v>
      </c>
      <c r="T168" t="str">
        <f>RIGHT(R168,LEN(R168) - FIND("/",R168,1))</f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ROUND(E169/D169*100,0)</f>
        <v>416</v>
      </c>
      <c r="G169" t="s">
        <v>20</v>
      </c>
      <c r="H169">
        <v>146</v>
      </c>
      <c r="I169">
        <f>IF(H169=0, 0,ROUND(E169/H169,0))</f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>(((L169/60)/60)/24)+DATE(1970,1,1)</f>
        <v>41435.208333333336</v>
      </c>
      <c r="O169" s="7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LEFT(R169,FIND("/",R169,1)-1)</f>
        <v>theater</v>
      </c>
      <c r="T169" t="str">
        <f>RIGHT(R169,LEN(R169) - FIND("/",R169,1))</f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ROUND(E170/D170*100,0)</f>
        <v>31</v>
      </c>
      <c r="G170" t="s">
        <v>14</v>
      </c>
      <c r="H170">
        <v>955</v>
      </c>
      <c r="I170">
        <f>IF(H170=0, 0,ROUND(E170/H170,0))</f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>(((L170/60)/60)/24)+DATE(1970,1,1)</f>
        <v>43518.25</v>
      </c>
      <c r="O170" s="7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LEFT(R170,FIND("/",R170,1)-1)</f>
        <v>music</v>
      </c>
      <c r="T170" t="str">
        <f>RIGHT(R170,LEN(R170) - FIND("/",R170,1))</f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ROUND(E171/D171*100,0)</f>
        <v>424</v>
      </c>
      <c r="G171" t="s">
        <v>20</v>
      </c>
      <c r="H171">
        <v>1267</v>
      </c>
      <c r="I171">
        <f>IF(H171=0, 0,ROUND(E171/H171,0))</f>
        <v>78</v>
      </c>
      <c r="J171" t="s">
        <v>21</v>
      </c>
      <c r="K171" t="s">
        <v>22</v>
      </c>
      <c r="L171">
        <v>1339909200</v>
      </c>
      <c r="M171">
        <v>1342328400</v>
      </c>
      <c r="N171" s="7">
        <f>(((L171/60)/60)/24)+DATE(1970,1,1)</f>
        <v>41077.208333333336</v>
      </c>
      <c r="O171" s="7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LEFT(R171,FIND("/",R171,1)-1)</f>
        <v>film &amp; video</v>
      </c>
      <c r="T171" t="str">
        <f>RIGHT(R171,LEN(R171) - FIND("/",R171,1))</f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ROUND(E172/D172*100,0)</f>
        <v>3</v>
      </c>
      <c r="G172" t="s">
        <v>14</v>
      </c>
      <c r="H172">
        <v>67</v>
      </c>
      <c r="I172">
        <f>IF(H172=0, 0,ROUND(E172/H172,0))</f>
        <v>83</v>
      </c>
      <c r="J172" t="s">
        <v>21</v>
      </c>
      <c r="K172" t="s">
        <v>22</v>
      </c>
      <c r="L172">
        <v>1501736400</v>
      </c>
      <c r="M172">
        <v>1502341200</v>
      </c>
      <c r="N172" s="7">
        <f>(((L172/60)/60)/24)+DATE(1970,1,1)</f>
        <v>42950.208333333328</v>
      </c>
      <c r="O172" s="7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LEFT(R172,FIND("/",R172,1)-1)</f>
        <v>music</v>
      </c>
      <c r="T172" t="str">
        <f>RIGHT(R172,LEN(R172) - FIND("/",R172,1))</f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ROUND(E173/D173*100,0)</f>
        <v>11</v>
      </c>
      <c r="G173" t="s">
        <v>14</v>
      </c>
      <c r="H173">
        <v>5</v>
      </c>
      <c r="I173">
        <f>IF(H173=0, 0,ROUND(E173/H173,0))</f>
        <v>104</v>
      </c>
      <c r="J173" t="s">
        <v>21</v>
      </c>
      <c r="K173" t="s">
        <v>22</v>
      </c>
      <c r="L173">
        <v>1395291600</v>
      </c>
      <c r="M173">
        <v>1397192400</v>
      </c>
      <c r="N173" s="7">
        <f>(((L173/60)/60)/24)+DATE(1970,1,1)</f>
        <v>41718.208333333336</v>
      </c>
      <c r="O173" s="7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LEFT(R173,FIND("/",R173,1)-1)</f>
        <v>publishing</v>
      </c>
      <c r="T173" t="str">
        <f>RIGHT(R173,LEN(R173) - FIND("/",R173,1))</f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ROUND(E174/D174*100,0)</f>
        <v>83</v>
      </c>
      <c r="G174" t="s">
        <v>14</v>
      </c>
      <c r="H174">
        <v>26</v>
      </c>
      <c r="I174">
        <f>IF(H174=0, 0,ROUND(E174/H174,0))</f>
        <v>26</v>
      </c>
      <c r="J174" t="s">
        <v>21</v>
      </c>
      <c r="K174" t="s">
        <v>22</v>
      </c>
      <c r="L174">
        <v>1405746000</v>
      </c>
      <c r="M174">
        <v>1407042000</v>
      </c>
      <c r="N174" s="7">
        <f>(((L174/60)/60)/24)+DATE(1970,1,1)</f>
        <v>41839.208333333336</v>
      </c>
      <c r="O174" s="7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LEFT(R174,FIND("/",R174,1)-1)</f>
        <v>film &amp; video</v>
      </c>
      <c r="T174" t="str">
        <f>RIGHT(R174,LEN(R174) - FIND("/",R174,1))</f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ROUND(E175/D175*100,0)</f>
        <v>163</v>
      </c>
      <c r="G175" t="s">
        <v>20</v>
      </c>
      <c r="H175">
        <v>1561</v>
      </c>
      <c r="I175">
        <f>IF(H175=0, 0,ROUND(E175/H175,0))</f>
        <v>101</v>
      </c>
      <c r="J175" t="s">
        <v>21</v>
      </c>
      <c r="K175" t="s">
        <v>22</v>
      </c>
      <c r="L175">
        <v>1368853200</v>
      </c>
      <c r="M175">
        <v>1369371600</v>
      </c>
      <c r="N175" s="7">
        <f>(((L175/60)/60)/24)+DATE(1970,1,1)</f>
        <v>41412.208333333336</v>
      </c>
      <c r="O175" s="7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LEFT(R175,FIND("/",R175,1)-1)</f>
        <v>theater</v>
      </c>
      <c r="T175" t="str">
        <f>RIGHT(R175,LEN(R175) - FIND("/",R175,1))</f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ROUND(E176/D176*100,0)</f>
        <v>895</v>
      </c>
      <c r="G176" t="s">
        <v>20</v>
      </c>
      <c r="H176">
        <v>48</v>
      </c>
      <c r="I176">
        <f>IF(H176=0, 0,ROUND(E176/H176,0))</f>
        <v>112</v>
      </c>
      <c r="J176" t="s">
        <v>21</v>
      </c>
      <c r="K176" t="s">
        <v>22</v>
      </c>
      <c r="L176">
        <v>1444021200</v>
      </c>
      <c r="M176">
        <v>1444107600</v>
      </c>
      <c r="N176" s="7">
        <f>(((L176/60)/60)/24)+DATE(1970,1,1)</f>
        <v>42282.208333333328</v>
      </c>
      <c r="O176" s="7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LEFT(R176,FIND("/",R176,1)-1)</f>
        <v>technology</v>
      </c>
      <c r="T176" t="str">
        <f>RIGHT(R176,LEN(R176) - FIND("/",R176,1))</f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ROUND(E177/D177*100,0)</f>
        <v>26</v>
      </c>
      <c r="G177" t="s">
        <v>14</v>
      </c>
      <c r="H177">
        <v>1130</v>
      </c>
      <c r="I177">
        <f>IF(H177=0, 0,ROUND(E177/H177,0))</f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>(((L177/60)/60)/24)+DATE(1970,1,1)</f>
        <v>42613.208333333328</v>
      </c>
      <c r="O177" s="7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LEFT(R177,FIND("/",R177,1)-1)</f>
        <v>theater</v>
      </c>
      <c r="T177" t="str">
        <f>RIGHT(R177,LEN(R177) - FIND("/",R177,1))</f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ROUND(E178/D178*100,0)</f>
        <v>75</v>
      </c>
      <c r="G178" t="s">
        <v>14</v>
      </c>
      <c r="H178">
        <v>782</v>
      </c>
      <c r="I178">
        <f>IF(H178=0, 0,ROUND(E178/H178,0))</f>
        <v>110</v>
      </c>
      <c r="J178" t="s">
        <v>21</v>
      </c>
      <c r="K178" t="s">
        <v>22</v>
      </c>
      <c r="L178">
        <v>1472878800</v>
      </c>
      <c r="M178">
        <v>1473656400</v>
      </c>
      <c r="N178" s="7">
        <f>(((L178/60)/60)/24)+DATE(1970,1,1)</f>
        <v>42616.208333333328</v>
      </c>
      <c r="O178" s="7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LEFT(R178,FIND("/",R178,1)-1)</f>
        <v>theater</v>
      </c>
      <c r="T178" t="str">
        <f>RIGHT(R178,LEN(R178) - FIND("/",R178,1))</f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ROUND(E179/D179*100,0)</f>
        <v>416</v>
      </c>
      <c r="G179" t="s">
        <v>20</v>
      </c>
      <c r="H179">
        <v>2739</v>
      </c>
      <c r="I179">
        <f>IF(H179=0, 0,ROUND(E179/H179,0))</f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>(((L179/60)/60)/24)+DATE(1970,1,1)</f>
        <v>40497.25</v>
      </c>
      <c r="O179" s="7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>LEFT(R179,FIND("/",R179,1)-1)</f>
        <v>theater</v>
      </c>
      <c r="T179" t="str">
        <f>RIGHT(R179,LEN(R179) - FIND("/",R179,1))</f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ROUND(E180/D180*100,0)</f>
        <v>96</v>
      </c>
      <c r="G180" t="s">
        <v>14</v>
      </c>
      <c r="H180">
        <v>210</v>
      </c>
      <c r="I180">
        <f>IF(H180=0, 0,ROUND(E180/H180,0))</f>
        <v>33</v>
      </c>
      <c r="J180" t="s">
        <v>21</v>
      </c>
      <c r="K180" t="s">
        <v>22</v>
      </c>
      <c r="L180">
        <v>1505970000</v>
      </c>
      <c r="M180">
        <v>1506747600</v>
      </c>
      <c r="N180" s="7">
        <f>(((L180/60)/60)/24)+DATE(1970,1,1)</f>
        <v>42999.208333333328</v>
      </c>
      <c r="O180" s="7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LEFT(R180,FIND("/",R180,1)-1)</f>
        <v>food</v>
      </c>
      <c r="T180" t="str">
        <f>RIGHT(R180,LEN(R180) - FIND("/",R180,1))</f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ROUND(E181/D181*100,0)</f>
        <v>358</v>
      </c>
      <c r="G181" t="s">
        <v>20</v>
      </c>
      <c r="H181">
        <v>3537</v>
      </c>
      <c r="I181">
        <f>IF(H181=0, 0,ROUND(E181/H181,0))</f>
        <v>45</v>
      </c>
      <c r="J181" t="s">
        <v>15</v>
      </c>
      <c r="K181" t="s">
        <v>16</v>
      </c>
      <c r="L181">
        <v>1363496400</v>
      </c>
      <c r="M181">
        <v>1363582800</v>
      </c>
      <c r="N181" s="7">
        <f>(((L181/60)/60)/24)+DATE(1970,1,1)</f>
        <v>41350.208333333336</v>
      </c>
      <c r="O181" s="7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LEFT(R181,FIND("/",R181,1)-1)</f>
        <v>theater</v>
      </c>
      <c r="T181" t="str">
        <f>RIGHT(R181,LEN(R181) - FIND("/",R181,1))</f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ROUND(E182/D182*100,0)</f>
        <v>308</v>
      </c>
      <c r="G182" t="s">
        <v>20</v>
      </c>
      <c r="H182">
        <v>2107</v>
      </c>
      <c r="I182">
        <f>IF(H182=0, 0,ROUND(E182/H182,0))</f>
        <v>82</v>
      </c>
      <c r="J182" t="s">
        <v>26</v>
      </c>
      <c r="K182" t="s">
        <v>27</v>
      </c>
      <c r="L182">
        <v>1269234000</v>
      </c>
      <c r="M182">
        <v>1269666000</v>
      </c>
      <c r="N182" s="7">
        <f>(((L182/60)/60)/24)+DATE(1970,1,1)</f>
        <v>40259.208333333336</v>
      </c>
      <c r="O182" s="7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LEFT(R182,FIND("/",R182,1)-1)</f>
        <v>technology</v>
      </c>
      <c r="T182" t="str">
        <f>RIGHT(R182,LEN(R182) - FIND("/",R182,1))</f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ROUND(E183/D183*100,0)</f>
        <v>62</v>
      </c>
      <c r="G183" t="s">
        <v>14</v>
      </c>
      <c r="H183">
        <v>136</v>
      </c>
      <c r="I183">
        <f>IF(H183=0, 0,ROUND(E183/H183,0))</f>
        <v>39</v>
      </c>
      <c r="J183" t="s">
        <v>21</v>
      </c>
      <c r="K183" t="s">
        <v>22</v>
      </c>
      <c r="L183">
        <v>1507093200</v>
      </c>
      <c r="M183">
        <v>1508648400</v>
      </c>
      <c r="N183" s="7">
        <f>(((L183/60)/60)/24)+DATE(1970,1,1)</f>
        <v>43012.208333333328</v>
      </c>
      <c r="O183" s="7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LEFT(R183,FIND("/",R183,1)-1)</f>
        <v>technology</v>
      </c>
      <c r="T183" t="str">
        <f>RIGHT(R183,LEN(R183) - FIND("/",R183,1))</f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ROUND(E184/D184*100,0)</f>
        <v>722</v>
      </c>
      <c r="G184" t="s">
        <v>20</v>
      </c>
      <c r="H184">
        <v>3318</v>
      </c>
      <c r="I184">
        <f>IF(H184=0, 0,ROUND(E184/H184,0))</f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>(((L184/60)/60)/24)+DATE(1970,1,1)</f>
        <v>43631.208333333328</v>
      </c>
      <c r="O184" s="7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LEFT(R184,FIND("/",R184,1)-1)</f>
        <v>theater</v>
      </c>
      <c r="T184" t="str">
        <f>RIGHT(R184,LEN(R184) - FIND("/",R184,1))</f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ROUND(E185/D185*100,0)</f>
        <v>69</v>
      </c>
      <c r="G185" t="s">
        <v>14</v>
      </c>
      <c r="H185">
        <v>86</v>
      </c>
      <c r="I185">
        <f>IF(H185=0, 0,ROUND(E185/H185,0))</f>
        <v>41</v>
      </c>
      <c r="J185" t="s">
        <v>15</v>
      </c>
      <c r="K185" t="s">
        <v>16</v>
      </c>
      <c r="L185">
        <v>1284008400</v>
      </c>
      <c r="M185">
        <v>1285131600</v>
      </c>
      <c r="N185" s="7">
        <f>(((L185/60)/60)/24)+DATE(1970,1,1)</f>
        <v>40430.208333333336</v>
      </c>
      <c r="O185" s="7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LEFT(R185,FIND("/",R185,1)-1)</f>
        <v>music</v>
      </c>
      <c r="T185" t="str">
        <f>RIGHT(R185,LEN(R185) - FIND("/",R185,1))</f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ROUND(E186/D186*100,0)</f>
        <v>293</v>
      </c>
      <c r="G186" t="s">
        <v>20</v>
      </c>
      <c r="H186">
        <v>340</v>
      </c>
      <c r="I186">
        <f>IF(H186=0, 0,ROUND(E186/H186,0))</f>
        <v>31</v>
      </c>
      <c r="J186" t="s">
        <v>21</v>
      </c>
      <c r="K186" t="s">
        <v>22</v>
      </c>
      <c r="L186">
        <v>1556859600</v>
      </c>
      <c r="M186">
        <v>1556946000</v>
      </c>
      <c r="N186" s="7">
        <f>(((L186/60)/60)/24)+DATE(1970,1,1)</f>
        <v>43588.208333333328</v>
      </c>
      <c r="O186" s="7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LEFT(R186,FIND("/",R186,1)-1)</f>
        <v>theater</v>
      </c>
      <c r="T186" t="str">
        <f>RIGHT(R186,LEN(R186) - FIND("/",R186,1))</f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ROUND(E187/D187*100,0)</f>
        <v>72</v>
      </c>
      <c r="G187" t="s">
        <v>14</v>
      </c>
      <c r="H187">
        <v>19</v>
      </c>
      <c r="I187">
        <f>IF(H187=0, 0,ROUND(E187/H187,0))</f>
        <v>38</v>
      </c>
      <c r="J187" t="s">
        <v>21</v>
      </c>
      <c r="K187" t="s">
        <v>22</v>
      </c>
      <c r="L187">
        <v>1526187600</v>
      </c>
      <c r="M187">
        <v>1527138000</v>
      </c>
      <c r="N187" s="7">
        <f>(((L187/60)/60)/24)+DATE(1970,1,1)</f>
        <v>43233.208333333328</v>
      </c>
      <c r="O187" s="7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LEFT(R187,FIND("/",R187,1)-1)</f>
        <v>film &amp; video</v>
      </c>
      <c r="T187" t="str">
        <f>RIGHT(R187,LEN(R187) - FIND("/",R187,1))</f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ROUND(E188/D188*100,0)</f>
        <v>32</v>
      </c>
      <c r="G188" t="s">
        <v>14</v>
      </c>
      <c r="H188">
        <v>886</v>
      </c>
      <c r="I188">
        <f>IF(H188=0, 0,ROUND(E188/H188,0))</f>
        <v>32</v>
      </c>
      <c r="J188" t="s">
        <v>21</v>
      </c>
      <c r="K188" t="s">
        <v>22</v>
      </c>
      <c r="L188">
        <v>1400821200</v>
      </c>
      <c r="M188">
        <v>1402117200</v>
      </c>
      <c r="N188" s="7">
        <f>(((L188/60)/60)/24)+DATE(1970,1,1)</f>
        <v>41782.208333333336</v>
      </c>
      <c r="O188" s="7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LEFT(R188,FIND("/",R188,1)-1)</f>
        <v>theater</v>
      </c>
      <c r="T188" t="str">
        <f>RIGHT(R188,LEN(R188) - FIND("/",R188,1))</f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ROUND(E189/D189*100,0)</f>
        <v>230</v>
      </c>
      <c r="G189" t="s">
        <v>20</v>
      </c>
      <c r="H189">
        <v>1442</v>
      </c>
      <c r="I189">
        <f>IF(H189=0, 0,ROUND(E189/H189,0))</f>
        <v>96</v>
      </c>
      <c r="J189" t="s">
        <v>15</v>
      </c>
      <c r="K189" t="s">
        <v>16</v>
      </c>
      <c r="L189">
        <v>1361599200</v>
      </c>
      <c r="M189">
        <v>1364014800</v>
      </c>
      <c r="N189" s="7">
        <f>(((L189/60)/60)/24)+DATE(1970,1,1)</f>
        <v>41328.25</v>
      </c>
      <c r="O189" s="7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LEFT(R189,FIND("/",R189,1)-1)</f>
        <v>film &amp; video</v>
      </c>
      <c r="T189" t="str">
        <f>RIGHT(R189,LEN(R189) - FIND("/",R189,1))</f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ROUND(E190/D190*100,0)</f>
        <v>32</v>
      </c>
      <c r="G190" t="s">
        <v>14</v>
      </c>
      <c r="H190">
        <v>35</v>
      </c>
      <c r="I190">
        <f>IF(H190=0, 0,ROUND(E190/H190,0))</f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>(((L190/60)/60)/24)+DATE(1970,1,1)</f>
        <v>41975.25</v>
      </c>
      <c r="O190" s="7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>LEFT(R190,FIND("/",R190,1)-1)</f>
        <v>theater</v>
      </c>
      <c r="T190" t="str">
        <f>RIGHT(R190,LEN(R190) - FIND("/",R190,1))</f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ROUND(E191/D191*100,0)</f>
        <v>24</v>
      </c>
      <c r="G191" t="s">
        <v>74</v>
      </c>
      <c r="H191">
        <v>441</v>
      </c>
      <c r="I191">
        <f>IF(H191=0, 0,ROUND(E191/H191,0))</f>
        <v>102</v>
      </c>
      <c r="J191" t="s">
        <v>21</v>
      </c>
      <c r="K191" t="s">
        <v>22</v>
      </c>
      <c r="L191">
        <v>1457071200</v>
      </c>
      <c r="M191">
        <v>1457071200</v>
      </c>
      <c r="N191" s="7">
        <f>(((L191/60)/60)/24)+DATE(1970,1,1)</f>
        <v>42433.25</v>
      </c>
      <c r="O191" s="7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>LEFT(R191,FIND("/",R191,1)-1)</f>
        <v>theater</v>
      </c>
      <c r="T191" t="str">
        <f>RIGHT(R191,LEN(R191) - FIND("/",R191,1))</f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ROUND(E192/D192*100,0)</f>
        <v>69</v>
      </c>
      <c r="G192" t="s">
        <v>14</v>
      </c>
      <c r="H192">
        <v>24</v>
      </c>
      <c r="I192">
        <f>IF(H192=0, 0,ROUND(E192/H192,0))</f>
        <v>106</v>
      </c>
      <c r="J192" t="s">
        <v>21</v>
      </c>
      <c r="K192" t="s">
        <v>22</v>
      </c>
      <c r="L192">
        <v>1370322000</v>
      </c>
      <c r="M192">
        <v>1370408400</v>
      </c>
      <c r="N192" s="7">
        <f>(((L192/60)/60)/24)+DATE(1970,1,1)</f>
        <v>41429.208333333336</v>
      </c>
      <c r="O192" s="7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LEFT(R192,FIND("/",R192,1)-1)</f>
        <v>theater</v>
      </c>
      <c r="T192" t="str">
        <f>RIGHT(R192,LEN(R192) - FIND("/",R192,1))</f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ROUND(E193/D193*100,0)</f>
        <v>38</v>
      </c>
      <c r="G193" t="s">
        <v>14</v>
      </c>
      <c r="H193">
        <v>86</v>
      </c>
      <c r="I193">
        <f>IF(H193=0, 0,ROUND(E193/H193,0))</f>
        <v>37</v>
      </c>
      <c r="J193" t="s">
        <v>107</v>
      </c>
      <c r="K193" t="s">
        <v>108</v>
      </c>
      <c r="L193">
        <v>1552366800</v>
      </c>
      <c r="M193">
        <v>1552626000</v>
      </c>
      <c r="N193" s="7">
        <f>(((L193/60)/60)/24)+DATE(1970,1,1)</f>
        <v>43536.208333333328</v>
      </c>
      <c r="O193" s="7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LEFT(R193,FIND("/",R193,1)-1)</f>
        <v>theater</v>
      </c>
      <c r="T193" t="str">
        <f>RIGHT(R193,LEN(R193) - FIND("/",R193,1))</f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ROUND(E194/D194*100,0)</f>
        <v>20</v>
      </c>
      <c r="G194" t="s">
        <v>14</v>
      </c>
      <c r="H194">
        <v>243</v>
      </c>
      <c r="I194">
        <f>IF(H194=0, 0,ROUND(E194/H194,0))</f>
        <v>35</v>
      </c>
      <c r="J194" t="s">
        <v>21</v>
      </c>
      <c r="K194" t="s">
        <v>22</v>
      </c>
      <c r="L194">
        <v>1403845200</v>
      </c>
      <c r="M194">
        <v>1404190800</v>
      </c>
      <c r="N194" s="7">
        <f>(((L194/60)/60)/24)+DATE(1970,1,1)</f>
        <v>41817.208333333336</v>
      </c>
      <c r="O194" s="7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LEFT(R194,FIND("/",R194,1)-1)</f>
        <v>music</v>
      </c>
      <c r="T194" t="str">
        <f>RIGHT(R194,LEN(R194) - FIND("/",R194,1))</f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ROUND(E195/D195*100,0)</f>
        <v>46</v>
      </c>
      <c r="G195" t="s">
        <v>14</v>
      </c>
      <c r="H195">
        <v>65</v>
      </c>
      <c r="I195">
        <f>IF(H195=0, 0,ROUND(E195/H195,0))</f>
        <v>46</v>
      </c>
      <c r="J195" t="s">
        <v>21</v>
      </c>
      <c r="K195" t="s">
        <v>22</v>
      </c>
      <c r="L195">
        <v>1523163600</v>
      </c>
      <c r="M195">
        <v>1523509200</v>
      </c>
      <c r="N195" s="7">
        <f>(((L195/60)/60)/24)+DATE(1970,1,1)</f>
        <v>43198.208333333328</v>
      </c>
      <c r="O195" s="7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LEFT(R195,FIND("/",R195,1)-1)</f>
        <v>music</v>
      </c>
      <c r="T195" t="str">
        <f>RIGHT(R195,LEN(R195) - FIND("/",R195,1))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ROUND(E196/D196*100,0)</f>
        <v>123</v>
      </c>
      <c r="G196" t="s">
        <v>20</v>
      </c>
      <c r="H196">
        <v>126</v>
      </c>
      <c r="I196">
        <f>IF(H196=0, 0,ROUND(E196/H196,0))</f>
        <v>69</v>
      </c>
      <c r="J196" t="s">
        <v>21</v>
      </c>
      <c r="K196" t="s">
        <v>22</v>
      </c>
      <c r="L196">
        <v>1442206800</v>
      </c>
      <c r="M196">
        <v>1443589200</v>
      </c>
      <c r="N196" s="7">
        <f>(((L196/60)/60)/24)+DATE(1970,1,1)</f>
        <v>42261.208333333328</v>
      </c>
      <c r="O196" s="7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LEFT(R196,FIND("/",R196,1)-1)</f>
        <v>music</v>
      </c>
      <c r="T196" t="str">
        <f>RIGHT(R196,LEN(R196) - FIND("/",R196,1))</f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ROUND(E197/D197*100,0)</f>
        <v>362</v>
      </c>
      <c r="G197" t="s">
        <v>20</v>
      </c>
      <c r="H197">
        <v>524</v>
      </c>
      <c r="I197">
        <f>IF(H197=0, 0,ROUND(E197/H197,0))</f>
        <v>109</v>
      </c>
      <c r="J197" t="s">
        <v>21</v>
      </c>
      <c r="K197" t="s">
        <v>22</v>
      </c>
      <c r="L197">
        <v>1532840400</v>
      </c>
      <c r="M197">
        <v>1533445200</v>
      </c>
      <c r="N197" s="7">
        <f>(((L197/60)/60)/24)+DATE(1970,1,1)</f>
        <v>43310.208333333328</v>
      </c>
      <c r="O197" s="7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LEFT(R197,FIND("/",R197,1)-1)</f>
        <v>music</v>
      </c>
      <c r="T197" t="str">
        <f>RIGHT(R197,LEN(R197) - FIND("/",R197,1))</f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ROUND(E198/D198*100,0)</f>
        <v>63</v>
      </c>
      <c r="G198" t="s">
        <v>14</v>
      </c>
      <c r="H198">
        <v>100</v>
      </c>
      <c r="I198">
        <f>IF(H198=0, 0,ROUND(E198/H198,0))</f>
        <v>52</v>
      </c>
      <c r="J198" t="s">
        <v>36</v>
      </c>
      <c r="K198" t="s">
        <v>37</v>
      </c>
      <c r="L198">
        <v>1472878800</v>
      </c>
      <c r="M198">
        <v>1474520400</v>
      </c>
      <c r="N198" s="7">
        <f>(((L198/60)/60)/24)+DATE(1970,1,1)</f>
        <v>42616.208333333328</v>
      </c>
      <c r="O198" s="7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LEFT(R198,FIND("/",R198,1)-1)</f>
        <v>technology</v>
      </c>
      <c r="T198" t="str">
        <f>RIGHT(R198,LEN(R198) - FIND("/",R198,1))</f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ROUND(E199/D199*100,0)</f>
        <v>298</v>
      </c>
      <c r="G199" t="s">
        <v>20</v>
      </c>
      <c r="H199">
        <v>1989</v>
      </c>
      <c r="I199">
        <f>IF(H199=0, 0,ROUND(E199/H199,0))</f>
        <v>82</v>
      </c>
      <c r="J199" t="s">
        <v>21</v>
      </c>
      <c r="K199" t="s">
        <v>22</v>
      </c>
      <c r="L199">
        <v>1498194000</v>
      </c>
      <c r="M199">
        <v>1499403600</v>
      </c>
      <c r="N199" s="7">
        <f>(((L199/60)/60)/24)+DATE(1970,1,1)</f>
        <v>42909.208333333328</v>
      </c>
      <c r="O199" s="7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LEFT(R199,FIND("/",R199,1)-1)</f>
        <v>film &amp; video</v>
      </c>
      <c r="T199" t="str">
        <f>RIGHT(R199,LEN(R199) - FIND("/",R199,1))</f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ROUND(E200/D200*100,0)</f>
        <v>10</v>
      </c>
      <c r="G200" t="s">
        <v>14</v>
      </c>
      <c r="H200">
        <v>168</v>
      </c>
      <c r="I200">
        <f>IF(H200=0, 0,ROUND(E200/H200,0))</f>
        <v>36</v>
      </c>
      <c r="J200" t="s">
        <v>21</v>
      </c>
      <c r="K200" t="s">
        <v>22</v>
      </c>
      <c r="L200">
        <v>1281070800</v>
      </c>
      <c r="M200">
        <v>1283576400</v>
      </c>
      <c r="N200" s="7">
        <f>(((L200/60)/60)/24)+DATE(1970,1,1)</f>
        <v>40396.208333333336</v>
      </c>
      <c r="O200" s="7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LEFT(R200,FIND("/",R200,1)-1)</f>
        <v>music</v>
      </c>
      <c r="T200" t="str">
        <f>RIGHT(R200,LEN(R200) - FIND("/",R200,1))</f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ROUND(E201/D201*100,0)</f>
        <v>54</v>
      </c>
      <c r="G201" t="s">
        <v>14</v>
      </c>
      <c r="H201">
        <v>13</v>
      </c>
      <c r="I201">
        <f>IF(H201=0, 0,ROUND(E201/H201,0))</f>
        <v>74</v>
      </c>
      <c r="J201" t="s">
        <v>21</v>
      </c>
      <c r="K201" t="s">
        <v>22</v>
      </c>
      <c r="L201">
        <v>1436245200</v>
      </c>
      <c r="M201">
        <v>1436590800</v>
      </c>
      <c r="N201" s="7">
        <f>(((L201/60)/60)/24)+DATE(1970,1,1)</f>
        <v>42192.208333333328</v>
      </c>
      <c r="O201" s="7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LEFT(R201,FIND("/",R201,1)-1)</f>
        <v>music</v>
      </c>
      <c r="T201" t="str">
        <f>RIGHT(R201,LEN(R201) - FIND("/",R201,1))</f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ROUND(E202/D202*100,0)</f>
        <v>2</v>
      </c>
      <c r="G202" t="s">
        <v>14</v>
      </c>
      <c r="H202">
        <v>1</v>
      </c>
      <c r="I202">
        <f>IF(H202=0, 0,ROUND(E202/H202,0))</f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>(((L202/60)/60)/24)+DATE(1970,1,1)</f>
        <v>40262.208333333336</v>
      </c>
      <c r="O202" s="7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LEFT(R202,FIND("/",R202,1)-1)</f>
        <v>theater</v>
      </c>
      <c r="T202" t="str">
        <f>RIGHT(R202,LEN(R202) - FIND("/",R202,1))</f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ROUND(E203/D203*100,0)</f>
        <v>681</v>
      </c>
      <c r="G203" t="s">
        <v>20</v>
      </c>
      <c r="H203">
        <v>157</v>
      </c>
      <c r="I203">
        <f>IF(H203=0, 0,ROUND(E203/H203,0))</f>
        <v>91</v>
      </c>
      <c r="J203" t="s">
        <v>21</v>
      </c>
      <c r="K203" t="s">
        <v>22</v>
      </c>
      <c r="L203">
        <v>1406264400</v>
      </c>
      <c r="M203">
        <v>1407819600</v>
      </c>
      <c r="N203" s="7">
        <f>(((L203/60)/60)/24)+DATE(1970,1,1)</f>
        <v>41845.208333333336</v>
      </c>
      <c r="O203" s="7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LEFT(R203,FIND("/",R203,1)-1)</f>
        <v>technology</v>
      </c>
      <c r="T203" t="str">
        <f>RIGHT(R203,LEN(R203) - FIND("/",R203,1))</f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ROUND(E204/D204*100,0)</f>
        <v>79</v>
      </c>
      <c r="G204" t="s">
        <v>74</v>
      </c>
      <c r="H204">
        <v>82</v>
      </c>
      <c r="I204">
        <f>IF(H204=0, 0,ROUND(E204/H204,0))</f>
        <v>80</v>
      </c>
      <c r="J204" t="s">
        <v>21</v>
      </c>
      <c r="K204" t="s">
        <v>22</v>
      </c>
      <c r="L204">
        <v>1317531600</v>
      </c>
      <c r="M204">
        <v>1317877200</v>
      </c>
      <c r="N204" s="7">
        <f>(((L204/60)/60)/24)+DATE(1970,1,1)</f>
        <v>40818.208333333336</v>
      </c>
      <c r="O204" s="7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LEFT(R204,FIND("/",R204,1)-1)</f>
        <v>food</v>
      </c>
      <c r="T204" t="str">
        <f>RIGHT(R204,LEN(R204) - FIND("/",R204,1))</f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ROUND(E205/D205*100,0)</f>
        <v>134</v>
      </c>
      <c r="G205" t="s">
        <v>20</v>
      </c>
      <c r="H205">
        <v>4498</v>
      </c>
      <c r="I205">
        <f>IF(H205=0, 0,ROUND(E205/H205,0))</f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>(((L205/60)/60)/24)+DATE(1970,1,1)</f>
        <v>42752.25</v>
      </c>
      <c r="O205" s="7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>LEFT(R205,FIND("/",R205,1)-1)</f>
        <v>theater</v>
      </c>
      <c r="T205" t="str">
        <f>RIGHT(R205,LEN(R205) - FIND("/",R205,1))</f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ROUND(E206/D206*100,0)</f>
        <v>3</v>
      </c>
      <c r="G206" t="s">
        <v>14</v>
      </c>
      <c r="H206">
        <v>40</v>
      </c>
      <c r="I206">
        <f>IF(H206=0, 0,ROUND(E206/H206,0))</f>
        <v>63</v>
      </c>
      <c r="J206" t="s">
        <v>21</v>
      </c>
      <c r="K206" t="s">
        <v>22</v>
      </c>
      <c r="L206">
        <v>1301806800</v>
      </c>
      <c r="M206">
        <v>1302670800</v>
      </c>
      <c r="N206" s="7">
        <f>(((L206/60)/60)/24)+DATE(1970,1,1)</f>
        <v>40636.208333333336</v>
      </c>
      <c r="O206" s="7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LEFT(R206,FIND("/",R206,1)-1)</f>
        <v>music</v>
      </c>
      <c r="T206" t="str">
        <f>RIGHT(R206,LEN(R206) - FIND("/",R206,1))</f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ROUND(E207/D207*100,0)</f>
        <v>432</v>
      </c>
      <c r="G207" t="s">
        <v>20</v>
      </c>
      <c r="H207">
        <v>80</v>
      </c>
      <c r="I207">
        <f>IF(H207=0, 0,ROUND(E207/H207,0))</f>
        <v>70</v>
      </c>
      <c r="J207" t="s">
        <v>21</v>
      </c>
      <c r="K207" t="s">
        <v>22</v>
      </c>
      <c r="L207">
        <v>1539752400</v>
      </c>
      <c r="M207">
        <v>1540789200</v>
      </c>
      <c r="N207" s="7">
        <f>(((L207/60)/60)/24)+DATE(1970,1,1)</f>
        <v>43390.208333333328</v>
      </c>
      <c r="O207" s="7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LEFT(R207,FIND("/",R207,1)-1)</f>
        <v>theater</v>
      </c>
      <c r="T207" t="str">
        <f>RIGHT(R207,LEN(R207) - FIND("/",R207,1))</f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ROUND(E208/D208*100,0)</f>
        <v>39</v>
      </c>
      <c r="G208" t="s">
        <v>74</v>
      </c>
      <c r="H208">
        <v>57</v>
      </c>
      <c r="I208">
        <f>IF(H208=0, 0,ROUND(E208/H208,0))</f>
        <v>61</v>
      </c>
      <c r="J208" t="s">
        <v>21</v>
      </c>
      <c r="K208" t="s">
        <v>22</v>
      </c>
      <c r="L208">
        <v>1267250400</v>
      </c>
      <c r="M208">
        <v>1268028000</v>
      </c>
      <c r="N208" s="7">
        <f>(((L208/60)/60)/24)+DATE(1970,1,1)</f>
        <v>40236.25</v>
      </c>
      <c r="O208" s="7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>LEFT(R208,FIND("/",R208,1)-1)</f>
        <v>publishing</v>
      </c>
      <c r="T208" t="str">
        <f>RIGHT(R208,LEN(R208) - FIND("/",R208,1))</f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ROUND(E209/D209*100,0)</f>
        <v>426</v>
      </c>
      <c r="G209" t="s">
        <v>20</v>
      </c>
      <c r="H209">
        <v>43</v>
      </c>
      <c r="I209">
        <f>IF(H209=0, 0,ROUND(E209/H209,0))</f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>(((L209/60)/60)/24)+DATE(1970,1,1)</f>
        <v>43340.208333333328</v>
      </c>
      <c r="O209" s="7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LEFT(R209,FIND("/",R209,1)-1)</f>
        <v>music</v>
      </c>
      <c r="T209" t="str">
        <f>RIGHT(R209,LEN(R209) - FIND("/",R209,1))</f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ROUND(E210/D210*100,0)</f>
        <v>101</v>
      </c>
      <c r="G210" t="s">
        <v>20</v>
      </c>
      <c r="H210">
        <v>2053</v>
      </c>
      <c r="I210">
        <f>IF(H210=0, 0,ROUND(E210/H210,0))</f>
        <v>97</v>
      </c>
      <c r="J210" t="s">
        <v>21</v>
      </c>
      <c r="K210" t="s">
        <v>22</v>
      </c>
      <c r="L210">
        <v>1510207200</v>
      </c>
      <c r="M210">
        <v>1512280800</v>
      </c>
      <c r="N210" s="7">
        <f>(((L210/60)/60)/24)+DATE(1970,1,1)</f>
        <v>43048.25</v>
      </c>
      <c r="O210" s="7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>LEFT(R210,FIND("/",R210,1)-1)</f>
        <v>film &amp; video</v>
      </c>
      <c r="T210" t="str">
        <f>RIGHT(R210,LEN(R210) - FIND("/",R210,1))</f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ROUND(E211/D211*100,0)</f>
        <v>21</v>
      </c>
      <c r="G211" t="s">
        <v>47</v>
      </c>
      <c r="H211">
        <v>808</v>
      </c>
      <c r="I211">
        <f>IF(H211=0, 0,ROUND(E211/H211,0))</f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>(((L211/60)/60)/24)+DATE(1970,1,1)</f>
        <v>42496.208333333328</v>
      </c>
      <c r="O211" s="7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LEFT(R211,FIND("/",R211,1)-1)</f>
        <v>film &amp; video</v>
      </c>
      <c r="T211" t="str">
        <f>RIGHT(R211,LEN(R211) - FIND("/",R211,1))</f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ROUND(E212/D212*100,0)</f>
        <v>67</v>
      </c>
      <c r="G212" t="s">
        <v>14</v>
      </c>
      <c r="H212">
        <v>226</v>
      </c>
      <c r="I212">
        <f>IF(H212=0, 0,ROUND(E212/H212,0))</f>
        <v>28</v>
      </c>
      <c r="J212" t="s">
        <v>36</v>
      </c>
      <c r="K212" t="s">
        <v>37</v>
      </c>
      <c r="L212">
        <v>1488520800</v>
      </c>
      <c r="M212">
        <v>1490850000</v>
      </c>
      <c r="N212" s="7">
        <f>(((L212/60)/60)/24)+DATE(1970,1,1)</f>
        <v>42797.25</v>
      </c>
      <c r="O212" s="7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LEFT(R212,FIND("/",R212,1)-1)</f>
        <v>film &amp; video</v>
      </c>
      <c r="T212" t="str">
        <f>RIGHT(R212,LEN(R212) - FIND("/",R212,1))</f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ROUND(E213/D213*100,0)</f>
        <v>95</v>
      </c>
      <c r="G213" t="s">
        <v>14</v>
      </c>
      <c r="H213">
        <v>1625</v>
      </c>
      <c r="I213">
        <f>IF(H213=0, 0,ROUND(E213/H213,0))</f>
        <v>61</v>
      </c>
      <c r="J213" t="s">
        <v>21</v>
      </c>
      <c r="K213" t="s">
        <v>22</v>
      </c>
      <c r="L213">
        <v>1377579600</v>
      </c>
      <c r="M213">
        <v>1379653200</v>
      </c>
      <c r="N213" s="7">
        <f>(((L213/60)/60)/24)+DATE(1970,1,1)</f>
        <v>41513.208333333336</v>
      </c>
      <c r="O213" s="7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LEFT(R213,FIND("/",R213,1)-1)</f>
        <v>theater</v>
      </c>
      <c r="T213" t="str">
        <f>RIGHT(R213,LEN(R213) - FIND("/",R213,1))</f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ROUND(E214/D214*100,0)</f>
        <v>152</v>
      </c>
      <c r="G214" t="s">
        <v>20</v>
      </c>
      <c r="H214">
        <v>168</v>
      </c>
      <c r="I214">
        <f>IF(H214=0, 0,ROUND(E214/H214,0))</f>
        <v>73</v>
      </c>
      <c r="J214" t="s">
        <v>21</v>
      </c>
      <c r="K214" t="s">
        <v>22</v>
      </c>
      <c r="L214">
        <v>1576389600</v>
      </c>
      <c r="M214">
        <v>1580364000</v>
      </c>
      <c r="N214" s="7">
        <f>(((L214/60)/60)/24)+DATE(1970,1,1)</f>
        <v>43814.25</v>
      </c>
      <c r="O214" s="7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>LEFT(R214,FIND("/",R214,1)-1)</f>
        <v>theater</v>
      </c>
      <c r="T214" t="str">
        <f>RIGHT(R214,LEN(R214) - FIND("/",R214,1))</f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ROUND(E215/D215*100,0)</f>
        <v>195</v>
      </c>
      <c r="G215" t="s">
        <v>20</v>
      </c>
      <c r="H215">
        <v>4289</v>
      </c>
      <c r="I215">
        <f>IF(H215=0, 0,ROUND(E215/H215,0))</f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>(((L215/60)/60)/24)+DATE(1970,1,1)</f>
        <v>40488.208333333336</v>
      </c>
      <c r="O215" s="7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>LEFT(R215,FIND("/",R215,1)-1)</f>
        <v>music</v>
      </c>
      <c r="T215" t="str">
        <f>RIGHT(R215,LEN(R215) - FIND("/",R215,1))</f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ROUND(E216/D216*100,0)</f>
        <v>1023</v>
      </c>
      <c r="G216" t="s">
        <v>20</v>
      </c>
      <c r="H216">
        <v>165</v>
      </c>
      <c r="I216">
        <f>IF(H216=0, 0,ROUND(E216/H216,0))</f>
        <v>87</v>
      </c>
      <c r="J216" t="s">
        <v>21</v>
      </c>
      <c r="K216" t="s">
        <v>22</v>
      </c>
      <c r="L216">
        <v>1282194000</v>
      </c>
      <c r="M216">
        <v>1282712400</v>
      </c>
      <c r="N216" s="7">
        <f>(((L216/60)/60)/24)+DATE(1970,1,1)</f>
        <v>40409.208333333336</v>
      </c>
      <c r="O216" s="7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LEFT(R216,FIND("/",R216,1)-1)</f>
        <v>music</v>
      </c>
      <c r="T216" t="str">
        <f>RIGHT(R216,LEN(R216) - FIND("/",R216,1))</f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ROUND(E217/D217*100,0)</f>
        <v>4</v>
      </c>
      <c r="G217" t="s">
        <v>14</v>
      </c>
      <c r="H217">
        <v>143</v>
      </c>
      <c r="I217">
        <f>IF(H217=0, 0,ROUND(E217/H217,0))</f>
        <v>42</v>
      </c>
      <c r="J217" t="s">
        <v>21</v>
      </c>
      <c r="K217" t="s">
        <v>22</v>
      </c>
      <c r="L217">
        <v>1550037600</v>
      </c>
      <c r="M217">
        <v>1550210400</v>
      </c>
      <c r="N217" s="7">
        <f>(((L217/60)/60)/24)+DATE(1970,1,1)</f>
        <v>43509.25</v>
      </c>
      <c r="O217" s="7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>LEFT(R217,FIND("/",R217,1)-1)</f>
        <v>theater</v>
      </c>
      <c r="T217" t="str">
        <f>RIGHT(R217,LEN(R217) - FIND("/",R217,1))</f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ROUND(E218/D218*100,0)</f>
        <v>155</v>
      </c>
      <c r="G218" t="s">
        <v>20</v>
      </c>
      <c r="H218">
        <v>1815</v>
      </c>
      <c r="I218">
        <f>IF(H218=0, 0,ROUND(E218/H218,0))</f>
        <v>104</v>
      </c>
      <c r="J218" t="s">
        <v>21</v>
      </c>
      <c r="K218" t="s">
        <v>22</v>
      </c>
      <c r="L218">
        <v>1321941600</v>
      </c>
      <c r="M218">
        <v>1322114400</v>
      </c>
      <c r="N218" s="7">
        <f>(((L218/60)/60)/24)+DATE(1970,1,1)</f>
        <v>40869.25</v>
      </c>
      <c r="O218" s="7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>LEFT(R218,FIND("/",R218,1)-1)</f>
        <v>theater</v>
      </c>
      <c r="T218" t="str">
        <f>RIGHT(R218,LEN(R218) - FIND("/",R218,1))</f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ROUND(E219/D219*100,0)</f>
        <v>45</v>
      </c>
      <c r="G219" t="s">
        <v>14</v>
      </c>
      <c r="H219">
        <v>934</v>
      </c>
      <c r="I219">
        <f>IF(H219=0, 0,ROUND(E219/H219,0))</f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>(((L219/60)/60)/24)+DATE(1970,1,1)</f>
        <v>43583.208333333328</v>
      </c>
      <c r="O219" s="7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LEFT(R219,FIND("/",R219,1)-1)</f>
        <v>film &amp; video</v>
      </c>
      <c r="T219" t="str">
        <f>RIGHT(R219,LEN(R219) - FIND("/",R219,1))</f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ROUND(E220/D220*100,0)</f>
        <v>216</v>
      </c>
      <c r="G220" t="s">
        <v>20</v>
      </c>
      <c r="H220">
        <v>397</v>
      </c>
      <c r="I220">
        <f>IF(H220=0, 0,ROUND(E220/H220,0))</f>
        <v>31</v>
      </c>
      <c r="J220" t="s">
        <v>40</v>
      </c>
      <c r="K220" t="s">
        <v>41</v>
      </c>
      <c r="L220">
        <v>1320991200</v>
      </c>
      <c r="M220">
        <v>1323928800</v>
      </c>
      <c r="N220" s="7">
        <f>(((L220/60)/60)/24)+DATE(1970,1,1)</f>
        <v>40858.25</v>
      </c>
      <c r="O220" s="7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>LEFT(R220,FIND("/",R220,1)-1)</f>
        <v>film &amp; video</v>
      </c>
      <c r="T220" t="str">
        <f>RIGHT(R220,LEN(R220) - FIND("/",R220,1))</f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ROUND(E221/D221*100,0)</f>
        <v>332</v>
      </c>
      <c r="G221" t="s">
        <v>20</v>
      </c>
      <c r="H221">
        <v>1539</v>
      </c>
      <c r="I221">
        <f>IF(H221=0, 0,ROUND(E221/H221,0))</f>
        <v>90</v>
      </c>
      <c r="J221" t="s">
        <v>21</v>
      </c>
      <c r="K221" t="s">
        <v>22</v>
      </c>
      <c r="L221">
        <v>1345093200</v>
      </c>
      <c r="M221">
        <v>1346130000</v>
      </c>
      <c r="N221" s="7">
        <f>(((L221/60)/60)/24)+DATE(1970,1,1)</f>
        <v>41137.208333333336</v>
      </c>
      <c r="O221" s="7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LEFT(R221,FIND("/",R221,1)-1)</f>
        <v>film &amp; video</v>
      </c>
      <c r="T221" t="str">
        <f>RIGHT(R221,LEN(R221) - FIND("/",R221,1))</f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ROUND(E222/D222*100,0)</f>
        <v>8</v>
      </c>
      <c r="G222" t="s">
        <v>14</v>
      </c>
      <c r="H222">
        <v>17</v>
      </c>
      <c r="I222">
        <f>IF(H222=0, 0,ROUND(E222/H222,0))</f>
        <v>39</v>
      </c>
      <c r="J222" t="s">
        <v>21</v>
      </c>
      <c r="K222" t="s">
        <v>22</v>
      </c>
      <c r="L222">
        <v>1309496400</v>
      </c>
      <c r="M222">
        <v>1311051600</v>
      </c>
      <c r="N222" s="7">
        <f>(((L222/60)/60)/24)+DATE(1970,1,1)</f>
        <v>40725.208333333336</v>
      </c>
      <c r="O222" s="7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LEFT(R222,FIND("/",R222,1)-1)</f>
        <v>theater</v>
      </c>
      <c r="T222" t="str">
        <f>RIGHT(R222,LEN(R222) - FIND("/",R222,1))</f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ROUND(E223/D223*100,0)</f>
        <v>99</v>
      </c>
      <c r="G223" t="s">
        <v>14</v>
      </c>
      <c r="H223">
        <v>2179</v>
      </c>
      <c r="I223">
        <f>IF(H223=0, 0,ROUND(E223/H223,0))</f>
        <v>55</v>
      </c>
      <c r="J223" t="s">
        <v>21</v>
      </c>
      <c r="K223" t="s">
        <v>22</v>
      </c>
      <c r="L223">
        <v>1340254800</v>
      </c>
      <c r="M223">
        <v>1340427600</v>
      </c>
      <c r="N223" s="7">
        <f>(((L223/60)/60)/24)+DATE(1970,1,1)</f>
        <v>41081.208333333336</v>
      </c>
      <c r="O223" s="7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LEFT(R223,FIND("/",R223,1)-1)</f>
        <v>food</v>
      </c>
      <c r="T223" t="str">
        <f>RIGHT(R223,LEN(R223) - FIND("/",R223,1))</f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ROUND(E224/D224*100,0)</f>
        <v>138</v>
      </c>
      <c r="G224" t="s">
        <v>20</v>
      </c>
      <c r="H224">
        <v>138</v>
      </c>
      <c r="I224">
        <f>IF(H224=0, 0,ROUND(E224/H224,0))</f>
        <v>48</v>
      </c>
      <c r="J224" t="s">
        <v>21</v>
      </c>
      <c r="K224" t="s">
        <v>22</v>
      </c>
      <c r="L224">
        <v>1412226000</v>
      </c>
      <c r="M224">
        <v>1412312400</v>
      </c>
      <c r="N224" s="7">
        <f>(((L224/60)/60)/24)+DATE(1970,1,1)</f>
        <v>41914.208333333336</v>
      </c>
      <c r="O224" s="7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LEFT(R224,FIND("/",R224,1)-1)</f>
        <v>photography</v>
      </c>
      <c r="T224" t="str">
        <f>RIGHT(R224,LEN(R224) - FIND("/",R224,1))</f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ROUND(E225/D225*100,0)</f>
        <v>94</v>
      </c>
      <c r="G225" t="s">
        <v>14</v>
      </c>
      <c r="H225">
        <v>931</v>
      </c>
      <c r="I225">
        <f>IF(H225=0, 0,ROUND(E225/H225,0))</f>
        <v>88</v>
      </c>
      <c r="J225" t="s">
        <v>21</v>
      </c>
      <c r="K225" t="s">
        <v>22</v>
      </c>
      <c r="L225">
        <v>1458104400</v>
      </c>
      <c r="M225">
        <v>1459314000</v>
      </c>
      <c r="N225" s="7">
        <f>(((L225/60)/60)/24)+DATE(1970,1,1)</f>
        <v>42445.208333333328</v>
      </c>
      <c r="O225" s="7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LEFT(R225,FIND("/",R225,1)-1)</f>
        <v>theater</v>
      </c>
      <c r="T225" t="str">
        <f>RIGHT(R225,LEN(R225) - FIND("/",R225,1))</f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ROUND(E226/D226*100,0)</f>
        <v>404</v>
      </c>
      <c r="G226" t="s">
        <v>20</v>
      </c>
      <c r="H226">
        <v>3594</v>
      </c>
      <c r="I226">
        <f>IF(H226=0, 0,ROUND(E226/H226,0))</f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>(((L226/60)/60)/24)+DATE(1970,1,1)</f>
        <v>41906.208333333336</v>
      </c>
      <c r="O226" s="7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>LEFT(R226,FIND("/",R226,1)-1)</f>
        <v>film &amp; video</v>
      </c>
      <c r="T226" t="str">
        <f>RIGHT(R226,LEN(R226) - FIND("/",R226,1))</f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ROUND(E227/D227*100,0)</f>
        <v>260</v>
      </c>
      <c r="G227" t="s">
        <v>20</v>
      </c>
      <c r="H227">
        <v>5880</v>
      </c>
      <c r="I227">
        <f>IF(H227=0, 0,ROUND(E227/H227,0))</f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>(((L227/60)/60)/24)+DATE(1970,1,1)</f>
        <v>41762.208333333336</v>
      </c>
      <c r="O227" s="7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LEFT(R227,FIND("/",R227,1)-1)</f>
        <v>music</v>
      </c>
      <c r="T227" t="str">
        <f>RIGHT(R227,LEN(R227) - FIND("/",R227,1))</f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ROUND(E228/D228*100,0)</f>
        <v>367</v>
      </c>
      <c r="G228" t="s">
        <v>20</v>
      </c>
      <c r="H228">
        <v>112</v>
      </c>
      <c r="I228">
        <f>IF(H228=0, 0,ROUND(E228/H228,0))</f>
        <v>98</v>
      </c>
      <c r="J228" t="s">
        <v>21</v>
      </c>
      <c r="K228" t="s">
        <v>22</v>
      </c>
      <c r="L228">
        <v>1270702800</v>
      </c>
      <c r="M228">
        <v>1273899600</v>
      </c>
      <c r="N228" s="7">
        <f>(((L228/60)/60)/24)+DATE(1970,1,1)</f>
        <v>40276.208333333336</v>
      </c>
      <c r="O228" s="7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LEFT(R228,FIND("/",R228,1)-1)</f>
        <v>photography</v>
      </c>
      <c r="T228" t="str">
        <f>RIGHT(R228,LEN(R228) - FIND("/",R228,1))</f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ROUND(E229/D229*100,0)</f>
        <v>169</v>
      </c>
      <c r="G229" t="s">
        <v>20</v>
      </c>
      <c r="H229">
        <v>943</v>
      </c>
      <c r="I229">
        <f>IF(H229=0, 0,ROUND(E229/H229,0))</f>
        <v>109</v>
      </c>
      <c r="J229" t="s">
        <v>21</v>
      </c>
      <c r="K229" t="s">
        <v>22</v>
      </c>
      <c r="L229">
        <v>1431666000</v>
      </c>
      <c r="M229">
        <v>1432184400</v>
      </c>
      <c r="N229" s="7">
        <f>(((L229/60)/60)/24)+DATE(1970,1,1)</f>
        <v>42139.208333333328</v>
      </c>
      <c r="O229" s="7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LEFT(R229,FIND("/",R229,1)-1)</f>
        <v>games</v>
      </c>
      <c r="T229" t="str">
        <f>RIGHT(R229,LEN(R229) - FIND("/",R229,1))</f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ROUND(E230/D230*100,0)</f>
        <v>120</v>
      </c>
      <c r="G230" t="s">
        <v>20</v>
      </c>
      <c r="H230">
        <v>2468</v>
      </c>
      <c r="I230">
        <f>IF(H230=0, 0,ROUND(E230/H230,0))</f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>(((L230/60)/60)/24)+DATE(1970,1,1)</f>
        <v>42613.208333333328</v>
      </c>
      <c r="O230" s="7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LEFT(R230,FIND("/",R230,1)-1)</f>
        <v>film &amp; video</v>
      </c>
      <c r="T230" t="str">
        <f>RIGHT(R230,LEN(R230) - FIND("/",R230,1))</f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ROUND(E231/D231*100,0)</f>
        <v>194</v>
      </c>
      <c r="G231" t="s">
        <v>20</v>
      </c>
      <c r="H231">
        <v>2551</v>
      </c>
      <c r="I231">
        <f>IF(H231=0, 0,ROUND(E231/H231,0))</f>
        <v>65</v>
      </c>
      <c r="J231" t="s">
        <v>21</v>
      </c>
      <c r="K231" t="s">
        <v>22</v>
      </c>
      <c r="L231">
        <v>1496293200</v>
      </c>
      <c r="M231">
        <v>1500440400</v>
      </c>
      <c r="N231" s="7">
        <f>(((L231/60)/60)/24)+DATE(1970,1,1)</f>
        <v>42887.208333333328</v>
      </c>
      <c r="O231" s="7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LEFT(R231,FIND("/",R231,1)-1)</f>
        <v>games</v>
      </c>
      <c r="T231" t="str">
        <f>RIGHT(R231,LEN(R231) - FIND("/",R231,1))</f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ROUND(E232/D232*100,0)</f>
        <v>420</v>
      </c>
      <c r="G232" t="s">
        <v>20</v>
      </c>
      <c r="H232">
        <v>101</v>
      </c>
      <c r="I232">
        <f>IF(H232=0, 0,ROUND(E232/H232,0))</f>
        <v>100</v>
      </c>
      <c r="J232" t="s">
        <v>21</v>
      </c>
      <c r="K232" t="s">
        <v>22</v>
      </c>
      <c r="L232">
        <v>1575612000</v>
      </c>
      <c r="M232">
        <v>1575612000</v>
      </c>
      <c r="N232" s="7">
        <f>(((L232/60)/60)/24)+DATE(1970,1,1)</f>
        <v>43805.25</v>
      </c>
      <c r="O232" s="7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>LEFT(R232,FIND("/",R232,1)-1)</f>
        <v>games</v>
      </c>
      <c r="T232" t="str">
        <f>RIGHT(R232,LEN(R232) - FIND("/",R232,1))</f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ROUND(E233/D233*100,0)</f>
        <v>77</v>
      </c>
      <c r="G233" t="s">
        <v>74</v>
      </c>
      <c r="H233">
        <v>67</v>
      </c>
      <c r="I233">
        <f>IF(H233=0, 0,ROUND(E233/H233,0))</f>
        <v>82</v>
      </c>
      <c r="J233" t="s">
        <v>21</v>
      </c>
      <c r="K233" t="s">
        <v>22</v>
      </c>
      <c r="L233">
        <v>1369112400</v>
      </c>
      <c r="M233">
        <v>1374123600</v>
      </c>
      <c r="N233" s="7">
        <f>(((L233/60)/60)/24)+DATE(1970,1,1)</f>
        <v>41415.208333333336</v>
      </c>
      <c r="O233" s="7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LEFT(R233,FIND("/",R233,1)-1)</f>
        <v>theater</v>
      </c>
      <c r="T233" t="str">
        <f>RIGHT(R233,LEN(R233) - FIND("/",R233,1))</f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ROUND(E234/D234*100,0)</f>
        <v>171</v>
      </c>
      <c r="G234" t="s">
        <v>20</v>
      </c>
      <c r="H234">
        <v>92</v>
      </c>
      <c r="I234">
        <f>IF(H234=0, 0,ROUND(E234/H234,0))</f>
        <v>63</v>
      </c>
      <c r="J234" t="s">
        <v>21</v>
      </c>
      <c r="K234" t="s">
        <v>22</v>
      </c>
      <c r="L234">
        <v>1469422800</v>
      </c>
      <c r="M234">
        <v>1469509200</v>
      </c>
      <c r="N234" s="7">
        <f>(((L234/60)/60)/24)+DATE(1970,1,1)</f>
        <v>42576.208333333328</v>
      </c>
      <c r="O234" s="7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LEFT(R234,FIND("/",R234,1)-1)</f>
        <v>theater</v>
      </c>
      <c r="T234" t="str">
        <f>RIGHT(R234,LEN(R234) - FIND("/",R234,1))</f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ROUND(E235/D235*100,0)</f>
        <v>158</v>
      </c>
      <c r="G235" t="s">
        <v>20</v>
      </c>
      <c r="H235">
        <v>62</v>
      </c>
      <c r="I235">
        <f>IF(H235=0, 0,ROUND(E235/H235,0))</f>
        <v>97</v>
      </c>
      <c r="J235" t="s">
        <v>21</v>
      </c>
      <c r="K235" t="s">
        <v>22</v>
      </c>
      <c r="L235">
        <v>1307854800</v>
      </c>
      <c r="M235">
        <v>1309237200</v>
      </c>
      <c r="N235" s="7">
        <f>(((L235/60)/60)/24)+DATE(1970,1,1)</f>
        <v>40706.208333333336</v>
      </c>
      <c r="O235" s="7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LEFT(R235,FIND("/",R235,1)-1)</f>
        <v>film &amp; video</v>
      </c>
      <c r="T235" t="str">
        <f>RIGHT(R235,LEN(R235) - FIND("/",R235,1))</f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ROUND(E236/D236*100,0)</f>
        <v>109</v>
      </c>
      <c r="G236" t="s">
        <v>20</v>
      </c>
      <c r="H236">
        <v>149</v>
      </c>
      <c r="I236">
        <f>IF(H236=0, 0,ROUND(E236/H236,0))</f>
        <v>55</v>
      </c>
      <c r="J236" t="s">
        <v>107</v>
      </c>
      <c r="K236" t="s">
        <v>108</v>
      </c>
      <c r="L236">
        <v>1503378000</v>
      </c>
      <c r="M236">
        <v>1503982800</v>
      </c>
      <c r="N236" s="7">
        <f>(((L236/60)/60)/24)+DATE(1970,1,1)</f>
        <v>42969.208333333328</v>
      </c>
      <c r="O236" s="7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LEFT(R236,FIND("/",R236,1)-1)</f>
        <v>games</v>
      </c>
      <c r="T236" t="str">
        <f>RIGHT(R236,LEN(R236) - FIND("/",R236,1))</f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ROUND(E237/D237*100,0)</f>
        <v>42</v>
      </c>
      <c r="G237" t="s">
        <v>14</v>
      </c>
      <c r="H237">
        <v>92</v>
      </c>
      <c r="I237">
        <f>IF(H237=0, 0,ROUND(E237/H237,0))</f>
        <v>39</v>
      </c>
      <c r="J237" t="s">
        <v>21</v>
      </c>
      <c r="K237" t="s">
        <v>22</v>
      </c>
      <c r="L237">
        <v>1486965600</v>
      </c>
      <c r="M237">
        <v>1487397600</v>
      </c>
      <c r="N237" s="7">
        <f>(((L237/60)/60)/24)+DATE(1970,1,1)</f>
        <v>42779.25</v>
      </c>
      <c r="O237" s="7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>LEFT(R237,FIND("/",R237,1)-1)</f>
        <v>film &amp; video</v>
      </c>
      <c r="T237" t="str">
        <f>RIGHT(R237,LEN(R237) - FIND("/",R237,1))</f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ROUND(E238/D238*100,0)</f>
        <v>11</v>
      </c>
      <c r="G238" t="s">
        <v>14</v>
      </c>
      <c r="H238">
        <v>57</v>
      </c>
      <c r="I238">
        <f>IF(H238=0, 0,ROUND(E238/H238,0))</f>
        <v>76</v>
      </c>
      <c r="J238" t="s">
        <v>26</v>
      </c>
      <c r="K238" t="s">
        <v>27</v>
      </c>
      <c r="L238">
        <v>1561438800</v>
      </c>
      <c r="M238">
        <v>1562043600</v>
      </c>
      <c r="N238" s="7">
        <f>(((L238/60)/60)/24)+DATE(1970,1,1)</f>
        <v>43641.208333333328</v>
      </c>
      <c r="O238" s="7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LEFT(R238,FIND("/",R238,1)-1)</f>
        <v>music</v>
      </c>
      <c r="T238" t="str">
        <f>RIGHT(R238,LEN(R238) - FIND("/",R238,1))</f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ROUND(E239/D239*100,0)</f>
        <v>159</v>
      </c>
      <c r="G239" t="s">
        <v>20</v>
      </c>
      <c r="H239">
        <v>329</v>
      </c>
      <c r="I239">
        <f>IF(H239=0, 0,ROUND(E239/H239,0))</f>
        <v>45</v>
      </c>
      <c r="J239" t="s">
        <v>21</v>
      </c>
      <c r="K239" t="s">
        <v>22</v>
      </c>
      <c r="L239">
        <v>1398402000</v>
      </c>
      <c r="M239">
        <v>1398574800</v>
      </c>
      <c r="N239" s="7">
        <f>(((L239/60)/60)/24)+DATE(1970,1,1)</f>
        <v>41754.208333333336</v>
      </c>
      <c r="O239" s="7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LEFT(R239,FIND("/",R239,1)-1)</f>
        <v>film &amp; video</v>
      </c>
      <c r="T239" t="str">
        <f>RIGHT(R239,LEN(R239) - FIND("/",R239,1))</f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ROUND(E240/D240*100,0)</f>
        <v>422</v>
      </c>
      <c r="G240" t="s">
        <v>20</v>
      </c>
      <c r="H240">
        <v>97</v>
      </c>
      <c r="I240">
        <f>IF(H240=0, 0,ROUND(E240/H240,0))</f>
        <v>105</v>
      </c>
      <c r="J240" t="s">
        <v>36</v>
      </c>
      <c r="K240" t="s">
        <v>37</v>
      </c>
      <c r="L240">
        <v>1513231200</v>
      </c>
      <c r="M240">
        <v>1515391200</v>
      </c>
      <c r="N240" s="7">
        <f>(((L240/60)/60)/24)+DATE(1970,1,1)</f>
        <v>43083.25</v>
      </c>
      <c r="O240" s="7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>LEFT(R240,FIND("/",R240,1)-1)</f>
        <v>theater</v>
      </c>
      <c r="T240" t="str">
        <f>RIGHT(R240,LEN(R240) - FIND("/",R240,1))</f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ROUND(E241/D241*100,0)</f>
        <v>98</v>
      </c>
      <c r="G241" t="s">
        <v>14</v>
      </c>
      <c r="H241">
        <v>41</v>
      </c>
      <c r="I241">
        <f>IF(H241=0, 0,ROUND(E241/H241,0))</f>
        <v>76</v>
      </c>
      <c r="J241" t="s">
        <v>21</v>
      </c>
      <c r="K241" t="s">
        <v>22</v>
      </c>
      <c r="L241">
        <v>1440824400</v>
      </c>
      <c r="M241">
        <v>1441170000</v>
      </c>
      <c r="N241" s="7">
        <f>(((L241/60)/60)/24)+DATE(1970,1,1)</f>
        <v>42245.208333333328</v>
      </c>
      <c r="O241" s="7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LEFT(R241,FIND("/",R241,1)-1)</f>
        <v>technology</v>
      </c>
      <c r="T241" t="str">
        <f>RIGHT(R241,LEN(R241) - FIND("/",R241,1))</f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ROUND(E242/D242*100,0)</f>
        <v>419</v>
      </c>
      <c r="G242" t="s">
        <v>20</v>
      </c>
      <c r="H242">
        <v>1784</v>
      </c>
      <c r="I242">
        <f>IF(H242=0, 0,ROUND(E242/H242,0))</f>
        <v>69</v>
      </c>
      <c r="J242" t="s">
        <v>21</v>
      </c>
      <c r="K242" t="s">
        <v>22</v>
      </c>
      <c r="L242">
        <v>1281070800</v>
      </c>
      <c r="M242">
        <v>1281157200</v>
      </c>
      <c r="N242" s="7">
        <f>(((L242/60)/60)/24)+DATE(1970,1,1)</f>
        <v>40396.208333333336</v>
      </c>
      <c r="O242" s="7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LEFT(R242,FIND("/",R242,1)-1)</f>
        <v>theater</v>
      </c>
      <c r="T242" t="str">
        <f>RIGHT(R242,LEN(R242) - FIND("/",R242,1))</f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ROUND(E243/D243*100,0)</f>
        <v>102</v>
      </c>
      <c r="G243" t="s">
        <v>20</v>
      </c>
      <c r="H243">
        <v>1684</v>
      </c>
      <c r="I243">
        <f>IF(H243=0, 0,ROUND(E243/H243,0))</f>
        <v>102</v>
      </c>
      <c r="J243" t="s">
        <v>26</v>
      </c>
      <c r="K243" t="s">
        <v>27</v>
      </c>
      <c r="L243">
        <v>1397365200</v>
      </c>
      <c r="M243">
        <v>1398229200</v>
      </c>
      <c r="N243" s="7">
        <f>(((L243/60)/60)/24)+DATE(1970,1,1)</f>
        <v>41742.208333333336</v>
      </c>
      <c r="O243" s="7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LEFT(R243,FIND("/",R243,1)-1)</f>
        <v>publishing</v>
      </c>
      <c r="T243" t="str">
        <f>RIGHT(R243,LEN(R243) - FIND("/",R243,1))</f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ROUND(E244/D244*100,0)</f>
        <v>128</v>
      </c>
      <c r="G244" t="s">
        <v>20</v>
      </c>
      <c r="H244">
        <v>250</v>
      </c>
      <c r="I244">
        <f>IF(H244=0, 0,ROUND(E244/H244,0))</f>
        <v>43</v>
      </c>
      <c r="J244" t="s">
        <v>21</v>
      </c>
      <c r="K244" t="s">
        <v>22</v>
      </c>
      <c r="L244">
        <v>1494392400</v>
      </c>
      <c r="M244">
        <v>1495256400</v>
      </c>
      <c r="N244" s="7">
        <f>(((L244/60)/60)/24)+DATE(1970,1,1)</f>
        <v>42865.208333333328</v>
      </c>
      <c r="O244" s="7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LEFT(R244,FIND("/",R244,1)-1)</f>
        <v>music</v>
      </c>
      <c r="T244" t="str">
        <f>RIGHT(R244,LEN(R244) - FIND("/",R244,1))</f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ROUND(E245/D245*100,0)</f>
        <v>445</v>
      </c>
      <c r="G245" t="s">
        <v>20</v>
      </c>
      <c r="H245">
        <v>238</v>
      </c>
      <c r="I245">
        <f>IF(H245=0, 0,ROUND(E245/H245,0))</f>
        <v>43</v>
      </c>
      <c r="J245" t="s">
        <v>21</v>
      </c>
      <c r="K245" t="s">
        <v>22</v>
      </c>
      <c r="L245">
        <v>1520143200</v>
      </c>
      <c r="M245">
        <v>1520402400</v>
      </c>
      <c r="N245" s="7">
        <f>(((L245/60)/60)/24)+DATE(1970,1,1)</f>
        <v>43163.25</v>
      </c>
      <c r="O245" s="7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>LEFT(R245,FIND("/",R245,1)-1)</f>
        <v>theater</v>
      </c>
      <c r="T245" t="str">
        <f>RIGHT(R245,LEN(R245) - FIND("/",R245,1))</f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ROUND(E246/D246*100,0)</f>
        <v>570</v>
      </c>
      <c r="G246" t="s">
        <v>20</v>
      </c>
      <c r="H246">
        <v>53</v>
      </c>
      <c r="I246">
        <f>IF(H246=0, 0,ROUND(E246/H246,0))</f>
        <v>75</v>
      </c>
      <c r="J246" t="s">
        <v>21</v>
      </c>
      <c r="K246" t="s">
        <v>22</v>
      </c>
      <c r="L246">
        <v>1405314000</v>
      </c>
      <c r="M246">
        <v>1409806800</v>
      </c>
      <c r="N246" s="7">
        <f>(((L246/60)/60)/24)+DATE(1970,1,1)</f>
        <v>41834.208333333336</v>
      </c>
      <c r="O246" s="7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LEFT(R246,FIND("/",R246,1)-1)</f>
        <v>theater</v>
      </c>
      <c r="T246" t="str">
        <f>RIGHT(R246,LEN(R246) - FIND("/",R246,1))</f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ROUND(E247/D247*100,0)</f>
        <v>509</v>
      </c>
      <c r="G247" t="s">
        <v>20</v>
      </c>
      <c r="H247">
        <v>214</v>
      </c>
      <c r="I247">
        <f>IF(H247=0, 0,ROUND(E247/H247,0))</f>
        <v>69</v>
      </c>
      <c r="J247" t="s">
        <v>21</v>
      </c>
      <c r="K247" t="s">
        <v>22</v>
      </c>
      <c r="L247">
        <v>1396846800</v>
      </c>
      <c r="M247">
        <v>1396933200</v>
      </c>
      <c r="N247" s="7">
        <f>(((L247/60)/60)/24)+DATE(1970,1,1)</f>
        <v>41736.208333333336</v>
      </c>
      <c r="O247" s="7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LEFT(R247,FIND("/",R247,1)-1)</f>
        <v>theater</v>
      </c>
      <c r="T247" t="str">
        <f>RIGHT(R247,LEN(R247) - FIND("/",R247,1))</f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ROUND(E248/D248*100,0)</f>
        <v>326</v>
      </c>
      <c r="G248" t="s">
        <v>20</v>
      </c>
      <c r="H248">
        <v>222</v>
      </c>
      <c r="I248">
        <f>IF(H248=0, 0,ROUND(E248/H248,0))</f>
        <v>66</v>
      </c>
      <c r="J248" t="s">
        <v>21</v>
      </c>
      <c r="K248" t="s">
        <v>22</v>
      </c>
      <c r="L248">
        <v>1375678800</v>
      </c>
      <c r="M248">
        <v>1376024400</v>
      </c>
      <c r="N248" s="7">
        <f>(((L248/60)/60)/24)+DATE(1970,1,1)</f>
        <v>41491.208333333336</v>
      </c>
      <c r="O248" s="7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LEFT(R248,FIND("/",R248,1)-1)</f>
        <v>technology</v>
      </c>
      <c r="T248" t="str">
        <f>RIGHT(R248,LEN(R248) - FIND("/",R248,1))</f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ROUND(E249/D249*100,0)</f>
        <v>933</v>
      </c>
      <c r="G249" t="s">
        <v>20</v>
      </c>
      <c r="H249">
        <v>1884</v>
      </c>
      <c r="I249">
        <f>IF(H249=0, 0,ROUND(E249/H249,0))</f>
        <v>98</v>
      </c>
      <c r="J249" t="s">
        <v>21</v>
      </c>
      <c r="K249" t="s">
        <v>22</v>
      </c>
      <c r="L249">
        <v>1482386400</v>
      </c>
      <c r="M249">
        <v>1483682400</v>
      </c>
      <c r="N249" s="7">
        <f>(((L249/60)/60)/24)+DATE(1970,1,1)</f>
        <v>42726.25</v>
      </c>
      <c r="O249" s="7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>LEFT(R249,FIND("/",R249,1)-1)</f>
        <v>publishing</v>
      </c>
      <c r="T249" t="str">
        <f>RIGHT(R249,LEN(R249) - FIND("/",R249,1))</f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ROUND(E250/D250*100,0)</f>
        <v>211</v>
      </c>
      <c r="G250" t="s">
        <v>20</v>
      </c>
      <c r="H250">
        <v>218</v>
      </c>
      <c r="I250">
        <f>IF(H250=0, 0,ROUND(E250/H250,0))</f>
        <v>60</v>
      </c>
      <c r="J250" t="s">
        <v>26</v>
      </c>
      <c r="K250" t="s">
        <v>27</v>
      </c>
      <c r="L250">
        <v>1420005600</v>
      </c>
      <c r="M250">
        <v>1420437600</v>
      </c>
      <c r="N250" s="7">
        <f>(((L250/60)/60)/24)+DATE(1970,1,1)</f>
        <v>42004.25</v>
      </c>
      <c r="O250" s="7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>LEFT(R250,FIND("/",R250,1)-1)</f>
        <v>games</v>
      </c>
      <c r="T250" t="str">
        <f>RIGHT(R250,LEN(R250) - FIND("/",R250,1))</f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ROUND(E251/D251*100,0)</f>
        <v>273</v>
      </c>
      <c r="G251" t="s">
        <v>20</v>
      </c>
      <c r="H251">
        <v>6465</v>
      </c>
      <c r="I251">
        <f>IF(H251=0, 0,ROUND(E251/H251,0))</f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>(((L251/60)/60)/24)+DATE(1970,1,1)</f>
        <v>42006.25</v>
      </c>
      <c r="O251" s="7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>LEFT(R251,FIND("/",R251,1)-1)</f>
        <v>publishing</v>
      </c>
      <c r="T251" t="str">
        <f>RIGHT(R251,LEN(R251) - FIND("/",R251,1))</f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ROUND(E252/D252*100,0)</f>
        <v>3</v>
      </c>
      <c r="G252" t="s">
        <v>14</v>
      </c>
      <c r="H252">
        <v>1</v>
      </c>
      <c r="I252">
        <f>IF(H252=0, 0,ROUND(E252/H252,0))</f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>(((L252/60)/60)/24)+DATE(1970,1,1)</f>
        <v>40203.25</v>
      </c>
      <c r="O252" s="7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>LEFT(R252,FIND("/",R252,1)-1)</f>
        <v>music</v>
      </c>
      <c r="T252" t="str">
        <f>RIGHT(R252,LEN(R252) - FIND("/",R252,1))</f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ROUND(E253/D253*100,0)</f>
        <v>54</v>
      </c>
      <c r="G253" t="s">
        <v>14</v>
      </c>
      <c r="H253">
        <v>101</v>
      </c>
      <c r="I253">
        <f>IF(H253=0, 0,ROUND(E253/H253,0))</f>
        <v>38</v>
      </c>
      <c r="J253" t="s">
        <v>21</v>
      </c>
      <c r="K253" t="s">
        <v>22</v>
      </c>
      <c r="L253">
        <v>1355032800</v>
      </c>
      <c r="M253">
        <v>1355205600</v>
      </c>
      <c r="N253" s="7">
        <f>(((L253/60)/60)/24)+DATE(1970,1,1)</f>
        <v>41252.25</v>
      </c>
      <c r="O253" s="7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>LEFT(R253,FIND("/",R253,1)-1)</f>
        <v>theater</v>
      </c>
      <c r="T253" t="str">
        <f>RIGHT(R253,LEN(R253) - FIND("/",R253,1))</f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ROUND(E254/D254*100,0)</f>
        <v>626</v>
      </c>
      <c r="G254" t="s">
        <v>20</v>
      </c>
      <c r="H254">
        <v>59</v>
      </c>
      <c r="I254">
        <f>IF(H254=0, 0,ROUND(E254/H254,0))</f>
        <v>106</v>
      </c>
      <c r="J254" t="s">
        <v>21</v>
      </c>
      <c r="K254" t="s">
        <v>22</v>
      </c>
      <c r="L254">
        <v>1382677200</v>
      </c>
      <c r="M254">
        <v>1383109200</v>
      </c>
      <c r="N254" s="7">
        <f>(((L254/60)/60)/24)+DATE(1970,1,1)</f>
        <v>41572.208333333336</v>
      </c>
      <c r="O254" s="7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LEFT(R254,FIND("/",R254,1)-1)</f>
        <v>theater</v>
      </c>
      <c r="T254" t="str">
        <f>RIGHT(R254,LEN(R254) - FIND("/",R254,1))</f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ROUND(E255/D255*100,0)</f>
        <v>89</v>
      </c>
      <c r="G255" t="s">
        <v>14</v>
      </c>
      <c r="H255">
        <v>1335</v>
      </c>
      <c r="I255">
        <f>IF(H255=0, 0,ROUND(E255/H255,0))</f>
        <v>81</v>
      </c>
      <c r="J255" t="s">
        <v>15</v>
      </c>
      <c r="K255" t="s">
        <v>16</v>
      </c>
      <c r="L255">
        <v>1302238800</v>
      </c>
      <c r="M255">
        <v>1303275600</v>
      </c>
      <c r="N255" s="7">
        <f>(((L255/60)/60)/24)+DATE(1970,1,1)</f>
        <v>40641.208333333336</v>
      </c>
      <c r="O255" s="7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LEFT(R255,FIND("/",R255,1)-1)</f>
        <v>film &amp; video</v>
      </c>
      <c r="T255" t="str">
        <f>RIGHT(R255,LEN(R255) - FIND("/",R255,1))</f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ROUND(E256/D256*100,0)</f>
        <v>185</v>
      </c>
      <c r="G256" t="s">
        <v>20</v>
      </c>
      <c r="H256">
        <v>88</v>
      </c>
      <c r="I256">
        <f>IF(H256=0, 0,ROUND(E256/H256,0))</f>
        <v>97</v>
      </c>
      <c r="J256" t="s">
        <v>21</v>
      </c>
      <c r="K256" t="s">
        <v>22</v>
      </c>
      <c r="L256">
        <v>1487656800</v>
      </c>
      <c r="M256">
        <v>1487829600</v>
      </c>
      <c r="N256" s="7">
        <f>(((L256/60)/60)/24)+DATE(1970,1,1)</f>
        <v>42787.25</v>
      </c>
      <c r="O256" s="7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>LEFT(R256,FIND("/",R256,1)-1)</f>
        <v>publishing</v>
      </c>
      <c r="T256" t="str">
        <f>RIGHT(R256,LEN(R256) - FIND("/",R256,1))</f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ROUND(E257/D257*100,0)</f>
        <v>120</v>
      </c>
      <c r="G257" t="s">
        <v>20</v>
      </c>
      <c r="H257">
        <v>1697</v>
      </c>
      <c r="I257">
        <f>IF(H257=0, 0,ROUND(E257/H257,0))</f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>(((L257/60)/60)/24)+DATE(1970,1,1)</f>
        <v>40590.25</v>
      </c>
      <c r="O257" s="7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>LEFT(R257,FIND("/",R257,1)-1)</f>
        <v>music</v>
      </c>
      <c r="T257" t="str">
        <f>RIGHT(R257,LEN(R257) - FIND("/",R257,1))</f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ROUND(E258/D258*100,0)</f>
        <v>23</v>
      </c>
      <c r="G258" t="s">
        <v>14</v>
      </c>
      <c r="H258">
        <v>15</v>
      </c>
      <c r="I258">
        <f>IF(H258=0, 0,ROUND(E258/H258,0))</f>
        <v>64</v>
      </c>
      <c r="J258" t="s">
        <v>40</v>
      </c>
      <c r="K258" t="s">
        <v>41</v>
      </c>
      <c r="L258">
        <v>1453615200</v>
      </c>
      <c r="M258">
        <v>1456812000</v>
      </c>
      <c r="N258" s="7">
        <f>(((L258/60)/60)/24)+DATE(1970,1,1)</f>
        <v>42393.25</v>
      </c>
      <c r="O258" s="7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>LEFT(R258,FIND("/",R258,1)-1)</f>
        <v>music</v>
      </c>
      <c r="T258" t="str">
        <f>RIGHT(R258,LEN(R258) - FIND("/",R258,1))</f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ROUND(E259/D259*100,0)</f>
        <v>146</v>
      </c>
      <c r="G259" t="s">
        <v>20</v>
      </c>
      <c r="H259">
        <v>92</v>
      </c>
      <c r="I259">
        <f>IF(H259=0, 0,ROUND(E259/H259,0))</f>
        <v>90</v>
      </c>
      <c r="J259" t="s">
        <v>21</v>
      </c>
      <c r="K259" t="s">
        <v>22</v>
      </c>
      <c r="L259">
        <v>1362463200</v>
      </c>
      <c r="M259">
        <v>1363669200</v>
      </c>
      <c r="N259" s="7">
        <f>(((L259/60)/60)/24)+DATE(1970,1,1)</f>
        <v>41338.25</v>
      </c>
      <c r="O259" s="7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LEFT(R259,FIND("/",R259,1)-1)</f>
        <v>theater</v>
      </c>
      <c r="T259" t="str">
        <f>RIGHT(R259,LEN(R259) - FIND("/",R259,1))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ROUND(E260/D260*100,0)</f>
        <v>268</v>
      </c>
      <c r="G260" t="s">
        <v>20</v>
      </c>
      <c r="H260">
        <v>186</v>
      </c>
      <c r="I260">
        <f>IF(H260=0, 0,ROUND(E260/H260,0))</f>
        <v>72</v>
      </c>
      <c r="J260" t="s">
        <v>21</v>
      </c>
      <c r="K260" t="s">
        <v>22</v>
      </c>
      <c r="L260">
        <v>1481176800</v>
      </c>
      <c r="M260">
        <v>1482904800</v>
      </c>
      <c r="N260" s="7">
        <f>(((L260/60)/60)/24)+DATE(1970,1,1)</f>
        <v>42712.25</v>
      </c>
      <c r="O260" s="7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>LEFT(R260,FIND("/",R260,1)-1)</f>
        <v>theater</v>
      </c>
      <c r="T260" t="str">
        <f>RIGHT(R260,LEN(R260) - FIND("/",R260,1))</f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ROUND(E261/D261*100,0)</f>
        <v>598</v>
      </c>
      <c r="G261" t="s">
        <v>20</v>
      </c>
      <c r="H261">
        <v>138</v>
      </c>
      <c r="I261">
        <f>IF(H261=0, 0,ROUND(E261/H261,0))</f>
        <v>78</v>
      </c>
      <c r="J261" t="s">
        <v>21</v>
      </c>
      <c r="K261" t="s">
        <v>22</v>
      </c>
      <c r="L261">
        <v>1354946400</v>
      </c>
      <c r="M261">
        <v>1356588000</v>
      </c>
      <c r="N261" s="7">
        <f>(((L261/60)/60)/24)+DATE(1970,1,1)</f>
        <v>41251.25</v>
      </c>
      <c r="O261" s="7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>LEFT(R261,FIND("/",R261,1)-1)</f>
        <v>photography</v>
      </c>
      <c r="T261" t="str">
        <f>RIGHT(R261,LEN(R261) - FIND("/",R261,1))</f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ROUND(E262/D262*100,0)</f>
        <v>158</v>
      </c>
      <c r="G262" t="s">
        <v>20</v>
      </c>
      <c r="H262">
        <v>261</v>
      </c>
      <c r="I262">
        <f>IF(H262=0, 0,ROUND(E262/H262,0))</f>
        <v>38</v>
      </c>
      <c r="J262" t="s">
        <v>21</v>
      </c>
      <c r="K262" t="s">
        <v>22</v>
      </c>
      <c r="L262">
        <v>1348808400</v>
      </c>
      <c r="M262">
        <v>1349845200</v>
      </c>
      <c r="N262" s="7">
        <f>(((L262/60)/60)/24)+DATE(1970,1,1)</f>
        <v>41180.208333333336</v>
      </c>
      <c r="O262" s="7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LEFT(R262,FIND("/",R262,1)-1)</f>
        <v>music</v>
      </c>
      <c r="T262" t="str">
        <f>RIGHT(R262,LEN(R262) - FIND("/",R262,1))</f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ROUND(E263/D263*100,0)</f>
        <v>31</v>
      </c>
      <c r="G263" t="s">
        <v>14</v>
      </c>
      <c r="H263">
        <v>454</v>
      </c>
      <c r="I263">
        <f>IF(H263=0, 0,ROUND(E263/H263,0))</f>
        <v>58</v>
      </c>
      <c r="J263" t="s">
        <v>21</v>
      </c>
      <c r="K263" t="s">
        <v>22</v>
      </c>
      <c r="L263">
        <v>1282712400</v>
      </c>
      <c r="M263">
        <v>1283058000</v>
      </c>
      <c r="N263" s="7">
        <f>(((L263/60)/60)/24)+DATE(1970,1,1)</f>
        <v>40415.208333333336</v>
      </c>
      <c r="O263" s="7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LEFT(R263,FIND("/",R263,1)-1)</f>
        <v>music</v>
      </c>
      <c r="T263" t="str">
        <f>RIGHT(R263,LEN(R263) - FIND("/",R263,1))</f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ROUND(E264/D264*100,0)</f>
        <v>313</v>
      </c>
      <c r="G264" t="s">
        <v>20</v>
      </c>
      <c r="H264">
        <v>107</v>
      </c>
      <c r="I264">
        <f>IF(H264=0, 0,ROUND(E264/H264,0))</f>
        <v>50</v>
      </c>
      <c r="J264" t="s">
        <v>21</v>
      </c>
      <c r="K264" t="s">
        <v>22</v>
      </c>
      <c r="L264">
        <v>1301979600</v>
      </c>
      <c r="M264">
        <v>1304226000</v>
      </c>
      <c r="N264" s="7">
        <f>(((L264/60)/60)/24)+DATE(1970,1,1)</f>
        <v>40638.208333333336</v>
      </c>
      <c r="O264" s="7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LEFT(R264,FIND("/",R264,1)-1)</f>
        <v>music</v>
      </c>
      <c r="T264" t="str">
        <f>RIGHT(R264,LEN(R264) - FIND("/",R264,1))</f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ROUND(E265/D265*100,0)</f>
        <v>371</v>
      </c>
      <c r="G265" t="s">
        <v>20</v>
      </c>
      <c r="H265">
        <v>199</v>
      </c>
      <c r="I265">
        <f>IF(H265=0, 0,ROUND(E265/H265,0))</f>
        <v>54</v>
      </c>
      <c r="J265" t="s">
        <v>21</v>
      </c>
      <c r="K265" t="s">
        <v>22</v>
      </c>
      <c r="L265">
        <v>1263016800</v>
      </c>
      <c r="M265">
        <v>1263016800</v>
      </c>
      <c r="N265" s="7">
        <f>(((L265/60)/60)/24)+DATE(1970,1,1)</f>
        <v>40187.25</v>
      </c>
      <c r="O265" s="7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>LEFT(R265,FIND("/",R265,1)-1)</f>
        <v>photography</v>
      </c>
      <c r="T265" t="str">
        <f>RIGHT(R265,LEN(R265) - FIND("/",R265,1))</f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ROUND(E266/D266*100,0)</f>
        <v>363</v>
      </c>
      <c r="G266" t="s">
        <v>20</v>
      </c>
      <c r="H266">
        <v>5512</v>
      </c>
      <c r="I266">
        <f>IF(H266=0, 0,ROUND(E266/H266,0))</f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>(((L266/60)/60)/24)+DATE(1970,1,1)</f>
        <v>41317.25</v>
      </c>
      <c r="O266" s="7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>LEFT(R266,FIND("/",R266,1)-1)</f>
        <v>theater</v>
      </c>
      <c r="T266" t="str">
        <f>RIGHT(R266,LEN(R266) - FIND("/",R266,1))</f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ROUND(E267/D267*100,0)</f>
        <v>123</v>
      </c>
      <c r="G267" t="s">
        <v>20</v>
      </c>
      <c r="H267">
        <v>86</v>
      </c>
      <c r="I267">
        <f>IF(H267=0, 0,ROUND(E267/H267,0))</f>
        <v>70</v>
      </c>
      <c r="J267" t="s">
        <v>21</v>
      </c>
      <c r="K267" t="s">
        <v>22</v>
      </c>
      <c r="L267">
        <v>1451800800</v>
      </c>
      <c r="M267">
        <v>1455602400</v>
      </c>
      <c r="N267" s="7">
        <f>(((L267/60)/60)/24)+DATE(1970,1,1)</f>
        <v>42372.25</v>
      </c>
      <c r="O267" s="7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>LEFT(R267,FIND("/",R267,1)-1)</f>
        <v>theater</v>
      </c>
      <c r="T267" t="str">
        <f>RIGHT(R267,LEN(R267) - FIND("/",R267,1))</f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ROUND(E268/D268*100,0)</f>
        <v>77</v>
      </c>
      <c r="G268" t="s">
        <v>14</v>
      </c>
      <c r="H268">
        <v>3182</v>
      </c>
      <c r="I268">
        <f>IF(H268=0, 0,ROUND(E268/H268,0))</f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>(((L268/60)/60)/24)+DATE(1970,1,1)</f>
        <v>41950.25</v>
      </c>
      <c r="O268" s="7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>LEFT(R268,FIND("/",R268,1)-1)</f>
        <v>music</v>
      </c>
      <c r="T268" t="str">
        <f>RIGHT(R268,LEN(R268) - FIND("/",R268,1))</f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ROUND(E269/D269*100,0)</f>
        <v>234</v>
      </c>
      <c r="G269" t="s">
        <v>20</v>
      </c>
      <c r="H269">
        <v>2768</v>
      </c>
      <c r="I269">
        <f>IF(H269=0, 0,ROUND(E269/H269,0))</f>
        <v>52</v>
      </c>
      <c r="J269" t="s">
        <v>26</v>
      </c>
      <c r="K269" t="s">
        <v>27</v>
      </c>
      <c r="L269">
        <v>1351054800</v>
      </c>
      <c r="M269">
        <v>1352440800</v>
      </c>
      <c r="N269" s="7">
        <f>(((L269/60)/60)/24)+DATE(1970,1,1)</f>
        <v>41206.208333333336</v>
      </c>
      <c r="O269" s="7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>LEFT(R269,FIND("/",R269,1)-1)</f>
        <v>theater</v>
      </c>
      <c r="T269" t="str">
        <f>RIGHT(R269,LEN(R269) - FIND("/",R269,1))</f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ROUND(E270/D270*100,0)</f>
        <v>181</v>
      </c>
      <c r="G270" t="s">
        <v>20</v>
      </c>
      <c r="H270">
        <v>48</v>
      </c>
      <c r="I270">
        <f>IF(H270=0, 0,ROUND(E270/H270,0))</f>
        <v>56</v>
      </c>
      <c r="J270" t="s">
        <v>21</v>
      </c>
      <c r="K270" t="s">
        <v>22</v>
      </c>
      <c r="L270">
        <v>1349326800</v>
      </c>
      <c r="M270">
        <v>1353304800</v>
      </c>
      <c r="N270" s="7">
        <f>(((L270/60)/60)/24)+DATE(1970,1,1)</f>
        <v>41186.208333333336</v>
      </c>
      <c r="O270" s="7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>LEFT(R270,FIND("/",R270,1)-1)</f>
        <v>film &amp; video</v>
      </c>
      <c r="T270" t="str">
        <f>RIGHT(R270,LEN(R270) - FIND("/",R270,1))</f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ROUND(E271/D271*100,0)</f>
        <v>253</v>
      </c>
      <c r="G271" t="s">
        <v>20</v>
      </c>
      <c r="H271">
        <v>87</v>
      </c>
      <c r="I271">
        <f>IF(H271=0, 0,ROUND(E271/H271,0))</f>
        <v>102</v>
      </c>
      <c r="J271" t="s">
        <v>21</v>
      </c>
      <c r="K271" t="s">
        <v>22</v>
      </c>
      <c r="L271">
        <v>1548914400</v>
      </c>
      <c r="M271">
        <v>1550728800</v>
      </c>
      <c r="N271" s="7">
        <f>(((L271/60)/60)/24)+DATE(1970,1,1)</f>
        <v>43496.25</v>
      </c>
      <c r="O271" s="7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>LEFT(R271,FIND("/",R271,1)-1)</f>
        <v>film &amp; video</v>
      </c>
      <c r="T271" t="str">
        <f>RIGHT(R271,LEN(R271) - FIND("/",R271,1))</f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ROUND(E272/D272*100,0)</f>
        <v>27</v>
      </c>
      <c r="G272" t="s">
        <v>74</v>
      </c>
      <c r="H272">
        <v>1890</v>
      </c>
      <c r="I272">
        <f>IF(H272=0, 0,ROUND(E272/H272,0))</f>
        <v>25</v>
      </c>
      <c r="J272" t="s">
        <v>21</v>
      </c>
      <c r="K272" t="s">
        <v>22</v>
      </c>
      <c r="L272">
        <v>1291269600</v>
      </c>
      <c r="M272">
        <v>1291442400</v>
      </c>
      <c r="N272" s="7">
        <f>(((L272/60)/60)/24)+DATE(1970,1,1)</f>
        <v>40514.25</v>
      </c>
      <c r="O272" s="7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>LEFT(R272,FIND("/",R272,1)-1)</f>
        <v>games</v>
      </c>
      <c r="T272" t="str">
        <f>RIGHT(R272,LEN(R272) - FIND("/",R272,1))</f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ROUND(E273/D273*100,0)</f>
        <v>1</v>
      </c>
      <c r="G273" t="s">
        <v>47</v>
      </c>
      <c r="H273">
        <v>61</v>
      </c>
      <c r="I273">
        <f>IF(H273=0, 0,ROUND(E273/H273,0))</f>
        <v>32</v>
      </c>
      <c r="J273" t="s">
        <v>21</v>
      </c>
      <c r="K273" t="s">
        <v>22</v>
      </c>
      <c r="L273">
        <v>1449468000</v>
      </c>
      <c r="M273">
        <v>1452146400</v>
      </c>
      <c r="N273" s="7">
        <f>(((L273/60)/60)/24)+DATE(1970,1,1)</f>
        <v>42345.25</v>
      </c>
      <c r="O273" s="7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>LEFT(R273,FIND("/",R273,1)-1)</f>
        <v>photography</v>
      </c>
      <c r="T273" t="str">
        <f>RIGHT(R273,LEN(R273) - FIND("/",R273,1))</f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ROUND(E274/D274*100,0)</f>
        <v>304</v>
      </c>
      <c r="G274" t="s">
        <v>20</v>
      </c>
      <c r="H274">
        <v>1894</v>
      </c>
      <c r="I274">
        <f>IF(H274=0, 0,ROUND(E274/H274,0))</f>
        <v>82</v>
      </c>
      <c r="J274" t="s">
        <v>21</v>
      </c>
      <c r="K274" t="s">
        <v>22</v>
      </c>
      <c r="L274">
        <v>1562734800</v>
      </c>
      <c r="M274">
        <v>1564894800</v>
      </c>
      <c r="N274" s="7">
        <f>(((L274/60)/60)/24)+DATE(1970,1,1)</f>
        <v>43656.208333333328</v>
      </c>
      <c r="O274" s="7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LEFT(R274,FIND("/",R274,1)-1)</f>
        <v>theater</v>
      </c>
      <c r="T274" t="str">
        <f>RIGHT(R274,LEN(R274) - FIND("/",R274,1))</f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ROUND(E275/D275*100,0)</f>
        <v>137</v>
      </c>
      <c r="G275" t="s">
        <v>20</v>
      </c>
      <c r="H275">
        <v>282</v>
      </c>
      <c r="I275">
        <f>IF(H275=0, 0,ROUND(E275/H275,0))</f>
        <v>38</v>
      </c>
      <c r="J275" t="s">
        <v>15</v>
      </c>
      <c r="K275" t="s">
        <v>16</v>
      </c>
      <c r="L275">
        <v>1505624400</v>
      </c>
      <c r="M275">
        <v>1505883600</v>
      </c>
      <c r="N275" s="7">
        <f>(((L275/60)/60)/24)+DATE(1970,1,1)</f>
        <v>42995.208333333328</v>
      </c>
      <c r="O275" s="7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LEFT(R275,FIND("/",R275,1)-1)</f>
        <v>theater</v>
      </c>
      <c r="T275" t="str">
        <f>RIGHT(R275,LEN(R275) - FIND("/",R275,1))</f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ROUND(E276/D276*100,0)</f>
        <v>32</v>
      </c>
      <c r="G276" t="s">
        <v>14</v>
      </c>
      <c r="H276">
        <v>15</v>
      </c>
      <c r="I276">
        <f>IF(H276=0, 0,ROUND(E276/H276,0))</f>
        <v>52</v>
      </c>
      <c r="J276" t="s">
        <v>21</v>
      </c>
      <c r="K276" t="s">
        <v>22</v>
      </c>
      <c r="L276">
        <v>1509948000</v>
      </c>
      <c r="M276">
        <v>1510380000</v>
      </c>
      <c r="N276" s="7">
        <f>(((L276/60)/60)/24)+DATE(1970,1,1)</f>
        <v>43045.25</v>
      </c>
      <c r="O276" s="7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>LEFT(R276,FIND("/",R276,1)-1)</f>
        <v>theater</v>
      </c>
      <c r="T276" t="str">
        <f>RIGHT(R276,LEN(R276) - FIND("/",R276,1))</f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ROUND(E277/D277*100,0)</f>
        <v>242</v>
      </c>
      <c r="G277" t="s">
        <v>20</v>
      </c>
      <c r="H277">
        <v>116</v>
      </c>
      <c r="I277">
        <f>IF(H277=0, 0,ROUND(E277/H277,0))</f>
        <v>81</v>
      </c>
      <c r="J277" t="s">
        <v>21</v>
      </c>
      <c r="K277" t="s">
        <v>22</v>
      </c>
      <c r="L277">
        <v>1554526800</v>
      </c>
      <c r="M277">
        <v>1555218000</v>
      </c>
      <c r="N277" s="7">
        <f>(((L277/60)/60)/24)+DATE(1970,1,1)</f>
        <v>43561.208333333328</v>
      </c>
      <c r="O277" s="7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LEFT(R277,FIND("/",R277,1)-1)</f>
        <v>publishing</v>
      </c>
      <c r="T277" t="str">
        <f>RIGHT(R277,LEN(R277) - FIND("/",R277,1))</f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ROUND(E278/D278*100,0)</f>
        <v>97</v>
      </c>
      <c r="G278" t="s">
        <v>14</v>
      </c>
      <c r="H278">
        <v>133</v>
      </c>
      <c r="I278">
        <f>IF(H278=0, 0,ROUND(E278/H278,0))</f>
        <v>40</v>
      </c>
      <c r="J278" t="s">
        <v>21</v>
      </c>
      <c r="K278" t="s">
        <v>22</v>
      </c>
      <c r="L278">
        <v>1334811600</v>
      </c>
      <c r="M278">
        <v>1335243600</v>
      </c>
      <c r="N278" s="7">
        <f>(((L278/60)/60)/24)+DATE(1970,1,1)</f>
        <v>41018.208333333336</v>
      </c>
      <c r="O278" s="7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LEFT(R278,FIND("/",R278,1)-1)</f>
        <v>games</v>
      </c>
      <c r="T278" t="str">
        <f>RIGHT(R278,LEN(R278) - FIND("/",R278,1))</f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ROUND(E279/D279*100,0)</f>
        <v>1066</v>
      </c>
      <c r="G279" t="s">
        <v>20</v>
      </c>
      <c r="H279">
        <v>83</v>
      </c>
      <c r="I279">
        <f>IF(H279=0, 0,ROUND(E279/H279,0))</f>
        <v>90</v>
      </c>
      <c r="J279" t="s">
        <v>21</v>
      </c>
      <c r="K279" t="s">
        <v>22</v>
      </c>
      <c r="L279">
        <v>1279515600</v>
      </c>
      <c r="M279">
        <v>1279688400</v>
      </c>
      <c r="N279" s="7">
        <f>(((L279/60)/60)/24)+DATE(1970,1,1)</f>
        <v>40378.208333333336</v>
      </c>
      <c r="O279" s="7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LEFT(R279,FIND("/",R279,1)-1)</f>
        <v>theater</v>
      </c>
      <c r="T279" t="str">
        <f>RIGHT(R279,LEN(R279) - FIND("/",R279,1))</f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ROUND(E280/D280*100,0)</f>
        <v>326</v>
      </c>
      <c r="G280" t="s">
        <v>20</v>
      </c>
      <c r="H280">
        <v>91</v>
      </c>
      <c r="I280">
        <f>IF(H280=0, 0,ROUND(E280/H280,0))</f>
        <v>97</v>
      </c>
      <c r="J280" t="s">
        <v>21</v>
      </c>
      <c r="K280" t="s">
        <v>22</v>
      </c>
      <c r="L280">
        <v>1353909600</v>
      </c>
      <c r="M280">
        <v>1356069600</v>
      </c>
      <c r="N280" s="7">
        <f>(((L280/60)/60)/24)+DATE(1970,1,1)</f>
        <v>41239.25</v>
      </c>
      <c r="O280" s="7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>LEFT(R280,FIND("/",R280,1)-1)</f>
        <v>technology</v>
      </c>
      <c r="T280" t="str">
        <f>RIGHT(R280,LEN(R280) - FIND("/",R280,1))</f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ROUND(E281/D281*100,0)</f>
        <v>171</v>
      </c>
      <c r="G281" t="s">
        <v>20</v>
      </c>
      <c r="H281">
        <v>546</v>
      </c>
      <c r="I281">
        <f>IF(H281=0, 0,ROUND(E281/H281,0))</f>
        <v>25</v>
      </c>
      <c r="J281" t="s">
        <v>21</v>
      </c>
      <c r="K281" t="s">
        <v>22</v>
      </c>
      <c r="L281">
        <v>1535950800</v>
      </c>
      <c r="M281">
        <v>1536210000</v>
      </c>
      <c r="N281" s="7">
        <f>(((L281/60)/60)/24)+DATE(1970,1,1)</f>
        <v>43346.208333333328</v>
      </c>
      <c r="O281" s="7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LEFT(R281,FIND("/",R281,1)-1)</f>
        <v>theater</v>
      </c>
      <c r="T281" t="str">
        <f>RIGHT(R281,LEN(R281) - FIND("/",R281,1))</f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ROUND(E282/D282*100,0)</f>
        <v>581</v>
      </c>
      <c r="G282" t="s">
        <v>20</v>
      </c>
      <c r="H282">
        <v>393</v>
      </c>
      <c r="I282">
        <f>IF(H282=0, 0,ROUND(E282/H282,0))</f>
        <v>37</v>
      </c>
      <c r="J282" t="s">
        <v>21</v>
      </c>
      <c r="K282" t="s">
        <v>22</v>
      </c>
      <c r="L282">
        <v>1511244000</v>
      </c>
      <c r="M282">
        <v>1511762400</v>
      </c>
      <c r="N282" s="7">
        <f>(((L282/60)/60)/24)+DATE(1970,1,1)</f>
        <v>43060.25</v>
      </c>
      <c r="O282" s="7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>LEFT(R282,FIND("/",R282,1)-1)</f>
        <v>film &amp; video</v>
      </c>
      <c r="T282" t="str">
        <f>RIGHT(R282,LEN(R282) - FIND("/",R282,1))</f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ROUND(E283/D283*100,0)</f>
        <v>92</v>
      </c>
      <c r="G283" t="s">
        <v>14</v>
      </c>
      <c r="H283">
        <v>2062</v>
      </c>
      <c r="I283">
        <f>IF(H283=0, 0,ROUND(E283/H283,0))</f>
        <v>73</v>
      </c>
      <c r="J283" t="s">
        <v>21</v>
      </c>
      <c r="K283" t="s">
        <v>22</v>
      </c>
      <c r="L283">
        <v>1331445600</v>
      </c>
      <c r="M283">
        <v>1333256400</v>
      </c>
      <c r="N283" s="7">
        <f>(((L283/60)/60)/24)+DATE(1970,1,1)</f>
        <v>40979.25</v>
      </c>
      <c r="O283" s="7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LEFT(R283,FIND("/",R283,1)-1)</f>
        <v>theater</v>
      </c>
      <c r="T283" t="str">
        <f>RIGHT(R283,LEN(R283) - FIND("/",R283,1))</f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ROUND(E284/D284*100,0)</f>
        <v>108</v>
      </c>
      <c r="G284" t="s">
        <v>20</v>
      </c>
      <c r="H284">
        <v>133</v>
      </c>
      <c r="I284">
        <f>IF(H284=0, 0,ROUND(E284/H284,0))</f>
        <v>68</v>
      </c>
      <c r="J284" t="s">
        <v>21</v>
      </c>
      <c r="K284" t="s">
        <v>22</v>
      </c>
      <c r="L284">
        <v>1480226400</v>
      </c>
      <c r="M284">
        <v>1480744800</v>
      </c>
      <c r="N284" s="7">
        <f>(((L284/60)/60)/24)+DATE(1970,1,1)</f>
        <v>42701.25</v>
      </c>
      <c r="O284" s="7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>LEFT(R284,FIND("/",R284,1)-1)</f>
        <v>film &amp; video</v>
      </c>
      <c r="T284" t="str">
        <f>RIGHT(R284,LEN(R284) - FIND("/",R284,1))</f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ROUND(E285/D285*100,0)</f>
        <v>19</v>
      </c>
      <c r="G285" t="s">
        <v>14</v>
      </c>
      <c r="H285">
        <v>29</v>
      </c>
      <c r="I285">
        <f>IF(H285=0, 0,ROUND(E285/H285,0))</f>
        <v>52</v>
      </c>
      <c r="J285" t="s">
        <v>36</v>
      </c>
      <c r="K285" t="s">
        <v>37</v>
      </c>
      <c r="L285">
        <v>1464584400</v>
      </c>
      <c r="M285">
        <v>1465016400</v>
      </c>
      <c r="N285" s="7">
        <f>(((L285/60)/60)/24)+DATE(1970,1,1)</f>
        <v>42520.208333333328</v>
      </c>
      <c r="O285" s="7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LEFT(R285,FIND("/",R285,1)-1)</f>
        <v>music</v>
      </c>
      <c r="T285" t="str">
        <f>RIGHT(R285,LEN(R285) - FIND("/",R285,1))</f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ROUND(E286/D286*100,0)</f>
        <v>83</v>
      </c>
      <c r="G286" t="s">
        <v>14</v>
      </c>
      <c r="H286">
        <v>132</v>
      </c>
      <c r="I286">
        <f>IF(H286=0, 0,ROUND(E286/H286,0))</f>
        <v>62</v>
      </c>
      <c r="J286" t="s">
        <v>21</v>
      </c>
      <c r="K286" t="s">
        <v>22</v>
      </c>
      <c r="L286">
        <v>1335848400</v>
      </c>
      <c r="M286">
        <v>1336280400</v>
      </c>
      <c r="N286" s="7">
        <f>(((L286/60)/60)/24)+DATE(1970,1,1)</f>
        <v>41030.208333333336</v>
      </c>
      <c r="O286" s="7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LEFT(R286,FIND("/",R286,1)-1)</f>
        <v>technology</v>
      </c>
      <c r="T286" t="str">
        <f>RIGHT(R286,LEN(R286) - FIND("/",R286,1))</f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ROUND(E287/D287*100,0)</f>
        <v>706</v>
      </c>
      <c r="G287" t="s">
        <v>20</v>
      </c>
      <c r="H287">
        <v>254</v>
      </c>
      <c r="I287">
        <f>IF(H287=0, 0,ROUND(E287/H287,0))</f>
        <v>25</v>
      </c>
      <c r="J287" t="s">
        <v>21</v>
      </c>
      <c r="K287" t="s">
        <v>22</v>
      </c>
      <c r="L287">
        <v>1473483600</v>
      </c>
      <c r="M287">
        <v>1476766800</v>
      </c>
      <c r="N287" s="7">
        <f>(((L287/60)/60)/24)+DATE(1970,1,1)</f>
        <v>42623.208333333328</v>
      </c>
      <c r="O287" s="7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LEFT(R287,FIND("/",R287,1)-1)</f>
        <v>theater</v>
      </c>
      <c r="T287" t="str">
        <f>RIGHT(R287,LEN(R287) - FIND("/",R287,1))</f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ROUND(E288/D288*100,0)</f>
        <v>17</v>
      </c>
      <c r="G288" t="s">
        <v>74</v>
      </c>
      <c r="H288">
        <v>184</v>
      </c>
      <c r="I288">
        <f>IF(H288=0, 0,ROUND(E288/H288,0))</f>
        <v>106</v>
      </c>
      <c r="J288" t="s">
        <v>21</v>
      </c>
      <c r="K288" t="s">
        <v>22</v>
      </c>
      <c r="L288">
        <v>1479880800</v>
      </c>
      <c r="M288">
        <v>1480485600</v>
      </c>
      <c r="N288" s="7">
        <f>(((L288/60)/60)/24)+DATE(1970,1,1)</f>
        <v>42697.25</v>
      </c>
      <c r="O288" s="7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>LEFT(R288,FIND("/",R288,1)-1)</f>
        <v>theater</v>
      </c>
      <c r="T288" t="str">
        <f>RIGHT(R288,LEN(R288) - FIND("/",R288,1))</f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ROUND(E289/D289*100,0)</f>
        <v>210</v>
      </c>
      <c r="G289" t="s">
        <v>20</v>
      </c>
      <c r="H289">
        <v>176</v>
      </c>
      <c r="I289">
        <f>IF(H289=0, 0,ROUND(E289/H289,0))</f>
        <v>75</v>
      </c>
      <c r="J289" t="s">
        <v>21</v>
      </c>
      <c r="K289" t="s">
        <v>22</v>
      </c>
      <c r="L289">
        <v>1430197200</v>
      </c>
      <c r="M289">
        <v>1430197200</v>
      </c>
      <c r="N289" s="7">
        <f>(((L289/60)/60)/24)+DATE(1970,1,1)</f>
        <v>42122.208333333328</v>
      </c>
      <c r="O289" s="7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LEFT(R289,FIND("/",R289,1)-1)</f>
        <v>music</v>
      </c>
      <c r="T289" t="str">
        <f>RIGHT(R289,LEN(R289) - FIND("/",R289,1))</f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ROUND(E290/D290*100,0)</f>
        <v>98</v>
      </c>
      <c r="G290" t="s">
        <v>14</v>
      </c>
      <c r="H290">
        <v>137</v>
      </c>
      <c r="I290">
        <f>IF(H290=0, 0,ROUND(E290/H290,0))</f>
        <v>40</v>
      </c>
      <c r="J290" t="s">
        <v>36</v>
      </c>
      <c r="K290" t="s">
        <v>37</v>
      </c>
      <c r="L290">
        <v>1331701200</v>
      </c>
      <c r="M290">
        <v>1331787600</v>
      </c>
      <c r="N290" s="7">
        <f>(((L290/60)/60)/24)+DATE(1970,1,1)</f>
        <v>40982.208333333336</v>
      </c>
      <c r="O290" s="7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LEFT(R290,FIND("/",R290,1)-1)</f>
        <v>music</v>
      </c>
      <c r="T290" t="str">
        <f>RIGHT(R290,LEN(R290) - FIND("/",R290,1))</f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ROUND(E291/D291*100,0)</f>
        <v>1684</v>
      </c>
      <c r="G291" t="s">
        <v>20</v>
      </c>
      <c r="H291">
        <v>337</v>
      </c>
      <c r="I291">
        <f>IF(H291=0, 0,ROUND(E291/H291,0))</f>
        <v>40</v>
      </c>
      <c r="J291" t="s">
        <v>15</v>
      </c>
      <c r="K291" t="s">
        <v>16</v>
      </c>
      <c r="L291">
        <v>1438578000</v>
      </c>
      <c r="M291">
        <v>1438837200</v>
      </c>
      <c r="N291" s="7">
        <f>(((L291/60)/60)/24)+DATE(1970,1,1)</f>
        <v>42219.208333333328</v>
      </c>
      <c r="O291" s="7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LEFT(R291,FIND("/",R291,1)-1)</f>
        <v>theater</v>
      </c>
      <c r="T291" t="str">
        <f>RIGHT(R291,LEN(R291) - FIND("/",R291,1))</f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ROUND(E292/D292*100,0)</f>
        <v>54</v>
      </c>
      <c r="G292" t="s">
        <v>14</v>
      </c>
      <c r="H292">
        <v>908</v>
      </c>
      <c r="I292">
        <f>IF(H292=0, 0,ROUND(E292/H292,0))</f>
        <v>101</v>
      </c>
      <c r="J292" t="s">
        <v>21</v>
      </c>
      <c r="K292" t="s">
        <v>22</v>
      </c>
      <c r="L292">
        <v>1368162000</v>
      </c>
      <c r="M292">
        <v>1370926800</v>
      </c>
      <c r="N292" s="7">
        <f>(((L292/60)/60)/24)+DATE(1970,1,1)</f>
        <v>41404.208333333336</v>
      </c>
      <c r="O292" s="7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LEFT(R292,FIND("/",R292,1)-1)</f>
        <v>film &amp; video</v>
      </c>
      <c r="T292" t="str">
        <f>RIGHT(R292,LEN(R292) - FIND("/",R292,1))</f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ROUND(E293/D293*100,0)</f>
        <v>457</v>
      </c>
      <c r="G293" t="s">
        <v>20</v>
      </c>
      <c r="H293">
        <v>107</v>
      </c>
      <c r="I293">
        <f>IF(H293=0, 0,ROUND(E293/H293,0))</f>
        <v>77</v>
      </c>
      <c r="J293" t="s">
        <v>21</v>
      </c>
      <c r="K293" t="s">
        <v>22</v>
      </c>
      <c r="L293">
        <v>1318654800</v>
      </c>
      <c r="M293">
        <v>1319000400</v>
      </c>
      <c r="N293" s="7">
        <f>(((L293/60)/60)/24)+DATE(1970,1,1)</f>
        <v>40831.208333333336</v>
      </c>
      <c r="O293" s="7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LEFT(R293,FIND("/",R293,1)-1)</f>
        <v>technology</v>
      </c>
      <c r="T293" t="str">
        <f>RIGHT(R293,LEN(R293) - FIND("/",R293,1))</f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ROUND(E294/D294*100,0)</f>
        <v>10</v>
      </c>
      <c r="G294" t="s">
        <v>14</v>
      </c>
      <c r="H294">
        <v>10</v>
      </c>
      <c r="I294">
        <f>IF(H294=0, 0,ROUND(E294/H294,0))</f>
        <v>72</v>
      </c>
      <c r="J294" t="s">
        <v>21</v>
      </c>
      <c r="K294" t="s">
        <v>22</v>
      </c>
      <c r="L294">
        <v>1331874000</v>
      </c>
      <c r="M294">
        <v>1333429200</v>
      </c>
      <c r="N294" s="7">
        <f>(((L294/60)/60)/24)+DATE(1970,1,1)</f>
        <v>40984.208333333336</v>
      </c>
      <c r="O294" s="7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LEFT(R294,FIND("/",R294,1)-1)</f>
        <v>food</v>
      </c>
      <c r="T294" t="str">
        <f>RIGHT(R294,LEN(R294) - FIND("/",R294,1))</f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ROUND(E295/D295*100,0)</f>
        <v>16</v>
      </c>
      <c r="G295" t="s">
        <v>74</v>
      </c>
      <c r="H295">
        <v>32</v>
      </c>
      <c r="I295">
        <f>IF(H295=0, 0,ROUND(E295/H295,0))</f>
        <v>33</v>
      </c>
      <c r="J295" t="s">
        <v>107</v>
      </c>
      <c r="K295" t="s">
        <v>108</v>
      </c>
      <c r="L295">
        <v>1286254800</v>
      </c>
      <c r="M295">
        <v>1287032400</v>
      </c>
      <c r="N295" s="7">
        <f>(((L295/60)/60)/24)+DATE(1970,1,1)</f>
        <v>40456.208333333336</v>
      </c>
      <c r="O295" s="7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LEFT(R295,FIND("/",R295,1)-1)</f>
        <v>theater</v>
      </c>
      <c r="T295" t="str">
        <f>RIGHT(R295,LEN(R295) - FIND("/",R295,1))</f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ROUND(E296/D296*100,0)</f>
        <v>1340</v>
      </c>
      <c r="G296" t="s">
        <v>20</v>
      </c>
      <c r="H296">
        <v>183</v>
      </c>
      <c r="I296">
        <f>IF(H296=0, 0,ROUND(E296/H296,0))</f>
        <v>44</v>
      </c>
      <c r="J296" t="s">
        <v>21</v>
      </c>
      <c r="K296" t="s">
        <v>22</v>
      </c>
      <c r="L296">
        <v>1540530000</v>
      </c>
      <c r="M296">
        <v>1541570400</v>
      </c>
      <c r="N296" s="7">
        <f>(((L296/60)/60)/24)+DATE(1970,1,1)</f>
        <v>43399.208333333328</v>
      </c>
      <c r="O296" s="7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>LEFT(R296,FIND("/",R296,1)-1)</f>
        <v>theater</v>
      </c>
      <c r="T296" t="str">
        <f>RIGHT(R296,LEN(R296) - FIND("/",R296,1))</f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ROUND(E297/D297*100,0)</f>
        <v>36</v>
      </c>
      <c r="G297" t="s">
        <v>14</v>
      </c>
      <c r="H297">
        <v>1910</v>
      </c>
      <c r="I297">
        <f>IF(H297=0, 0,ROUND(E297/H297,0))</f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>(((L297/60)/60)/24)+DATE(1970,1,1)</f>
        <v>41562.208333333336</v>
      </c>
      <c r="O297" s="7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>LEFT(R297,FIND("/",R297,1)-1)</f>
        <v>theater</v>
      </c>
      <c r="T297" t="str">
        <f>RIGHT(R297,LEN(R297) - FIND("/",R297,1))</f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ROUND(E298/D298*100,0)</f>
        <v>55</v>
      </c>
      <c r="G298" t="s">
        <v>14</v>
      </c>
      <c r="H298">
        <v>38</v>
      </c>
      <c r="I298">
        <f>IF(H298=0, 0,ROUND(E298/H298,0))</f>
        <v>88</v>
      </c>
      <c r="J298" t="s">
        <v>26</v>
      </c>
      <c r="K298" t="s">
        <v>27</v>
      </c>
      <c r="L298">
        <v>1548655200</v>
      </c>
      <c r="M298">
        <v>1550556000</v>
      </c>
      <c r="N298" s="7">
        <f>(((L298/60)/60)/24)+DATE(1970,1,1)</f>
        <v>43493.25</v>
      </c>
      <c r="O298" s="7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>LEFT(R298,FIND("/",R298,1)-1)</f>
        <v>theater</v>
      </c>
      <c r="T298" t="str">
        <f>RIGHT(R298,LEN(R298) - FIND("/",R298,1))</f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ROUND(E299/D299*100,0)</f>
        <v>94</v>
      </c>
      <c r="G299" t="s">
        <v>14</v>
      </c>
      <c r="H299">
        <v>104</v>
      </c>
      <c r="I299">
        <f>IF(H299=0, 0,ROUND(E299/H299,0))</f>
        <v>65</v>
      </c>
      <c r="J299" t="s">
        <v>26</v>
      </c>
      <c r="K299" t="s">
        <v>27</v>
      </c>
      <c r="L299">
        <v>1389679200</v>
      </c>
      <c r="M299">
        <v>1390456800</v>
      </c>
      <c r="N299" s="7">
        <f>(((L299/60)/60)/24)+DATE(1970,1,1)</f>
        <v>41653.25</v>
      </c>
      <c r="O299" s="7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>LEFT(R299,FIND("/",R299,1)-1)</f>
        <v>theater</v>
      </c>
      <c r="T299" t="str">
        <f>RIGHT(R299,LEN(R299) - FIND("/",R299,1))</f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ROUND(E300/D300*100,0)</f>
        <v>144</v>
      </c>
      <c r="G300" t="s">
        <v>20</v>
      </c>
      <c r="H300">
        <v>72</v>
      </c>
      <c r="I300">
        <f>IF(H300=0, 0,ROUND(E300/H300,0))</f>
        <v>70</v>
      </c>
      <c r="J300" t="s">
        <v>21</v>
      </c>
      <c r="K300" t="s">
        <v>22</v>
      </c>
      <c r="L300">
        <v>1456466400</v>
      </c>
      <c r="M300">
        <v>1458018000</v>
      </c>
      <c r="N300" s="7">
        <f>(((L300/60)/60)/24)+DATE(1970,1,1)</f>
        <v>42426.25</v>
      </c>
      <c r="O300" s="7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LEFT(R300,FIND("/",R300,1)-1)</f>
        <v>music</v>
      </c>
      <c r="T300" t="str">
        <f>RIGHT(R300,LEN(R300) - FIND("/",R300,1))</f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ROUND(E301/D301*100,0)</f>
        <v>51</v>
      </c>
      <c r="G301" t="s">
        <v>14</v>
      </c>
      <c r="H301">
        <v>49</v>
      </c>
      <c r="I301">
        <f>IF(H301=0, 0,ROUND(E301/H301,0))</f>
        <v>40</v>
      </c>
      <c r="J301" t="s">
        <v>21</v>
      </c>
      <c r="K301" t="s">
        <v>22</v>
      </c>
      <c r="L301">
        <v>1456984800</v>
      </c>
      <c r="M301">
        <v>1461819600</v>
      </c>
      <c r="N301" s="7">
        <f>(((L301/60)/60)/24)+DATE(1970,1,1)</f>
        <v>42432.25</v>
      </c>
      <c r="O301" s="7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LEFT(R301,FIND("/",R301,1)-1)</f>
        <v>food</v>
      </c>
      <c r="T301" t="str">
        <f>RIGHT(R301,LEN(R301) - FIND("/",R301,1))</f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ROUND(E302/D302*100,0)</f>
        <v>5</v>
      </c>
      <c r="G302" t="s">
        <v>14</v>
      </c>
      <c r="H302">
        <v>1</v>
      </c>
      <c r="I302">
        <f>IF(H302=0, 0,ROUND(E302/H302,0))</f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>(((L302/60)/60)/24)+DATE(1970,1,1)</f>
        <v>42977.208333333328</v>
      </c>
      <c r="O302" s="7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LEFT(R302,FIND("/",R302,1)-1)</f>
        <v>publishing</v>
      </c>
      <c r="T302" t="str">
        <f>RIGHT(R302,LEN(R302) - FIND("/",R302,1))</f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ROUND(E303/D303*100,0)</f>
        <v>1345</v>
      </c>
      <c r="G303" t="s">
        <v>20</v>
      </c>
      <c r="H303">
        <v>295</v>
      </c>
      <c r="I303">
        <f>IF(H303=0, 0,ROUND(E303/H303,0))</f>
        <v>41</v>
      </c>
      <c r="J303" t="s">
        <v>21</v>
      </c>
      <c r="K303" t="s">
        <v>22</v>
      </c>
      <c r="L303">
        <v>1424930400</v>
      </c>
      <c r="M303">
        <v>1426395600</v>
      </c>
      <c r="N303" s="7">
        <f>(((L303/60)/60)/24)+DATE(1970,1,1)</f>
        <v>42061.25</v>
      </c>
      <c r="O303" s="7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LEFT(R303,FIND("/",R303,1)-1)</f>
        <v>film &amp; video</v>
      </c>
      <c r="T303" t="str">
        <f>RIGHT(R303,LEN(R303) - FIND("/",R303,1))</f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ROUND(E304/D304*100,0)</f>
        <v>32</v>
      </c>
      <c r="G304" t="s">
        <v>14</v>
      </c>
      <c r="H304">
        <v>245</v>
      </c>
      <c r="I304">
        <f>IF(H304=0, 0,ROUND(E304/H304,0))</f>
        <v>99</v>
      </c>
      <c r="J304" t="s">
        <v>21</v>
      </c>
      <c r="K304" t="s">
        <v>22</v>
      </c>
      <c r="L304">
        <v>1535864400</v>
      </c>
      <c r="M304">
        <v>1537074000</v>
      </c>
      <c r="N304" s="7">
        <f>(((L304/60)/60)/24)+DATE(1970,1,1)</f>
        <v>43345.208333333328</v>
      </c>
      <c r="O304" s="7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LEFT(R304,FIND("/",R304,1)-1)</f>
        <v>theater</v>
      </c>
      <c r="T304" t="str">
        <f>RIGHT(R304,LEN(R304) - FIND("/",R304,1))</f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ROUND(E305/D305*100,0)</f>
        <v>83</v>
      </c>
      <c r="G305" t="s">
        <v>14</v>
      </c>
      <c r="H305">
        <v>32</v>
      </c>
      <c r="I305">
        <f>IF(H305=0, 0,ROUND(E305/H305,0))</f>
        <v>88</v>
      </c>
      <c r="J305" t="s">
        <v>21</v>
      </c>
      <c r="K305" t="s">
        <v>22</v>
      </c>
      <c r="L305">
        <v>1452146400</v>
      </c>
      <c r="M305">
        <v>1452578400</v>
      </c>
      <c r="N305" s="7">
        <f>(((L305/60)/60)/24)+DATE(1970,1,1)</f>
        <v>42376.25</v>
      </c>
      <c r="O305" s="7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>LEFT(R305,FIND("/",R305,1)-1)</f>
        <v>music</v>
      </c>
      <c r="T305" t="str">
        <f>RIGHT(R305,LEN(R305) - FIND("/",R305,1))</f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ROUND(E306/D306*100,0)</f>
        <v>546</v>
      </c>
      <c r="G306" t="s">
        <v>20</v>
      </c>
      <c r="H306">
        <v>142</v>
      </c>
      <c r="I306">
        <f>IF(H306=0, 0,ROUND(E306/H306,0))</f>
        <v>81</v>
      </c>
      <c r="J306" t="s">
        <v>21</v>
      </c>
      <c r="K306" t="s">
        <v>22</v>
      </c>
      <c r="L306">
        <v>1470546000</v>
      </c>
      <c r="M306">
        <v>1474088400</v>
      </c>
      <c r="N306" s="7">
        <f>(((L306/60)/60)/24)+DATE(1970,1,1)</f>
        <v>42589.208333333328</v>
      </c>
      <c r="O306" s="7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LEFT(R306,FIND("/",R306,1)-1)</f>
        <v>film &amp; video</v>
      </c>
      <c r="T306" t="str">
        <f>RIGHT(R306,LEN(R306) - FIND("/",R306,1))</f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ROUND(E307/D307*100,0)</f>
        <v>286</v>
      </c>
      <c r="G307" t="s">
        <v>20</v>
      </c>
      <c r="H307">
        <v>85</v>
      </c>
      <c r="I307">
        <f>IF(H307=0, 0,ROUND(E307/H307,0))</f>
        <v>94</v>
      </c>
      <c r="J307" t="s">
        <v>21</v>
      </c>
      <c r="K307" t="s">
        <v>22</v>
      </c>
      <c r="L307">
        <v>1458363600</v>
      </c>
      <c r="M307">
        <v>1461906000</v>
      </c>
      <c r="N307" s="7">
        <f>(((L307/60)/60)/24)+DATE(1970,1,1)</f>
        <v>42448.208333333328</v>
      </c>
      <c r="O307" s="7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LEFT(R307,FIND("/",R307,1)-1)</f>
        <v>theater</v>
      </c>
      <c r="T307" t="str">
        <f>RIGHT(R307,LEN(R307) - FIND("/",R307,1))</f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ROUND(E308/D308*100,0)</f>
        <v>8</v>
      </c>
      <c r="G308" t="s">
        <v>14</v>
      </c>
      <c r="H308">
        <v>7</v>
      </c>
      <c r="I308">
        <f>IF(H308=0, 0,ROUND(E308/H308,0))</f>
        <v>73</v>
      </c>
      <c r="J308" t="s">
        <v>21</v>
      </c>
      <c r="K308" t="s">
        <v>22</v>
      </c>
      <c r="L308">
        <v>1500008400</v>
      </c>
      <c r="M308">
        <v>1500267600</v>
      </c>
      <c r="N308" s="7">
        <f>(((L308/60)/60)/24)+DATE(1970,1,1)</f>
        <v>42930.208333333328</v>
      </c>
      <c r="O308" s="7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LEFT(R308,FIND("/",R308,1)-1)</f>
        <v>theater</v>
      </c>
      <c r="T308" t="str">
        <f>RIGHT(R308,LEN(R308) - FIND("/",R308,1))</f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ROUND(E309/D309*100,0)</f>
        <v>132</v>
      </c>
      <c r="G309" t="s">
        <v>20</v>
      </c>
      <c r="H309">
        <v>659</v>
      </c>
      <c r="I309">
        <f>IF(H309=0, 0,ROUND(E309/H309,0))</f>
        <v>66</v>
      </c>
      <c r="J309" t="s">
        <v>36</v>
      </c>
      <c r="K309" t="s">
        <v>37</v>
      </c>
      <c r="L309">
        <v>1338958800</v>
      </c>
      <c r="M309">
        <v>1340686800</v>
      </c>
      <c r="N309" s="7">
        <f>(((L309/60)/60)/24)+DATE(1970,1,1)</f>
        <v>41066.208333333336</v>
      </c>
      <c r="O309" s="7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LEFT(R309,FIND("/",R309,1)-1)</f>
        <v>publishing</v>
      </c>
      <c r="T309" t="str">
        <f>RIGHT(R309,LEN(R309) - FIND("/",R309,1))</f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ROUND(E310/D310*100,0)</f>
        <v>74</v>
      </c>
      <c r="G310" t="s">
        <v>14</v>
      </c>
      <c r="H310">
        <v>803</v>
      </c>
      <c r="I310">
        <f>IF(H310=0, 0,ROUND(E310/H310,0))</f>
        <v>109</v>
      </c>
      <c r="J310" t="s">
        <v>21</v>
      </c>
      <c r="K310" t="s">
        <v>22</v>
      </c>
      <c r="L310">
        <v>1303102800</v>
      </c>
      <c r="M310">
        <v>1303189200</v>
      </c>
      <c r="N310" s="7">
        <f>(((L310/60)/60)/24)+DATE(1970,1,1)</f>
        <v>40651.208333333336</v>
      </c>
      <c r="O310" s="7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LEFT(R310,FIND("/",R310,1)-1)</f>
        <v>theater</v>
      </c>
      <c r="T310" t="str">
        <f>RIGHT(R310,LEN(R310) - FIND("/",R310,1))</f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ROUND(E311/D311*100,0)</f>
        <v>75</v>
      </c>
      <c r="G311" t="s">
        <v>74</v>
      </c>
      <c r="H311">
        <v>75</v>
      </c>
      <c r="I311">
        <f>IF(H311=0, 0,ROUND(E311/H311,0))</f>
        <v>41</v>
      </c>
      <c r="J311" t="s">
        <v>21</v>
      </c>
      <c r="K311" t="s">
        <v>22</v>
      </c>
      <c r="L311">
        <v>1316581200</v>
      </c>
      <c r="M311">
        <v>1318309200</v>
      </c>
      <c r="N311" s="7">
        <f>(((L311/60)/60)/24)+DATE(1970,1,1)</f>
        <v>40807.208333333336</v>
      </c>
      <c r="O311" s="7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LEFT(R311,FIND("/",R311,1)-1)</f>
        <v>music</v>
      </c>
      <c r="T311" t="str">
        <f>RIGHT(R311,LEN(R311) - FIND("/",R311,1))</f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ROUND(E312/D312*100,0)</f>
        <v>20</v>
      </c>
      <c r="G312" t="s">
        <v>14</v>
      </c>
      <c r="H312">
        <v>16</v>
      </c>
      <c r="I312">
        <f>IF(H312=0, 0,ROUND(E312/H312,0))</f>
        <v>99</v>
      </c>
      <c r="J312" t="s">
        <v>21</v>
      </c>
      <c r="K312" t="s">
        <v>22</v>
      </c>
      <c r="L312">
        <v>1270789200</v>
      </c>
      <c r="M312">
        <v>1272171600</v>
      </c>
      <c r="N312" s="7">
        <f>(((L312/60)/60)/24)+DATE(1970,1,1)</f>
        <v>40277.208333333336</v>
      </c>
      <c r="O312" s="7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LEFT(R312,FIND("/",R312,1)-1)</f>
        <v>games</v>
      </c>
      <c r="T312" t="str">
        <f>RIGHT(R312,LEN(R312) - FIND("/",R312,1))</f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ROUND(E313/D313*100,0)</f>
        <v>203</v>
      </c>
      <c r="G313" t="s">
        <v>20</v>
      </c>
      <c r="H313">
        <v>121</v>
      </c>
      <c r="I313">
        <f>IF(H313=0, 0,ROUND(E313/H313,0))</f>
        <v>106</v>
      </c>
      <c r="J313" t="s">
        <v>21</v>
      </c>
      <c r="K313" t="s">
        <v>22</v>
      </c>
      <c r="L313">
        <v>1297836000</v>
      </c>
      <c r="M313">
        <v>1298872800</v>
      </c>
      <c r="N313" s="7">
        <f>(((L313/60)/60)/24)+DATE(1970,1,1)</f>
        <v>40590.25</v>
      </c>
      <c r="O313" s="7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>LEFT(R313,FIND("/",R313,1)-1)</f>
        <v>theater</v>
      </c>
      <c r="T313" t="str">
        <f>RIGHT(R313,LEN(R313) - FIND("/",R313,1))</f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ROUND(E314/D314*100,0)</f>
        <v>310</v>
      </c>
      <c r="G314" t="s">
        <v>20</v>
      </c>
      <c r="H314">
        <v>3742</v>
      </c>
      <c r="I314">
        <f>IF(H314=0, 0,ROUND(E314/H314,0))</f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>(((L314/60)/60)/24)+DATE(1970,1,1)</f>
        <v>41572.208333333336</v>
      </c>
      <c r="O314" s="7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LEFT(R314,FIND("/",R314,1)-1)</f>
        <v>theater</v>
      </c>
      <c r="T314" t="str">
        <f>RIGHT(R314,LEN(R314) - FIND("/",R314,1))</f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ROUND(E315/D315*100,0)</f>
        <v>395</v>
      </c>
      <c r="G315" t="s">
        <v>20</v>
      </c>
      <c r="H315">
        <v>223</v>
      </c>
      <c r="I315">
        <f>IF(H315=0, 0,ROUND(E315/H315,0))</f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>(((L315/60)/60)/24)+DATE(1970,1,1)</f>
        <v>40966.25</v>
      </c>
      <c r="O315" s="7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>LEFT(R315,FIND("/",R315,1)-1)</f>
        <v>music</v>
      </c>
      <c r="T315" t="str">
        <f>RIGHT(R315,LEN(R315) - FIND("/",R315,1))</f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ROUND(E316/D316*100,0)</f>
        <v>295</v>
      </c>
      <c r="G316" t="s">
        <v>20</v>
      </c>
      <c r="H316">
        <v>133</v>
      </c>
      <c r="I316">
        <f>IF(H316=0, 0,ROUND(E316/H316,0))</f>
        <v>31</v>
      </c>
      <c r="J316" t="s">
        <v>21</v>
      </c>
      <c r="K316" t="s">
        <v>22</v>
      </c>
      <c r="L316">
        <v>1552366800</v>
      </c>
      <c r="M316">
        <v>1552798800</v>
      </c>
      <c r="N316" s="7">
        <f>(((L316/60)/60)/24)+DATE(1970,1,1)</f>
        <v>43536.208333333328</v>
      </c>
      <c r="O316" s="7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LEFT(R316,FIND("/",R316,1)-1)</f>
        <v>film &amp; video</v>
      </c>
      <c r="T316" t="str">
        <f>RIGHT(R316,LEN(R316) - FIND("/",R316,1))</f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ROUND(E317/D317*100,0)</f>
        <v>34</v>
      </c>
      <c r="G317" t="s">
        <v>14</v>
      </c>
      <c r="H317">
        <v>31</v>
      </c>
      <c r="I317">
        <f>IF(H317=0, 0,ROUND(E317/H317,0))</f>
        <v>104</v>
      </c>
      <c r="J317" t="s">
        <v>21</v>
      </c>
      <c r="K317" t="s">
        <v>22</v>
      </c>
      <c r="L317">
        <v>1400907600</v>
      </c>
      <c r="M317">
        <v>1403413200</v>
      </c>
      <c r="N317" s="7">
        <f>(((L317/60)/60)/24)+DATE(1970,1,1)</f>
        <v>41783.208333333336</v>
      </c>
      <c r="O317" s="7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LEFT(R317,FIND("/",R317,1)-1)</f>
        <v>theater</v>
      </c>
      <c r="T317" t="str">
        <f>RIGHT(R317,LEN(R317) - FIND("/",R317,1))</f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ROUND(E318/D318*100,0)</f>
        <v>67</v>
      </c>
      <c r="G318" t="s">
        <v>14</v>
      </c>
      <c r="H318">
        <v>108</v>
      </c>
      <c r="I318">
        <f>IF(H318=0, 0,ROUND(E318/H318,0))</f>
        <v>59</v>
      </c>
      <c r="J318" t="s">
        <v>107</v>
      </c>
      <c r="K318" t="s">
        <v>108</v>
      </c>
      <c r="L318">
        <v>1574143200</v>
      </c>
      <c r="M318">
        <v>1574229600</v>
      </c>
      <c r="N318" s="7">
        <f>(((L318/60)/60)/24)+DATE(1970,1,1)</f>
        <v>43788.25</v>
      </c>
      <c r="O318" s="7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>LEFT(R318,FIND("/",R318,1)-1)</f>
        <v>food</v>
      </c>
      <c r="T318" t="str">
        <f>RIGHT(R318,LEN(R318) - FIND("/",R318,1))</f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ROUND(E319/D319*100,0)</f>
        <v>19</v>
      </c>
      <c r="G319" t="s">
        <v>14</v>
      </c>
      <c r="H319">
        <v>30</v>
      </c>
      <c r="I319">
        <f>IF(H319=0, 0,ROUND(E319/H319,0))</f>
        <v>42</v>
      </c>
      <c r="J319" t="s">
        <v>21</v>
      </c>
      <c r="K319" t="s">
        <v>22</v>
      </c>
      <c r="L319">
        <v>1494738000</v>
      </c>
      <c r="M319">
        <v>1495861200</v>
      </c>
      <c r="N319" s="7">
        <f>(((L319/60)/60)/24)+DATE(1970,1,1)</f>
        <v>42869.208333333328</v>
      </c>
      <c r="O319" s="7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LEFT(R319,FIND("/",R319,1)-1)</f>
        <v>theater</v>
      </c>
      <c r="T319" t="str">
        <f>RIGHT(R319,LEN(R319) - FIND("/",R319,1))</f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ROUND(E320/D320*100,0)</f>
        <v>16</v>
      </c>
      <c r="G320" t="s">
        <v>14</v>
      </c>
      <c r="H320">
        <v>17</v>
      </c>
      <c r="I320">
        <f>IF(H320=0, 0,ROUND(E320/H320,0))</f>
        <v>53</v>
      </c>
      <c r="J320" t="s">
        <v>21</v>
      </c>
      <c r="K320" t="s">
        <v>22</v>
      </c>
      <c r="L320">
        <v>1392357600</v>
      </c>
      <c r="M320">
        <v>1392530400</v>
      </c>
      <c r="N320" s="7">
        <f>(((L320/60)/60)/24)+DATE(1970,1,1)</f>
        <v>41684.25</v>
      </c>
      <c r="O320" s="7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>LEFT(R320,FIND("/",R320,1)-1)</f>
        <v>music</v>
      </c>
      <c r="T320" t="str">
        <f>RIGHT(R320,LEN(R320) - FIND("/",R320,1))</f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ROUND(E321/D321*100,0)</f>
        <v>39</v>
      </c>
      <c r="G321" t="s">
        <v>74</v>
      </c>
      <c r="H321">
        <v>64</v>
      </c>
      <c r="I321">
        <f>IF(H321=0, 0,ROUND(E321/H321,0))</f>
        <v>51</v>
      </c>
      <c r="J321" t="s">
        <v>21</v>
      </c>
      <c r="K321" t="s">
        <v>22</v>
      </c>
      <c r="L321">
        <v>1281589200</v>
      </c>
      <c r="M321">
        <v>1283662800</v>
      </c>
      <c r="N321" s="7">
        <f>(((L321/60)/60)/24)+DATE(1970,1,1)</f>
        <v>40402.208333333336</v>
      </c>
      <c r="O321" s="7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LEFT(R321,FIND("/",R321,1)-1)</f>
        <v>technology</v>
      </c>
      <c r="T321" t="str">
        <f>RIGHT(R321,LEN(R321) - FIND("/",R321,1))</f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ROUND(E322/D322*100,0)</f>
        <v>10</v>
      </c>
      <c r="G322" t="s">
        <v>14</v>
      </c>
      <c r="H322">
        <v>80</v>
      </c>
      <c r="I322">
        <f>IF(H322=0, 0,ROUND(E322/H322,0))</f>
        <v>101</v>
      </c>
      <c r="J322" t="s">
        <v>21</v>
      </c>
      <c r="K322" t="s">
        <v>22</v>
      </c>
      <c r="L322">
        <v>1305003600</v>
      </c>
      <c r="M322">
        <v>1305781200</v>
      </c>
      <c r="N322" s="7">
        <f>(((L322/60)/60)/24)+DATE(1970,1,1)</f>
        <v>40673.208333333336</v>
      </c>
      <c r="O322" s="7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LEFT(R322,FIND("/",R322,1)-1)</f>
        <v>publishing</v>
      </c>
      <c r="T322" t="str">
        <f>RIGHT(R322,LEN(R322) - FIND("/",R322,1))</f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ROUND(E323/D323*100,0)</f>
        <v>94</v>
      </c>
      <c r="G323" t="s">
        <v>14</v>
      </c>
      <c r="H323">
        <v>2468</v>
      </c>
      <c r="I323">
        <f>IF(H323=0, 0,ROUND(E323/H323,0))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>(((L323/60)/60)/24)+DATE(1970,1,1)</f>
        <v>40634.208333333336</v>
      </c>
      <c r="O323" s="7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LEFT(R323,FIND("/",R323,1)-1)</f>
        <v>film &amp; video</v>
      </c>
      <c r="T323" t="str">
        <f>RIGHT(R323,LEN(R323) - FIND("/",R323,1))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ROUND(E324/D324*100,0)</f>
        <v>167</v>
      </c>
      <c r="G324" t="s">
        <v>20</v>
      </c>
      <c r="H324">
        <v>5168</v>
      </c>
      <c r="I324">
        <f>IF(H324=0, 0,ROUND(E324/H324,0))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>(((L324/60)/60)/24)+DATE(1970,1,1)</f>
        <v>40507.25</v>
      </c>
      <c r="O324" s="7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>LEFT(R324,FIND("/",R324,1)-1)</f>
        <v>theater</v>
      </c>
      <c r="T324" t="str">
        <f>RIGHT(R324,LEN(R324) - FIND("/",R324,1))</f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ROUND(E325/D325*100,0)</f>
        <v>24</v>
      </c>
      <c r="G325" t="s">
        <v>14</v>
      </c>
      <c r="H325">
        <v>26</v>
      </c>
      <c r="I325">
        <f>IF(H325=0, 0,ROUND(E325/H325,0))</f>
        <v>83</v>
      </c>
      <c r="J325" t="s">
        <v>40</v>
      </c>
      <c r="K325" t="s">
        <v>41</v>
      </c>
      <c r="L325">
        <v>1395896400</v>
      </c>
      <c r="M325">
        <v>1396069200</v>
      </c>
      <c r="N325" s="7">
        <f>(((L325/60)/60)/24)+DATE(1970,1,1)</f>
        <v>41725.208333333336</v>
      </c>
      <c r="O325" s="7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LEFT(R325,FIND("/",R325,1)-1)</f>
        <v>film &amp; video</v>
      </c>
      <c r="T325" t="str">
        <f>RIGHT(R325,LEN(R325) - FIND("/",R325,1))</f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ROUND(E326/D326*100,0)</f>
        <v>164</v>
      </c>
      <c r="G326" t="s">
        <v>20</v>
      </c>
      <c r="H326">
        <v>307</v>
      </c>
      <c r="I326">
        <f>IF(H326=0, 0,ROUND(E326/H326,0))</f>
        <v>38</v>
      </c>
      <c r="J326" t="s">
        <v>21</v>
      </c>
      <c r="K326" t="s">
        <v>22</v>
      </c>
      <c r="L326">
        <v>1434862800</v>
      </c>
      <c r="M326">
        <v>1435899600</v>
      </c>
      <c r="N326" s="7">
        <f>(((L326/60)/60)/24)+DATE(1970,1,1)</f>
        <v>42176.208333333328</v>
      </c>
      <c r="O326" s="7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LEFT(R326,FIND("/",R326,1)-1)</f>
        <v>theater</v>
      </c>
      <c r="T326" t="str">
        <f>RIGHT(R326,LEN(R326) - FIND("/",R326,1))</f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ROUND(E327/D327*100,0)</f>
        <v>91</v>
      </c>
      <c r="G327" t="s">
        <v>14</v>
      </c>
      <c r="H327">
        <v>73</v>
      </c>
      <c r="I327">
        <f>IF(H327=0, 0,ROUND(E327/H327,0))</f>
        <v>81</v>
      </c>
      <c r="J327" t="s">
        <v>21</v>
      </c>
      <c r="K327" t="s">
        <v>22</v>
      </c>
      <c r="L327">
        <v>1529125200</v>
      </c>
      <c r="M327">
        <v>1531112400</v>
      </c>
      <c r="N327" s="7">
        <f>(((L327/60)/60)/24)+DATE(1970,1,1)</f>
        <v>43267.208333333328</v>
      </c>
      <c r="O327" s="7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LEFT(R327,FIND("/",R327,1)-1)</f>
        <v>theater</v>
      </c>
      <c r="T327" t="str">
        <f>RIGHT(R327,LEN(R327) - FIND("/",R327,1))</f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ROUND(E328/D328*100,0)</f>
        <v>46</v>
      </c>
      <c r="G328" t="s">
        <v>14</v>
      </c>
      <c r="H328">
        <v>128</v>
      </c>
      <c r="I328">
        <f>IF(H328=0, 0,ROUND(E328/H328,0))</f>
        <v>26</v>
      </c>
      <c r="J328" t="s">
        <v>21</v>
      </c>
      <c r="K328" t="s">
        <v>22</v>
      </c>
      <c r="L328">
        <v>1451109600</v>
      </c>
      <c r="M328">
        <v>1451628000</v>
      </c>
      <c r="N328" s="7">
        <f>(((L328/60)/60)/24)+DATE(1970,1,1)</f>
        <v>42364.25</v>
      </c>
      <c r="O328" s="7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>LEFT(R328,FIND("/",R328,1)-1)</f>
        <v>film &amp; video</v>
      </c>
      <c r="T328" t="str">
        <f>RIGHT(R328,LEN(R328) - FIND("/",R328,1))</f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ROUND(E329/D329*100,0)</f>
        <v>39</v>
      </c>
      <c r="G329" t="s">
        <v>14</v>
      </c>
      <c r="H329">
        <v>33</v>
      </c>
      <c r="I329">
        <f>IF(H329=0, 0,ROUND(E329/H329,0))</f>
        <v>30</v>
      </c>
      <c r="J329" t="s">
        <v>21</v>
      </c>
      <c r="K329" t="s">
        <v>22</v>
      </c>
      <c r="L329">
        <v>1566968400</v>
      </c>
      <c r="M329">
        <v>1567314000</v>
      </c>
      <c r="N329" s="7">
        <f>(((L329/60)/60)/24)+DATE(1970,1,1)</f>
        <v>43705.208333333328</v>
      </c>
      <c r="O329" s="7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LEFT(R329,FIND("/",R329,1)-1)</f>
        <v>theater</v>
      </c>
      <c r="T329" t="str">
        <f>RIGHT(R329,LEN(R329) - FIND("/",R329,1))</f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ROUND(E330/D330*100,0)</f>
        <v>134</v>
      </c>
      <c r="G330" t="s">
        <v>20</v>
      </c>
      <c r="H330">
        <v>2441</v>
      </c>
      <c r="I330">
        <f>IF(H330=0, 0,ROUND(E330/H330,0))</f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>(((L330/60)/60)/24)+DATE(1970,1,1)</f>
        <v>43434.25</v>
      </c>
      <c r="O330" s="7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>LEFT(R330,FIND("/",R330,1)-1)</f>
        <v>music</v>
      </c>
      <c r="T330" t="str">
        <f>RIGHT(R330,LEN(R330) - FIND("/",R330,1))</f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ROUND(E331/D331*100,0)</f>
        <v>23</v>
      </c>
      <c r="G331" t="s">
        <v>47</v>
      </c>
      <c r="H331">
        <v>211</v>
      </c>
      <c r="I331">
        <f>IF(H331=0, 0,ROUND(E331/H331,0))</f>
        <v>102</v>
      </c>
      <c r="J331" t="s">
        <v>21</v>
      </c>
      <c r="K331" t="s">
        <v>22</v>
      </c>
      <c r="L331">
        <v>1481522400</v>
      </c>
      <c r="M331">
        <v>1482472800</v>
      </c>
      <c r="N331" s="7">
        <f>(((L331/60)/60)/24)+DATE(1970,1,1)</f>
        <v>42716.25</v>
      </c>
      <c r="O331" s="7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>LEFT(R331,FIND("/",R331,1)-1)</f>
        <v>games</v>
      </c>
      <c r="T331" t="str">
        <f>RIGHT(R331,LEN(R331) - FIND("/",R331,1))</f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ROUND(E332/D332*100,0)</f>
        <v>185</v>
      </c>
      <c r="G332" t="s">
        <v>20</v>
      </c>
      <c r="H332">
        <v>1385</v>
      </c>
      <c r="I332">
        <f>IF(H332=0, 0,ROUND(E332/H332,0))</f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>(((L332/60)/60)/24)+DATE(1970,1,1)</f>
        <v>43077.25</v>
      </c>
      <c r="O332" s="7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>LEFT(R332,FIND("/",R332,1)-1)</f>
        <v>film &amp; video</v>
      </c>
      <c r="T332" t="str">
        <f>RIGHT(R332,LEN(R332) - FIND("/",R332,1))</f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ROUND(E333/D333*100,0)</f>
        <v>444</v>
      </c>
      <c r="G333" t="s">
        <v>20</v>
      </c>
      <c r="H333">
        <v>190</v>
      </c>
      <c r="I333">
        <f>IF(H333=0, 0,ROUND(E333/H333,0))</f>
        <v>77</v>
      </c>
      <c r="J333" t="s">
        <v>21</v>
      </c>
      <c r="K333" t="s">
        <v>22</v>
      </c>
      <c r="L333">
        <v>1324274400</v>
      </c>
      <c r="M333">
        <v>1324360800</v>
      </c>
      <c r="N333" s="7">
        <f>(((L333/60)/60)/24)+DATE(1970,1,1)</f>
        <v>40896.25</v>
      </c>
      <c r="O333" s="7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>LEFT(R333,FIND("/",R333,1)-1)</f>
        <v>food</v>
      </c>
      <c r="T333" t="str">
        <f>RIGHT(R333,LEN(R333) - FIND("/",R333,1))</f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ROUND(E334/D334*100,0)</f>
        <v>200</v>
      </c>
      <c r="G334" t="s">
        <v>20</v>
      </c>
      <c r="H334">
        <v>470</v>
      </c>
      <c r="I334">
        <f>IF(H334=0, 0,ROUND(E334/H334,0))</f>
        <v>88</v>
      </c>
      <c r="J334" t="s">
        <v>21</v>
      </c>
      <c r="K334" t="s">
        <v>22</v>
      </c>
      <c r="L334">
        <v>1364446800</v>
      </c>
      <c r="M334">
        <v>1364533200</v>
      </c>
      <c r="N334" s="7">
        <f>(((L334/60)/60)/24)+DATE(1970,1,1)</f>
        <v>41361.208333333336</v>
      </c>
      <c r="O334" s="7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LEFT(R334,FIND("/",R334,1)-1)</f>
        <v>technology</v>
      </c>
      <c r="T334" t="str">
        <f>RIGHT(R334,LEN(R334) - FIND("/",R334,1))</f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ROUND(E335/D335*100,0)</f>
        <v>124</v>
      </c>
      <c r="G335" t="s">
        <v>20</v>
      </c>
      <c r="H335">
        <v>253</v>
      </c>
      <c r="I335">
        <f>IF(H335=0, 0,ROUND(E335/H335,0))</f>
        <v>47</v>
      </c>
      <c r="J335" t="s">
        <v>21</v>
      </c>
      <c r="K335" t="s">
        <v>22</v>
      </c>
      <c r="L335">
        <v>1542693600</v>
      </c>
      <c r="M335">
        <v>1545112800</v>
      </c>
      <c r="N335" s="7">
        <f>(((L335/60)/60)/24)+DATE(1970,1,1)</f>
        <v>43424.25</v>
      </c>
      <c r="O335" s="7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>LEFT(R335,FIND("/",R335,1)-1)</f>
        <v>theater</v>
      </c>
      <c r="T335" t="str">
        <f>RIGHT(R335,LEN(R335) - FIND("/",R335,1))</f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ROUND(E336/D336*100,0)</f>
        <v>187</v>
      </c>
      <c r="G336" t="s">
        <v>20</v>
      </c>
      <c r="H336">
        <v>1113</v>
      </c>
      <c r="I336">
        <f>IF(H336=0, 0,ROUND(E336/H336,0))</f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>(((L336/60)/60)/24)+DATE(1970,1,1)</f>
        <v>43110.25</v>
      </c>
      <c r="O336" s="7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>LEFT(R336,FIND("/",R336,1)-1)</f>
        <v>music</v>
      </c>
      <c r="T336" t="str">
        <f>RIGHT(R336,LEN(R336) - FIND("/",R336,1))</f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ROUND(E337/D337*100,0)</f>
        <v>114</v>
      </c>
      <c r="G337" t="s">
        <v>20</v>
      </c>
      <c r="H337">
        <v>2283</v>
      </c>
      <c r="I337">
        <f>IF(H337=0, 0,ROUND(E337/H337,0))</f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>(((L337/60)/60)/24)+DATE(1970,1,1)</f>
        <v>43784.25</v>
      </c>
      <c r="O337" s="7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>LEFT(R337,FIND("/",R337,1)-1)</f>
        <v>music</v>
      </c>
      <c r="T337" t="str">
        <f>RIGHT(R337,LEN(R337) - FIND("/",R337,1))</f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ROUND(E338/D338*100,0)</f>
        <v>97</v>
      </c>
      <c r="G338" t="s">
        <v>14</v>
      </c>
      <c r="H338">
        <v>1072</v>
      </c>
      <c r="I338">
        <f>IF(H338=0, 0,ROUND(E338/H338,0))</f>
        <v>64</v>
      </c>
      <c r="J338" t="s">
        <v>21</v>
      </c>
      <c r="K338" t="s">
        <v>22</v>
      </c>
      <c r="L338">
        <v>1292392800</v>
      </c>
      <c r="M338">
        <v>1292479200</v>
      </c>
      <c r="N338" s="7">
        <f>(((L338/60)/60)/24)+DATE(1970,1,1)</f>
        <v>40527.25</v>
      </c>
      <c r="O338" s="7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>LEFT(R338,FIND("/",R338,1)-1)</f>
        <v>music</v>
      </c>
      <c r="T338" t="str">
        <f>RIGHT(R338,LEN(R338) - FIND("/",R338,1))</f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ROUND(E339/D339*100,0)</f>
        <v>123</v>
      </c>
      <c r="G339" t="s">
        <v>20</v>
      </c>
      <c r="H339">
        <v>1095</v>
      </c>
      <c r="I339">
        <f>IF(H339=0, 0,ROUND(E339/H339,0))</f>
        <v>106</v>
      </c>
      <c r="J339" t="s">
        <v>21</v>
      </c>
      <c r="K339" t="s">
        <v>22</v>
      </c>
      <c r="L339">
        <v>1573452000</v>
      </c>
      <c r="M339">
        <v>1573538400</v>
      </c>
      <c r="N339" s="7">
        <f>(((L339/60)/60)/24)+DATE(1970,1,1)</f>
        <v>43780.25</v>
      </c>
      <c r="O339" s="7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>LEFT(R339,FIND("/",R339,1)-1)</f>
        <v>theater</v>
      </c>
      <c r="T339" t="str">
        <f>RIGHT(R339,LEN(R339) - FIND("/",R339,1))</f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ROUND(E340/D340*100,0)</f>
        <v>179</v>
      </c>
      <c r="G340" t="s">
        <v>20</v>
      </c>
      <c r="H340">
        <v>1690</v>
      </c>
      <c r="I340">
        <f>IF(H340=0, 0,ROUND(E340/H340,0))</f>
        <v>74</v>
      </c>
      <c r="J340" t="s">
        <v>21</v>
      </c>
      <c r="K340" t="s">
        <v>22</v>
      </c>
      <c r="L340">
        <v>1317790800</v>
      </c>
      <c r="M340">
        <v>1320382800</v>
      </c>
      <c r="N340" s="7">
        <f>(((L340/60)/60)/24)+DATE(1970,1,1)</f>
        <v>40821.208333333336</v>
      </c>
      <c r="O340" s="7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LEFT(R340,FIND("/",R340,1)-1)</f>
        <v>theater</v>
      </c>
      <c r="T340" t="str">
        <f>RIGHT(R340,LEN(R340) - FIND("/",R340,1))</f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ROUND(E341/D341*100,0)</f>
        <v>80</v>
      </c>
      <c r="G341" t="s">
        <v>74</v>
      </c>
      <c r="H341">
        <v>1297</v>
      </c>
      <c r="I341">
        <f>IF(H341=0, 0,ROUND(E341/H341,0))</f>
        <v>84</v>
      </c>
      <c r="J341" t="s">
        <v>15</v>
      </c>
      <c r="K341" t="s">
        <v>16</v>
      </c>
      <c r="L341">
        <v>1501650000</v>
      </c>
      <c r="M341">
        <v>1502859600</v>
      </c>
      <c r="N341" s="7">
        <f>(((L341/60)/60)/24)+DATE(1970,1,1)</f>
        <v>42949.208333333328</v>
      </c>
      <c r="O341" s="7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LEFT(R341,FIND("/",R341,1)-1)</f>
        <v>theater</v>
      </c>
      <c r="T341" t="str">
        <f>RIGHT(R341,LEN(R341) - FIND("/",R341,1))</f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ROUND(E342/D342*100,0)</f>
        <v>94</v>
      </c>
      <c r="G342" t="s">
        <v>14</v>
      </c>
      <c r="H342">
        <v>393</v>
      </c>
      <c r="I342">
        <f>IF(H342=0, 0,ROUND(E342/H342,0))</f>
        <v>89</v>
      </c>
      <c r="J342" t="s">
        <v>21</v>
      </c>
      <c r="K342" t="s">
        <v>22</v>
      </c>
      <c r="L342">
        <v>1323669600</v>
      </c>
      <c r="M342">
        <v>1323756000</v>
      </c>
      <c r="N342" s="7">
        <f>(((L342/60)/60)/24)+DATE(1970,1,1)</f>
        <v>40889.25</v>
      </c>
      <c r="O342" s="7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>LEFT(R342,FIND("/",R342,1)-1)</f>
        <v>photography</v>
      </c>
      <c r="T342" t="str">
        <f>RIGHT(R342,LEN(R342) - FIND("/",R342,1))</f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ROUND(E343/D343*100,0)</f>
        <v>85</v>
      </c>
      <c r="G343" t="s">
        <v>14</v>
      </c>
      <c r="H343">
        <v>1257</v>
      </c>
      <c r="I343">
        <f>IF(H343=0, 0,ROUND(E343/H343,0))</f>
        <v>77</v>
      </c>
      <c r="J343" t="s">
        <v>21</v>
      </c>
      <c r="K343" t="s">
        <v>22</v>
      </c>
      <c r="L343">
        <v>1440738000</v>
      </c>
      <c r="M343">
        <v>1441342800</v>
      </c>
      <c r="N343" s="7">
        <f>(((L343/60)/60)/24)+DATE(1970,1,1)</f>
        <v>42244.208333333328</v>
      </c>
      <c r="O343" s="7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LEFT(R343,FIND("/",R343,1)-1)</f>
        <v>music</v>
      </c>
      <c r="T343" t="str">
        <f>RIGHT(R343,LEN(R343) - FIND("/",R343,1))</f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ROUND(E344/D344*100,0)</f>
        <v>67</v>
      </c>
      <c r="G344" t="s">
        <v>14</v>
      </c>
      <c r="H344">
        <v>328</v>
      </c>
      <c r="I344">
        <f>IF(H344=0, 0,ROUND(E344/H344,0))</f>
        <v>97</v>
      </c>
      <c r="J344" t="s">
        <v>21</v>
      </c>
      <c r="K344" t="s">
        <v>22</v>
      </c>
      <c r="L344">
        <v>1374296400</v>
      </c>
      <c r="M344">
        <v>1375333200</v>
      </c>
      <c r="N344" s="7">
        <f>(((L344/60)/60)/24)+DATE(1970,1,1)</f>
        <v>41475.208333333336</v>
      </c>
      <c r="O344" s="7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LEFT(R344,FIND("/",R344,1)-1)</f>
        <v>theater</v>
      </c>
      <c r="T344" t="str">
        <f>RIGHT(R344,LEN(R344) - FIND("/",R344,1))</f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ROUND(E345/D345*100,0)</f>
        <v>54</v>
      </c>
      <c r="G345" t="s">
        <v>14</v>
      </c>
      <c r="H345">
        <v>147</v>
      </c>
      <c r="I345">
        <f>IF(H345=0, 0,ROUND(E345/H345,0))</f>
        <v>33</v>
      </c>
      <c r="J345" t="s">
        <v>21</v>
      </c>
      <c r="K345" t="s">
        <v>22</v>
      </c>
      <c r="L345">
        <v>1384840800</v>
      </c>
      <c r="M345">
        <v>1389420000</v>
      </c>
      <c r="N345" s="7">
        <f>(((L345/60)/60)/24)+DATE(1970,1,1)</f>
        <v>41597.25</v>
      </c>
      <c r="O345" s="7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>LEFT(R345,FIND("/",R345,1)-1)</f>
        <v>theater</v>
      </c>
      <c r="T345" t="str">
        <f>RIGHT(R345,LEN(R345) - FIND("/",R345,1))</f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ROUND(E346/D346*100,0)</f>
        <v>42</v>
      </c>
      <c r="G346" t="s">
        <v>14</v>
      </c>
      <c r="H346">
        <v>830</v>
      </c>
      <c r="I346">
        <f>IF(H346=0, 0,ROUND(E346/H346,0))</f>
        <v>100</v>
      </c>
      <c r="J346" t="s">
        <v>21</v>
      </c>
      <c r="K346" t="s">
        <v>22</v>
      </c>
      <c r="L346">
        <v>1516600800</v>
      </c>
      <c r="M346">
        <v>1520056800</v>
      </c>
      <c r="N346" s="7">
        <f>(((L346/60)/60)/24)+DATE(1970,1,1)</f>
        <v>43122.25</v>
      </c>
      <c r="O346" s="7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>LEFT(R346,FIND("/",R346,1)-1)</f>
        <v>games</v>
      </c>
      <c r="T346" t="str">
        <f>RIGHT(R346,LEN(R346) - FIND("/",R346,1))</f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ROUND(E347/D347*100,0)</f>
        <v>15</v>
      </c>
      <c r="G347" t="s">
        <v>14</v>
      </c>
      <c r="H347">
        <v>331</v>
      </c>
      <c r="I347">
        <f>IF(H347=0, 0,ROUND(E347/H347,0))</f>
        <v>70</v>
      </c>
      <c r="J347" t="s">
        <v>40</v>
      </c>
      <c r="K347" t="s">
        <v>41</v>
      </c>
      <c r="L347">
        <v>1436418000</v>
      </c>
      <c r="M347">
        <v>1436504400</v>
      </c>
      <c r="N347" s="7">
        <f>(((L347/60)/60)/24)+DATE(1970,1,1)</f>
        <v>42194.208333333328</v>
      </c>
      <c r="O347" s="7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LEFT(R347,FIND("/",R347,1)-1)</f>
        <v>film &amp; video</v>
      </c>
      <c r="T347" t="str">
        <f>RIGHT(R347,LEN(R347) - FIND("/",R347,1))</f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ROUND(E348/D348*100,0)</f>
        <v>34</v>
      </c>
      <c r="G348" t="s">
        <v>14</v>
      </c>
      <c r="H348">
        <v>25</v>
      </c>
      <c r="I348">
        <f>IF(H348=0, 0,ROUND(E348/H348,0))</f>
        <v>110</v>
      </c>
      <c r="J348" t="s">
        <v>21</v>
      </c>
      <c r="K348" t="s">
        <v>22</v>
      </c>
      <c r="L348">
        <v>1503550800</v>
      </c>
      <c r="M348">
        <v>1508302800</v>
      </c>
      <c r="N348" s="7">
        <f>(((L348/60)/60)/24)+DATE(1970,1,1)</f>
        <v>42971.208333333328</v>
      </c>
      <c r="O348" s="7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LEFT(R348,FIND("/",R348,1)-1)</f>
        <v>music</v>
      </c>
      <c r="T348" t="str">
        <f>RIGHT(R348,LEN(R348) - FIND("/",R348,1))</f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ROUND(E349/D349*100,0)</f>
        <v>1401</v>
      </c>
      <c r="G349" t="s">
        <v>20</v>
      </c>
      <c r="H349">
        <v>191</v>
      </c>
      <c r="I349">
        <f>IF(H349=0, 0,ROUND(E349/H349,0))</f>
        <v>66</v>
      </c>
      <c r="J349" t="s">
        <v>21</v>
      </c>
      <c r="K349" t="s">
        <v>22</v>
      </c>
      <c r="L349">
        <v>1423634400</v>
      </c>
      <c r="M349">
        <v>1425708000</v>
      </c>
      <c r="N349" s="7">
        <f>(((L349/60)/60)/24)+DATE(1970,1,1)</f>
        <v>42046.25</v>
      </c>
      <c r="O349" s="7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>LEFT(R349,FIND("/",R349,1)-1)</f>
        <v>technology</v>
      </c>
      <c r="T349" t="str">
        <f>RIGHT(R349,LEN(R349) - FIND("/",R349,1))</f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ROUND(E350/D350*100,0)</f>
        <v>72</v>
      </c>
      <c r="G350" t="s">
        <v>14</v>
      </c>
      <c r="H350">
        <v>3483</v>
      </c>
      <c r="I350">
        <f>IF(H350=0, 0,ROUND(E350/H350,0))</f>
        <v>41</v>
      </c>
      <c r="J350" t="s">
        <v>21</v>
      </c>
      <c r="K350" t="s">
        <v>22</v>
      </c>
      <c r="L350">
        <v>1487224800</v>
      </c>
      <c r="M350">
        <v>1488348000</v>
      </c>
      <c r="N350" s="7">
        <f>(((L350/60)/60)/24)+DATE(1970,1,1)</f>
        <v>42782.25</v>
      </c>
      <c r="O350" s="7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>LEFT(R350,FIND("/",R350,1)-1)</f>
        <v>food</v>
      </c>
      <c r="T350" t="str">
        <f>RIGHT(R350,LEN(R350) - FIND("/",R350,1))</f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ROUND(E351/D351*100,0)</f>
        <v>53</v>
      </c>
      <c r="G351" t="s">
        <v>14</v>
      </c>
      <c r="H351">
        <v>923</v>
      </c>
      <c r="I351">
        <f>IF(H351=0, 0,ROUND(E351/H351,0))</f>
        <v>104</v>
      </c>
      <c r="J351" t="s">
        <v>21</v>
      </c>
      <c r="K351" t="s">
        <v>22</v>
      </c>
      <c r="L351">
        <v>1500008400</v>
      </c>
      <c r="M351">
        <v>1502600400</v>
      </c>
      <c r="N351" s="7">
        <f>(((L351/60)/60)/24)+DATE(1970,1,1)</f>
        <v>42930.208333333328</v>
      </c>
      <c r="O351" s="7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LEFT(R351,FIND("/",R351,1)-1)</f>
        <v>theater</v>
      </c>
      <c r="T351" t="str">
        <f>RIGHT(R351,LEN(R351) - FIND("/",R351,1))</f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ROUND(E352/D352*100,0)</f>
        <v>5</v>
      </c>
      <c r="G352" t="s">
        <v>14</v>
      </c>
      <c r="H352">
        <v>1</v>
      </c>
      <c r="I352">
        <f>IF(H352=0, 0,ROUND(E352/H352,0))</f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>(((L352/60)/60)/24)+DATE(1970,1,1)</f>
        <v>42144.208333333328</v>
      </c>
      <c r="O352" s="7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LEFT(R352,FIND("/",R352,1)-1)</f>
        <v>music</v>
      </c>
      <c r="T352" t="str">
        <f>RIGHT(R352,LEN(R352) - FIND("/",R352,1))</f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ROUND(E353/D353*100,0)</f>
        <v>128</v>
      </c>
      <c r="G353" t="s">
        <v>20</v>
      </c>
      <c r="H353">
        <v>2013</v>
      </c>
      <c r="I353">
        <f>IF(H353=0, 0,ROUND(E353/H353,0))</f>
        <v>47</v>
      </c>
      <c r="J353" t="s">
        <v>21</v>
      </c>
      <c r="K353" t="s">
        <v>22</v>
      </c>
      <c r="L353">
        <v>1440392400</v>
      </c>
      <c r="M353">
        <v>1441602000</v>
      </c>
      <c r="N353" s="7">
        <f>(((L353/60)/60)/24)+DATE(1970,1,1)</f>
        <v>42240.208333333328</v>
      </c>
      <c r="O353" s="7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LEFT(R353,FIND("/",R353,1)-1)</f>
        <v>music</v>
      </c>
      <c r="T353" t="str">
        <f>RIGHT(R353,LEN(R353) - FIND("/",R353,1))</f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ROUND(E354/D354*100,0)</f>
        <v>35</v>
      </c>
      <c r="G354" t="s">
        <v>14</v>
      </c>
      <c r="H354">
        <v>33</v>
      </c>
      <c r="I354">
        <f>IF(H354=0, 0,ROUND(E354/H354,0))</f>
        <v>30</v>
      </c>
      <c r="J354" t="s">
        <v>15</v>
      </c>
      <c r="K354" t="s">
        <v>16</v>
      </c>
      <c r="L354">
        <v>1446876000</v>
      </c>
      <c r="M354">
        <v>1447567200</v>
      </c>
      <c r="N354" s="7">
        <f>(((L354/60)/60)/24)+DATE(1970,1,1)</f>
        <v>42315.25</v>
      </c>
      <c r="O354" s="7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>LEFT(R354,FIND("/",R354,1)-1)</f>
        <v>theater</v>
      </c>
      <c r="T354" t="str">
        <f>RIGHT(R354,LEN(R354) - FIND("/",R354,1))</f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ROUND(E355/D355*100,0)</f>
        <v>411</v>
      </c>
      <c r="G355" t="s">
        <v>20</v>
      </c>
      <c r="H355">
        <v>1703</v>
      </c>
      <c r="I355">
        <f>IF(H355=0, 0,ROUND(E355/H355,0))</f>
        <v>81</v>
      </c>
      <c r="J355" t="s">
        <v>21</v>
      </c>
      <c r="K355" t="s">
        <v>22</v>
      </c>
      <c r="L355">
        <v>1562302800</v>
      </c>
      <c r="M355">
        <v>1562389200</v>
      </c>
      <c r="N355" s="7">
        <f>(((L355/60)/60)/24)+DATE(1970,1,1)</f>
        <v>43651.208333333328</v>
      </c>
      <c r="O355" s="7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LEFT(R355,FIND("/",R355,1)-1)</f>
        <v>theater</v>
      </c>
      <c r="T355" t="str">
        <f>RIGHT(R355,LEN(R355) - FIND("/",R355,1))</f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ROUND(E356/D356*100,0)</f>
        <v>124</v>
      </c>
      <c r="G356" t="s">
        <v>20</v>
      </c>
      <c r="H356">
        <v>80</v>
      </c>
      <c r="I356">
        <f>IF(H356=0, 0,ROUND(E356/H356,0))</f>
        <v>94</v>
      </c>
      <c r="J356" t="s">
        <v>36</v>
      </c>
      <c r="K356" t="s">
        <v>37</v>
      </c>
      <c r="L356">
        <v>1378184400</v>
      </c>
      <c r="M356">
        <v>1378789200</v>
      </c>
      <c r="N356" s="7">
        <f>(((L356/60)/60)/24)+DATE(1970,1,1)</f>
        <v>41520.208333333336</v>
      </c>
      <c r="O356" s="7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LEFT(R356,FIND("/",R356,1)-1)</f>
        <v>film &amp; video</v>
      </c>
      <c r="T356" t="str">
        <f>RIGHT(R356,LEN(R356) - FIND("/",R356,1))</f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ROUND(E357/D357*100,0)</f>
        <v>59</v>
      </c>
      <c r="G357" t="s">
        <v>47</v>
      </c>
      <c r="H357">
        <v>86</v>
      </c>
      <c r="I357">
        <f>IF(H357=0, 0,ROUND(E357/H357,0))</f>
        <v>26</v>
      </c>
      <c r="J357" t="s">
        <v>21</v>
      </c>
      <c r="K357" t="s">
        <v>22</v>
      </c>
      <c r="L357">
        <v>1485064800</v>
      </c>
      <c r="M357">
        <v>1488520800</v>
      </c>
      <c r="N357" s="7">
        <f>(((L357/60)/60)/24)+DATE(1970,1,1)</f>
        <v>42757.25</v>
      </c>
      <c r="O357" s="7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>LEFT(R357,FIND("/",R357,1)-1)</f>
        <v>technology</v>
      </c>
      <c r="T357" t="str">
        <f>RIGHT(R357,LEN(R357) - FIND("/",R357,1))</f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ROUND(E358/D358*100,0)</f>
        <v>37</v>
      </c>
      <c r="G358" t="s">
        <v>14</v>
      </c>
      <c r="H358">
        <v>40</v>
      </c>
      <c r="I358">
        <f>IF(H358=0, 0,ROUND(E358/H358,0))</f>
        <v>86</v>
      </c>
      <c r="J358" t="s">
        <v>107</v>
      </c>
      <c r="K358" t="s">
        <v>108</v>
      </c>
      <c r="L358">
        <v>1326520800</v>
      </c>
      <c r="M358">
        <v>1327298400</v>
      </c>
      <c r="N358" s="7">
        <f>(((L358/60)/60)/24)+DATE(1970,1,1)</f>
        <v>40922.25</v>
      </c>
      <c r="O358" s="7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>LEFT(R358,FIND("/",R358,1)-1)</f>
        <v>theater</v>
      </c>
      <c r="T358" t="str">
        <f>RIGHT(R358,LEN(R358) - FIND("/",R358,1))</f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ROUND(E359/D359*100,0)</f>
        <v>185</v>
      </c>
      <c r="G359" t="s">
        <v>20</v>
      </c>
      <c r="H359">
        <v>41</v>
      </c>
      <c r="I359">
        <f>IF(H359=0, 0,ROUND(E359/H359,0))</f>
        <v>104</v>
      </c>
      <c r="J359" t="s">
        <v>21</v>
      </c>
      <c r="K359" t="s">
        <v>22</v>
      </c>
      <c r="L359">
        <v>1441256400</v>
      </c>
      <c r="M359">
        <v>1443416400</v>
      </c>
      <c r="N359" s="7">
        <f>(((L359/60)/60)/24)+DATE(1970,1,1)</f>
        <v>42250.208333333328</v>
      </c>
      <c r="O359" s="7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LEFT(R359,FIND("/",R359,1)-1)</f>
        <v>games</v>
      </c>
      <c r="T359" t="str">
        <f>RIGHT(R359,LEN(R359) - FIND("/",R359,1))</f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ROUND(E360/D360*100,0)</f>
        <v>12</v>
      </c>
      <c r="G360" t="s">
        <v>14</v>
      </c>
      <c r="H360">
        <v>23</v>
      </c>
      <c r="I360">
        <f>IF(H360=0, 0,ROUND(E360/H360,0))</f>
        <v>50</v>
      </c>
      <c r="J360" t="s">
        <v>15</v>
      </c>
      <c r="K360" t="s">
        <v>16</v>
      </c>
      <c r="L360">
        <v>1533877200</v>
      </c>
      <c r="M360">
        <v>1534136400</v>
      </c>
      <c r="N360" s="7">
        <f>(((L360/60)/60)/24)+DATE(1970,1,1)</f>
        <v>43322.208333333328</v>
      </c>
      <c r="O360" s="7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LEFT(R360,FIND("/",R360,1)-1)</f>
        <v>photography</v>
      </c>
      <c r="T360" t="str">
        <f>RIGHT(R360,LEN(R360) - FIND("/",R360,1))</f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ROUND(E361/D361*100,0)</f>
        <v>299</v>
      </c>
      <c r="G361" t="s">
        <v>20</v>
      </c>
      <c r="H361">
        <v>187</v>
      </c>
      <c r="I361">
        <f>IF(H361=0, 0,ROUND(E361/H361,0))</f>
        <v>64</v>
      </c>
      <c r="J361" t="s">
        <v>21</v>
      </c>
      <c r="K361" t="s">
        <v>22</v>
      </c>
      <c r="L361">
        <v>1314421200</v>
      </c>
      <c r="M361">
        <v>1315026000</v>
      </c>
      <c r="N361" s="7">
        <f>(((L361/60)/60)/24)+DATE(1970,1,1)</f>
        <v>40782.208333333336</v>
      </c>
      <c r="O361" s="7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LEFT(R361,FIND("/",R361,1)-1)</f>
        <v>film &amp; video</v>
      </c>
      <c r="T361" t="str">
        <f>RIGHT(R361,LEN(R361) - FIND("/",R361,1))</f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ROUND(E362/D362*100,0)</f>
        <v>226</v>
      </c>
      <c r="G362" t="s">
        <v>20</v>
      </c>
      <c r="H362">
        <v>2875</v>
      </c>
      <c r="I362">
        <f>IF(H362=0, 0,ROUND(E362/H362,0))</f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>(((L362/60)/60)/24)+DATE(1970,1,1)</f>
        <v>40544.25</v>
      </c>
      <c r="O362" s="7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>LEFT(R362,FIND("/",R362,1)-1)</f>
        <v>theater</v>
      </c>
      <c r="T362" t="str">
        <f>RIGHT(R362,LEN(R362) - FIND("/",R362,1))</f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ROUND(E363/D363*100,0)</f>
        <v>174</v>
      </c>
      <c r="G363" t="s">
        <v>20</v>
      </c>
      <c r="H363">
        <v>88</v>
      </c>
      <c r="I363">
        <f>IF(H363=0, 0,ROUND(E363/H363,0))</f>
        <v>108</v>
      </c>
      <c r="J363" t="s">
        <v>21</v>
      </c>
      <c r="K363" t="s">
        <v>22</v>
      </c>
      <c r="L363">
        <v>1507352400</v>
      </c>
      <c r="M363">
        <v>1509426000</v>
      </c>
      <c r="N363" s="7">
        <f>(((L363/60)/60)/24)+DATE(1970,1,1)</f>
        <v>43015.208333333328</v>
      </c>
      <c r="O363" s="7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LEFT(R363,FIND("/",R363,1)-1)</f>
        <v>theater</v>
      </c>
      <c r="T363" t="str">
        <f>RIGHT(R363,LEN(R363) - FIND("/",R363,1))</f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ROUND(E364/D364*100,0)</f>
        <v>372</v>
      </c>
      <c r="G364" t="s">
        <v>20</v>
      </c>
      <c r="H364">
        <v>191</v>
      </c>
      <c r="I364">
        <f>IF(H364=0, 0,ROUND(E364/H364,0))</f>
        <v>72</v>
      </c>
      <c r="J364" t="s">
        <v>21</v>
      </c>
      <c r="K364" t="s">
        <v>22</v>
      </c>
      <c r="L364">
        <v>1296108000</v>
      </c>
      <c r="M364">
        <v>1299391200</v>
      </c>
      <c r="N364" s="7">
        <f>(((L364/60)/60)/24)+DATE(1970,1,1)</f>
        <v>40570.25</v>
      </c>
      <c r="O364" s="7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>LEFT(R364,FIND("/",R364,1)-1)</f>
        <v>music</v>
      </c>
      <c r="T364" t="str">
        <f>RIGHT(R364,LEN(R364) - FIND("/",R364,1))</f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ROUND(E365/D365*100,0)</f>
        <v>160</v>
      </c>
      <c r="G365" t="s">
        <v>20</v>
      </c>
      <c r="H365">
        <v>139</v>
      </c>
      <c r="I365">
        <f>IF(H365=0, 0,ROUND(E365/H365,0))</f>
        <v>60</v>
      </c>
      <c r="J365" t="s">
        <v>21</v>
      </c>
      <c r="K365" t="s">
        <v>22</v>
      </c>
      <c r="L365">
        <v>1324965600</v>
      </c>
      <c r="M365">
        <v>1325052000</v>
      </c>
      <c r="N365" s="7">
        <f>(((L365/60)/60)/24)+DATE(1970,1,1)</f>
        <v>40904.25</v>
      </c>
      <c r="O365" s="7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>LEFT(R365,FIND("/",R365,1)-1)</f>
        <v>music</v>
      </c>
      <c r="T365" t="str">
        <f>RIGHT(R365,LEN(R365) - FIND("/",R365,1))</f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ROUND(E366/D366*100,0)</f>
        <v>1616</v>
      </c>
      <c r="G366" t="s">
        <v>20</v>
      </c>
      <c r="H366">
        <v>186</v>
      </c>
      <c r="I366">
        <f>IF(H366=0, 0,ROUND(E366/H366,0))</f>
        <v>78</v>
      </c>
      <c r="J366" t="s">
        <v>21</v>
      </c>
      <c r="K366" t="s">
        <v>22</v>
      </c>
      <c r="L366">
        <v>1520229600</v>
      </c>
      <c r="M366">
        <v>1522818000</v>
      </c>
      <c r="N366" s="7">
        <f>(((L366/60)/60)/24)+DATE(1970,1,1)</f>
        <v>43164.25</v>
      </c>
      <c r="O366" s="7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LEFT(R366,FIND("/",R366,1)-1)</f>
        <v>music</v>
      </c>
      <c r="T366" t="str">
        <f>RIGHT(R366,LEN(R366) - FIND("/",R366,1))</f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ROUND(E367/D367*100,0)</f>
        <v>733</v>
      </c>
      <c r="G367" t="s">
        <v>20</v>
      </c>
      <c r="H367">
        <v>112</v>
      </c>
      <c r="I367">
        <f>IF(H367=0, 0,ROUND(E367/H367,0))</f>
        <v>105</v>
      </c>
      <c r="J367" t="s">
        <v>26</v>
      </c>
      <c r="K367" t="s">
        <v>27</v>
      </c>
      <c r="L367">
        <v>1482991200</v>
      </c>
      <c r="M367">
        <v>1485324000</v>
      </c>
      <c r="N367" s="7">
        <f>(((L367/60)/60)/24)+DATE(1970,1,1)</f>
        <v>42733.25</v>
      </c>
      <c r="O367" s="7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>LEFT(R367,FIND("/",R367,1)-1)</f>
        <v>theater</v>
      </c>
      <c r="T367" t="str">
        <f>RIGHT(R367,LEN(R367) - FIND("/",R367,1))</f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ROUND(E368/D368*100,0)</f>
        <v>592</v>
      </c>
      <c r="G368" t="s">
        <v>20</v>
      </c>
      <c r="H368">
        <v>101</v>
      </c>
      <c r="I368">
        <f>IF(H368=0, 0,ROUND(E368/H368,0))</f>
        <v>106</v>
      </c>
      <c r="J368" t="s">
        <v>21</v>
      </c>
      <c r="K368" t="s">
        <v>22</v>
      </c>
      <c r="L368">
        <v>1294034400</v>
      </c>
      <c r="M368">
        <v>1294120800</v>
      </c>
      <c r="N368" s="7">
        <f>(((L368/60)/60)/24)+DATE(1970,1,1)</f>
        <v>40546.25</v>
      </c>
      <c r="O368" s="7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>LEFT(R368,FIND("/",R368,1)-1)</f>
        <v>theater</v>
      </c>
      <c r="T368" t="str">
        <f>RIGHT(R368,LEN(R368) - FIND("/",R368,1))</f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ROUND(E369/D369*100,0)</f>
        <v>19</v>
      </c>
      <c r="G369" t="s">
        <v>14</v>
      </c>
      <c r="H369">
        <v>75</v>
      </c>
      <c r="I369">
        <f>IF(H369=0, 0,ROUND(E369/H369,0))</f>
        <v>25</v>
      </c>
      <c r="J369" t="s">
        <v>21</v>
      </c>
      <c r="K369" t="s">
        <v>22</v>
      </c>
      <c r="L369">
        <v>1413608400</v>
      </c>
      <c r="M369">
        <v>1415685600</v>
      </c>
      <c r="N369" s="7">
        <f>(((L369/60)/60)/24)+DATE(1970,1,1)</f>
        <v>41930.208333333336</v>
      </c>
      <c r="O369" s="7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>LEFT(R369,FIND("/",R369,1)-1)</f>
        <v>theater</v>
      </c>
      <c r="T369" t="str">
        <f>RIGHT(R369,LEN(R369) - FIND("/",R369,1))</f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ROUND(E370/D370*100,0)</f>
        <v>277</v>
      </c>
      <c r="G370" t="s">
        <v>20</v>
      </c>
      <c r="H370">
        <v>206</v>
      </c>
      <c r="I370">
        <f>IF(H370=0, 0,ROUND(E370/H370,0))</f>
        <v>70</v>
      </c>
      <c r="J370" t="s">
        <v>40</v>
      </c>
      <c r="K370" t="s">
        <v>41</v>
      </c>
      <c r="L370">
        <v>1286946000</v>
      </c>
      <c r="M370">
        <v>1288933200</v>
      </c>
      <c r="N370" s="7">
        <f>(((L370/60)/60)/24)+DATE(1970,1,1)</f>
        <v>40464.208333333336</v>
      </c>
      <c r="O370" s="7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LEFT(R370,FIND("/",R370,1)-1)</f>
        <v>film &amp; video</v>
      </c>
      <c r="T370" t="str">
        <f>RIGHT(R370,LEN(R370) - FIND("/",R370,1))</f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ROUND(E371/D371*100,0)</f>
        <v>273</v>
      </c>
      <c r="G371" t="s">
        <v>20</v>
      </c>
      <c r="H371">
        <v>154</v>
      </c>
      <c r="I371">
        <f>IF(H371=0, 0,ROUND(E371/H371,0))</f>
        <v>96</v>
      </c>
      <c r="J371" t="s">
        <v>21</v>
      </c>
      <c r="K371" t="s">
        <v>22</v>
      </c>
      <c r="L371">
        <v>1359871200</v>
      </c>
      <c r="M371">
        <v>1363237200</v>
      </c>
      <c r="N371" s="7">
        <f>(((L371/60)/60)/24)+DATE(1970,1,1)</f>
        <v>41308.25</v>
      </c>
      <c r="O371" s="7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LEFT(R371,FIND("/",R371,1)-1)</f>
        <v>film &amp; video</v>
      </c>
      <c r="T371" t="str">
        <f>RIGHT(R371,LEN(R371) - FIND("/",R371,1))</f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ROUND(E372/D372*100,0)</f>
        <v>159</v>
      </c>
      <c r="G372" t="s">
        <v>20</v>
      </c>
      <c r="H372">
        <v>5966</v>
      </c>
      <c r="I372">
        <f>IF(H372=0, 0,ROUND(E372/H372,0))</f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>(((L372/60)/60)/24)+DATE(1970,1,1)</f>
        <v>43570.208333333328</v>
      </c>
      <c r="O372" s="7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LEFT(R372,FIND("/",R372,1)-1)</f>
        <v>theater</v>
      </c>
      <c r="T372" t="str">
        <f>RIGHT(R372,LEN(R372) - FIND("/",R372,1))</f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ROUND(E373/D373*100,0)</f>
        <v>68</v>
      </c>
      <c r="G373" t="s">
        <v>14</v>
      </c>
      <c r="H373">
        <v>2176</v>
      </c>
      <c r="I373">
        <f>IF(H373=0, 0,ROUND(E373/H373,0))</f>
        <v>59</v>
      </c>
      <c r="J373" t="s">
        <v>21</v>
      </c>
      <c r="K373" t="s">
        <v>22</v>
      </c>
      <c r="L373">
        <v>1423375200</v>
      </c>
      <c r="M373">
        <v>1427778000</v>
      </c>
      <c r="N373" s="7">
        <f>(((L373/60)/60)/24)+DATE(1970,1,1)</f>
        <v>42043.25</v>
      </c>
      <c r="O373" s="7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LEFT(R373,FIND("/",R373,1)-1)</f>
        <v>theater</v>
      </c>
      <c r="T373" t="str">
        <f>RIGHT(R373,LEN(R373) - FIND("/",R373,1))</f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ROUND(E374/D374*100,0)</f>
        <v>1592</v>
      </c>
      <c r="G374" t="s">
        <v>20</v>
      </c>
      <c r="H374">
        <v>169</v>
      </c>
      <c r="I374">
        <f>IF(H374=0, 0,ROUND(E374/H374,0))</f>
        <v>85</v>
      </c>
      <c r="J374" t="s">
        <v>21</v>
      </c>
      <c r="K374" t="s">
        <v>22</v>
      </c>
      <c r="L374">
        <v>1420696800</v>
      </c>
      <c r="M374">
        <v>1422424800</v>
      </c>
      <c r="N374" s="7">
        <f>(((L374/60)/60)/24)+DATE(1970,1,1)</f>
        <v>42012.25</v>
      </c>
      <c r="O374" s="7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>LEFT(R374,FIND("/",R374,1)-1)</f>
        <v>film &amp; video</v>
      </c>
      <c r="T374" t="str">
        <f>RIGHT(R374,LEN(R374) - FIND("/",R374,1))</f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ROUND(E375/D375*100,0)</f>
        <v>730</v>
      </c>
      <c r="G375" t="s">
        <v>20</v>
      </c>
      <c r="H375">
        <v>2106</v>
      </c>
      <c r="I375">
        <f>IF(H375=0, 0,ROUND(E375/H375,0))</f>
        <v>78</v>
      </c>
      <c r="J375" t="s">
        <v>21</v>
      </c>
      <c r="K375" t="s">
        <v>22</v>
      </c>
      <c r="L375">
        <v>1502946000</v>
      </c>
      <c r="M375">
        <v>1503637200</v>
      </c>
      <c r="N375" s="7">
        <f>(((L375/60)/60)/24)+DATE(1970,1,1)</f>
        <v>42964.208333333328</v>
      </c>
      <c r="O375" s="7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LEFT(R375,FIND("/",R375,1)-1)</f>
        <v>theater</v>
      </c>
      <c r="T375" t="str">
        <f>RIGHT(R375,LEN(R375) - FIND("/",R375,1))</f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ROUND(E376/D376*100,0)</f>
        <v>13</v>
      </c>
      <c r="G376" t="s">
        <v>14</v>
      </c>
      <c r="H376">
        <v>441</v>
      </c>
      <c r="I376">
        <f>IF(H376=0, 0,ROUND(E376/H376,0))</f>
        <v>50</v>
      </c>
      <c r="J376" t="s">
        <v>21</v>
      </c>
      <c r="K376" t="s">
        <v>22</v>
      </c>
      <c r="L376">
        <v>1547186400</v>
      </c>
      <c r="M376">
        <v>1547618400</v>
      </c>
      <c r="N376" s="7">
        <f>(((L376/60)/60)/24)+DATE(1970,1,1)</f>
        <v>43476.25</v>
      </c>
      <c r="O376" s="7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>LEFT(R376,FIND("/",R376,1)-1)</f>
        <v>film &amp; video</v>
      </c>
      <c r="T376" t="str">
        <f>RIGHT(R376,LEN(R376) - FIND("/",R376,1))</f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ROUND(E377/D377*100,0)</f>
        <v>55</v>
      </c>
      <c r="G377" t="s">
        <v>14</v>
      </c>
      <c r="H377">
        <v>25</v>
      </c>
      <c r="I377">
        <f>IF(H377=0, 0,ROUND(E377/H377,0))</f>
        <v>59</v>
      </c>
      <c r="J377" t="s">
        <v>21</v>
      </c>
      <c r="K377" t="s">
        <v>22</v>
      </c>
      <c r="L377">
        <v>1444971600</v>
      </c>
      <c r="M377">
        <v>1449900000</v>
      </c>
      <c r="N377" s="7">
        <f>(((L377/60)/60)/24)+DATE(1970,1,1)</f>
        <v>42293.208333333328</v>
      </c>
      <c r="O377" s="7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>LEFT(R377,FIND("/",R377,1)-1)</f>
        <v>music</v>
      </c>
      <c r="T377" t="str">
        <f>RIGHT(R377,LEN(R377) - FIND("/",R377,1))</f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ROUND(E378/D378*100,0)</f>
        <v>361</v>
      </c>
      <c r="G378" t="s">
        <v>20</v>
      </c>
      <c r="H378">
        <v>131</v>
      </c>
      <c r="I378">
        <f>IF(H378=0, 0,ROUND(E378/H378,0))</f>
        <v>94</v>
      </c>
      <c r="J378" t="s">
        <v>21</v>
      </c>
      <c r="K378" t="s">
        <v>22</v>
      </c>
      <c r="L378">
        <v>1404622800</v>
      </c>
      <c r="M378">
        <v>1405141200</v>
      </c>
      <c r="N378" s="7">
        <f>(((L378/60)/60)/24)+DATE(1970,1,1)</f>
        <v>41826.208333333336</v>
      </c>
      <c r="O378" s="7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LEFT(R378,FIND("/",R378,1)-1)</f>
        <v>music</v>
      </c>
      <c r="T378" t="str">
        <f>RIGHT(R378,LEN(R378) - FIND("/",R378,1))</f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ROUND(E379/D379*100,0)</f>
        <v>10</v>
      </c>
      <c r="G379" t="s">
        <v>14</v>
      </c>
      <c r="H379">
        <v>127</v>
      </c>
      <c r="I379">
        <f>IF(H379=0, 0,ROUND(E379/H379,0))</f>
        <v>40</v>
      </c>
      <c r="J379" t="s">
        <v>21</v>
      </c>
      <c r="K379" t="s">
        <v>22</v>
      </c>
      <c r="L379">
        <v>1571720400</v>
      </c>
      <c r="M379">
        <v>1572933600</v>
      </c>
      <c r="N379" s="7">
        <f>(((L379/60)/60)/24)+DATE(1970,1,1)</f>
        <v>43760.208333333328</v>
      </c>
      <c r="O379" s="7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>LEFT(R379,FIND("/",R379,1)-1)</f>
        <v>theater</v>
      </c>
      <c r="T379" t="str">
        <f>RIGHT(R379,LEN(R379) - FIND("/",R379,1))</f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ROUND(E380/D380*100,0)</f>
        <v>14</v>
      </c>
      <c r="G380" t="s">
        <v>14</v>
      </c>
      <c r="H380">
        <v>355</v>
      </c>
      <c r="I380">
        <f>IF(H380=0, 0,ROUND(E380/H380,0))</f>
        <v>70</v>
      </c>
      <c r="J380" t="s">
        <v>21</v>
      </c>
      <c r="K380" t="s">
        <v>22</v>
      </c>
      <c r="L380">
        <v>1526878800</v>
      </c>
      <c r="M380">
        <v>1530162000</v>
      </c>
      <c r="N380" s="7">
        <f>(((L380/60)/60)/24)+DATE(1970,1,1)</f>
        <v>43241.208333333328</v>
      </c>
      <c r="O380" s="7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LEFT(R380,FIND("/",R380,1)-1)</f>
        <v>film &amp; video</v>
      </c>
      <c r="T380" t="str">
        <f>RIGHT(R380,LEN(R380) - FIND("/",R380,1))</f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ROUND(E381/D381*100,0)</f>
        <v>40</v>
      </c>
      <c r="G381" t="s">
        <v>14</v>
      </c>
      <c r="H381">
        <v>44</v>
      </c>
      <c r="I381">
        <f>IF(H381=0, 0,ROUND(E381/H381,0))</f>
        <v>66</v>
      </c>
      <c r="J381" t="s">
        <v>40</v>
      </c>
      <c r="K381" t="s">
        <v>41</v>
      </c>
      <c r="L381">
        <v>1319691600</v>
      </c>
      <c r="M381">
        <v>1320904800</v>
      </c>
      <c r="N381" s="7">
        <f>(((L381/60)/60)/24)+DATE(1970,1,1)</f>
        <v>40843.208333333336</v>
      </c>
      <c r="O381" s="7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>LEFT(R381,FIND("/",R381,1)-1)</f>
        <v>theater</v>
      </c>
      <c r="T381" t="str">
        <f>RIGHT(R381,LEN(R381) - FIND("/",R381,1))</f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ROUND(E382/D382*100,0)</f>
        <v>160</v>
      </c>
      <c r="G382" t="s">
        <v>20</v>
      </c>
      <c r="H382">
        <v>84</v>
      </c>
      <c r="I382">
        <f>IF(H382=0, 0,ROUND(E382/H382,0))</f>
        <v>48</v>
      </c>
      <c r="J382" t="s">
        <v>21</v>
      </c>
      <c r="K382" t="s">
        <v>22</v>
      </c>
      <c r="L382">
        <v>1371963600</v>
      </c>
      <c r="M382">
        <v>1372395600</v>
      </c>
      <c r="N382" s="7">
        <f>(((L382/60)/60)/24)+DATE(1970,1,1)</f>
        <v>41448.208333333336</v>
      </c>
      <c r="O382" s="7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LEFT(R382,FIND("/",R382,1)-1)</f>
        <v>theater</v>
      </c>
      <c r="T382" t="str">
        <f>RIGHT(R382,LEN(R382) - FIND("/",R382,1))</f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ROUND(E383/D383*100,0)</f>
        <v>184</v>
      </c>
      <c r="G383" t="s">
        <v>20</v>
      </c>
      <c r="H383">
        <v>155</v>
      </c>
      <c r="I383">
        <f>IF(H383=0, 0,ROUND(E383/H383,0))</f>
        <v>63</v>
      </c>
      <c r="J383" t="s">
        <v>21</v>
      </c>
      <c r="K383" t="s">
        <v>22</v>
      </c>
      <c r="L383">
        <v>1433739600</v>
      </c>
      <c r="M383">
        <v>1437714000</v>
      </c>
      <c r="N383" s="7">
        <f>(((L383/60)/60)/24)+DATE(1970,1,1)</f>
        <v>42163.208333333328</v>
      </c>
      <c r="O383" s="7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LEFT(R383,FIND("/",R383,1)-1)</f>
        <v>theater</v>
      </c>
      <c r="T383" t="str">
        <f>RIGHT(R383,LEN(R383) - FIND("/",R383,1))</f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ROUND(E384/D384*100,0)</f>
        <v>64</v>
      </c>
      <c r="G384" t="s">
        <v>14</v>
      </c>
      <c r="H384">
        <v>67</v>
      </c>
      <c r="I384">
        <f>IF(H384=0, 0,ROUND(E384/H384,0))</f>
        <v>87</v>
      </c>
      <c r="J384" t="s">
        <v>21</v>
      </c>
      <c r="K384" t="s">
        <v>22</v>
      </c>
      <c r="L384">
        <v>1508130000</v>
      </c>
      <c r="M384">
        <v>1509771600</v>
      </c>
      <c r="N384" s="7">
        <f>(((L384/60)/60)/24)+DATE(1970,1,1)</f>
        <v>43024.208333333328</v>
      </c>
      <c r="O384" s="7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LEFT(R384,FIND("/",R384,1)-1)</f>
        <v>photography</v>
      </c>
      <c r="T384" t="str">
        <f>RIGHT(R384,LEN(R384) - FIND("/",R384,1))</f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ROUND(E385/D385*100,0)</f>
        <v>225</v>
      </c>
      <c r="G385" t="s">
        <v>20</v>
      </c>
      <c r="H385">
        <v>189</v>
      </c>
      <c r="I385">
        <f>IF(H385=0, 0,ROUND(E385/H385,0))</f>
        <v>75</v>
      </c>
      <c r="J385" t="s">
        <v>21</v>
      </c>
      <c r="K385" t="s">
        <v>22</v>
      </c>
      <c r="L385">
        <v>1550037600</v>
      </c>
      <c r="M385">
        <v>1550556000</v>
      </c>
      <c r="N385" s="7">
        <f>(((L385/60)/60)/24)+DATE(1970,1,1)</f>
        <v>43509.25</v>
      </c>
      <c r="O385" s="7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>LEFT(R385,FIND("/",R385,1)-1)</f>
        <v>food</v>
      </c>
      <c r="T385" t="str">
        <f>RIGHT(R385,LEN(R385) - FIND("/",R385,1))</f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ROUND(E386/D386*100,0)</f>
        <v>172</v>
      </c>
      <c r="G386" t="s">
        <v>20</v>
      </c>
      <c r="H386">
        <v>4799</v>
      </c>
      <c r="I386">
        <f>IF(H386=0, 0,ROUND(E386/H386,0))</f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>(((L386/60)/60)/24)+DATE(1970,1,1)</f>
        <v>42776.25</v>
      </c>
      <c r="O386" s="7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>LEFT(R386,FIND("/",R386,1)-1)</f>
        <v>film &amp; video</v>
      </c>
      <c r="T386" t="str">
        <f>RIGHT(R386,LEN(R386) - FIND("/",R386,1))</f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ROUND(E387/D387*100,0)</f>
        <v>146</v>
      </c>
      <c r="G387" t="s">
        <v>20</v>
      </c>
      <c r="H387">
        <v>1137</v>
      </c>
      <c r="I387">
        <f>IF(H387=0, 0,ROUND(E387/H387,0))</f>
        <v>50</v>
      </c>
      <c r="J387" t="s">
        <v>21</v>
      </c>
      <c r="K387" t="s">
        <v>22</v>
      </c>
      <c r="L387">
        <v>1553835600</v>
      </c>
      <c r="M387">
        <v>1556600400</v>
      </c>
      <c r="N387" s="7">
        <f>(((L387/60)/60)/24)+DATE(1970,1,1)</f>
        <v>43553.208333333328</v>
      </c>
      <c r="O387" s="7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LEFT(R387,FIND("/",R387,1)-1)</f>
        <v>publishing</v>
      </c>
      <c r="T387" t="str">
        <f>RIGHT(R387,LEN(R387) - FIND("/",R387,1))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ROUND(E388/D388*100,0)</f>
        <v>76</v>
      </c>
      <c r="G388" t="s">
        <v>14</v>
      </c>
      <c r="H388">
        <v>1068</v>
      </c>
      <c r="I388">
        <f>IF(H388=0, 0,ROUND(E388/H388,0))</f>
        <v>97</v>
      </c>
      <c r="J388" t="s">
        <v>21</v>
      </c>
      <c r="K388" t="s">
        <v>22</v>
      </c>
      <c r="L388">
        <v>1277528400</v>
      </c>
      <c r="M388">
        <v>1278565200</v>
      </c>
      <c r="N388" s="7">
        <f>(((L388/60)/60)/24)+DATE(1970,1,1)</f>
        <v>40355.208333333336</v>
      </c>
      <c r="O388" s="7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LEFT(R388,FIND("/",R388,1)-1)</f>
        <v>theater</v>
      </c>
      <c r="T388" t="str">
        <f>RIGHT(R388,LEN(R388) - FIND("/",R388,1))</f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ROUND(E389/D389*100,0)</f>
        <v>39</v>
      </c>
      <c r="G389" t="s">
        <v>14</v>
      </c>
      <c r="H389">
        <v>424</v>
      </c>
      <c r="I389">
        <f>IF(H389=0, 0,ROUND(E389/H389,0))</f>
        <v>101</v>
      </c>
      <c r="J389" t="s">
        <v>21</v>
      </c>
      <c r="K389" t="s">
        <v>22</v>
      </c>
      <c r="L389">
        <v>1339477200</v>
      </c>
      <c r="M389">
        <v>1339909200</v>
      </c>
      <c r="N389" s="7">
        <f>(((L389/60)/60)/24)+DATE(1970,1,1)</f>
        <v>41072.208333333336</v>
      </c>
      <c r="O389" s="7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LEFT(R389,FIND("/",R389,1)-1)</f>
        <v>technology</v>
      </c>
      <c r="T389" t="str">
        <f>RIGHT(R389,LEN(R389) - FIND("/",R389,1))</f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ROUND(E390/D390*100,0)</f>
        <v>11</v>
      </c>
      <c r="G390" t="s">
        <v>74</v>
      </c>
      <c r="H390">
        <v>145</v>
      </c>
      <c r="I390">
        <f>IF(H390=0, 0,ROUND(E390/H390,0))</f>
        <v>89</v>
      </c>
      <c r="J390" t="s">
        <v>98</v>
      </c>
      <c r="K390" t="s">
        <v>99</v>
      </c>
      <c r="L390">
        <v>1325656800</v>
      </c>
      <c r="M390">
        <v>1325829600</v>
      </c>
      <c r="N390" s="7">
        <f>(((L390/60)/60)/24)+DATE(1970,1,1)</f>
        <v>40912.25</v>
      </c>
      <c r="O390" s="7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>LEFT(R390,FIND("/",R390,1)-1)</f>
        <v>music</v>
      </c>
      <c r="T390" t="str">
        <f>RIGHT(R390,LEN(R390) - FIND("/",R390,1))</f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ROUND(E391/D391*100,0)</f>
        <v>122</v>
      </c>
      <c r="G391" t="s">
        <v>20</v>
      </c>
      <c r="H391">
        <v>1152</v>
      </c>
      <c r="I391">
        <f>IF(H391=0, 0,ROUND(E391/H391,0))</f>
        <v>88</v>
      </c>
      <c r="J391" t="s">
        <v>21</v>
      </c>
      <c r="K391" t="s">
        <v>22</v>
      </c>
      <c r="L391">
        <v>1288242000</v>
      </c>
      <c r="M391">
        <v>1290578400</v>
      </c>
      <c r="N391" s="7">
        <f>(((L391/60)/60)/24)+DATE(1970,1,1)</f>
        <v>40479.208333333336</v>
      </c>
      <c r="O391" s="7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>LEFT(R391,FIND("/",R391,1)-1)</f>
        <v>theater</v>
      </c>
      <c r="T391" t="str">
        <f>RIGHT(R391,LEN(R391) - FIND("/",R391,1))</f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ROUND(E392/D392*100,0)</f>
        <v>187</v>
      </c>
      <c r="G392" t="s">
        <v>20</v>
      </c>
      <c r="H392">
        <v>50</v>
      </c>
      <c r="I392">
        <f>IF(H392=0, 0,ROUND(E392/H392,0))</f>
        <v>90</v>
      </c>
      <c r="J392" t="s">
        <v>21</v>
      </c>
      <c r="K392" t="s">
        <v>22</v>
      </c>
      <c r="L392">
        <v>1379048400</v>
      </c>
      <c r="M392">
        <v>1380344400</v>
      </c>
      <c r="N392" s="7">
        <f>(((L392/60)/60)/24)+DATE(1970,1,1)</f>
        <v>41530.208333333336</v>
      </c>
      <c r="O392" s="7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LEFT(R392,FIND("/",R392,1)-1)</f>
        <v>photography</v>
      </c>
      <c r="T392" t="str">
        <f>RIGHT(R392,LEN(R392) - FIND("/",R392,1))</f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ROUND(E393/D393*100,0)</f>
        <v>7</v>
      </c>
      <c r="G393" t="s">
        <v>14</v>
      </c>
      <c r="H393">
        <v>151</v>
      </c>
      <c r="I393">
        <f>IF(H393=0, 0,ROUND(E393/H393,0))</f>
        <v>29</v>
      </c>
      <c r="J393" t="s">
        <v>21</v>
      </c>
      <c r="K393" t="s">
        <v>22</v>
      </c>
      <c r="L393">
        <v>1389679200</v>
      </c>
      <c r="M393">
        <v>1389852000</v>
      </c>
      <c r="N393" s="7">
        <f>(((L393/60)/60)/24)+DATE(1970,1,1)</f>
        <v>41653.25</v>
      </c>
      <c r="O393" s="7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>LEFT(R393,FIND("/",R393,1)-1)</f>
        <v>publishing</v>
      </c>
      <c r="T393" t="str">
        <f>RIGHT(R393,LEN(R393) - FIND("/",R393,1))</f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ROUND(E394/D394*100,0)</f>
        <v>66</v>
      </c>
      <c r="G394" t="s">
        <v>14</v>
      </c>
      <c r="H394">
        <v>1608</v>
      </c>
      <c r="I394">
        <f>IF(H394=0, 0,ROUND(E394/H394,0))</f>
        <v>42</v>
      </c>
      <c r="J394" t="s">
        <v>21</v>
      </c>
      <c r="K394" t="s">
        <v>22</v>
      </c>
      <c r="L394">
        <v>1294293600</v>
      </c>
      <c r="M394">
        <v>1294466400</v>
      </c>
      <c r="N394" s="7">
        <f>(((L394/60)/60)/24)+DATE(1970,1,1)</f>
        <v>40549.25</v>
      </c>
      <c r="O394" s="7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>LEFT(R394,FIND("/",R394,1)-1)</f>
        <v>technology</v>
      </c>
      <c r="T394" t="str">
        <f>RIGHT(R394,LEN(R394) - FIND("/",R394,1))</f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ROUND(E395/D395*100,0)</f>
        <v>229</v>
      </c>
      <c r="G395" t="s">
        <v>20</v>
      </c>
      <c r="H395">
        <v>3059</v>
      </c>
      <c r="I395">
        <f>IF(H395=0, 0,ROUND(E395/H395,0))</f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>(((L395/60)/60)/24)+DATE(1970,1,1)</f>
        <v>42933.208333333328</v>
      </c>
      <c r="O395" s="7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LEFT(R395,FIND("/",R395,1)-1)</f>
        <v>music</v>
      </c>
      <c r="T395" t="str">
        <f>RIGHT(R395,LEN(R395) - FIND("/",R395,1))</f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ROUND(E396/D396*100,0)</f>
        <v>469</v>
      </c>
      <c r="G396" t="s">
        <v>20</v>
      </c>
      <c r="H396">
        <v>34</v>
      </c>
      <c r="I396">
        <f>IF(H396=0, 0,ROUND(E396/H396,0))</f>
        <v>110</v>
      </c>
      <c r="J396" t="s">
        <v>21</v>
      </c>
      <c r="K396" t="s">
        <v>22</v>
      </c>
      <c r="L396">
        <v>1375074000</v>
      </c>
      <c r="M396">
        <v>1375938000</v>
      </c>
      <c r="N396" s="7">
        <f>(((L396/60)/60)/24)+DATE(1970,1,1)</f>
        <v>41484.208333333336</v>
      </c>
      <c r="O396" s="7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LEFT(R396,FIND("/",R396,1)-1)</f>
        <v>film &amp; video</v>
      </c>
      <c r="T396" t="str">
        <f>RIGHT(R396,LEN(R396) - FIND("/",R396,1))</f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ROUND(E397/D397*100,0)</f>
        <v>130</v>
      </c>
      <c r="G397" t="s">
        <v>20</v>
      </c>
      <c r="H397">
        <v>220</v>
      </c>
      <c r="I397">
        <f>IF(H397=0, 0,ROUND(E397/H397,0))</f>
        <v>42</v>
      </c>
      <c r="J397" t="s">
        <v>21</v>
      </c>
      <c r="K397" t="s">
        <v>22</v>
      </c>
      <c r="L397">
        <v>1323324000</v>
      </c>
      <c r="M397">
        <v>1323410400</v>
      </c>
      <c r="N397" s="7">
        <f>(((L397/60)/60)/24)+DATE(1970,1,1)</f>
        <v>40885.25</v>
      </c>
      <c r="O397" s="7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>LEFT(R397,FIND("/",R397,1)-1)</f>
        <v>theater</v>
      </c>
      <c r="T397" t="str">
        <f>RIGHT(R397,LEN(R397) - FIND("/",R397,1))</f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ROUND(E398/D398*100,0)</f>
        <v>167</v>
      </c>
      <c r="G398" t="s">
        <v>20</v>
      </c>
      <c r="H398">
        <v>1604</v>
      </c>
      <c r="I398">
        <f>IF(H398=0, 0,ROUND(E398/H398,0))</f>
        <v>48</v>
      </c>
      <c r="J398" t="s">
        <v>26</v>
      </c>
      <c r="K398" t="s">
        <v>27</v>
      </c>
      <c r="L398">
        <v>1538715600</v>
      </c>
      <c r="M398">
        <v>1539406800</v>
      </c>
      <c r="N398" s="7">
        <f>(((L398/60)/60)/24)+DATE(1970,1,1)</f>
        <v>43378.208333333328</v>
      </c>
      <c r="O398" s="7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LEFT(R398,FIND("/",R398,1)-1)</f>
        <v>film &amp; video</v>
      </c>
      <c r="T398" t="str">
        <f>RIGHT(R398,LEN(R398) - FIND("/",R398,1))</f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ROUND(E399/D399*100,0)</f>
        <v>174</v>
      </c>
      <c r="G399" t="s">
        <v>20</v>
      </c>
      <c r="H399">
        <v>454</v>
      </c>
      <c r="I399">
        <f>IF(H399=0, 0,ROUND(E399/H399,0))</f>
        <v>31</v>
      </c>
      <c r="J399" t="s">
        <v>21</v>
      </c>
      <c r="K399" t="s">
        <v>22</v>
      </c>
      <c r="L399">
        <v>1369285200</v>
      </c>
      <c r="M399">
        <v>1369803600</v>
      </c>
      <c r="N399" s="7">
        <f>(((L399/60)/60)/24)+DATE(1970,1,1)</f>
        <v>41417.208333333336</v>
      </c>
      <c r="O399" s="7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LEFT(R399,FIND("/",R399,1)-1)</f>
        <v>music</v>
      </c>
      <c r="T399" t="str">
        <f>RIGHT(R399,LEN(R399) - FIND("/",R399,1))</f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ROUND(E400/D400*100,0)</f>
        <v>718</v>
      </c>
      <c r="G400" t="s">
        <v>20</v>
      </c>
      <c r="H400">
        <v>123</v>
      </c>
      <c r="I400">
        <f>IF(H400=0, 0,ROUND(E400/H400,0))</f>
        <v>99</v>
      </c>
      <c r="J400" t="s">
        <v>107</v>
      </c>
      <c r="K400" t="s">
        <v>108</v>
      </c>
      <c r="L400">
        <v>1525755600</v>
      </c>
      <c r="M400">
        <v>1525928400</v>
      </c>
      <c r="N400" s="7">
        <f>(((L400/60)/60)/24)+DATE(1970,1,1)</f>
        <v>43228.208333333328</v>
      </c>
      <c r="O400" s="7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LEFT(R400,FIND("/",R400,1)-1)</f>
        <v>film &amp; video</v>
      </c>
      <c r="T400" t="str">
        <f>RIGHT(R400,LEN(R400) - FIND("/",R400,1))</f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ROUND(E401/D401*100,0)</f>
        <v>64</v>
      </c>
      <c r="G401" t="s">
        <v>14</v>
      </c>
      <c r="H401">
        <v>941</v>
      </c>
      <c r="I401">
        <f>IF(H401=0, 0,ROUND(E401/H401,0))</f>
        <v>66</v>
      </c>
      <c r="J401" t="s">
        <v>21</v>
      </c>
      <c r="K401" t="s">
        <v>22</v>
      </c>
      <c r="L401">
        <v>1296626400</v>
      </c>
      <c r="M401">
        <v>1297231200</v>
      </c>
      <c r="N401" s="7">
        <f>(((L401/60)/60)/24)+DATE(1970,1,1)</f>
        <v>40576.25</v>
      </c>
      <c r="O401" s="7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>LEFT(R401,FIND("/",R401,1)-1)</f>
        <v>music</v>
      </c>
      <c r="T401" t="str">
        <f>RIGHT(R401,LEN(R401) - FIND("/",R401,1))</f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ROUND(E402/D402*100,0)</f>
        <v>2</v>
      </c>
      <c r="G402" t="s">
        <v>14</v>
      </c>
      <c r="H402">
        <v>1</v>
      </c>
      <c r="I402">
        <f>IF(H402=0, 0,ROUND(E402/H402,0))</f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>(((L402/60)/60)/24)+DATE(1970,1,1)</f>
        <v>41502.208333333336</v>
      </c>
      <c r="O402" s="7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LEFT(R402,FIND("/",R402,1)-1)</f>
        <v>photography</v>
      </c>
      <c r="T402" t="str">
        <f>RIGHT(R402,LEN(R402) - FIND("/",R402,1))</f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ROUND(E403/D403*100,0)</f>
        <v>1530</v>
      </c>
      <c r="G403" t="s">
        <v>20</v>
      </c>
      <c r="H403">
        <v>299</v>
      </c>
      <c r="I403">
        <f>IF(H403=0, 0,ROUND(E403/H403,0))</f>
        <v>46</v>
      </c>
      <c r="J403" t="s">
        <v>21</v>
      </c>
      <c r="K403" t="s">
        <v>22</v>
      </c>
      <c r="L403">
        <v>1572152400</v>
      </c>
      <c r="M403">
        <v>1572152400</v>
      </c>
      <c r="N403" s="7">
        <f>(((L403/60)/60)/24)+DATE(1970,1,1)</f>
        <v>43765.208333333328</v>
      </c>
      <c r="O403" s="7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LEFT(R403,FIND("/",R403,1)-1)</f>
        <v>theater</v>
      </c>
      <c r="T403" t="str">
        <f>RIGHT(R403,LEN(R403) - FIND("/",R403,1))</f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ROUND(E404/D404*100,0)</f>
        <v>40</v>
      </c>
      <c r="G404" t="s">
        <v>14</v>
      </c>
      <c r="H404">
        <v>40</v>
      </c>
      <c r="I404">
        <f>IF(H404=0, 0,ROUND(E404/H404,0))</f>
        <v>74</v>
      </c>
      <c r="J404" t="s">
        <v>21</v>
      </c>
      <c r="K404" t="s">
        <v>22</v>
      </c>
      <c r="L404">
        <v>1325829600</v>
      </c>
      <c r="M404">
        <v>1329890400</v>
      </c>
      <c r="N404" s="7">
        <f>(((L404/60)/60)/24)+DATE(1970,1,1)</f>
        <v>40914.25</v>
      </c>
      <c r="O404" s="7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>LEFT(R404,FIND("/",R404,1)-1)</f>
        <v>film &amp; video</v>
      </c>
      <c r="T404" t="str">
        <f>RIGHT(R404,LEN(R404) - FIND("/",R404,1))</f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ROUND(E405/D405*100,0)</f>
        <v>86</v>
      </c>
      <c r="G405" t="s">
        <v>14</v>
      </c>
      <c r="H405">
        <v>3015</v>
      </c>
      <c r="I405">
        <f>IF(H405=0, 0,ROUND(E405/H405,0))</f>
        <v>56</v>
      </c>
      <c r="J405" t="s">
        <v>15</v>
      </c>
      <c r="K405" t="s">
        <v>16</v>
      </c>
      <c r="L405">
        <v>1273640400</v>
      </c>
      <c r="M405">
        <v>1276750800</v>
      </c>
      <c r="N405" s="7">
        <f>(((L405/60)/60)/24)+DATE(1970,1,1)</f>
        <v>40310.208333333336</v>
      </c>
      <c r="O405" s="7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LEFT(R405,FIND("/",R405,1)-1)</f>
        <v>theater</v>
      </c>
      <c r="T405" t="str">
        <f>RIGHT(R405,LEN(R405) - FIND("/",R405,1))</f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ROUND(E406/D406*100,0)</f>
        <v>316</v>
      </c>
      <c r="G406" t="s">
        <v>20</v>
      </c>
      <c r="H406">
        <v>2237</v>
      </c>
      <c r="I406">
        <f>IF(H406=0, 0,ROUND(E406/H406,0))</f>
        <v>69</v>
      </c>
      <c r="J406" t="s">
        <v>21</v>
      </c>
      <c r="K406" t="s">
        <v>22</v>
      </c>
      <c r="L406">
        <v>1510639200</v>
      </c>
      <c r="M406">
        <v>1510898400</v>
      </c>
      <c r="N406" s="7">
        <f>(((L406/60)/60)/24)+DATE(1970,1,1)</f>
        <v>43053.25</v>
      </c>
      <c r="O406" s="7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>LEFT(R406,FIND("/",R406,1)-1)</f>
        <v>theater</v>
      </c>
      <c r="T406" t="str">
        <f>RIGHT(R406,LEN(R406) - FIND("/",R406,1))</f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ROUND(E407/D407*100,0)</f>
        <v>90</v>
      </c>
      <c r="G407" t="s">
        <v>14</v>
      </c>
      <c r="H407">
        <v>435</v>
      </c>
      <c r="I407">
        <f>IF(H407=0, 0,ROUND(E407/H407,0))</f>
        <v>61</v>
      </c>
      <c r="J407" t="s">
        <v>21</v>
      </c>
      <c r="K407" t="s">
        <v>22</v>
      </c>
      <c r="L407">
        <v>1528088400</v>
      </c>
      <c r="M407">
        <v>1532408400</v>
      </c>
      <c r="N407" s="7">
        <f>(((L407/60)/60)/24)+DATE(1970,1,1)</f>
        <v>43255.208333333328</v>
      </c>
      <c r="O407" s="7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LEFT(R407,FIND("/",R407,1)-1)</f>
        <v>theater</v>
      </c>
      <c r="T407" t="str">
        <f>RIGHT(R407,LEN(R407) - FIND("/",R407,1))</f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ROUND(E408/D408*100,0)</f>
        <v>182</v>
      </c>
      <c r="G408" t="s">
        <v>20</v>
      </c>
      <c r="H408">
        <v>645</v>
      </c>
      <c r="I408">
        <f>IF(H408=0, 0,ROUND(E408/H408,0))</f>
        <v>111</v>
      </c>
      <c r="J408" t="s">
        <v>21</v>
      </c>
      <c r="K408" t="s">
        <v>22</v>
      </c>
      <c r="L408">
        <v>1359525600</v>
      </c>
      <c r="M408">
        <v>1360562400</v>
      </c>
      <c r="N408" s="7">
        <f>(((L408/60)/60)/24)+DATE(1970,1,1)</f>
        <v>41304.25</v>
      </c>
      <c r="O408" s="7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>LEFT(R408,FIND("/",R408,1)-1)</f>
        <v>film &amp; video</v>
      </c>
      <c r="T408" t="str">
        <f>RIGHT(R408,LEN(R408) - FIND("/",R408,1))</f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ROUND(E409/D409*100,0)</f>
        <v>356</v>
      </c>
      <c r="G409" t="s">
        <v>20</v>
      </c>
      <c r="H409">
        <v>484</v>
      </c>
      <c r="I409">
        <f>IF(H409=0, 0,ROUND(E409/H409,0))</f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>(((L409/60)/60)/24)+DATE(1970,1,1)</f>
        <v>43751.208333333328</v>
      </c>
      <c r="O409" s="7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LEFT(R409,FIND("/",R409,1)-1)</f>
        <v>theater</v>
      </c>
      <c r="T409" t="str">
        <f>RIGHT(R409,LEN(R409) - FIND("/",R409,1))</f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ROUND(E410/D410*100,0)</f>
        <v>132</v>
      </c>
      <c r="G410" t="s">
        <v>20</v>
      </c>
      <c r="H410">
        <v>154</v>
      </c>
      <c r="I410">
        <f>IF(H410=0, 0,ROUND(E410/H410,0))</f>
        <v>79</v>
      </c>
      <c r="J410" t="s">
        <v>15</v>
      </c>
      <c r="K410" t="s">
        <v>16</v>
      </c>
      <c r="L410">
        <v>1466398800</v>
      </c>
      <c r="M410">
        <v>1468126800</v>
      </c>
      <c r="N410" s="7">
        <f>(((L410/60)/60)/24)+DATE(1970,1,1)</f>
        <v>42541.208333333328</v>
      </c>
      <c r="O410" s="7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LEFT(R410,FIND("/",R410,1)-1)</f>
        <v>film &amp; video</v>
      </c>
      <c r="T410" t="str">
        <f>RIGHT(R410,LEN(R410) - FIND("/",R410,1))</f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ROUND(E411/D411*100,0)</f>
        <v>46</v>
      </c>
      <c r="G411" t="s">
        <v>14</v>
      </c>
      <c r="H411">
        <v>714</v>
      </c>
      <c r="I411">
        <f>IF(H411=0, 0,ROUND(E411/H411,0))</f>
        <v>88</v>
      </c>
      <c r="J411" t="s">
        <v>21</v>
      </c>
      <c r="K411" t="s">
        <v>22</v>
      </c>
      <c r="L411">
        <v>1492491600</v>
      </c>
      <c r="M411">
        <v>1492837200</v>
      </c>
      <c r="N411" s="7">
        <f>(((L411/60)/60)/24)+DATE(1970,1,1)</f>
        <v>42843.208333333328</v>
      </c>
      <c r="O411" s="7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LEFT(R411,FIND("/",R411,1)-1)</f>
        <v>music</v>
      </c>
      <c r="T411" t="str">
        <f>RIGHT(R411,LEN(R411) - FIND("/",R411,1))</f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ROUND(E412/D412*100,0)</f>
        <v>36</v>
      </c>
      <c r="G412" t="s">
        <v>47</v>
      </c>
      <c r="H412">
        <v>1111</v>
      </c>
      <c r="I412">
        <f>IF(H412=0, 0,ROUND(E412/H412,0))</f>
        <v>50</v>
      </c>
      <c r="J412" t="s">
        <v>21</v>
      </c>
      <c r="K412" t="s">
        <v>22</v>
      </c>
      <c r="L412">
        <v>1430197200</v>
      </c>
      <c r="M412">
        <v>1430197200</v>
      </c>
      <c r="N412" s="7">
        <f>(((L412/60)/60)/24)+DATE(1970,1,1)</f>
        <v>42122.208333333328</v>
      </c>
      <c r="O412" s="7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LEFT(R412,FIND("/",R412,1)-1)</f>
        <v>games</v>
      </c>
      <c r="T412" t="str">
        <f>RIGHT(R412,LEN(R412) - FIND("/",R412,1))</f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ROUND(E413/D413*100,0)</f>
        <v>105</v>
      </c>
      <c r="G413" t="s">
        <v>20</v>
      </c>
      <c r="H413">
        <v>82</v>
      </c>
      <c r="I413">
        <f>IF(H413=0, 0,ROUND(E413/H413,0))</f>
        <v>100</v>
      </c>
      <c r="J413" t="s">
        <v>21</v>
      </c>
      <c r="K413" t="s">
        <v>22</v>
      </c>
      <c r="L413">
        <v>1496034000</v>
      </c>
      <c r="M413">
        <v>1496206800</v>
      </c>
      <c r="N413" s="7">
        <f>(((L413/60)/60)/24)+DATE(1970,1,1)</f>
        <v>42884.208333333328</v>
      </c>
      <c r="O413" s="7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LEFT(R413,FIND("/",R413,1)-1)</f>
        <v>theater</v>
      </c>
      <c r="T413" t="str">
        <f>RIGHT(R413,LEN(R413) - FIND("/",R413,1))</f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ROUND(E414/D414*100,0)</f>
        <v>669</v>
      </c>
      <c r="G414" t="s">
        <v>20</v>
      </c>
      <c r="H414">
        <v>134</v>
      </c>
      <c r="I414">
        <f>IF(H414=0, 0,ROUND(E414/H414,0))</f>
        <v>105</v>
      </c>
      <c r="J414" t="s">
        <v>21</v>
      </c>
      <c r="K414" t="s">
        <v>22</v>
      </c>
      <c r="L414">
        <v>1388728800</v>
      </c>
      <c r="M414">
        <v>1389592800</v>
      </c>
      <c r="N414" s="7">
        <f>(((L414/60)/60)/24)+DATE(1970,1,1)</f>
        <v>41642.25</v>
      </c>
      <c r="O414" s="7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>LEFT(R414,FIND("/",R414,1)-1)</f>
        <v>publishing</v>
      </c>
      <c r="T414" t="str">
        <f>RIGHT(R414,LEN(R414) - FIND("/",R414,1))</f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ROUND(E415/D415*100,0)</f>
        <v>62</v>
      </c>
      <c r="G415" t="s">
        <v>47</v>
      </c>
      <c r="H415">
        <v>1089</v>
      </c>
      <c r="I415">
        <f>IF(H415=0, 0,ROUND(E415/H415,0))</f>
        <v>108</v>
      </c>
      <c r="J415" t="s">
        <v>21</v>
      </c>
      <c r="K415" t="s">
        <v>22</v>
      </c>
      <c r="L415">
        <v>1543298400</v>
      </c>
      <c r="M415">
        <v>1545631200</v>
      </c>
      <c r="N415" s="7">
        <f>(((L415/60)/60)/24)+DATE(1970,1,1)</f>
        <v>43431.25</v>
      </c>
      <c r="O415" s="7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>LEFT(R415,FIND("/",R415,1)-1)</f>
        <v>film &amp; video</v>
      </c>
      <c r="T415" t="str">
        <f>RIGHT(R415,LEN(R415) - FIND("/",R415,1))</f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ROUND(E416/D416*100,0)</f>
        <v>85</v>
      </c>
      <c r="G416" t="s">
        <v>14</v>
      </c>
      <c r="H416">
        <v>5497</v>
      </c>
      <c r="I416">
        <f>IF(H416=0, 0,ROUND(E416/H416,0))</f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>(((L416/60)/60)/24)+DATE(1970,1,1)</f>
        <v>40288.208333333336</v>
      </c>
      <c r="O416" s="7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LEFT(R416,FIND("/",R416,1)-1)</f>
        <v>food</v>
      </c>
      <c r="T416" t="str">
        <f>RIGHT(R416,LEN(R416) - FIND("/",R416,1))</f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ROUND(E417/D417*100,0)</f>
        <v>11</v>
      </c>
      <c r="G417" t="s">
        <v>14</v>
      </c>
      <c r="H417">
        <v>418</v>
      </c>
      <c r="I417">
        <f>IF(H417=0, 0,ROUND(E417/H417,0))</f>
        <v>30</v>
      </c>
      <c r="J417" t="s">
        <v>21</v>
      </c>
      <c r="K417" t="s">
        <v>22</v>
      </c>
      <c r="L417">
        <v>1326434400</v>
      </c>
      <c r="M417">
        <v>1327903200</v>
      </c>
      <c r="N417" s="7">
        <f>(((L417/60)/60)/24)+DATE(1970,1,1)</f>
        <v>40921.25</v>
      </c>
      <c r="O417" s="7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>LEFT(R417,FIND("/",R417,1)-1)</f>
        <v>theater</v>
      </c>
      <c r="T417" t="str">
        <f>RIGHT(R417,LEN(R417) - FIND("/",R417,1))</f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ROUND(E418/D418*100,0)</f>
        <v>44</v>
      </c>
      <c r="G418" t="s">
        <v>14</v>
      </c>
      <c r="H418">
        <v>1439</v>
      </c>
      <c r="I418">
        <f>IF(H418=0, 0,ROUND(E418/H418,0))</f>
        <v>41</v>
      </c>
      <c r="J418" t="s">
        <v>21</v>
      </c>
      <c r="K418" t="s">
        <v>22</v>
      </c>
      <c r="L418">
        <v>1295244000</v>
      </c>
      <c r="M418">
        <v>1296021600</v>
      </c>
      <c r="N418" s="7">
        <f>(((L418/60)/60)/24)+DATE(1970,1,1)</f>
        <v>40560.25</v>
      </c>
      <c r="O418" s="7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>LEFT(R418,FIND("/",R418,1)-1)</f>
        <v>film &amp; video</v>
      </c>
      <c r="T418" t="str">
        <f>RIGHT(R418,LEN(R418) - FIND("/",R418,1))</f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ROUND(E419/D419*100,0)</f>
        <v>55</v>
      </c>
      <c r="G419" t="s">
        <v>14</v>
      </c>
      <c r="H419">
        <v>15</v>
      </c>
      <c r="I419">
        <f>IF(H419=0, 0,ROUND(E419/H419,0))</f>
        <v>63</v>
      </c>
      <c r="J419" t="s">
        <v>21</v>
      </c>
      <c r="K419" t="s">
        <v>22</v>
      </c>
      <c r="L419">
        <v>1541221200</v>
      </c>
      <c r="M419">
        <v>1543298400</v>
      </c>
      <c r="N419" s="7">
        <f>(((L419/60)/60)/24)+DATE(1970,1,1)</f>
        <v>43407.208333333328</v>
      </c>
      <c r="O419" s="7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>LEFT(R419,FIND("/",R419,1)-1)</f>
        <v>theater</v>
      </c>
      <c r="T419" t="str">
        <f>RIGHT(R419,LEN(R419) - FIND("/",R419,1))</f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ROUND(E420/D420*100,0)</f>
        <v>57</v>
      </c>
      <c r="G420" t="s">
        <v>14</v>
      </c>
      <c r="H420">
        <v>1999</v>
      </c>
      <c r="I420">
        <f>IF(H420=0, 0,ROUND(E420/H420,0))</f>
        <v>47</v>
      </c>
      <c r="J420" t="s">
        <v>15</v>
      </c>
      <c r="K420" t="s">
        <v>16</v>
      </c>
      <c r="L420">
        <v>1336280400</v>
      </c>
      <c r="M420">
        <v>1336366800</v>
      </c>
      <c r="N420" s="7">
        <f>(((L420/60)/60)/24)+DATE(1970,1,1)</f>
        <v>41035.208333333336</v>
      </c>
      <c r="O420" s="7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LEFT(R420,FIND("/",R420,1)-1)</f>
        <v>film &amp; video</v>
      </c>
      <c r="T420" t="str">
        <f>RIGHT(R420,LEN(R420) - FIND("/",R420,1))</f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ROUND(E421/D421*100,0)</f>
        <v>123</v>
      </c>
      <c r="G421" t="s">
        <v>20</v>
      </c>
      <c r="H421">
        <v>5203</v>
      </c>
      <c r="I421">
        <f>IF(H421=0, 0,ROUND(E421/H421,0))</f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>(((L421/60)/60)/24)+DATE(1970,1,1)</f>
        <v>40899.25</v>
      </c>
      <c r="O421" s="7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>LEFT(R421,FIND("/",R421,1)-1)</f>
        <v>technology</v>
      </c>
      <c r="T421" t="str">
        <f>RIGHT(R421,LEN(R421) - FIND("/",R421,1))</f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ROUND(E422/D422*100,0)</f>
        <v>128</v>
      </c>
      <c r="G422" t="s">
        <v>20</v>
      </c>
      <c r="H422">
        <v>94</v>
      </c>
      <c r="I422">
        <f>IF(H422=0, 0,ROUND(E422/H422,0))</f>
        <v>68</v>
      </c>
      <c r="J422" t="s">
        <v>21</v>
      </c>
      <c r="K422" t="s">
        <v>22</v>
      </c>
      <c r="L422">
        <v>1498366800</v>
      </c>
      <c r="M422">
        <v>1499576400</v>
      </c>
      <c r="N422" s="7">
        <f>(((L422/60)/60)/24)+DATE(1970,1,1)</f>
        <v>42911.208333333328</v>
      </c>
      <c r="O422" s="7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LEFT(R422,FIND("/",R422,1)-1)</f>
        <v>theater</v>
      </c>
      <c r="T422" t="str">
        <f>RIGHT(R422,LEN(R422) - FIND("/",R422,1))</f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ROUND(E423/D423*100,0)</f>
        <v>64</v>
      </c>
      <c r="G423" t="s">
        <v>14</v>
      </c>
      <c r="H423">
        <v>118</v>
      </c>
      <c r="I423">
        <f>IF(H423=0, 0,ROUND(E423/H423,0))</f>
        <v>51</v>
      </c>
      <c r="J423" t="s">
        <v>21</v>
      </c>
      <c r="K423" t="s">
        <v>22</v>
      </c>
      <c r="L423">
        <v>1498712400</v>
      </c>
      <c r="M423">
        <v>1501304400</v>
      </c>
      <c r="N423" s="7">
        <f>(((L423/60)/60)/24)+DATE(1970,1,1)</f>
        <v>42915.208333333328</v>
      </c>
      <c r="O423" s="7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LEFT(R423,FIND("/",R423,1)-1)</f>
        <v>technology</v>
      </c>
      <c r="T423" t="str">
        <f>RIGHT(R423,LEN(R423) - FIND("/",R423,1))</f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ROUND(E424/D424*100,0)</f>
        <v>127</v>
      </c>
      <c r="G424" t="s">
        <v>20</v>
      </c>
      <c r="H424">
        <v>205</v>
      </c>
      <c r="I424">
        <f>IF(H424=0, 0,ROUND(E424/H424,0))</f>
        <v>54</v>
      </c>
      <c r="J424" t="s">
        <v>21</v>
      </c>
      <c r="K424" t="s">
        <v>22</v>
      </c>
      <c r="L424">
        <v>1271480400</v>
      </c>
      <c r="M424">
        <v>1273208400</v>
      </c>
      <c r="N424" s="7">
        <f>(((L424/60)/60)/24)+DATE(1970,1,1)</f>
        <v>40285.208333333336</v>
      </c>
      <c r="O424" s="7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LEFT(R424,FIND("/",R424,1)-1)</f>
        <v>theater</v>
      </c>
      <c r="T424" t="str">
        <f>RIGHT(R424,LEN(R424) - FIND("/",R424,1))</f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ROUND(E425/D425*100,0)</f>
        <v>11</v>
      </c>
      <c r="G425" t="s">
        <v>14</v>
      </c>
      <c r="H425">
        <v>162</v>
      </c>
      <c r="I425">
        <f>IF(H425=0, 0,ROUND(E425/H425,0))</f>
        <v>97</v>
      </c>
      <c r="J425" t="s">
        <v>21</v>
      </c>
      <c r="K425" t="s">
        <v>22</v>
      </c>
      <c r="L425">
        <v>1316667600</v>
      </c>
      <c r="M425">
        <v>1316840400</v>
      </c>
      <c r="N425" s="7">
        <f>(((L425/60)/60)/24)+DATE(1970,1,1)</f>
        <v>40808.208333333336</v>
      </c>
      <c r="O425" s="7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LEFT(R425,FIND("/",R425,1)-1)</f>
        <v>food</v>
      </c>
      <c r="T425" t="str">
        <f>RIGHT(R425,LEN(R425) - FIND("/",R425,1))</f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ROUND(E426/D426*100,0)</f>
        <v>40</v>
      </c>
      <c r="G426" t="s">
        <v>14</v>
      </c>
      <c r="H426">
        <v>83</v>
      </c>
      <c r="I426">
        <f>IF(H426=0, 0,ROUND(E426/H426,0))</f>
        <v>25</v>
      </c>
      <c r="J426" t="s">
        <v>21</v>
      </c>
      <c r="K426" t="s">
        <v>22</v>
      </c>
      <c r="L426">
        <v>1524027600</v>
      </c>
      <c r="M426">
        <v>1524546000</v>
      </c>
      <c r="N426" s="7">
        <f>(((L426/60)/60)/24)+DATE(1970,1,1)</f>
        <v>43208.208333333328</v>
      </c>
      <c r="O426" s="7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LEFT(R426,FIND("/",R426,1)-1)</f>
        <v>music</v>
      </c>
      <c r="T426" t="str">
        <f>RIGHT(R426,LEN(R426) - FIND("/",R426,1))</f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ROUND(E427/D427*100,0)</f>
        <v>288</v>
      </c>
      <c r="G427" t="s">
        <v>20</v>
      </c>
      <c r="H427">
        <v>92</v>
      </c>
      <c r="I427">
        <f>IF(H427=0, 0,ROUND(E427/H427,0))</f>
        <v>84</v>
      </c>
      <c r="J427" t="s">
        <v>21</v>
      </c>
      <c r="K427" t="s">
        <v>22</v>
      </c>
      <c r="L427">
        <v>1438059600</v>
      </c>
      <c r="M427">
        <v>1438578000</v>
      </c>
      <c r="N427" s="7">
        <f>(((L427/60)/60)/24)+DATE(1970,1,1)</f>
        <v>42213.208333333328</v>
      </c>
      <c r="O427" s="7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LEFT(R427,FIND("/",R427,1)-1)</f>
        <v>photography</v>
      </c>
      <c r="T427" t="str">
        <f>RIGHT(R427,LEN(R427) - FIND("/",R427,1))</f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ROUND(E428/D428*100,0)</f>
        <v>573</v>
      </c>
      <c r="G428" t="s">
        <v>20</v>
      </c>
      <c r="H428">
        <v>219</v>
      </c>
      <c r="I428">
        <f>IF(H428=0, 0,ROUND(E428/H428,0))</f>
        <v>47</v>
      </c>
      <c r="J428" t="s">
        <v>21</v>
      </c>
      <c r="K428" t="s">
        <v>22</v>
      </c>
      <c r="L428">
        <v>1361944800</v>
      </c>
      <c r="M428">
        <v>1362549600</v>
      </c>
      <c r="N428" s="7">
        <f>(((L428/60)/60)/24)+DATE(1970,1,1)</f>
        <v>41332.25</v>
      </c>
      <c r="O428" s="7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>LEFT(R428,FIND("/",R428,1)-1)</f>
        <v>theater</v>
      </c>
      <c r="T428" t="str">
        <f>RIGHT(R428,LEN(R428) - FIND("/",R428,1))</f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ROUND(E429/D429*100,0)</f>
        <v>113</v>
      </c>
      <c r="G429" t="s">
        <v>20</v>
      </c>
      <c r="H429">
        <v>2526</v>
      </c>
      <c r="I429">
        <f>IF(H429=0, 0,ROUND(E429/H429,0))</f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>(((L429/60)/60)/24)+DATE(1970,1,1)</f>
        <v>41895.208333333336</v>
      </c>
      <c r="O429" s="7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LEFT(R429,FIND("/",R429,1)-1)</f>
        <v>theater</v>
      </c>
      <c r="T429" t="str">
        <f>RIGHT(R429,LEN(R429) - FIND("/",R429,1))</f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ROUND(E430/D430*100,0)</f>
        <v>46</v>
      </c>
      <c r="G430" t="s">
        <v>14</v>
      </c>
      <c r="H430">
        <v>747</v>
      </c>
      <c r="I430">
        <f>IF(H430=0, 0,ROUND(E430/H430,0))</f>
        <v>63</v>
      </c>
      <c r="J430" t="s">
        <v>21</v>
      </c>
      <c r="K430" t="s">
        <v>22</v>
      </c>
      <c r="L430">
        <v>1297404000</v>
      </c>
      <c r="M430">
        <v>1298008800</v>
      </c>
      <c r="N430" s="7">
        <f>(((L430/60)/60)/24)+DATE(1970,1,1)</f>
        <v>40585.25</v>
      </c>
      <c r="O430" s="7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>LEFT(R430,FIND("/",R430,1)-1)</f>
        <v>film &amp; video</v>
      </c>
      <c r="T430" t="str">
        <f>RIGHT(R430,LEN(R430) - FIND("/",R430,1))</f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ROUND(E431/D431*100,0)</f>
        <v>91</v>
      </c>
      <c r="G431" t="s">
        <v>74</v>
      </c>
      <c r="H431">
        <v>2138</v>
      </c>
      <c r="I431">
        <f>IF(H431=0, 0,ROUND(E431/H431,0))</f>
        <v>81</v>
      </c>
      <c r="J431" t="s">
        <v>21</v>
      </c>
      <c r="K431" t="s">
        <v>22</v>
      </c>
      <c r="L431">
        <v>1392012000</v>
      </c>
      <c r="M431">
        <v>1394427600</v>
      </c>
      <c r="N431" s="7">
        <f>(((L431/60)/60)/24)+DATE(1970,1,1)</f>
        <v>41680.25</v>
      </c>
      <c r="O431" s="7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LEFT(R431,FIND("/",R431,1)-1)</f>
        <v>photography</v>
      </c>
      <c r="T431" t="str">
        <f>RIGHT(R431,LEN(R431) - FIND("/",R431,1))</f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ROUND(E432/D432*100,0)</f>
        <v>68</v>
      </c>
      <c r="G432" t="s">
        <v>14</v>
      </c>
      <c r="H432">
        <v>84</v>
      </c>
      <c r="I432">
        <f>IF(H432=0, 0,ROUND(E432/H432,0))</f>
        <v>65</v>
      </c>
      <c r="J432" t="s">
        <v>21</v>
      </c>
      <c r="K432" t="s">
        <v>22</v>
      </c>
      <c r="L432">
        <v>1569733200</v>
      </c>
      <c r="M432">
        <v>1572670800</v>
      </c>
      <c r="N432" s="7">
        <f>(((L432/60)/60)/24)+DATE(1970,1,1)</f>
        <v>43737.208333333328</v>
      </c>
      <c r="O432" s="7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LEFT(R432,FIND("/",R432,1)-1)</f>
        <v>theater</v>
      </c>
      <c r="T432" t="str">
        <f>RIGHT(R432,LEN(R432) - FIND("/",R432,1))</f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ROUND(E433/D433*100,0)</f>
        <v>192</v>
      </c>
      <c r="G433" t="s">
        <v>20</v>
      </c>
      <c r="H433">
        <v>94</v>
      </c>
      <c r="I433">
        <f>IF(H433=0, 0,ROUND(E433/H433,0))</f>
        <v>104</v>
      </c>
      <c r="J433" t="s">
        <v>21</v>
      </c>
      <c r="K433" t="s">
        <v>22</v>
      </c>
      <c r="L433">
        <v>1529643600</v>
      </c>
      <c r="M433">
        <v>1531112400</v>
      </c>
      <c r="N433" s="7">
        <f>(((L433/60)/60)/24)+DATE(1970,1,1)</f>
        <v>43273.208333333328</v>
      </c>
      <c r="O433" s="7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LEFT(R433,FIND("/",R433,1)-1)</f>
        <v>theater</v>
      </c>
      <c r="T433" t="str">
        <f>RIGHT(R433,LEN(R433) - FIND("/",R433,1))</f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ROUND(E434/D434*100,0)</f>
        <v>83</v>
      </c>
      <c r="G434" t="s">
        <v>14</v>
      </c>
      <c r="H434">
        <v>91</v>
      </c>
      <c r="I434">
        <f>IF(H434=0, 0,ROUND(E434/H434,0))</f>
        <v>70</v>
      </c>
      <c r="J434" t="s">
        <v>21</v>
      </c>
      <c r="K434" t="s">
        <v>22</v>
      </c>
      <c r="L434">
        <v>1399006800</v>
      </c>
      <c r="M434">
        <v>1400734800</v>
      </c>
      <c r="N434" s="7">
        <f>(((L434/60)/60)/24)+DATE(1970,1,1)</f>
        <v>41761.208333333336</v>
      </c>
      <c r="O434" s="7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LEFT(R434,FIND("/",R434,1)-1)</f>
        <v>theater</v>
      </c>
      <c r="T434" t="str">
        <f>RIGHT(R434,LEN(R434) - FIND("/",R434,1))</f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ROUND(E435/D435*100,0)</f>
        <v>54</v>
      </c>
      <c r="G435" t="s">
        <v>14</v>
      </c>
      <c r="H435">
        <v>792</v>
      </c>
      <c r="I435">
        <f>IF(H435=0, 0,ROUND(E435/H435,0))</f>
        <v>83</v>
      </c>
      <c r="J435" t="s">
        <v>21</v>
      </c>
      <c r="K435" t="s">
        <v>22</v>
      </c>
      <c r="L435">
        <v>1385359200</v>
      </c>
      <c r="M435">
        <v>1386741600</v>
      </c>
      <c r="N435" s="7">
        <f>(((L435/60)/60)/24)+DATE(1970,1,1)</f>
        <v>41603.25</v>
      </c>
      <c r="O435" s="7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>LEFT(R435,FIND("/",R435,1)-1)</f>
        <v>film &amp; video</v>
      </c>
      <c r="T435" t="str">
        <f>RIGHT(R435,LEN(R435) - FIND("/",R435,1))</f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ROUND(E436/D436*100,0)</f>
        <v>17</v>
      </c>
      <c r="G436" t="s">
        <v>74</v>
      </c>
      <c r="H436">
        <v>10</v>
      </c>
      <c r="I436">
        <f>IF(H436=0, 0,ROUND(E436/H436,0))</f>
        <v>90</v>
      </c>
      <c r="J436" t="s">
        <v>15</v>
      </c>
      <c r="K436" t="s">
        <v>16</v>
      </c>
      <c r="L436">
        <v>1480572000</v>
      </c>
      <c r="M436">
        <v>1481781600</v>
      </c>
      <c r="N436" s="7">
        <f>(((L436/60)/60)/24)+DATE(1970,1,1)</f>
        <v>42705.25</v>
      </c>
      <c r="O436" s="7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>LEFT(R436,FIND("/",R436,1)-1)</f>
        <v>theater</v>
      </c>
      <c r="T436" t="str">
        <f>RIGHT(R436,LEN(R436) - FIND("/",R436,1))</f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ROUND(E437/D437*100,0)</f>
        <v>117</v>
      </c>
      <c r="G437" t="s">
        <v>20</v>
      </c>
      <c r="H437">
        <v>1713</v>
      </c>
      <c r="I437">
        <f>IF(H437=0, 0,ROUND(E437/H437,0))</f>
        <v>104</v>
      </c>
      <c r="J437" t="s">
        <v>107</v>
      </c>
      <c r="K437" t="s">
        <v>108</v>
      </c>
      <c r="L437">
        <v>1418623200</v>
      </c>
      <c r="M437">
        <v>1419660000</v>
      </c>
      <c r="N437" s="7">
        <f>(((L437/60)/60)/24)+DATE(1970,1,1)</f>
        <v>41988.25</v>
      </c>
      <c r="O437" s="7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>LEFT(R437,FIND("/",R437,1)-1)</f>
        <v>theater</v>
      </c>
      <c r="T437" t="str">
        <f>RIGHT(R437,LEN(R437) - FIND("/",R437,1))</f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ROUND(E438/D438*100,0)</f>
        <v>1052</v>
      </c>
      <c r="G438" t="s">
        <v>20</v>
      </c>
      <c r="H438">
        <v>249</v>
      </c>
      <c r="I438">
        <f>IF(H438=0, 0,ROUND(E438/H438,0))</f>
        <v>55</v>
      </c>
      <c r="J438" t="s">
        <v>21</v>
      </c>
      <c r="K438" t="s">
        <v>22</v>
      </c>
      <c r="L438">
        <v>1555736400</v>
      </c>
      <c r="M438">
        <v>1555822800</v>
      </c>
      <c r="N438" s="7">
        <f>(((L438/60)/60)/24)+DATE(1970,1,1)</f>
        <v>43575.208333333328</v>
      </c>
      <c r="O438" s="7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LEFT(R438,FIND("/",R438,1)-1)</f>
        <v>music</v>
      </c>
      <c r="T438" t="str">
        <f>RIGHT(R438,LEN(R438) - FIND("/",R438,1))</f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ROUND(E439/D439*100,0)</f>
        <v>123</v>
      </c>
      <c r="G439" t="s">
        <v>20</v>
      </c>
      <c r="H439">
        <v>192</v>
      </c>
      <c r="I439">
        <f>IF(H439=0, 0,ROUND(E439/H439,0))</f>
        <v>52</v>
      </c>
      <c r="J439" t="s">
        <v>21</v>
      </c>
      <c r="K439" t="s">
        <v>22</v>
      </c>
      <c r="L439">
        <v>1442120400</v>
      </c>
      <c r="M439">
        <v>1442379600</v>
      </c>
      <c r="N439" s="7">
        <f>(((L439/60)/60)/24)+DATE(1970,1,1)</f>
        <v>42260.208333333328</v>
      </c>
      <c r="O439" s="7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LEFT(R439,FIND("/",R439,1)-1)</f>
        <v>film &amp; video</v>
      </c>
      <c r="T439" t="str">
        <f>RIGHT(R439,LEN(R439) - FIND("/",R439,1))</f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ROUND(E440/D440*100,0)</f>
        <v>179</v>
      </c>
      <c r="G440" t="s">
        <v>20</v>
      </c>
      <c r="H440">
        <v>247</v>
      </c>
      <c r="I440">
        <f>IF(H440=0, 0,ROUND(E440/H440,0))</f>
        <v>60</v>
      </c>
      <c r="J440" t="s">
        <v>21</v>
      </c>
      <c r="K440" t="s">
        <v>22</v>
      </c>
      <c r="L440">
        <v>1362376800</v>
      </c>
      <c r="M440">
        <v>1364965200</v>
      </c>
      <c r="N440" s="7">
        <f>(((L440/60)/60)/24)+DATE(1970,1,1)</f>
        <v>41337.25</v>
      </c>
      <c r="O440" s="7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LEFT(R440,FIND("/",R440,1)-1)</f>
        <v>theater</v>
      </c>
      <c r="T440" t="str">
        <f>RIGHT(R440,LEN(R440) - FIND("/",R440,1))</f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ROUND(E441/D441*100,0)</f>
        <v>355</v>
      </c>
      <c r="G441" t="s">
        <v>20</v>
      </c>
      <c r="H441">
        <v>2293</v>
      </c>
      <c r="I441">
        <f>IF(H441=0, 0,ROUND(E441/H441,0))</f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>(((L441/60)/60)/24)+DATE(1970,1,1)</f>
        <v>42680.208333333328</v>
      </c>
      <c r="O441" s="7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>LEFT(R441,FIND("/",R441,1)-1)</f>
        <v>film &amp; video</v>
      </c>
      <c r="T441" t="str">
        <f>RIGHT(R441,LEN(R441) - FIND("/",R441,1))</f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ROUND(E442/D442*100,0)</f>
        <v>162</v>
      </c>
      <c r="G442" t="s">
        <v>20</v>
      </c>
      <c r="H442">
        <v>3131</v>
      </c>
      <c r="I442">
        <f>IF(H442=0, 0,ROUND(E442/H442,0))</f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>(((L442/60)/60)/24)+DATE(1970,1,1)</f>
        <v>42916.208333333328</v>
      </c>
      <c r="O442" s="7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LEFT(R442,FIND("/",R442,1)-1)</f>
        <v>film &amp; video</v>
      </c>
      <c r="T442" t="str">
        <f>RIGHT(R442,LEN(R442) - FIND("/",R442,1))</f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ROUND(E443/D443*100,0)</f>
        <v>25</v>
      </c>
      <c r="G443" t="s">
        <v>14</v>
      </c>
      <c r="H443">
        <v>32</v>
      </c>
      <c r="I443">
        <f>IF(H443=0, 0,ROUND(E443/H443,0))</f>
        <v>55</v>
      </c>
      <c r="J443" t="s">
        <v>21</v>
      </c>
      <c r="K443" t="s">
        <v>22</v>
      </c>
      <c r="L443">
        <v>1335416400</v>
      </c>
      <c r="M443">
        <v>1337835600</v>
      </c>
      <c r="N443" s="7">
        <f>(((L443/60)/60)/24)+DATE(1970,1,1)</f>
        <v>41025.208333333336</v>
      </c>
      <c r="O443" s="7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LEFT(R443,FIND("/",R443,1)-1)</f>
        <v>technology</v>
      </c>
      <c r="T443" t="str">
        <f>RIGHT(R443,LEN(R443) - FIND("/",R443,1))</f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ROUND(E444/D444*100,0)</f>
        <v>199</v>
      </c>
      <c r="G444" t="s">
        <v>20</v>
      </c>
      <c r="H444">
        <v>143</v>
      </c>
      <c r="I444">
        <f>IF(H444=0, 0,ROUND(E444/H444,0))</f>
        <v>75</v>
      </c>
      <c r="J444" t="s">
        <v>107</v>
      </c>
      <c r="K444" t="s">
        <v>108</v>
      </c>
      <c r="L444">
        <v>1504328400</v>
      </c>
      <c r="M444">
        <v>1505710800</v>
      </c>
      <c r="N444" s="7">
        <f>(((L444/60)/60)/24)+DATE(1970,1,1)</f>
        <v>42980.208333333328</v>
      </c>
      <c r="O444" s="7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LEFT(R444,FIND("/",R444,1)-1)</f>
        <v>theater</v>
      </c>
      <c r="T444" t="str">
        <f>RIGHT(R444,LEN(R444) - FIND("/",R444,1))</f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ROUND(E445/D445*100,0)</f>
        <v>35</v>
      </c>
      <c r="G445" t="s">
        <v>74</v>
      </c>
      <c r="H445">
        <v>90</v>
      </c>
      <c r="I445">
        <f>IF(H445=0, 0,ROUND(E445/H445,0))</f>
        <v>36</v>
      </c>
      <c r="J445" t="s">
        <v>21</v>
      </c>
      <c r="K445" t="s">
        <v>22</v>
      </c>
      <c r="L445">
        <v>1285822800</v>
      </c>
      <c r="M445">
        <v>1287464400</v>
      </c>
      <c r="N445" s="7">
        <f>(((L445/60)/60)/24)+DATE(1970,1,1)</f>
        <v>40451.208333333336</v>
      </c>
      <c r="O445" s="7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LEFT(R445,FIND("/",R445,1)-1)</f>
        <v>theater</v>
      </c>
      <c r="T445" t="str">
        <f>RIGHT(R445,LEN(R445) - FIND("/",R445,1))</f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ROUND(E446/D446*100,0)</f>
        <v>176</v>
      </c>
      <c r="G446" t="s">
        <v>20</v>
      </c>
      <c r="H446">
        <v>296</v>
      </c>
      <c r="I446">
        <f>IF(H446=0, 0,ROUND(E446/H446,0))</f>
        <v>37</v>
      </c>
      <c r="J446" t="s">
        <v>21</v>
      </c>
      <c r="K446" t="s">
        <v>22</v>
      </c>
      <c r="L446">
        <v>1311483600</v>
      </c>
      <c r="M446">
        <v>1311656400</v>
      </c>
      <c r="N446" s="7">
        <f>(((L446/60)/60)/24)+DATE(1970,1,1)</f>
        <v>40748.208333333336</v>
      </c>
      <c r="O446" s="7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LEFT(R446,FIND("/",R446,1)-1)</f>
        <v>music</v>
      </c>
      <c r="T446" t="str">
        <f>RIGHT(R446,LEN(R446) - FIND("/",R446,1))</f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ROUND(E447/D447*100,0)</f>
        <v>511</v>
      </c>
      <c r="G447" t="s">
        <v>20</v>
      </c>
      <c r="H447">
        <v>170</v>
      </c>
      <c r="I447">
        <f>IF(H447=0, 0,ROUND(E447/H447,0))</f>
        <v>63</v>
      </c>
      <c r="J447" t="s">
        <v>21</v>
      </c>
      <c r="K447" t="s">
        <v>22</v>
      </c>
      <c r="L447">
        <v>1291356000</v>
      </c>
      <c r="M447">
        <v>1293170400</v>
      </c>
      <c r="N447" s="7">
        <f>(((L447/60)/60)/24)+DATE(1970,1,1)</f>
        <v>40515.25</v>
      </c>
      <c r="O447" s="7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>LEFT(R447,FIND("/",R447,1)-1)</f>
        <v>theater</v>
      </c>
      <c r="T447" t="str">
        <f>RIGHT(R447,LEN(R447) - FIND("/",R447,1))</f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ROUND(E448/D448*100,0)</f>
        <v>82</v>
      </c>
      <c r="G448" t="s">
        <v>14</v>
      </c>
      <c r="H448">
        <v>186</v>
      </c>
      <c r="I448">
        <f>IF(H448=0, 0,ROUND(E448/H448,0))</f>
        <v>30</v>
      </c>
      <c r="J448" t="s">
        <v>21</v>
      </c>
      <c r="K448" t="s">
        <v>22</v>
      </c>
      <c r="L448">
        <v>1355810400</v>
      </c>
      <c r="M448">
        <v>1355983200</v>
      </c>
      <c r="N448" s="7">
        <f>(((L448/60)/60)/24)+DATE(1970,1,1)</f>
        <v>41261.25</v>
      </c>
      <c r="O448" s="7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>LEFT(R448,FIND("/",R448,1)-1)</f>
        <v>technology</v>
      </c>
      <c r="T448" t="str">
        <f>RIGHT(R448,LEN(R448) - FIND("/",R448,1))</f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ROUND(E449/D449*100,0)</f>
        <v>24</v>
      </c>
      <c r="G449" t="s">
        <v>74</v>
      </c>
      <c r="H449">
        <v>439</v>
      </c>
      <c r="I449">
        <f>IF(H449=0, 0,ROUND(E449/H449,0))</f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>(((L449/60)/60)/24)+DATE(1970,1,1)</f>
        <v>43088.25</v>
      </c>
      <c r="O449" s="7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>LEFT(R449,FIND("/",R449,1)-1)</f>
        <v>film &amp; video</v>
      </c>
      <c r="T449" t="str">
        <f>RIGHT(R449,LEN(R449) - FIND("/",R449,1))</f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ROUND(E450/D450*100,0)</f>
        <v>50</v>
      </c>
      <c r="G450" t="s">
        <v>14</v>
      </c>
      <c r="H450">
        <v>605</v>
      </c>
      <c r="I450">
        <f>IF(H450=0, 0,ROUND(E450/H450,0))</f>
        <v>75</v>
      </c>
      <c r="J450" t="s">
        <v>21</v>
      </c>
      <c r="K450" t="s">
        <v>22</v>
      </c>
      <c r="L450">
        <v>1365915600</v>
      </c>
      <c r="M450">
        <v>1366088400</v>
      </c>
      <c r="N450" s="7">
        <f>(((L450/60)/60)/24)+DATE(1970,1,1)</f>
        <v>41378.208333333336</v>
      </c>
      <c r="O450" s="7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LEFT(R450,FIND("/",R450,1)-1)</f>
        <v>games</v>
      </c>
      <c r="T450" t="str">
        <f>RIGHT(R450,LEN(R450) - FIND("/",R450,1))</f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ROUND(E451/D451*100,0)</f>
        <v>967</v>
      </c>
      <c r="G451" t="s">
        <v>20</v>
      </c>
      <c r="H451">
        <v>86</v>
      </c>
      <c r="I451">
        <f>IF(H451=0, 0,ROUND(E451/H451,0))</f>
        <v>101</v>
      </c>
      <c r="J451" t="s">
        <v>36</v>
      </c>
      <c r="K451" t="s">
        <v>37</v>
      </c>
      <c r="L451">
        <v>1551852000</v>
      </c>
      <c r="M451">
        <v>1553317200</v>
      </c>
      <c r="N451" s="7">
        <f>(((L451/60)/60)/24)+DATE(1970,1,1)</f>
        <v>43530.25</v>
      </c>
      <c r="O451" s="7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LEFT(R451,FIND("/",R451,1)-1)</f>
        <v>games</v>
      </c>
      <c r="T451" t="str">
        <f>RIGHT(R451,LEN(R451) - FIND("/",R451,1))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ROUND(E452/D452*100,0)</f>
        <v>4</v>
      </c>
      <c r="G452" t="s">
        <v>14</v>
      </c>
      <c r="H452">
        <v>1</v>
      </c>
      <c r="I452">
        <f>IF(H452=0, 0,ROUND(E452/H452,0))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>(((L452/60)/60)/24)+DATE(1970,1,1)</f>
        <v>43394.208333333328</v>
      </c>
      <c r="O452" s="7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>LEFT(R452,FIND("/",R452,1)-1)</f>
        <v>film &amp; video</v>
      </c>
      <c r="T452" t="str">
        <f>RIGHT(R452,LEN(R452) - FIND("/",R452,1))</f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ROUND(E453/D453*100,0)</f>
        <v>123</v>
      </c>
      <c r="G453" t="s">
        <v>20</v>
      </c>
      <c r="H453">
        <v>6286</v>
      </c>
      <c r="I453">
        <f>IF(H453=0, 0,ROUND(E453/H453,0))</f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>(((L453/60)/60)/24)+DATE(1970,1,1)</f>
        <v>42935.208333333328</v>
      </c>
      <c r="O453" s="7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LEFT(R453,FIND("/",R453,1)-1)</f>
        <v>music</v>
      </c>
      <c r="T453" t="str">
        <f>RIGHT(R453,LEN(R453) - FIND("/",R453,1))</f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ROUND(E454/D454*100,0)</f>
        <v>63</v>
      </c>
      <c r="G454" t="s">
        <v>14</v>
      </c>
      <c r="H454">
        <v>31</v>
      </c>
      <c r="I454">
        <f>IF(H454=0, 0,ROUND(E454/H454,0))</f>
        <v>98</v>
      </c>
      <c r="J454" t="s">
        <v>21</v>
      </c>
      <c r="K454" t="s">
        <v>22</v>
      </c>
      <c r="L454">
        <v>1278392400</v>
      </c>
      <c r="M454">
        <v>1278478800</v>
      </c>
      <c r="N454" s="7">
        <f>(((L454/60)/60)/24)+DATE(1970,1,1)</f>
        <v>40365.208333333336</v>
      </c>
      <c r="O454" s="7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LEFT(R454,FIND("/",R454,1)-1)</f>
        <v>film &amp; video</v>
      </c>
      <c r="T454" t="str">
        <f>RIGHT(R454,LEN(R454) - FIND("/",R454,1))</f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ROUND(E455/D455*100,0)</f>
        <v>56</v>
      </c>
      <c r="G455" t="s">
        <v>14</v>
      </c>
      <c r="H455">
        <v>1181</v>
      </c>
      <c r="I455">
        <f>IF(H455=0, 0,ROUND(E455/H455,0))</f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>(((L455/60)/60)/24)+DATE(1970,1,1)</f>
        <v>42705.25</v>
      </c>
      <c r="O455" s="7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>LEFT(R455,FIND("/",R455,1)-1)</f>
        <v>film &amp; video</v>
      </c>
      <c r="T455" t="str">
        <f>RIGHT(R455,LEN(R455) - FIND("/",R455,1))</f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ROUND(E456/D456*100,0)</f>
        <v>44</v>
      </c>
      <c r="G456" t="s">
        <v>14</v>
      </c>
      <c r="H456">
        <v>39</v>
      </c>
      <c r="I456">
        <f>IF(H456=0, 0,ROUND(E456/H456,0))</f>
        <v>45</v>
      </c>
      <c r="J456" t="s">
        <v>21</v>
      </c>
      <c r="K456" t="s">
        <v>22</v>
      </c>
      <c r="L456">
        <v>1382331600</v>
      </c>
      <c r="M456">
        <v>1385445600</v>
      </c>
      <c r="N456" s="7">
        <f>(((L456/60)/60)/24)+DATE(1970,1,1)</f>
        <v>41568.208333333336</v>
      </c>
      <c r="O456" s="7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>LEFT(R456,FIND("/",R456,1)-1)</f>
        <v>film &amp; video</v>
      </c>
      <c r="T456" t="str">
        <f>RIGHT(R456,LEN(R456) - FIND("/",R456,1))</f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ROUND(E457/D457*100,0)</f>
        <v>118</v>
      </c>
      <c r="G457" t="s">
        <v>20</v>
      </c>
      <c r="H457">
        <v>3727</v>
      </c>
      <c r="I457">
        <f>IF(H457=0, 0,ROUND(E457/H457,0))</f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>(((L457/60)/60)/24)+DATE(1970,1,1)</f>
        <v>40809.208333333336</v>
      </c>
      <c r="O457" s="7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LEFT(R457,FIND("/",R457,1)-1)</f>
        <v>theater</v>
      </c>
      <c r="T457" t="str">
        <f>RIGHT(R457,LEN(R457) - FIND("/",R457,1))</f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ROUND(E458/D458*100,0)</f>
        <v>104</v>
      </c>
      <c r="G458" t="s">
        <v>20</v>
      </c>
      <c r="H458">
        <v>1605</v>
      </c>
      <c r="I458">
        <f>IF(H458=0, 0,ROUND(E458/H458,0))</f>
        <v>95</v>
      </c>
      <c r="J458" t="s">
        <v>21</v>
      </c>
      <c r="K458" t="s">
        <v>22</v>
      </c>
      <c r="L458">
        <v>1518242400</v>
      </c>
      <c r="M458">
        <v>1518242400</v>
      </c>
      <c r="N458" s="7">
        <f>(((L458/60)/60)/24)+DATE(1970,1,1)</f>
        <v>43141.25</v>
      </c>
      <c r="O458" s="7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>LEFT(R458,FIND("/",R458,1)-1)</f>
        <v>music</v>
      </c>
      <c r="T458" t="str">
        <f>RIGHT(R458,LEN(R458) - FIND("/",R458,1))</f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ROUND(E459/D459*100,0)</f>
        <v>27</v>
      </c>
      <c r="G459" t="s">
        <v>14</v>
      </c>
      <c r="H459">
        <v>46</v>
      </c>
      <c r="I459">
        <f>IF(H459=0, 0,ROUND(E459/H459,0))</f>
        <v>29</v>
      </c>
      <c r="J459" t="s">
        <v>21</v>
      </c>
      <c r="K459" t="s">
        <v>22</v>
      </c>
      <c r="L459">
        <v>1476421200</v>
      </c>
      <c r="M459">
        <v>1476594000</v>
      </c>
      <c r="N459" s="7">
        <f>(((L459/60)/60)/24)+DATE(1970,1,1)</f>
        <v>42657.208333333328</v>
      </c>
      <c r="O459" s="7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LEFT(R459,FIND("/",R459,1)-1)</f>
        <v>theater</v>
      </c>
      <c r="T459" t="str">
        <f>RIGHT(R459,LEN(R459) - FIND("/",R459,1))</f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ROUND(E460/D460*100,0)</f>
        <v>351</v>
      </c>
      <c r="G460" t="s">
        <v>20</v>
      </c>
      <c r="H460">
        <v>2120</v>
      </c>
      <c r="I460">
        <f>IF(H460=0, 0,ROUND(E460/H460,0))</f>
        <v>56</v>
      </c>
      <c r="J460" t="s">
        <v>21</v>
      </c>
      <c r="K460" t="s">
        <v>22</v>
      </c>
      <c r="L460">
        <v>1269752400</v>
      </c>
      <c r="M460">
        <v>1273554000</v>
      </c>
      <c r="N460" s="7">
        <f>(((L460/60)/60)/24)+DATE(1970,1,1)</f>
        <v>40265.208333333336</v>
      </c>
      <c r="O460" s="7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LEFT(R460,FIND("/",R460,1)-1)</f>
        <v>theater</v>
      </c>
      <c r="T460" t="str">
        <f>RIGHT(R460,LEN(R460) - FIND("/",R460,1))</f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ROUND(E461/D461*100,0)</f>
        <v>90</v>
      </c>
      <c r="G461" t="s">
        <v>14</v>
      </c>
      <c r="H461">
        <v>105</v>
      </c>
      <c r="I461">
        <f>IF(H461=0, 0,ROUND(E461/H461,0))</f>
        <v>54</v>
      </c>
      <c r="J461" t="s">
        <v>21</v>
      </c>
      <c r="K461" t="s">
        <v>22</v>
      </c>
      <c r="L461">
        <v>1419746400</v>
      </c>
      <c r="M461">
        <v>1421906400</v>
      </c>
      <c r="N461" s="7">
        <f>(((L461/60)/60)/24)+DATE(1970,1,1)</f>
        <v>42001.25</v>
      </c>
      <c r="O461" s="7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>LEFT(R461,FIND("/",R461,1)-1)</f>
        <v>film &amp; video</v>
      </c>
      <c r="T461" t="str">
        <f>RIGHT(R461,LEN(R461) - FIND("/",R461,1))</f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ROUND(E462/D462*100,0)</f>
        <v>172</v>
      </c>
      <c r="G462" t="s">
        <v>20</v>
      </c>
      <c r="H462">
        <v>50</v>
      </c>
      <c r="I462">
        <f>IF(H462=0, 0,ROUND(E462/H462,0))</f>
        <v>82</v>
      </c>
      <c r="J462" t="s">
        <v>21</v>
      </c>
      <c r="K462" t="s">
        <v>22</v>
      </c>
      <c r="L462">
        <v>1281330000</v>
      </c>
      <c r="M462">
        <v>1281589200</v>
      </c>
      <c r="N462" s="7">
        <f>(((L462/60)/60)/24)+DATE(1970,1,1)</f>
        <v>40399.208333333336</v>
      </c>
      <c r="O462" s="7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LEFT(R462,FIND("/",R462,1)-1)</f>
        <v>theater</v>
      </c>
      <c r="T462" t="str">
        <f>RIGHT(R462,LEN(R462) - FIND("/",R462,1))</f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ROUND(E463/D463*100,0)</f>
        <v>141</v>
      </c>
      <c r="G463" t="s">
        <v>20</v>
      </c>
      <c r="H463">
        <v>2080</v>
      </c>
      <c r="I463">
        <f>IF(H463=0, 0,ROUND(E463/H463,0))</f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>(((L463/60)/60)/24)+DATE(1970,1,1)</f>
        <v>41757.208333333336</v>
      </c>
      <c r="O463" s="7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LEFT(R463,FIND("/",R463,1)-1)</f>
        <v>film &amp; video</v>
      </c>
      <c r="T463" t="str">
        <f>RIGHT(R463,LEN(R463) - FIND("/",R463,1))</f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ROUND(E464/D464*100,0)</f>
        <v>31</v>
      </c>
      <c r="G464" t="s">
        <v>14</v>
      </c>
      <c r="H464">
        <v>535</v>
      </c>
      <c r="I464">
        <f>IF(H464=0, 0,ROUND(E464/H464,0))</f>
        <v>108</v>
      </c>
      <c r="J464" t="s">
        <v>21</v>
      </c>
      <c r="K464" t="s">
        <v>22</v>
      </c>
      <c r="L464">
        <v>1359525600</v>
      </c>
      <c r="M464">
        <v>1362808800</v>
      </c>
      <c r="N464" s="7">
        <f>(((L464/60)/60)/24)+DATE(1970,1,1)</f>
        <v>41304.25</v>
      </c>
      <c r="O464" s="7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>LEFT(R464,FIND("/",R464,1)-1)</f>
        <v>games</v>
      </c>
      <c r="T464" t="str">
        <f>RIGHT(R464,LEN(R464) - FIND("/",R464,1))</f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ROUND(E465/D465*100,0)</f>
        <v>108</v>
      </c>
      <c r="G465" t="s">
        <v>20</v>
      </c>
      <c r="H465">
        <v>2105</v>
      </c>
      <c r="I465">
        <f>IF(H465=0, 0,ROUND(E465/H465,0))</f>
        <v>69</v>
      </c>
      <c r="J465" t="s">
        <v>21</v>
      </c>
      <c r="K465" t="s">
        <v>22</v>
      </c>
      <c r="L465">
        <v>1388469600</v>
      </c>
      <c r="M465">
        <v>1388815200</v>
      </c>
      <c r="N465" s="7">
        <f>(((L465/60)/60)/24)+DATE(1970,1,1)</f>
        <v>41639.25</v>
      </c>
      <c r="O465" s="7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>LEFT(R465,FIND("/",R465,1)-1)</f>
        <v>film &amp; video</v>
      </c>
      <c r="T465" t="str">
        <f>RIGHT(R465,LEN(R465) - FIND("/",R465,1))</f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ROUND(E466/D466*100,0)</f>
        <v>133</v>
      </c>
      <c r="G466" t="s">
        <v>20</v>
      </c>
      <c r="H466">
        <v>2436</v>
      </c>
      <c r="I466">
        <f>IF(H466=0, 0,ROUND(E466/H466,0))</f>
        <v>39</v>
      </c>
      <c r="J466" t="s">
        <v>21</v>
      </c>
      <c r="K466" t="s">
        <v>22</v>
      </c>
      <c r="L466">
        <v>1518328800</v>
      </c>
      <c r="M466">
        <v>1519538400</v>
      </c>
      <c r="N466" s="7">
        <f>(((L466/60)/60)/24)+DATE(1970,1,1)</f>
        <v>43142.25</v>
      </c>
      <c r="O466" s="7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>LEFT(R466,FIND("/",R466,1)-1)</f>
        <v>theater</v>
      </c>
      <c r="T466" t="str">
        <f>RIGHT(R466,LEN(R466) - FIND("/",R466,1))</f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ROUND(E467/D467*100,0)</f>
        <v>188</v>
      </c>
      <c r="G467" t="s">
        <v>20</v>
      </c>
      <c r="H467">
        <v>80</v>
      </c>
      <c r="I467">
        <f>IF(H467=0, 0,ROUND(E467/H467,0))</f>
        <v>110</v>
      </c>
      <c r="J467" t="s">
        <v>21</v>
      </c>
      <c r="K467" t="s">
        <v>22</v>
      </c>
      <c r="L467">
        <v>1517032800</v>
      </c>
      <c r="M467">
        <v>1517810400</v>
      </c>
      <c r="N467" s="7">
        <f>(((L467/60)/60)/24)+DATE(1970,1,1)</f>
        <v>43127.25</v>
      </c>
      <c r="O467" s="7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>LEFT(R467,FIND("/",R467,1)-1)</f>
        <v>publishing</v>
      </c>
      <c r="T467" t="str">
        <f>RIGHT(R467,LEN(R467) - FIND("/",R467,1))</f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ROUND(E468/D468*100,0)</f>
        <v>332</v>
      </c>
      <c r="G468" t="s">
        <v>20</v>
      </c>
      <c r="H468">
        <v>42</v>
      </c>
      <c r="I468">
        <f>IF(H468=0, 0,ROUND(E468/H468,0))</f>
        <v>95</v>
      </c>
      <c r="J468" t="s">
        <v>21</v>
      </c>
      <c r="K468" t="s">
        <v>22</v>
      </c>
      <c r="L468">
        <v>1368594000</v>
      </c>
      <c r="M468">
        <v>1370581200</v>
      </c>
      <c r="N468" s="7">
        <f>(((L468/60)/60)/24)+DATE(1970,1,1)</f>
        <v>41409.208333333336</v>
      </c>
      <c r="O468" s="7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LEFT(R468,FIND("/",R468,1)-1)</f>
        <v>technology</v>
      </c>
      <c r="T468" t="str">
        <f>RIGHT(R468,LEN(R468) - FIND("/",R468,1))</f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ROUND(E469/D469*100,0)</f>
        <v>575</v>
      </c>
      <c r="G469" t="s">
        <v>20</v>
      </c>
      <c r="H469">
        <v>139</v>
      </c>
      <c r="I469">
        <f>IF(H469=0, 0,ROUND(E469/H469,0))</f>
        <v>58</v>
      </c>
      <c r="J469" t="s">
        <v>15</v>
      </c>
      <c r="K469" t="s">
        <v>16</v>
      </c>
      <c r="L469">
        <v>1448258400</v>
      </c>
      <c r="M469">
        <v>1448863200</v>
      </c>
      <c r="N469" s="7">
        <f>(((L469/60)/60)/24)+DATE(1970,1,1)</f>
        <v>42331.25</v>
      </c>
      <c r="O469" s="7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>LEFT(R469,FIND("/",R469,1)-1)</f>
        <v>technology</v>
      </c>
      <c r="T469" t="str">
        <f>RIGHT(R469,LEN(R469) - FIND("/",R469,1))</f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ROUND(E470/D470*100,0)</f>
        <v>41</v>
      </c>
      <c r="G470" t="s">
        <v>14</v>
      </c>
      <c r="H470">
        <v>16</v>
      </c>
      <c r="I470">
        <f>IF(H470=0, 0,ROUND(E470/H470,0))</f>
        <v>101</v>
      </c>
      <c r="J470" t="s">
        <v>21</v>
      </c>
      <c r="K470" t="s">
        <v>22</v>
      </c>
      <c r="L470">
        <v>1555218000</v>
      </c>
      <c r="M470">
        <v>1556600400</v>
      </c>
      <c r="N470" s="7">
        <f>(((L470/60)/60)/24)+DATE(1970,1,1)</f>
        <v>43569.208333333328</v>
      </c>
      <c r="O470" s="7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LEFT(R470,FIND("/",R470,1)-1)</f>
        <v>theater</v>
      </c>
      <c r="T470" t="str">
        <f>RIGHT(R470,LEN(R470) - FIND("/",R470,1))</f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ROUND(E471/D471*100,0)</f>
        <v>184</v>
      </c>
      <c r="G471" t="s">
        <v>20</v>
      </c>
      <c r="H471">
        <v>159</v>
      </c>
      <c r="I471">
        <f>IF(H471=0, 0,ROUND(E471/H471,0))</f>
        <v>65</v>
      </c>
      <c r="J471" t="s">
        <v>21</v>
      </c>
      <c r="K471" t="s">
        <v>22</v>
      </c>
      <c r="L471">
        <v>1431925200</v>
      </c>
      <c r="M471">
        <v>1432098000</v>
      </c>
      <c r="N471" s="7">
        <f>(((L471/60)/60)/24)+DATE(1970,1,1)</f>
        <v>42142.208333333328</v>
      </c>
      <c r="O471" s="7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LEFT(R471,FIND("/",R471,1)-1)</f>
        <v>film &amp; video</v>
      </c>
      <c r="T471" t="str">
        <f>RIGHT(R471,LEN(R471) - FIND("/",R471,1))</f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ROUND(E472/D472*100,0)</f>
        <v>286</v>
      </c>
      <c r="G472" t="s">
        <v>20</v>
      </c>
      <c r="H472">
        <v>381</v>
      </c>
      <c r="I472">
        <f>IF(H472=0, 0,ROUND(E472/H472,0))</f>
        <v>27</v>
      </c>
      <c r="J472" t="s">
        <v>21</v>
      </c>
      <c r="K472" t="s">
        <v>22</v>
      </c>
      <c r="L472">
        <v>1481522400</v>
      </c>
      <c r="M472">
        <v>1482127200</v>
      </c>
      <c r="N472" s="7">
        <f>(((L472/60)/60)/24)+DATE(1970,1,1)</f>
        <v>42716.25</v>
      </c>
      <c r="O472" s="7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>LEFT(R472,FIND("/",R472,1)-1)</f>
        <v>technology</v>
      </c>
      <c r="T472" t="str">
        <f>RIGHT(R472,LEN(R472) - FIND("/",R472,1))</f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ROUND(E473/D473*100,0)</f>
        <v>319</v>
      </c>
      <c r="G473" t="s">
        <v>20</v>
      </c>
      <c r="H473">
        <v>194</v>
      </c>
      <c r="I473">
        <f>IF(H473=0, 0,ROUND(E473/H473,0))</f>
        <v>51</v>
      </c>
      <c r="J473" t="s">
        <v>40</v>
      </c>
      <c r="K473" t="s">
        <v>41</v>
      </c>
      <c r="L473">
        <v>1335934800</v>
      </c>
      <c r="M473">
        <v>1335934800</v>
      </c>
      <c r="N473" s="7">
        <f>(((L473/60)/60)/24)+DATE(1970,1,1)</f>
        <v>41031.208333333336</v>
      </c>
      <c r="O473" s="7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LEFT(R473,FIND("/",R473,1)-1)</f>
        <v>food</v>
      </c>
      <c r="T473" t="str">
        <f>RIGHT(R473,LEN(R473) - FIND("/",R473,1))</f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ROUND(E474/D474*100,0)</f>
        <v>39</v>
      </c>
      <c r="G474" t="s">
        <v>14</v>
      </c>
      <c r="H474">
        <v>575</v>
      </c>
      <c r="I474">
        <f>IF(H474=0, 0,ROUND(E474/H474,0))</f>
        <v>105</v>
      </c>
      <c r="J474" t="s">
        <v>21</v>
      </c>
      <c r="K474" t="s">
        <v>22</v>
      </c>
      <c r="L474">
        <v>1552280400</v>
      </c>
      <c r="M474">
        <v>1556946000</v>
      </c>
      <c r="N474" s="7">
        <f>(((L474/60)/60)/24)+DATE(1970,1,1)</f>
        <v>43535.208333333328</v>
      </c>
      <c r="O474" s="7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LEFT(R474,FIND("/",R474,1)-1)</f>
        <v>music</v>
      </c>
      <c r="T474" t="str">
        <f>RIGHT(R474,LEN(R474) - FIND("/",R474,1))</f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ROUND(E475/D475*100,0)</f>
        <v>178</v>
      </c>
      <c r="G475" t="s">
        <v>20</v>
      </c>
      <c r="H475">
        <v>106</v>
      </c>
      <c r="I475">
        <f>IF(H475=0, 0,ROUND(E475/H475,0))</f>
        <v>84</v>
      </c>
      <c r="J475" t="s">
        <v>21</v>
      </c>
      <c r="K475" t="s">
        <v>22</v>
      </c>
      <c r="L475">
        <v>1529989200</v>
      </c>
      <c r="M475">
        <v>1530075600</v>
      </c>
      <c r="N475" s="7">
        <f>(((L475/60)/60)/24)+DATE(1970,1,1)</f>
        <v>43277.208333333328</v>
      </c>
      <c r="O475" s="7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LEFT(R475,FIND("/",R475,1)-1)</f>
        <v>music</v>
      </c>
      <c r="T475" t="str">
        <f>RIGHT(R475,LEN(R475) - FIND("/",R475,1))</f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ROUND(E476/D476*100,0)</f>
        <v>365</v>
      </c>
      <c r="G476" t="s">
        <v>20</v>
      </c>
      <c r="H476">
        <v>142</v>
      </c>
      <c r="I476">
        <f>IF(H476=0, 0,ROUND(E476/H476,0))</f>
        <v>103</v>
      </c>
      <c r="J476" t="s">
        <v>21</v>
      </c>
      <c r="K476" t="s">
        <v>22</v>
      </c>
      <c r="L476">
        <v>1418709600</v>
      </c>
      <c r="M476">
        <v>1418796000</v>
      </c>
      <c r="N476" s="7">
        <f>(((L476/60)/60)/24)+DATE(1970,1,1)</f>
        <v>41989.25</v>
      </c>
      <c r="O476" s="7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>LEFT(R476,FIND("/",R476,1)-1)</f>
        <v>film &amp; video</v>
      </c>
      <c r="T476" t="str">
        <f>RIGHT(R476,LEN(R476) - FIND("/",R476,1))</f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ROUND(E477/D477*100,0)</f>
        <v>114</v>
      </c>
      <c r="G477" t="s">
        <v>20</v>
      </c>
      <c r="H477">
        <v>211</v>
      </c>
      <c r="I477">
        <f>IF(H477=0, 0,ROUND(E477/H477,0))</f>
        <v>40</v>
      </c>
      <c r="J477" t="s">
        <v>21</v>
      </c>
      <c r="K477" t="s">
        <v>22</v>
      </c>
      <c r="L477">
        <v>1372136400</v>
      </c>
      <c r="M477">
        <v>1372482000</v>
      </c>
      <c r="N477" s="7">
        <f>(((L477/60)/60)/24)+DATE(1970,1,1)</f>
        <v>41450.208333333336</v>
      </c>
      <c r="O477" s="7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LEFT(R477,FIND("/",R477,1)-1)</f>
        <v>publishing</v>
      </c>
      <c r="T477" t="str">
        <f>RIGHT(R477,LEN(R477) - FIND("/",R477,1))</f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ROUND(E478/D478*100,0)</f>
        <v>30</v>
      </c>
      <c r="G478" t="s">
        <v>14</v>
      </c>
      <c r="H478">
        <v>1120</v>
      </c>
      <c r="I478">
        <f>IF(H478=0, 0,ROUND(E478/H478,0))</f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>(((L478/60)/60)/24)+DATE(1970,1,1)</f>
        <v>43322.208333333328</v>
      </c>
      <c r="O478" s="7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LEFT(R478,FIND("/",R478,1)-1)</f>
        <v>publishing</v>
      </c>
      <c r="T478" t="str">
        <f>RIGHT(R478,LEN(R478) - FIND("/",R478,1))</f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ROUND(E479/D479*100,0)</f>
        <v>54</v>
      </c>
      <c r="G479" t="s">
        <v>14</v>
      </c>
      <c r="H479">
        <v>113</v>
      </c>
      <c r="I479">
        <f>IF(H479=0, 0,ROUND(E479/H479,0))</f>
        <v>41</v>
      </c>
      <c r="J479" t="s">
        <v>21</v>
      </c>
      <c r="K479" t="s">
        <v>22</v>
      </c>
      <c r="L479">
        <v>1309064400</v>
      </c>
      <c r="M479">
        <v>1311397200</v>
      </c>
      <c r="N479" s="7">
        <f>(((L479/60)/60)/24)+DATE(1970,1,1)</f>
        <v>40720.208333333336</v>
      </c>
      <c r="O479" s="7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LEFT(R479,FIND("/",R479,1)-1)</f>
        <v>film &amp; video</v>
      </c>
      <c r="T479" t="str">
        <f>RIGHT(R479,LEN(R479) - FIND("/",R479,1))</f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ROUND(E480/D480*100,0)</f>
        <v>236</v>
      </c>
      <c r="G480" t="s">
        <v>20</v>
      </c>
      <c r="H480">
        <v>2756</v>
      </c>
      <c r="I480">
        <f>IF(H480=0, 0,ROUND(E480/H480,0))</f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>(((L480/60)/60)/24)+DATE(1970,1,1)</f>
        <v>42072.208333333328</v>
      </c>
      <c r="O480" s="7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LEFT(R480,FIND("/",R480,1)-1)</f>
        <v>technology</v>
      </c>
      <c r="T480" t="str">
        <f>RIGHT(R480,LEN(R480) - FIND("/",R480,1))</f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ROUND(E481/D481*100,0)</f>
        <v>513</v>
      </c>
      <c r="G481" t="s">
        <v>20</v>
      </c>
      <c r="H481">
        <v>173</v>
      </c>
      <c r="I481">
        <f>IF(H481=0, 0,ROUND(E481/H481,0))</f>
        <v>71</v>
      </c>
      <c r="J481" t="s">
        <v>40</v>
      </c>
      <c r="K481" t="s">
        <v>41</v>
      </c>
      <c r="L481">
        <v>1501304400</v>
      </c>
      <c r="M481">
        <v>1501477200</v>
      </c>
      <c r="N481" s="7">
        <f>(((L481/60)/60)/24)+DATE(1970,1,1)</f>
        <v>42945.208333333328</v>
      </c>
      <c r="O481" s="7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LEFT(R481,FIND("/",R481,1)-1)</f>
        <v>food</v>
      </c>
      <c r="T481" t="str">
        <f>RIGHT(R481,LEN(R481) - FIND("/",R481,1))</f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ROUND(E482/D482*100,0)</f>
        <v>101</v>
      </c>
      <c r="G482" t="s">
        <v>20</v>
      </c>
      <c r="H482">
        <v>87</v>
      </c>
      <c r="I482">
        <f>IF(H482=0, 0,ROUND(E482/H482,0))</f>
        <v>99</v>
      </c>
      <c r="J482" t="s">
        <v>21</v>
      </c>
      <c r="K482" t="s">
        <v>22</v>
      </c>
      <c r="L482">
        <v>1268287200</v>
      </c>
      <c r="M482">
        <v>1269061200</v>
      </c>
      <c r="N482" s="7">
        <f>(((L482/60)/60)/24)+DATE(1970,1,1)</f>
        <v>40248.25</v>
      </c>
      <c r="O482" s="7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LEFT(R482,FIND("/",R482,1)-1)</f>
        <v>photography</v>
      </c>
      <c r="T482" t="str">
        <f>RIGHT(R482,LEN(R482) - FIND("/",R482,1))</f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ROUND(E483/D483*100,0)</f>
        <v>81</v>
      </c>
      <c r="G483" t="s">
        <v>14</v>
      </c>
      <c r="H483">
        <v>1538</v>
      </c>
      <c r="I483">
        <f>IF(H483=0, 0,ROUND(E483/H483,0))</f>
        <v>104</v>
      </c>
      <c r="J483" t="s">
        <v>21</v>
      </c>
      <c r="K483" t="s">
        <v>22</v>
      </c>
      <c r="L483">
        <v>1412139600</v>
      </c>
      <c r="M483">
        <v>1415772000</v>
      </c>
      <c r="N483" s="7">
        <f>(((L483/60)/60)/24)+DATE(1970,1,1)</f>
        <v>41913.208333333336</v>
      </c>
      <c r="O483" s="7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>LEFT(R483,FIND("/",R483,1)-1)</f>
        <v>theater</v>
      </c>
      <c r="T483" t="str">
        <f>RIGHT(R483,LEN(R483) - FIND("/",R483,1))</f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ROUND(E484/D484*100,0)</f>
        <v>16</v>
      </c>
      <c r="G484" t="s">
        <v>14</v>
      </c>
      <c r="H484">
        <v>9</v>
      </c>
      <c r="I484">
        <f>IF(H484=0, 0,ROUND(E484/H484,0))</f>
        <v>77</v>
      </c>
      <c r="J484" t="s">
        <v>21</v>
      </c>
      <c r="K484" t="s">
        <v>22</v>
      </c>
      <c r="L484">
        <v>1330063200</v>
      </c>
      <c r="M484">
        <v>1331013600</v>
      </c>
      <c r="N484" s="7">
        <f>(((L484/60)/60)/24)+DATE(1970,1,1)</f>
        <v>40963.25</v>
      </c>
      <c r="O484" s="7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>LEFT(R484,FIND("/",R484,1)-1)</f>
        <v>publishing</v>
      </c>
      <c r="T484" t="str">
        <f>RIGHT(R484,LEN(R484) - FIND("/",R484,1))</f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ROUND(E485/D485*100,0)</f>
        <v>53</v>
      </c>
      <c r="G485" t="s">
        <v>14</v>
      </c>
      <c r="H485">
        <v>554</v>
      </c>
      <c r="I485">
        <f>IF(H485=0, 0,ROUND(E485/H485,0))</f>
        <v>87</v>
      </c>
      <c r="J485" t="s">
        <v>21</v>
      </c>
      <c r="K485" t="s">
        <v>22</v>
      </c>
      <c r="L485">
        <v>1576130400</v>
      </c>
      <c r="M485">
        <v>1576735200</v>
      </c>
      <c r="N485" s="7">
        <f>(((L485/60)/60)/24)+DATE(1970,1,1)</f>
        <v>43811.25</v>
      </c>
      <c r="O485" s="7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>LEFT(R485,FIND("/",R485,1)-1)</f>
        <v>theater</v>
      </c>
      <c r="T485" t="str">
        <f>RIGHT(R485,LEN(R485) - FIND("/",R485,1))</f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ROUND(E486/D486*100,0)</f>
        <v>260</v>
      </c>
      <c r="G486" t="s">
        <v>20</v>
      </c>
      <c r="H486">
        <v>1572</v>
      </c>
      <c r="I486">
        <f>IF(H486=0, 0,ROUND(E486/H486,0))</f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>(((L486/60)/60)/24)+DATE(1970,1,1)</f>
        <v>41855.208333333336</v>
      </c>
      <c r="O486" s="7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LEFT(R486,FIND("/",R486,1)-1)</f>
        <v>food</v>
      </c>
      <c r="T486" t="str">
        <f>RIGHT(R486,LEN(R486) - FIND("/",R486,1))</f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ROUND(E487/D487*100,0)</f>
        <v>31</v>
      </c>
      <c r="G487" t="s">
        <v>14</v>
      </c>
      <c r="H487">
        <v>648</v>
      </c>
      <c r="I487">
        <f>IF(H487=0, 0,ROUND(E487/H487,0))</f>
        <v>43</v>
      </c>
      <c r="J487" t="s">
        <v>40</v>
      </c>
      <c r="K487" t="s">
        <v>41</v>
      </c>
      <c r="L487">
        <v>1560142800</v>
      </c>
      <c r="M487">
        <v>1563685200</v>
      </c>
      <c r="N487" s="7">
        <f>(((L487/60)/60)/24)+DATE(1970,1,1)</f>
        <v>43626.208333333328</v>
      </c>
      <c r="O487" s="7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LEFT(R487,FIND("/",R487,1)-1)</f>
        <v>theater</v>
      </c>
      <c r="T487" t="str">
        <f>RIGHT(R487,LEN(R487) - FIND("/",R487,1))</f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ROUND(E488/D488*100,0)</f>
        <v>14</v>
      </c>
      <c r="G488" t="s">
        <v>14</v>
      </c>
      <c r="H488">
        <v>21</v>
      </c>
      <c r="I488">
        <f>IF(H488=0, 0,ROUND(E488/H488,0))</f>
        <v>33</v>
      </c>
      <c r="J488" t="s">
        <v>40</v>
      </c>
      <c r="K488" t="s">
        <v>41</v>
      </c>
      <c r="L488">
        <v>1520575200</v>
      </c>
      <c r="M488">
        <v>1521867600</v>
      </c>
      <c r="N488" s="7">
        <f>(((L488/60)/60)/24)+DATE(1970,1,1)</f>
        <v>43168.25</v>
      </c>
      <c r="O488" s="7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LEFT(R488,FIND("/",R488,1)-1)</f>
        <v>publishing</v>
      </c>
      <c r="T488" t="str">
        <f>RIGHT(R488,LEN(R488) - FIND("/",R488,1))</f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ROUND(E489/D489*100,0)</f>
        <v>179</v>
      </c>
      <c r="G489" t="s">
        <v>20</v>
      </c>
      <c r="H489">
        <v>2346</v>
      </c>
      <c r="I489">
        <f>IF(H489=0, 0,ROUND(E489/H489,0))</f>
        <v>84</v>
      </c>
      <c r="J489" t="s">
        <v>21</v>
      </c>
      <c r="K489" t="s">
        <v>22</v>
      </c>
      <c r="L489">
        <v>1492664400</v>
      </c>
      <c r="M489">
        <v>1495515600</v>
      </c>
      <c r="N489" s="7">
        <f>(((L489/60)/60)/24)+DATE(1970,1,1)</f>
        <v>42845.208333333328</v>
      </c>
      <c r="O489" s="7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LEFT(R489,FIND("/",R489,1)-1)</f>
        <v>theater</v>
      </c>
      <c r="T489" t="str">
        <f>RIGHT(R489,LEN(R489) - FIND("/",R489,1))</f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ROUND(E490/D490*100,0)</f>
        <v>220</v>
      </c>
      <c r="G490" t="s">
        <v>20</v>
      </c>
      <c r="H490">
        <v>115</v>
      </c>
      <c r="I490">
        <f>IF(H490=0, 0,ROUND(E490/H490,0))</f>
        <v>101</v>
      </c>
      <c r="J490" t="s">
        <v>21</v>
      </c>
      <c r="K490" t="s">
        <v>22</v>
      </c>
      <c r="L490">
        <v>1454479200</v>
      </c>
      <c r="M490">
        <v>1455948000</v>
      </c>
      <c r="N490" s="7">
        <f>(((L490/60)/60)/24)+DATE(1970,1,1)</f>
        <v>42403.25</v>
      </c>
      <c r="O490" s="7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>LEFT(R490,FIND("/",R490,1)-1)</f>
        <v>theater</v>
      </c>
      <c r="T490" t="str">
        <f>RIGHT(R490,LEN(R490) - FIND("/",R490,1))</f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ROUND(E491/D491*100,0)</f>
        <v>102</v>
      </c>
      <c r="G491" t="s">
        <v>20</v>
      </c>
      <c r="H491">
        <v>85</v>
      </c>
      <c r="I491">
        <f>IF(H491=0, 0,ROUND(E491/H491,0))</f>
        <v>110</v>
      </c>
      <c r="J491" t="s">
        <v>107</v>
      </c>
      <c r="K491" t="s">
        <v>108</v>
      </c>
      <c r="L491">
        <v>1281934800</v>
      </c>
      <c r="M491">
        <v>1282366800</v>
      </c>
      <c r="N491" s="7">
        <f>(((L491/60)/60)/24)+DATE(1970,1,1)</f>
        <v>40406.208333333336</v>
      </c>
      <c r="O491" s="7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LEFT(R491,FIND("/",R491,1)-1)</f>
        <v>technology</v>
      </c>
      <c r="T491" t="str">
        <f>RIGHT(R491,LEN(R491) - FIND("/",R491,1))</f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ROUND(E492/D492*100,0)</f>
        <v>192</v>
      </c>
      <c r="G492" t="s">
        <v>20</v>
      </c>
      <c r="H492">
        <v>144</v>
      </c>
      <c r="I492">
        <f>IF(H492=0, 0,ROUND(E492/H492,0))</f>
        <v>32</v>
      </c>
      <c r="J492" t="s">
        <v>21</v>
      </c>
      <c r="K492" t="s">
        <v>22</v>
      </c>
      <c r="L492">
        <v>1573970400</v>
      </c>
      <c r="M492">
        <v>1574575200</v>
      </c>
      <c r="N492" s="7">
        <f>(((L492/60)/60)/24)+DATE(1970,1,1)</f>
        <v>43786.25</v>
      </c>
      <c r="O492" s="7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LEFT(R492,FIND("/",R492,1)-1)</f>
        <v>journalism</v>
      </c>
      <c r="T492" t="str">
        <f>RIGHT(R492,LEN(R492) - FIND("/",R492,1))</f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ROUND(E493/D493*100,0)</f>
        <v>305</v>
      </c>
      <c r="G493" t="s">
        <v>20</v>
      </c>
      <c r="H493">
        <v>2443</v>
      </c>
      <c r="I493">
        <f>IF(H493=0, 0,ROUND(E493/H493,0))</f>
        <v>71</v>
      </c>
      <c r="J493" t="s">
        <v>21</v>
      </c>
      <c r="K493" t="s">
        <v>22</v>
      </c>
      <c r="L493">
        <v>1372654800</v>
      </c>
      <c r="M493">
        <v>1374901200</v>
      </c>
      <c r="N493" s="7">
        <f>(((L493/60)/60)/24)+DATE(1970,1,1)</f>
        <v>41456.208333333336</v>
      </c>
      <c r="O493" s="7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LEFT(R493,FIND("/",R493,1)-1)</f>
        <v>food</v>
      </c>
      <c r="T493" t="str">
        <f>RIGHT(R493,LEN(R493) - FIND("/",R493,1))</f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ROUND(E494/D494*100,0)</f>
        <v>24</v>
      </c>
      <c r="G494" t="s">
        <v>74</v>
      </c>
      <c r="H494">
        <v>595</v>
      </c>
      <c r="I494">
        <f>IF(H494=0, 0,ROUND(E494/H494,0))</f>
        <v>77</v>
      </c>
      <c r="J494" t="s">
        <v>21</v>
      </c>
      <c r="K494" t="s">
        <v>22</v>
      </c>
      <c r="L494">
        <v>1275886800</v>
      </c>
      <c r="M494">
        <v>1278910800</v>
      </c>
      <c r="N494" s="7">
        <f>(((L494/60)/60)/24)+DATE(1970,1,1)</f>
        <v>40336.208333333336</v>
      </c>
      <c r="O494" s="7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LEFT(R494,FIND("/",R494,1)-1)</f>
        <v>film &amp; video</v>
      </c>
      <c r="T494" t="str">
        <f>RIGHT(R494,LEN(R494) - FIND("/",R494,1))</f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ROUND(E495/D495*100,0)</f>
        <v>724</v>
      </c>
      <c r="G495" t="s">
        <v>20</v>
      </c>
      <c r="H495">
        <v>64</v>
      </c>
      <c r="I495">
        <f>IF(H495=0, 0,ROUND(E495/H495,0))</f>
        <v>102</v>
      </c>
      <c r="J495" t="s">
        <v>21</v>
      </c>
      <c r="K495" t="s">
        <v>22</v>
      </c>
      <c r="L495">
        <v>1561784400</v>
      </c>
      <c r="M495">
        <v>1562907600</v>
      </c>
      <c r="N495" s="7">
        <f>(((L495/60)/60)/24)+DATE(1970,1,1)</f>
        <v>43645.208333333328</v>
      </c>
      <c r="O495" s="7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LEFT(R495,FIND("/",R495,1)-1)</f>
        <v>photography</v>
      </c>
      <c r="T495" t="str">
        <f>RIGHT(R495,LEN(R495) - FIND("/",R495,1))</f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ROUND(E496/D496*100,0)</f>
        <v>547</v>
      </c>
      <c r="G496" t="s">
        <v>20</v>
      </c>
      <c r="H496">
        <v>268</v>
      </c>
      <c r="I496">
        <f>IF(H496=0, 0,ROUND(E496/H496,0))</f>
        <v>51</v>
      </c>
      <c r="J496" t="s">
        <v>21</v>
      </c>
      <c r="K496" t="s">
        <v>22</v>
      </c>
      <c r="L496">
        <v>1332392400</v>
      </c>
      <c r="M496">
        <v>1332478800</v>
      </c>
      <c r="N496" s="7">
        <f>(((L496/60)/60)/24)+DATE(1970,1,1)</f>
        <v>40990.208333333336</v>
      </c>
      <c r="O496" s="7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LEFT(R496,FIND("/",R496,1)-1)</f>
        <v>technology</v>
      </c>
      <c r="T496" t="str">
        <f>RIGHT(R496,LEN(R496) - FIND("/",R496,1))</f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ROUND(E497/D497*100,0)</f>
        <v>415</v>
      </c>
      <c r="G497" t="s">
        <v>20</v>
      </c>
      <c r="H497">
        <v>195</v>
      </c>
      <c r="I497">
        <f>IF(H497=0, 0,ROUND(E497/H497,0))</f>
        <v>68</v>
      </c>
      <c r="J497" t="s">
        <v>36</v>
      </c>
      <c r="K497" t="s">
        <v>37</v>
      </c>
      <c r="L497">
        <v>1402376400</v>
      </c>
      <c r="M497">
        <v>1402722000</v>
      </c>
      <c r="N497" s="7">
        <f>(((L497/60)/60)/24)+DATE(1970,1,1)</f>
        <v>41800.208333333336</v>
      </c>
      <c r="O497" s="7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LEFT(R497,FIND("/",R497,1)-1)</f>
        <v>theater</v>
      </c>
      <c r="T497" t="str">
        <f>RIGHT(R497,LEN(R497) - FIND("/",R497,1))</f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ROUND(E498/D498*100,0)</f>
        <v>1</v>
      </c>
      <c r="G498" t="s">
        <v>14</v>
      </c>
      <c r="H498">
        <v>54</v>
      </c>
      <c r="I498">
        <f>IF(H498=0, 0,ROUND(E498/H498,0))</f>
        <v>31</v>
      </c>
      <c r="J498" t="s">
        <v>21</v>
      </c>
      <c r="K498" t="s">
        <v>22</v>
      </c>
      <c r="L498">
        <v>1495342800</v>
      </c>
      <c r="M498">
        <v>1496811600</v>
      </c>
      <c r="N498" s="7">
        <f>(((L498/60)/60)/24)+DATE(1970,1,1)</f>
        <v>42876.208333333328</v>
      </c>
      <c r="O498" s="7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LEFT(R498,FIND("/",R498,1)-1)</f>
        <v>film &amp; video</v>
      </c>
      <c r="T498" t="str">
        <f>RIGHT(R498,LEN(R498) - FIND("/",R498,1))</f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ROUND(E499/D499*100,0)</f>
        <v>34</v>
      </c>
      <c r="G499" t="s">
        <v>14</v>
      </c>
      <c r="H499">
        <v>120</v>
      </c>
      <c r="I499">
        <f>IF(H499=0, 0,ROUND(E499/H499,0))</f>
        <v>28</v>
      </c>
      <c r="J499" t="s">
        <v>21</v>
      </c>
      <c r="K499" t="s">
        <v>22</v>
      </c>
      <c r="L499">
        <v>1482213600</v>
      </c>
      <c r="M499">
        <v>1482213600</v>
      </c>
      <c r="N499" s="7">
        <f>(((L499/60)/60)/24)+DATE(1970,1,1)</f>
        <v>42724.25</v>
      </c>
      <c r="O499" s="7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>LEFT(R499,FIND("/",R499,1)-1)</f>
        <v>technology</v>
      </c>
      <c r="T499" t="str">
        <f>RIGHT(R499,LEN(R499) - FIND("/",R499,1))</f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ROUND(E500/D500*100,0)</f>
        <v>24</v>
      </c>
      <c r="G500" t="s">
        <v>14</v>
      </c>
      <c r="H500">
        <v>579</v>
      </c>
      <c r="I500">
        <f>IF(H500=0, 0,ROUND(E500/H500,0))</f>
        <v>80</v>
      </c>
      <c r="J500" t="s">
        <v>36</v>
      </c>
      <c r="K500" t="s">
        <v>37</v>
      </c>
      <c r="L500">
        <v>1420092000</v>
      </c>
      <c r="M500">
        <v>1420264800</v>
      </c>
      <c r="N500" s="7">
        <f>(((L500/60)/60)/24)+DATE(1970,1,1)</f>
        <v>42005.25</v>
      </c>
      <c r="O500" s="7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>LEFT(R500,FIND("/",R500,1)-1)</f>
        <v>technology</v>
      </c>
      <c r="T500" t="str">
        <f>RIGHT(R500,LEN(R500) - FIND("/",R500,1))</f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ROUND(E501/D501*100,0)</f>
        <v>48</v>
      </c>
      <c r="G501" t="s">
        <v>14</v>
      </c>
      <c r="H501">
        <v>2072</v>
      </c>
      <c r="I501">
        <f>IF(H501=0, 0,ROUND(E501/H501,0))</f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>(((L501/60)/60)/24)+DATE(1970,1,1)</f>
        <v>42444.208333333328</v>
      </c>
      <c r="O501" s="7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LEFT(R501,FIND("/",R501,1)-1)</f>
        <v>film &amp; video</v>
      </c>
      <c r="T501" t="str">
        <f>RIGHT(R501,LEN(R501) - FIND("/",R501,1))</f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ROUND(E502/D502*100,0)</f>
        <v>0</v>
      </c>
      <c r="G502" t="s">
        <v>14</v>
      </c>
      <c r="H502">
        <v>0</v>
      </c>
      <c r="I502">
        <f>IF(H502=0, 0,ROUND(E502/H502,0))</f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>(((L502/60)/60)/24)+DATE(1970,1,1)</f>
        <v>41395.208333333336</v>
      </c>
      <c r="O502" s="7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LEFT(R502,FIND("/",R502,1)-1)</f>
        <v>theater</v>
      </c>
      <c r="T502" t="str">
        <f>RIGHT(R502,LEN(R502) - FIND("/",R502,1))</f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ROUND(E503/D503*100,0)</f>
        <v>70</v>
      </c>
      <c r="G503" t="s">
        <v>14</v>
      </c>
      <c r="H503">
        <v>1796</v>
      </c>
      <c r="I503">
        <f>IF(H503=0, 0,ROUND(E503/H503,0))</f>
        <v>60</v>
      </c>
      <c r="J503" t="s">
        <v>21</v>
      </c>
      <c r="K503" t="s">
        <v>22</v>
      </c>
      <c r="L503">
        <v>1363064400</v>
      </c>
      <c r="M503">
        <v>1363237200</v>
      </c>
      <c r="N503" s="7">
        <f>(((L503/60)/60)/24)+DATE(1970,1,1)</f>
        <v>41345.208333333336</v>
      </c>
      <c r="O503" s="7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LEFT(R503,FIND("/",R503,1)-1)</f>
        <v>film &amp; video</v>
      </c>
      <c r="T503" t="str">
        <f>RIGHT(R503,LEN(R503) - FIND("/",R503,1))</f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ROUND(E504/D504*100,0)</f>
        <v>530</v>
      </c>
      <c r="G504" t="s">
        <v>20</v>
      </c>
      <c r="H504">
        <v>186</v>
      </c>
      <c r="I504">
        <f>IF(H504=0, 0,ROUND(E504/H504,0))</f>
        <v>37</v>
      </c>
      <c r="J504" t="s">
        <v>26</v>
      </c>
      <c r="K504" t="s">
        <v>27</v>
      </c>
      <c r="L504">
        <v>1343365200</v>
      </c>
      <c r="M504">
        <v>1345870800</v>
      </c>
      <c r="N504" s="7">
        <f>(((L504/60)/60)/24)+DATE(1970,1,1)</f>
        <v>41117.208333333336</v>
      </c>
      <c r="O504" s="7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LEFT(R504,FIND("/",R504,1)-1)</f>
        <v>games</v>
      </c>
      <c r="T504" t="str">
        <f>RIGHT(R504,LEN(R504) - FIND("/",R504,1))</f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ROUND(E505/D505*100,0)</f>
        <v>180</v>
      </c>
      <c r="G505" t="s">
        <v>20</v>
      </c>
      <c r="H505">
        <v>460</v>
      </c>
      <c r="I505">
        <f>IF(H505=0, 0,ROUND(E505/H505,0))</f>
        <v>100</v>
      </c>
      <c r="J505" t="s">
        <v>21</v>
      </c>
      <c r="K505" t="s">
        <v>22</v>
      </c>
      <c r="L505">
        <v>1435726800</v>
      </c>
      <c r="M505">
        <v>1437454800</v>
      </c>
      <c r="N505" s="7">
        <f>(((L505/60)/60)/24)+DATE(1970,1,1)</f>
        <v>42186.208333333328</v>
      </c>
      <c r="O505" s="7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LEFT(R505,FIND("/",R505,1)-1)</f>
        <v>film &amp; video</v>
      </c>
      <c r="T505" t="str">
        <f>RIGHT(R505,LEN(R505) - FIND("/",R505,1))</f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ROUND(E506/D506*100,0)</f>
        <v>92</v>
      </c>
      <c r="G506" t="s">
        <v>14</v>
      </c>
      <c r="H506">
        <v>62</v>
      </c>
      <c r="I506">
        <f>IF(H506=0, 0,ROUND(E506/H506,0))</f>
        <v>112</v>
      </c>
      <c r="J506" t="s">
        <v>107</v>
      </c>
      <c r="K506" t="s">
        <v>108</v>
      </c>
      <c r="L506">
        <v>1431925200</v>
      </c>
      <c r="M506">
        <v>1432011600</v>
      </c>
      <c r="N506" s="7">
        <f>(((L506/60)/60)/24)+DATE(1970,1,1)</f>
        <v>42142.208333333328</v>
      </c>
      <c r="O506" s="7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LEFT(R506,FIND("/",R506,1)-1)</f>
        <v>music</v>
      </c>
      <c r="T506" t="str">
        <f>RIGHT(R506,LEN(R506) - FIND("/",R506,1))</f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ROUND(E507/D507*100,0)</f>
        <v>14</v>
      </c>
      <c r="G507" t="s">
        <v>14</v>
      </c>
      <c r="H507">
        <v>347</v>
      </c>
      <c r="I507">
        <f>IF(H507=0, 0,ROUND(E507/H507,0))</f>
        <v>36</v>
      </c>
      <c r="J507" t="s">
        <v>21</v>
      </c>
      <c r="K507" t="s">
        <v>22</v>
      </c>
      <c r="L507">
        <v>1362722400</v>
      </c>
      <c r="M507">
        <v>1366347600</v>
      </c>
      <c r="N507" s="7">
        <f>(((L507/60)/60)/24)+DATE(1970,1,1)</f>
        <v>41341.25</v>
      </c>
      <c r="O507" s="7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LEFT(R507,FIND("/",R507,1)-1)</f>
        <v>publishing</v>
      </c>
      <c r="T507" t="str">
        <f>RIGHT(R507,LEN(R507) - FIND("/",R507,1))</f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ROUND(E508/D508*100,0)</f>
        <v>927</v>
      </c>
      <c r="G508" t="s">
        <v>20</v>
      </c>
      <c r="H508">
        <v>2528</v>
      </c>
      <c r="I508">
        <f>IF(H508=0, 0,ROUND(E508/H508,0))</f>
        <v>66</v>
      </c>
      <c r="J508" t="s">
        <v>21</v>
      </c>
      <c r="K508" t="s">
        <v>22</v>
      </c>
      <c r="L508">
        <v>1511416800</v>
      </c>
      <c r="M508">
        <v>1512885600</v>
      </c>
      <c r="N508" s="7">
        <f>(((L508/60)/60)/24)+DATE(1970,1,1)</f>
        <v>43062.25</v>
      </c>
      <c r="O508" s="7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>LEFT(R508,FIND("/",R508,1)-1)</f>
        <v>theater</v>
      </c>
      <c r="T508" t="str">
        <f>RIGHT(R508,LEN(R508) - FIND("/",R508,1))</f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ROUND(E509/D509*100,0)</f>
        <v>40</v>
      </c>
      <c r="G509" t="s">
        <v>14</v>
      </c>
      <c r="H509">
        <v>19</v>
      </c>
      <c r="I509">
        <f>IF(H509=0, 0,ROUND(E509/H509,0))</f>
        <v>44</v>
      </c>
      <c r="J509" t="s">
        <v>21</v>
      </c>
      <c r="K509" t="s">
        <v>22</v>
      </c>
      <c r="L509">
        <v>1365483600</v>
      </c>
      <c r="M509">
        <v>1369717200</v>
      </c>
      <c r="N509" s="7">
        <f>(((L509/60)/60)/24)+DATE(1970,1,1)</f>
        <v>41373.208333333336</v>
      </c>
      <c r="O509" s="7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LEFT(R509,FIND("/",R509,1)-1)</f>
        <v>technology</v>
      </c>
      <c r="T509" t="str">
        <f>RIGHT(R509,LEN(R509) - FIND("/",R509,1))</f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ROUND(E510/D510*100,0)</f>
        <v>112</v>
      </c>
      <c r="G510" t="s">
        <v>20</v>
      </c>
      <c r="H510">
        <v>3657</v>
      </c>
      <c r="I510">
        <f>IF(H510=0, 0,ROUND(E510/H510,0))</f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>(((L510/60)/60)/24)+DATE(1970,1,1)</f>
        <v>43310.208333333328</v>
      </c>
      <c r="O510" s="7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LEFT(R510,FIND("/",R510,1)-1)</f>
        <v>theater</v>
      </c>
      <c r="T510" t="str">
        <f>RIGHT(R510,LEN(R510) - FIND("/",R510,1))</f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ROUND(E511/D511*100,0)</f>
        <v>71</v>
      </c>
      <c r="G511" t="s">
        <v>14</v>
      </c>
      <c r="H511">
        <v>1258</v>
      </c>
      <c r="I511">
        <f>IF(H511=0, 0,ROUND(E511/H511,0))</f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>(((L511/60)/60)/24)+DATE(1970,1,1)</f>
        <v>41034.208333333336</v>
      </c>
      <c r="O511" s="7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LEFT(R511,FIND("/",R511,1)-1)</f>
        <v>theater</v>
      </c>
      <c r="T511" t="str">
        <f>RIGHT(R511,LEN(R511) - FIND("/",R511,1))</f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ROUND(E512/D512*100,0)</f>
        <v>119</v>
      </c>
      <c r="G512" t="s">
        <v>20</v>
      </c>
      <c r="H512">
        <v>131</v>
      </c>
      <c r="I512">
        <f>IF(H512=0, 0,ROUND(E512/H512,0))</f>
        <v>71</v>
      </c>
      <c r="J512" t="s">
        <v>26</v>
      </c>
      <c r="K512" t="s">
        <v>27</v>
      </c>
      <c r="L512">
        <v>1527742800</v>
      </c>
      <c r="M512">
        <v>1529816400</v>
      </c>
      <c r="N512" s="7">
        <f>(((L512/60)/60)/24)+DATE(1970,1,1)</f>
        <v>43251.208333333328</v>
      </c>
      <c r="O512" s="7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LEFT(R512,FIND("/",R512,1)-1)</f>
        <v>film &amp; video</v>
      </c>
      <c r="T512" t="str">
        <f>RIGHT(R512,LEN(R512) - FIND("/",R512,1))</f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ROUND(E513/D513*100,0)</f>
        <v>24</v>
      </c>
      <c r="G513" t="s">
        <v>14</v>
      </c>
      <c r="H513">
        <v>362</v>
      </c>
      <c r="I513">
        <f>IF(H513=0, 0,ROUND(E513/H513,0))</f>
        <v>98</v>
      </c>
      <c r="J513" t="s">
        <v>21</v>
      </c>
      <c r="K513" t="s">
        <v>22</v>
      </c>
      <c r="L513">
        <v>1564030800</v>
      </c>
      <c r="M513">
        <v>1564894800</v>
      </c>
      <c r="N513" s="7">
        <f>(((L513/60)/60)/24)+DATE(1970,1,1)</f>
        <v>43671.208333333328</v>
      </c>
      <c r="O513" s="7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LEFT(R513,FIND("/",R513,1)-1)</f>
        <v>theater</v>
      </c>
      <c r="T513" t="str">
        <f>RIGHT(R513,LEN(R513) - FIND("/",R513,1))</f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ROUND(E514/D514*100,0)</f>
        <v>139</v>
      </c>
      <c r="G514" t="s">
        <v>20</v>
      </c>
      <c r="H514">
        <v>239</v>
      </c>
      <c r="I514">
        <f>IF(H514=0, 0,ROUND(E514/H514,0))</f>
        <v>53</v>
      </c>
      <c r="J514" t="s">
        <v>21</v>
      </c>
      <c r="K514" t="s">
        <v>22</v>
      </c>
      <c r="L514">
        <v>1404536400</v>
      </c>
      <c r="M514">
        <v>1404622800</v>
      </c>
      <c r="N514" s="7">
        <f>(((L514/60)/60)/24)+DATE(1970,1,1)</f>
        <v>41825.208333333336</v>
      </c>
      <c r="O514" s="7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LEFT(R514,FIND("/",R514,1)-1)</f>
        <v>games</v>
      </c>
      <c r="T514" t="str">
        <f>RIGHT(R514,LEN(R514) - FIND("/",R514,1))</f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ROUND(E515/D515*100,0)</f>
        <v>39</v>
      </c>
      <c r="G515" t="s">
        <v>74</v>
      </c>
      <c r="H515">
        <v>35</v>
      </c>
      <c r="I515">
        <f>IF(H515=0, 0,ROUND(E515/H515,0))</f>
        <v>93</v>
      </c>
      <c r="J515" t="s">
        <v>21</v>
      </c>
      <c r="K515" t="s">
        <v>22</v>
      </c>
      <c r="L515">
        <v>1284008400</v>
      </c>
      <c r="M515">
        <v>1284181200</v>
      </c>
      <c r="N515" s="7">
        <f>(((L515/60)/60)/24)+DATE(1970,1,1)</f>
        <v>40430.208333333336</v>
      </c>
      <c r="O515" s="7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LEFT(R515,FIND("/",R515,1)-1)</f>
        <v>film &amp; video</v>
      </c>
      <c r="T515" t="str">
        <f>RIGHT(R515,LEN(R515) - FIND("/",R515,1))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ROUND(E516/D516*100,0)</f>
        <v>22</v>
      </c>
      <c r="G516" t="s">
        <v>74</v>
      </c>
      <c r="H516">
        <v>528</v>
      </c>
      <c r="I516">
        <f>IF(H516=0, 0,ROUND(E516/H516,0))</f>
        <v>59</v>
      </c>
      <c r="J516" t="s">
        <v>98</v>
      </c>
      <c r="K516" t="s">
        <v>99</v>
      </c>
      <c r="L516">
        <v>1386309600</v>
      </c>
      <c r="M516">
        <v>1386741600</v>
      </c>
      <c r="N516" s="7">
        <f>(((L516/60)/60)/24)+DATE(1970,1,1)</f>
        <v>41614.25</v>
      </c>
      <c r="O516" s="7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>LEFT(R516,FIND("/",R516,1)-1)</f>
        <v>music</v>
      </c>
      <c r="T516" t="str">
        <f>RIGHT(R516,LEN(R516) - FIND("/",R516,1))</f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ROUND(E517/D517*100,0)</f>
        <v>56</v>
      </c>
      <c r="G517" t="s">
        <v>14</v>
      </c>
      <c r="H517">
        <v>133</v>
      </c>
      <c r="I517">
        <f>IF(H517=0, 0,ROUND(E517/H517,0))</f>
        <v>36</v>
      </c>
      <c r="J517" t="s">
        <v>15</v>
      </c>
      <c r="K517" t="s">
        <v>16</v>
      </c>
      <c r="L517">
        <v>1324620000</v>
      </c>
      <c r="M517">
        <v>1324792800</v>
      </c>
      <c r="N517" s="7">
        <f>(((L517/60)/60)/24)+DATE(1970,1,1)</f>
        <v>40900.25</v>
      </c>
      <c r="O517" s="7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>LEFT(R517,FIND("/",R517,1)-1)</f>
        <v>theater</v>
      </c>
      <c r="T517" t="str">
        <f>RIGHT(R517,LEN(R517) - FIND("/",R517,1))</f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ROUND(E518/D518*100,0)</f>
        <v>43</v>
      </c>
      <c r="G518" t="s">
        <v>14</v>
      </c>
      <c r="H518">
        <v>846</v>
      </c>
      <c r="I518">
        <f>IF(H518=0, 0,ROUND(E518/H518,0))</f>
        <v>63</v>
      </c>
      <c r="J518" t="s">
        <v>21</v>
      </c>
      <c r="K518" t="s">
        <v>22</v>
      </c>
      <c r="L518">
        <v>1281070800</v>
      </c>
      <c r="M518">
        <v>1284354000</v>
      </c>
      <c r="N518" s="7">
        <f>(((L518/60)/60)/24)+DATE(1970,1,1)</f>
        <v>40396.208333333336</v>
      </c>
      <c r="O518" s="7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LEFT(R518,FIND("/",R518,1)-1)</f>
        <v>publishing</v>
      </c>
      <c r="T518" t="str">
        <f>RIGHT(R518,LEN(R518) - FIND("/",R518,1))</f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ROUND(E519/D519*100,0)</f>
        <v>112</v>
      </c>
      <c r="G519" t="s">
        <v>20</v>
      </c>
      <c r="H519">
        <v>78</v>
      </c>
      <c r="I519">
        <f>IF(H519=0, 0,ROUND(E519/H519,0))</f>
        <v>85</v>
      </c>
      <c r="J519" t="s">
        <v>21</v>
      </c>
      <c r="K519" t="s">
        <v>22</v>
      </c>
      <c r="L519">
        <v>1493960400</v>
      </c>
      <c r="M519">
        <v>1494392400</v>
      </c>
      <c r="N519" s="7">
        <f>(((L519/60)/60)/24)+DATE(1970,1,1)</f>
        <v>42860.208333333328</v>
      </c>
      <c r="O519" s="7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LEFT(R519,FIND("/",R519,1)-1)</f>
        <v>food</v>
      </c>
      <c r="T519" t="str">
        <f>RIGHT(R519,LEN(R519) - FIND("/",R519,1))</f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ROUND(E520/D520*100,0)</f>
        <v>7</v>
      </c>
      <c r="G520" t="s">
        <v>14</v>
      </c>
      <c r="H520">
        <v>10</v>
      </c>
      <c r="I520">
        <f>IF(H520=0, 0,ROUND(E520/H520,0))</f>
        <v>62</v>
      </c>
      <c r="J520" t="s">
        <v>21</v>
      </c>
      <c r="K520" t="s">
        <v>22</v>
      </c>
      <c r="L520">
        <v>1519365600</v>
      </c>
      <c r="M520">
        <v>1519538400</v>
      </c>
      <c r="N520" s="7">
        <f>(((L520/60)/60)/24)+DATE(1970,1,1)</f>
        <v>43154.25</v>
      </c>
      <c r="O520" s="7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>LEFT(R520,FIND("/",R520,1)-1)</f>
        <v>film &amp; video</v>
      </c>
      <c r="T520" t="str">
        <f>RIGHT(R520,LEN(R520) - FIND("/",R520,1))</f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ROUND(E521/D521*100,0)</f>
        <v>102</v>
      </c>
      <c r="G521" t="s">
        <v>20</v>
      </c>
      <c r="H521">
        <v>1773</v>
      </c>
      <c r="I521">
        <f>IF(H521=0, 0,ROUND(E521/H521,0))</f>
        <v>102</v>
      </c>
      <c r="J521" t="s">
        <v>21</v>
      </c>
      <c r="K521" t="s">
        <v>22</v>
      </c>
      <c r="L521">
        <v>1420696800</v>
      </c>
      <c r="M521">
        <v>1421906400</v>
      </c>
      <c r="N521" s="7">
        <f>(((L521/60)/60)/24)+DATE(1970,1,1)</f>
        <v>42012.25</v>
      </c>
      <c r="O521" s="7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>LEFT(R521,FIND("/",R521,1)-1)</f>
        <v>music</v>
      </c>
      <c r="T521" t="str">
        <f>RIGHT(R521,LEN(R521) - FIND("/",R521,1))</f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ROUND(E522/D522*100,0)</f>
        <v>426</v>
      </c>
      <c r="G522" t="s">
        <v>20</v>
      </c>
      <c r="H522">
        <v>32</v>
      </c>
      <c r="I522">
        <f>IF(H522=0, 0,ROUND(E522/H522,0))</f>
        <v>106</v>
      </c>
      <c r="J522" t="s">
        <v>21</v>
      </c>
      <c r="K522" t="s">
        <v>22</v>
      </c>
      <c r="L522">
        <v>1555650000</v>
      </c>
      <c r="M522">
        <v>1555909200</v>
      </c>
      <c r="N522" s="7">
        <f>(((L522/60)/60)/24)+DATE(1970,1,1)</f>
        <v>43574.208333333328</v>
      </c>
      <c r="O522" s="7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LEFT(R522,FIND("/",R522,1)-1)</f>
        <v>theater</v>
      </c>
      <c r="T522" t="str">
        <f>RIGHT(R522,LEN(R522) - FIND("/",R522,1))</f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ROUND(E523/D523*100,0)</f>
        <v>146</v>
      </c>
      <c r="G523" t="s">
        <v>20</v>
      </c>
      <c r="H523">
        <v>369</v>
      </c>
      <c r="I523">
        <f>IF(H523=0, 0,ROUND(E523/H523,0))</f>
        <v>30</v>
      </c>
      <c r="J523" t="s">
        <v>21</v>
      </c>
      <c r="K523" t="s">
        <v>22</v>
      </c>
      <c r="L523">
        <v>1471928400</v>
      </c>
      <c r="M523">
        <v>1472446800</v>
      </c>
      <c r="N523" s="7">
        <f>(((L523/60)/60)/24)+DATE(1970,1,1)</f>
        <v>42605.208333333328</v>
      </c>
      <c r="O523" s="7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LEFT(R523,FIND("/",R523,1)-1)</f>
        <v>film &amp; video</v>
      </c>
      <c r="T523" t="str">
        <f>RIGHT(R523,LEN(R523) - FIND("/",R523,1))</f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ROUND(E524/D524*100,0)</f>
        <v>32</v>
      </c>
      <c r="G524" t="s">
        <v>14</v>
      </c>
      <c r="H524">
        <v>191</v>
      </c>
      <c r="I524">
        <f>IF(H524=0, 0,ROUND(E524/H524,0))</f>
        <v>86</v>
      </c>
      <c r="J524" t="s">
        <v>21</v>
      </c>
      <c r="K524" t="s">
        <v>22</v>
      </c>
      <c r="L524">
        <v>1341291600</v>
      </c>
      <c r="M524">
        <v>1342328400</v>
      </c>
      <c r="N524" s="7">
        <f>(((L524/60)/60)/24)+DATE(1970,1,1)</f>
        <v>41093.208333333336</v>
      </c>
      <c r="O524" s="7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LEFT(R524,FIND("/",R524,1)-1)</f>
        <v>film &amp; video</v>
      </c>
      <c r="T524" t="str">
        <f>RIGHT(R524,LEN(R524) - FIND("/",R524,1))</f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ROUND(E525/D525*100,0)</f>
        <v>700</v>
      </c>
      <c r="G525" t="s">
        <v>20</v>
      </c>
      <c r="H525">
        <v>89</v>
      </c>
      <c r="I525">
        <f>IF(H525=0, 0,ROUND(E525/H525,0))</f>
        <v>71</v>
      </c>
      <c r="J525" t="s">
        <v>21</v>
      </c>
      <c r="K525" t="s">
        <v>22</v>
      </c>
      <c r="L525">
        <v>1267682400</v>
      </c>
      <c r="M525">
        <v>1268114400</v>
      </c>
      <c r="N525" s="7">
        <f>(((L525/60)/60)/24)+DATE(1970,1,1)</f>
        <v>40241.25</v>
      </c>
      <c r="O525" s="7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>LEFT(R525,FIND("/",R525,1)-1)</f>
        <v>film &amp; video</v>
      </c>
      <c r="T525" t="str">
        <f>RIGHT(R525,LEN(R525) - FIND("/",R525,1))</f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ROUND(E526/D526*100,0)</f>
        <v>84</v>
      </c>
      <c r="G526" t="s">
        <v>14</v>
      </c>
      <c r="H526">
        <v>1979</v>
      </c>
      <c r="I526">
        <f>IF(H526=0, 0,ROUND(E526/H526,0))</f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>(((L526/60)/60)/24)+DATE(1970,1,1)</f>
        <v>40294.208333333336</v>
      </c>
      <c r="O526" s="7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LEFT(R526,FIND("/",R526,1)-1)</f>
        <v>theater</v>
      </c>
      <c r="T526" t="str">
        <f>RIGHT(R526,LEN(R526) - FIND("/",R526,1))</f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ROUND(E527/D527*100,0)</f>
        <v>84</v>
      </c>
      <c r="G527" t="s">
        <v>14</v>
      </c>
      <c r="H527">
        <v>63</v>
      </c>
      <c r="I527">
        <f>IF(H527=0, 0,ROUND(E527/H527,0))</f>
        <v>28</v>
      </c>
      <c r="J527" t="s">
        <v>21</v>
      </c>
      <c r="K527" t="s">
        <v>22</v>
      </c>
      <c r="L527">
        <v>1290492000</v>
      </c>
      <c r="M527">
        <v>1290837600</v>
      </c>
      <c r="N527" s="7">
        <f>(((L527/60)/60)/24)+DATE(1970,1,1)</f>
        <v>40505.25</v>
      </c>
      <c r="O527" s="7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>LEFT(R527,FIND("/",R527,1)-1)</f>
        <v>technology</v>
      </c>
      <c r="T527" t="str">
        <f>RIGHT(R527,LEN(R527) - FIND("/",R527,1))</f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ROUND(E528/D528*100,0)</f>
        <v>156</v>
      </c>
      <c r="G528" t="s">
        <v>20</v>
      </c>
      <c r="H528">
        <v>147</v>
      </c>
      <c r="I528">
        <f>IF(H528=0, 0,ROUND(E528/H528,0))</f>
        <v>88</v>
      </c>
      <c r="J528" t="s">
        <v>21</v>
      </c>
      <c r="K528" t="s">
        <v>22</v>
      </c>
      <c r="L528">
        <v>1451109600</v>
      </c>
      <c r="M528">
        <v>1454306400</v>
      </c>
      <c r="N528" s="7">
        <f>(((L528/60)/60)/24)+DATE(1970,1,1)</f>
        <v>42364.25</v>
      </c>
      <c r="O528" s="7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>LEFT(R528,FIND("/",R528,1)-1)</f>
        <v>theater</v>
      </c>
      <c r="T528" t="str">
        <f>RIGHT(R528,LEN(R528) - FIND("/",R528,1))</f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ROUND(E529/D529*100,0)</f>
        <v>100</v>
      </c>
      <c r="G529" t="s">
        <v>14</v>
      </c>
      <c r="H529">
        <v>6080</v>
      </c>
      <c r="I529">
        <f>IF(H529=0, 0,ROUND(E529/H529,0))</f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>(((L529/60)/60)/24)+DATE(1970,1,1)</f>
        <v>42405.25</v>
      </c>
      <c r="O529" s="7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>LEFT(R529,FIND("/",R529,1)-1)</f>
        <v>film &amp; video</v>
      </c>
      <c r="T529" t="str">
        <f>RIGHT(R529,LEN(R529) - FIND("/",R529,1))</f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ROUND(E530/D530*100,0)</f>
        <v>80</v>
      </c>
      <c r="G530" t="s">
        <v>14</v>
      </c>
      <c r="H530">
        <v>80</v>
      </c>
      <c r="I530">
        <f>IF(H530=0, 0,ROUND(E530/H530,0))</f>
        <v>90</v>
      </c>
      <c r="J530" t="s">
        <v>40</v>
      </c>
      <c r="K530" t="s">
        <v>41</v>
      </c>
      <c r="L530">
        <v>1385186400</v>
      </c>
      <c r="M530">
        <v>1389074400</v>
      </c>
      <c r="N530" s="7">
        <f>(((L530/60)/60)/24)+DATE(1970,1,1)</f>
        <v>41601.25</v>
      </c>
      <c r="O530" s="7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>LEFT(R530,FIND("/",R530,1)-1)</f>
        <v>music</v>
      </c>
      <c r="T530" t="str">
        <f>RIGHT(R530,LEN(R530) - FIND("/",R530,1))</f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ROUND(E531/D531*100,0)</f>
        <v>11</v>
      </c>
      <c r="G531" t="s">
        <v>14</v>
      </c>
      <c r="H531">
        <v>9</v>
      </c>
      <c r="I531">
        <f>IF(H531=0, 0,ROUND(E531/H531,0))</f>
        <v>64</v>
      </c>
      <c r="J531" t="s">
        <v>21</v>
      </c>
      <c r="K531" t="s">
        <v>22</v>
      </c>
      <c r="L531">
        <v>1399698000</v>
      </c>
      <c r="M531">
        <v>1402117200</v>
      </c>
      <c r="N531" s="7">
        <f>(((L531/60)/60)/24)+DATE(1970,1,1)</f>
        <v>41769.208333333336</v>
      </c>
      <c r="O531" s="7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LEFT(R531,FIND("/",R531,1)-1)</f>
        <v>games</v>
      </c>
      <c r="T531" t="str">
        <f>RIGHT(R531,LEN(R531) - FIND("/",R531,1))</f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ROUND(E532/D532*100,0)</f>
        <v>92</v>
      </c>
      <c r="G532" t="s">
        <v>14</v>
      </c>
      <c r="H532">
        <v>1784</v>
      </c>
      <c r="I532">
        <f>IF(H532=0, 0,ROUND(E532/H532,0))</f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>(((L532/60)/60)/24)+DATE(1970,1,1)</f>
        <v>40421.208333333336</v>
      </c>
      <c r="O532" s="7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LEFT(R532,FIND("/",R532,1)-1)</f>
        <v>publishing</v>
      </c>
      <c r="T532" t="str">
        <f>RIGHT(R532,LEN(R532) - FIND("/",R532,1))</f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ROUND(E533/D533*100,0)</f>
        <v>96</v>
      </c>
      <c r="G533" t="s">
        <v>47</v>
      </c>
      <c r="H533">
        <v>3640</v>
      </c>
      <c r="I533">
        <f>IF(H533=0, 0,ROUND(E533/H533,0))</f>
        <v>49</v>
      </c>
      <c r="J533" t="s">
        <v>98</v>
      </c>
      <c r="K533" t="s">
        <v>99</v>
      </c>
      <c r="L533">
        <v>1384149600</v>
      </c>
      <c r="M533">
        <v>1388988000</v>
      </c>
      <c r="N533" s="7">
        <f>(((L533/60)/60)/24)+DATE(1970,1,1)</f>
        <v>41589.25</v>
      </c>
      <c r="O533" s="7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>LEFT(R533,FIND("/",R533,1)-1)</f>
        <v>games</v>
      </c>
      <c r="T533" t="str">
        <f>RIGHT(R533,LEN(R533) - FIND("/",R533,1))</f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ROUND(E534/D534*100,0)</f>
        <v>503</v>
      </c>
      <c r="G534" t="s">
        <v>20</v>
      </c>
      <c r="H534">
        <v>126</v>
      </c>
      <c r="I534">
        <f>IF(H534=0, 0,ROUND(E534/H534,0))</f>
        <v>64</v>
      </c>
      <c r="J534" t="s">
        <v>15</v>
      </c>
      <c r="K534" t="s">
        <v>16</v>
      </c>
      <c r="L534">
        <v>1516860000</v>
      </c>
      <c r="M534">
        <v>1516946400</v>
      </c>
      <c r="N534" s="7">
        <f>(((L534/60)/60)/24)+DATE(1970,1,1)</f>
        <v>43125.25</v>
      </c>
      <c r="O534" s="7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>LEFT(R534,FIND("/",R534,1)-1)</f>
        <v>theater</v>
      </c>
      <c r="T534" t="str">
        <f>RIGHT(R534,LEN(R534) - FIND("/",R534,1))</f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ROUND(E535/D535*100,0)</f>
        <v>159</v>
      </c>
      <c r="G535" t="s">
        <v>20</v>
      </c>
      <c r="H535">
        <v>2218</v>
      </c>
      <c r="I535">
        <f>IF(H535=0, 0,ROUND(E535/H535,0))</f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>(((L535/60)/60)/24)+DATE(1970,1,1)</f>
        <v>41479.208333333336</v>
      </c>
      <c r="O535" s="7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LEFT(R535,FIND("/",R535,1)-1)</f>
        <v>music</v>
      </c>
      <c r="T535" t="str">
        <f>RIGHT(R535,LEN(R535) - FIND("/",R535,1))</f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ROUND(E536/D536*100,0)</f>
        <v>15</v>
      </c>
      <c r="G536" t="s">
        <v>14</v>
      </c>
      <c r="H536">
        <v>243</v>
      </c>
      <c r="I536">
        <f>IF(H536=0, 0,ROUND(E536/H536,0))</f>
        <v>55</v>
      </c>
      <c r="J536" t="s">
        <v>21</v>
      </c>
      <c r="K536" t="s">
        <v>22</v>
      </c>
      <c r="L536">
        <v>1534482000</v>
      </c>
      <c r="M536">
        <v>1534568400</v>
      </c>
      <c r="N536" s="7">
        <f>(((L536/60)/60)/24)+DATE(1970,1,1)</f>
        <v>43329.208333333328</v>
      </c>
      <c r="O536" s="7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LEFT(R536,FIND("/",R536,1)-1)</f>
        <v>film &amp; video</v>
      </c>
      <c r="T536" t="str">
        <f>RIGHT(R536,LEN(R536) - FIND("/",R536,1))</f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ROUND(E537/D537*100,0)</f>
        <v>482</v>
      </c>
      <c r="G537" t="s">
        <v>20</v>
      </c>
      <c r="H537">
        <v>202</v>
      </c>
      <c r="I537">
        <f>IF(H537=0, 0,ROUND(E537/H537,0))</f>
        <v>62</v>
      </c>
      <c r="J537" t="s">
        <v>107</v>
      </c>
      <c r="K537" t="s">
        <v>108</v>
      </c>
      <c r="L537">
        <v>1528434000</v>
      </c>
      <c r="M537">
        <v>1528606800</v>
      </c>
      <c r="N537" s="7">
        <f>(((L537/60)/60)/24)+DATE(1970,1,1)</f>
        <v>43259.208333333328</v>
      </c>
      <c r="O537" s="7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LEFT(R537,FIND("/",R537,1)-1)</f>
        <v>theater</v>
      </c>
      <c r="T537" t="str">
        <f>RIGHT(R537,LEN(R537) - FIND("/",R537,1))</f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ROUND(E538/D538*100,0)</f>
        <v>150</v>
      </c>
      <c r="G538" t="s">
        <v>20</v>
      </c>
      <c r="H538">
        <v>140</v>
      </c>
      <c r="I538">
        <f>IF(H538=0, 0,ROUND(E538/H538,0))</f>
        <v>105</v>
      </c>
      <c r="J538" t="s">
        <v>107</v>
      </c>
      <c r="K538" t="s">
        <v>108</v>
      </c>
      <c r="L538">
        <v>1282626000</v>
      </c>
      <c r="M538">
        <v>1284872400</v>
      </c>
      <c r="N538" s="7">
        <f>(((L538/60)/60)/24)+DATE(1970,1,1)</f>
        <v>40414.208333333336</v>
      </c>
      <c r="O538" s="7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LEFT(R538,FIND("/",R538,1)-1)</f>
        <v>publishing</v>
      </c>
      <c r="T538" t="str">
        <f>RIGHT(R538,LEN(R538) - FIND("/",R538,1))</f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ROUND(E539/D539*100,0)</f>
        <v>117</v>
      </c>
      <c r="G539" t="s">
        <v>20</v>
      </c>
      <c r="H539">
        <v>1052</v>
      </c>
      <c r="I539">
        <f>IF(H539=0, 0,ROUND(E539/H539,0))</f>
        <v>94</v>
      </c>
      <c r="J539" t="s">
        <v>36</v>
      </c>
      <c r="K539" t="s">
        <v>37</v>
      </c>
      <c r="L539">
        <v>1535605200</v>
      </c>
      <c r="M539">
        <v>1537592400</v>
      </c>
      <c r="N539" s="7">
        <f>(((L539/60)/60)/24)+DATE(1970,1,1)</f>
        <v>43342.208333333328</v>
      </c>
      <c r="O539" s="7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LEFT(R539,FIND("/",R539,1)-1)</f>
        <v>film &amp; video</v>
      </c>
      <c r="T539" t="str">
        <f>RIGHT(R539,LEN(R539) - FIND("/",R539,1))</f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ROUND(E540/D540*100,0)</f>
        <v>38</v>
      </c>
      <c r="G540" t="s">
        <v>14</v>
      </c>
      <c r="H540">
        <v>1296</v>
      </c>
      <c r="I540">
        <f>IF(H540=0, 0,ROUND(E540/H540,0))</f>
        <v>44</v>
      </c>
      <c r="J540" t="s">
        <v>21</v>
      </c>
      <c r="K540" t="s">
        <v>22</v>
      </c>
      <c r="L540">
        <v>1379826000</v>
      </c>
      <c r="M540">
        <v>1381208400</v>
      </c>
      <c r="N540" s="7">
        <f>(((L540/60)/60)/24)+DATE(1970,1,1)</f>
        <v>41539.208333333336</v>
      </c>
      <c r="O540" s="7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LEFT(R540,FIND("/",R540,1)-1)</f>
        <v>games</v>
      </c>
      <c r="T540" t="str">
        <f>RIGHT(R540,LEN(R540) - FIND("/",R540,1))</f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ROUND(E541/D541*100,0)</f>
        <v>73</v>
      </c>
      <c r="G541" t="s">
        <v>14</v>
      </c>
      <c r="H541">
        <v>77</v>
      </c>
      <c r="I541">
        <f>IF(H541=0, 0,ROUND(E541/H541,0))</f>
        <v>92</v>
      </c>
      <c r="J541" t="s">
        <v>21</v>
      </c>
      <c r="K541" t="s">
        <v>22</v>
      </c>
      <c r="L541">
        <v>1561957200</v>
      </c>
      <c r="M541">
        <v>1562475600</v>
      </c>
      <c r="N541" s="7">
        <f>(((L541/60)/60)/24)+DATE(1970,1,1)</f>
        <v>43647.208333333328</v>
      </c>
      <c r="O541" s="7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LEFT(R541,FIND("/",R541,1)-1)</f>
        <v>food</v>
      </c>
      <c r="T541" t="str">
        <f>RIGHT(R541,LEN(R541) - FIND("/",R541,1))</f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ROUND(E542/D542*100,0)</f>
        <v>266</v>
      </c>
      <c r="G542" t="s">
        <v>20</v>
      </c>
      <c r="H542">
        <v>247</v>
      </c>
      <c r="I542">
        <f>IF(H542=0, 0,ROUND(E542/H542,0))</f>
        <v>57</v>
      </c>
      <c r="J542" t="s">
        <v>21</v>
      </c>
      <c r="K542" t="s">
        <v>22</v>
      </c>
      <c r="L542">
        <v>1525496400</v>
      </c>
      <c r="M542">
        <v>1527397200</v>
      </c>
      <c r="N542" s="7">
        <f>(((L542/60)/60)/24)+DATE(1970,1,1)</f>
        <v>43225.208333333328</v>
      </c>
      <c r="O542" s="7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LEFT(R542,FIND("/",R542,1)-1)</f>
        <v>photography</v>
      </c>
      <c r="T542" t="str">
        <f>RIGHT(R542,LEN(R542) - FIND("/",R542,1))</f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ROUND(E543/D543*100,0)</f>
        <v>24</v>
      </c>
      <c r="G543" t="s">
        <v>14</v>
      </c>
      <c r="H543">
        <v>395</v>
      </c>
      <c r="I543">
        <f>IF(H543=0, 0,ROUND(E543/H543,0))</f>
        <v>109</v>
      </c>
      <c r="J543" t="s">
        <v>107</v>
      </c>
      <c r="K543" t="s">
        <v>108</v>
      </c>
      <c r="L543">
        <v>1433912400</v>
      </c>
      <c r="M543">
        <v>1436158800</v>
      </c>
      <c r="N543" s="7">
        <f>(((L543/60)/60)/24)+DATE(1970,1,1)</f>
        <v>42165.208333333328</v>
      </c>
      <c r="O543" s="7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LEFT(R543,FIND("/",R543,1)-1)</f>
        <v>games</v>
      </c>
      <c r="T543" t="str">
        <f>RIGHT(R543,LEN(R543) - FIND("/",R543,1))</f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ROUND(E544/D544*100,0)</f>
        <v>3</v>
      </c>
      <c r="G544" t="s">
        <v>14</v>
      </c>
      <c r="H544">
        <v>49</v>
      </c>
      <c r="I544">
        <f>IF(H544=0, 0,ROUND(E544/H544,0))</f>
        <v>39</v>
      </c>
      <c r="J544" t="s">
        <v>40</v>
      </c>
      <c r="K544" t="s">
        <v>41</v>
      </c>
      <c r="L544">
        <v>1453442400</v>
      </c>
      <c r="M544">
        <v>1456034400</v>
      </c>
      <c r="N544" s="7">
        <f>(((L544/60)/60)/24)+DATE(1970,1,1)</f>
        <v>42391.25</v>
      </c>
      <c r="O544" s="7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>LEFT(R544,FIND("/",R544,1)-1)</f>
        <v>music</v>
      </c>
      <c r="T544" t="str">
        <f>RIGHT(R544,LEN(R544) - FIND("/",R544,1))</f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ROUND(E545/D545*100,0)</f>
        <v>16</v>
      </c>
      <c r="G545" t="s">
        <v>14</v>
      </c>
      <c r="H545">
        <v>180</v>
      </c>
      <c r="I545">
        <f>IF(H545=0, 0,ROUND(E545/H545,0))</f>
        <v>77</v>
      </c>
      <c r="J545" t="s">
        <v>21</v>
      </c>
      <c r="K545" t="s">
        <v>22</v>
      </c>
      <c r="L545">
        <v>1378875600</v>
      </c>
      <c r="M545">
        <v>1380171600</v>
      </c>
      <c r="N545" s="7">
        <f>(((L545/60)/60)/24)+DATE(1970,1,1)</f>
        <v>41528.208333333336</v>
      </c>
      <c r="O545" s="7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LEFT(R545,FIND("/",R545,1)-1)</f>
        <v>games</v>
      </c>
      <c r="T545" t="str">
        <f>RIGHT(R545,LEN(R545) - FIND("/",R545,1))</f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ROUND(E546/D546*100,0)</f>
        <v>277</v>
      </c>
      <c r="G546" t="s">
        <v>20</v>
      </c>
      <c r="H546">
        <v>84</v>
      </c>
      <c r="I546">
        <f>IF(H546=0, 0,ROUND(E546/H546,0))</f>
        <v>92</v>
      </c>
      <c r="J546" t="s">
        <v>21</v>
      </c>
      <c r="K546" t="s">
        <v>22</v>
      </c>
      <c r="L546">
        <v>1452232800</v>
      </c>
      <c r="M546">
        <v>1453356000</v>
      </c>
      <c r="N546" s="7">
        <f>(((L546/60)/60)/24)+DATE(1970,1,1)</f>
        <v>42377.25</v>
      </c>
      <c r="O546" s="7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>LEFT(R546,FIND("/",R546,1)-1)</f>
        <v>music</v>
      </c>
      <c r="T546" t="str">
        <f>RIGHT(R546,LEN(R546) - FIND("/",R546,1))</f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ROUND(E547/D547*100,0)</f>
        <v>89</v>
      </c>
      <c r="G547" t="s">
        <v>14</v>
      </c>
      <c r="H547">
        <v>2690</v>
      </c>
      <c r="I547">
        <f>IF(H547=0, 0,ROUND(E547/H547,0))</f>
        <v>61</v>
      </c>
      <c r="J547" t="s">
        <v>21</v>
      </c>
      <c r="K547" t="s">
        <v>22</v>
      </c>
      <c r="L547">
        <v>1577253600</v>
      </c>
      <c r="M547">
        <v>1578981600</v>
      </c>
      <c r="N547" s="7">
        <f>(((L547/60)/60)/24)+DATE(1970,1,1)</f>
        <v>43824.25</v>
      </c>
      <c r="O547" s="7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>LEFT(R547,FIND("/",R547,1)-1)</f>
        <v>theater</v>
      </c>
      <c r="T547" t="str">
        <f>RIGHT(R547,LEN(R547) - FIND("/",R547,1))</f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ROUND(E548/D548*100,0)</f>
        <v>164</v>
      </c>
      <c r="G548" t="s">
        <v>20</v>
      </c>
      <c r="H548">
        <v>88</v>
      </c>
      <c r="I548">
        <f>IF(H548=0, 0,ROUND(E548/H548,0))</f>
        <v>78</v>
      </c>
      <c r="J548" t="s">
        <v>21</v>
      </c>
      <c r="K548" t="s">
        <v>22</v>
      </c>
      <c r="L548">
        <v>1537160400</v>
      </c>
      <c r="M548">
        <v>1537419600</v>
      </c>
      <c r="N548" s="7">
        <f>(((L548/60)/60)/24)+DATE(1970,1,1)</f>
        <v>43360.208333333328</v>
      </c>
      <c r="O548" s="7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LEFT(R548,FIND("/",R548,1)-1)</f>
        <v>theater</v>
      </c>
      <c r="T548" t="str">
        <f>RIGHT(R548,LEN(R548) - FIND("/",R548,1))</f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ROUND(E549/D549*100,0)</f>
        <v>969</v>
      </c>
      <c r="G549" t="s">
        <v>20</v>
      </c>
      <c r="H549">
        <v>156</v>
      </c>
      <c r="I549">
        <f>IF(H549=0, 0,ROUND(E549/H549,0))</f>
        <v>81</v>
      </c>
      <c r="J549" t="s">
        <v>21</v>
      </c>
      <c r="K549" t="s">
        <v>22</v>
      </c>
      <c r="L549">
        <v>1422165600</v>
      </c>
      <c r="M549">
        <v>1423202400</v>
      </c>
      <c r="N549" s="7">
        <f>(((L549/60)/60)/24)+DATE(1970,1,1)</f>
        <v>42029.25</v>
      </c>
      <c r="O549" s="7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>LEFT(R549,FIND("/",R549,1)-1)</f>
        <v>film &amp; video</v>
      </c>
      <c r="T549" t="str">
        <f>RIGHT(R549,LEN(R549) - FIND("/",R549,1))</f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ROUND(E550/D550*100,0)</f>
        <v>271</v>
      </c>
      <c r="G550" t="s">
        <v>20</v>
      </c>
      <c r="H550">
        <v>2985</v>
      </c>
      <c r="I550">
        <f>IF(H550=0, 0,ROUND(E550/H550,0))</f>
        <v>60</v>
      </c>
      <c r="J550" t="s">
        <v>21</v>
      </c>
      <c r="K550" t="s">
        <v>22</v>
      </c>
      <c r="L550">
        <v>1459486800</v>
      </c>
      <c r="M550">
        <v>1460610000</v>
      </c>
      <c r="N550" s="7">
        <f>(((L550/60)/60)/24)+DATE(1970,1,1)</f>
        <v>42461.208333333328</v>
      </c>
      <c r="O550" s="7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LEFT(R550,FIND("/",R550,1)-1)</f>
        <v>theater</v>
      </c>
      <c r="T550" t="str">
        <f>RIGHT(R550,LEN(R550) - FIND("/",R550,1))</f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ROUND(E551/D551*100,0)</f>
        <v>284</v>
      </c>
      <c r="G551" t="s">
        <v>20</v>
      </c>
      <c r="H551">
        <v>762</v>
      </c>
      <c r="I551">
        <f>IF(H551=0, 0,ROUND(E551/H551,0))</f>
        <v>110</v>
      </c>
      <c r="J551" t="s">
        <v>21</v>
      </c>
      <c r="K551" t="s">
        <v>22</v>
      </c>
      <c r="L551">
        <v>1369717200</v>
      </c>
      <c r="M551">
        <v>1370494800</v>
      </c>
      <c r="N551" s="7">
        <f>(((L551/60)/60)/24)+DATE(1970,1,1)</f>
        <v>41422.208333333336</v>
      </c>
      <c r="O551" s="7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LEFT(R551,FIND("/",R551,1)-1)</f>
        <v>technology</v>
      </c>
      <c r="T551" t="str">
        <f>RIGHT(R551,LEN(R551) - FIND("/",R551,1))</f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ROUND(E552/D552*100,0)</f>
        <v>4</v>
      </c>
      <c r="G552" t="s">
        <v>74</v>
      </c>
      <c r="H552">
        <v>1</v>
      </c>
      <c r="I552">
        <f>IF(H552=0, 0,ROUND(E552/H552,0))</f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>(((L552/60)/60)/24)+DATE(1970,1,1)</f>
        <v>40968.25</v>
      </c>
      <c r="O552" s="7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LEFT(R552,FIND("/",R552,1)-1)</f>
        <v>music</v>
      </c>
      <c r="T552" t="str">
        <f>RIGHT(R552,LEN(R552) - FIND("/",R552,1))</f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ROUND(E553/D553*100,0)</f>
        <v>59</v>
      </c>
      <c r="G553" t="s">
        <v>14</v>
      </c>
      <c r="H553">
        <v>2779</v>
      </c>
      <c r="I553">
        <f>IF(H553=0, 0,ROUND(E553/H553,0))</f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>(((L553/60)/60)/24)+DATE(1970,1,1)</f>
        <v>41993.25</v>
      </c>
      <c r="O553" s="7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>LEFT(R553,FIND("/",R553,1)-1)</f>
        <v>technology</v>
      </c>
      <c r="T553" t="str">
        <f>RIGHT(R553,LEN(R553) - FIND("/",R553,1))</f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ROUND(E554/D554*100,0)</f>
        <v>99</v>
      </c>
      <c r="G554" t="s">
        <v>14</v>
      </c>
      <c r="H554">
        <v>92</v>
      </c>
      <c r="I554">
        <f>IF(H554=0, 0,ROUND(E554/H554,0))</f>
        <v>96</v>
      </c>
      <c r="J554" t="s">
        <v>21</v>
      </c>
      <c r="K554" t="s">
        <v>22</v>
      </c>
      <c r="L554">
        <v>1480140000</v>
      </c>
      <c r="M554">
        <v>1480312800</v>
      </c>
      <c r="N554" s="7">
        <f>(((L554/60)/60)/24)+DATE(1970,1,1)</f>
        <v>42700.25</v>
      </c>
      <c r="O554" s="7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>LEFT(R554,FIND("/",R554,1)-1)</f>
        <v>theater</v>
      </c>
      <c r="T554" t="str">
        <f>RIGHT(R554,LEN(R554) - FIND("/",R554,1))</f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ROUND(E555/D555*100,0)</f>
        <v>44</v>
      </c>
      <c r="G555" t="s">
        <v>14</v>
      </c>
      <c r="H555">
        <v>1028</v>
      </c>
      <c r="I555">
        <f>IF(H555=0, 0,ROUND(E555/H555,0))</f>
        <v>73</v>
      </c>
      <c r="J555" t="s">
        <v>21</v>
      </c>
      <c r="K555" t="s">
        <v>22</v>
      </c>
      <c r="L555">
        <v>1293948000</v>
      </c>
      <c r="M555">
        <v>1294034400</v>
      </c>
      <c r="N555" s="7">
        <f>(((L555/60)/60)/24)+DATE(1970,1,1)</f>
        <v>40545.25</v>
      </c>
      <c r="O555" s="7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>LEFT(R555,FIND("/",R555,1)-1)</f>
        <v>music</v>
      </c>
      <c r="T555" t="str">
        <f>RIGHT(R555,LEN(R555) - FIND("/",R555,1))</f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ROUND(E556/D556*100,0)</f>
        <v>152</v>
      </c>
      <c r="G556" t="s">
        <v>20</v>
      </c>
      <c r="H556">
        <v>554</v>
      </c>
      <c r="I556">
        <f>IF(H556=0, 0,ROUND(E556/H556,0))</f>
        <v>26</v>
      </c>
      <c r="J556" t="s">
        <v>15</v>
      </c>
      <c r="K556" t="s">
        <v>16</v>
      </c>
      <c r="L556">
        <v>1482127200</v>
      </c>
      <c r="M556">
        <v>1482645600</v>
      </c>
      <c r="N556" s="7">
        <f>(((L556/60)/60)/24)+DATE(1970,1,1)</f>
        <v>42723.25</v>
      </c>
      <c r="O556" s="7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>LEFT(R556,FIND("/",R556,1)-1)</f>
        <v>music</v>
      </c>
      <c r="T556" t="str">
        <f>RIGHT(R556,LEN(R556) - FIND("/",R556,1))</f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ROUND(E557/D557*100,0)</f>
        <v>224</v>
      </c>
      <c r="G557" t="s">
        <v>20</v>
      </c>
      <c r="H557">
        <v>135</v>
      </c>
      <c r="I557">
        <f>IF(H557=0, 0,ROUND(E557/H557,0))</f>
        <v>104</v>
      </c>
      <c r="J557" t="s">
        <v>36</v>
      </c>
      <c r="K557" t="s">
        <v>37</v>
      </c>
      <c r="L557">
        <v>1396414800</v>
      </c>
      <c r="M557">
        <v>1399093200</v>
      </c>
      <c r="N557" s="7">
        <f>(((L557/60)/60)/24)+DATE(1970,1,1)</f>
        <v>41731.208333333336</v>
      </c>
      <c r="O557" s="7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LEFT(R557,FIND("/",R557,1)-1)</f>
        <v>music</v>
      </c>
      <c r="T557" t="str">
        <f>RIGHT(R557,LEN(R557) - FIND("/",R557,1))</f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ROUND(E558/D558*100,0)</f>
        <v>240</v>
      </c>
      <c r="G558" t="s">
        <v>20</v>
      </c>
      <c r="H558">
        <v>122</v>
      </c>
      <c r="I558">
        <f>IF(H558=0, 0,ROUND(E558/H558,0))</f>
        <v>102</v>
      </c>
      <c r="J558" t="s">
        <v>21</v>
      </c>
      <c r="K558" t="s">
        <v>22</v>
      </c>
      <c r="L558">
        <v>1315285200</v>
      </c>
      <c r="M558">
        <v>1315890000</v>
      </c>
      <c r="N558" s="7">
        <f>(((L558/60)/60)/24)+DATE(1970,1,1)</f>
        <v>40792.208333333336</v>
      </c>
      <c r="O558" s="7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LEFT(R558,FIND("/",R558,1)-1)</f>
        <v>publishing</v>
      </c>
      <c r="T558" t="str">
        <f>RIGHT(R558,LEN(R558) - FIND("/",R558,1))</f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ROUND(E559/D559*100,0)</f>
        <v>199</v>
      </c>
      <c r="G559" t="s">
        <v>20</v>
      </c>
      <c r="H559">
        <v>221</v>
      </c>
      <c r="I559">
        <f>IF(H559=0, 0,ROUND(E559/H559,0))</f>
        <v>54</v>
      </c>
      <c r="J559" t="s">
        <v>21</v>
      </c>
      <c r="K559" t="s">
        <v>22</v>
      </c>
      <c r="L559">
        <v>1443762000</v>
      </c>
      <c r="M559">
        <v>1444021200</v>
      </c>
      <c r="N559" s="7">
        <f>(((L559/60)/60)/24)+DATE(1970,1,1)</f>
        <v>42279.208333333328</v>
      </c>
      <c r="O559" s="7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LEFT(R559,FIND("/",R559,1)-1)</f>
        <v>film &amp; video</v>
      </c>
      <c r="T559" t="str">
        <f>RIGHT(R559,LEN(R559) - FIND("/",R559,1))</f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ROUND(E560/D560*100,0)</f>
        <v>137</v>
      </c>
      <c r="G560" t="s">
        <v>20</v>
      </c>
      <c r="H560">
        <v>126</v>
      </c>
      <c r="I560">
        <f>IF(H560=0, 0,ROUND(E560/H560,0))</f>
        <v>63</v>
      </c>
      <c r="J560" t="s">
        <v>21</v>
      </c>
      <c r="K560" t="s">
        <v>22</v>
      </c>
      <c r="L560">
        <v>1456293600</v>
      </c>
      <c r="M560">
        <v>1460005200</v>
      </c>
      <c r="N560" s="7">
        <f>(((L560/60)/60)/24)+DATE(1970,1,1)</f>
        <v>42424.25</v>
      </c>
      <c r="O560" s="7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LEFT(R560,FIND("/",R560,1)-1)</f>
        <v>theater</v>
      </c>
      <c r="T560" t="str">
        <f>RIGHT(R560,LEN(R560) - FIND("/",R560,1))</f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ROUND(E561/D561*100,0)</f>
        <v>101</v>
      </c>
      <c r="G561" t="s">
        <v>20</v>
      </c>
      <c r="H561">
        <v>1022</v>
      </c>
      <c r="I561">
        <f>IF(H561=0, 0,ROUND(E561/H561,0))</f>
        <v>104</v>
      </c>
      <c r="J561" t="s">
        <v>21</v>
      </c>
      <c r="K561" t="s">
        <v>22</v>
      </c>
      <c r="L561">
        <v>1470114000</v>
      </c>
      <c r="M561">
        <v>1470718800</v>
      </c>
      <c r="N561" s="7">
        <f>(((L561/60)/60)/24)+DATE(1970,1,1)</f>
        <v>42584.208333333328</v>
      </c>
      <c r="O561" s="7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LEFT(R561,FIND("/",R561,1)-1)</f>
        <v>theater</v>
      </c>
      <c r="T561" t="str">
        <f>RIGHT(R561,LEN(R561) - FIND("/",R561,1))</f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ROUND(E562/D562*100,0)</f>
        <v>794</v>
      </c>
      <c r="G562" t="s">
        <v>20</v>
      </c>
      <c r="H562">
        <v>3177</v>
      </c>
      <c r="I562">
        <f>IF(H562=0, 0,ROUND(E562/H562,0))</f>
        <v>50</v>
      </c>
      <c r="J562" t="s">
        <v>21</v>
      </c>
      <c r="K562" t="s">
        <v>22</v>
      </c>
      <c r="L562">
        <v>1321596000</v>
      </c>
      <c r="M562">
        <v>1325052000</v>
      </c>
      <c r="N562" s="7">
        <f>(((L562/60)/60)/24)+DATE(1970,1,1)</f>
        <v>40865.25</v>
      </c>
      <c r="O562" s="7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>LEFT(R562,FIND("/",R562,1)-1)</f>
        <v>film &amp; video</v>
      </c>
      <c r="T562" t="str">
        <f>RIGHT(R562,LEN(R562) - FIND("/",R562,1))</f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ROUND(E563/D563*100,0)</f>
        <v>370</v>
      </c>
      <c r="G563" t="s">
        <v>20</v>
      </c>
      <c r="H563">
        <v>198</v>
      </c>
      <c r="I563">
        <f>IF(H563=0, 0,ROUND(E563/H563,0))</f>
        <v>56</v>
      </c>
      <c r="J563" t="s">
        <v>98</v>
      </c>
      <c r="K563" t="s">
        <v>99</v>
      </c>
      <c r="L563">
        <v>1318827600</v>
      </c>
      <c r="M563">
        <v>1319000400</v>
      </c>
      <c r="N563" s="7">
        <f>(((L563/60)/60)/24)+DATE(1970,1,1)</f>
        <v>40833.208333333336</v>
      </c>
      <c r="O563" s="7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LEFT(R563,FIND("/",R563,1)-1)</f>
        <v>theater</v>
      </c>
      <c r="T563" t="str">
        <f>RIGHT(R563,LEN(R563) - FIND("/",R563,1))</f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ROUND(E564/D564*100,0)</f>
        <v>13</v>
      </c>
      <c r="G564" t="s">
        <v>14</v>
      </c>
      <c r="H564">
        <v>26</v>
      </c>
      <c r="I564">
        <f>IF(H564=0, 0,ROUND(E564/H564,0))</f>
        <v>49</v>
      </c>
      <c r="J564" t="s">
        <v>98</v>
      </c>
      <c r="K564" t="s">
        <v>99</v>
      </c>
      <c r="L564">
        <v>1552366800</v>
      </c>
      <c r="M564">
        <v>1552539600</v>
      </c>
      <c r="N564" s="7">
        <f>(((L564/60)/60)/24)+DATE(1970,1,1)</f>
        <v>43536.208333333328</v>
      </c>
      <c r="O564" s="7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LEFT(R564,FIND("/",R564,1)-1)</f>
        <v>music</v>
      </c>
      <c r="T564" t="str">
        <f>RIGHT(R564,LEN(R564) - FIND("/",R564,1))</f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ROUND(E565/D565*100,0)</f>
        <v>138</v>
      </c>
      <c r="G565" t="s">
        <v>20</v>
      </c>
      <c r="H565">
        <v>85</v>
      </c>
      <c r="I565">
        <f>IF(H565=0, 0,ROUND(E565/H565,0))</f>
        <v>60</v>
      </c>
      <c r="J565" t="s">
        <v>26</v>
      </c>
      <c r="K565" t="s">
        <v>27</v>
      </c>
      <c r="L565">
        <v>1542088800</v>
      </c>
      <c r="M565">
        <v>1543816800</v>
      </c>
      <c r="N565" s="7">
        <f>(((L565/60)/60)/24)+DATE(1970,1,1)</f>
        <v>43417.25</v>
      </c>
      <c r="O565" s="7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>LEFT(R565,FIND("/",R565,1)-1)</f>
        <v>film &amp; video</v>
      </c>
      <c r="T565" t="str">
        <f>RIGHT(R565,LEN(R565) - FIND("/",R565,1))</f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ROUND(E566/D566*100,0)</f>
        <v>84</v>
      </c>
      <c r="G566" t="s">
        <v>14</v>
      </c>
      <c r="H566">
        <v>1790</v>
      </c>
      <c r="I566">
        <f>IF(H566=0, 0,ROUND(E566/H566,0))</f>
        <v>79</v>
      </c>
      <c r="J566" t="s">
        <v>21</v>
      </c>
      <c r="K566" t="s">
        <v>22</v>
      </c>
      <c r="L566">
        <v>1426395600</v>
      </c>
      <c r="M566">
        <v>1427086800</v>
      </c>
      <c r="N566" s="7">
        <f>(((L566/60)/60)/24)+DATE(1970,1,1)</f>
        <v>42078.208333333328</v>
      </c>
      <c r="O566" s="7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LEFT(R566,FIND("/",R566,1)-1)</f>
        <v>theater</v>
      </c>
      <c r="T566" t="str">
        <f>RIGHT(R566,LEN(R566) - FIND("/",R566,1))</f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ROUND(E567/D567*100,0)</f>
        <v>205</v>
      </c>
      <c r="G567" t="s">
        <v>20</v>
      </c>
      <c r="H567">
        <v>3596</v>
      </c>
      <c r="I567">
        <f>IF(H567=0, 0,ROUND(E567/H567,0))</f>
        <v>54</v>
      </c>
      <c r="J567" t="s">
        <v>21</v>
      </c>
      <c r="K567" t="s">
        <v>22</v>
      </c>
      <c r="L567">
        <v>1321336800</v>
      </c>
      <c r="M567">
        <v>1323064800</v>
      </c>
      <c r="N567" s="7">
        <f>(((L567/60)/60)/24)+DATE(1970,1,1)</f>
        <v>40862.25</v>
      </c>
      <c r="O567" s="7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>LEFT(R567,FIND("/",R567,1)-1)</f>
        <v>theater</v>
      </c>
      <c r="T567" t="str">
        <f>RIGHT(R567,LEN(R567) - FIND("/",R567,1))</f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ROUND(E568/D568*100,0)</f>
        <v>44</v>
      </c>
      <c r="G568" t="s">
        <v>14</v>
      </c>
      <c r="H568">
        <v>37</v>
      </c>
      <c r="I568">
        <f>IF(H568=0, 0,ROUND(E568/H568,0))</f>
        <v>111</v>
      </c>
      <c r="J568" t="s">
        <v>21</v>
      </c>
      <c r="K568" t="s">
        <v>22</v>
      </c>
      <c r="L568">
        <v>1456293600</v>
      </c>
      <c r="M568">
        <v>1458277200</v>
      </c>
      <c r="N568" s="7">
        <f>(((L568/60)/60)/24)+DATE(1970,1,1)</f>
        <v>42424.25</v>
      </c>
      <c r="O568" s="7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LEFT(R568,FIND("/",R568,1)-1)</f>
        <v>music</v>
      </c>
      <c r="T568" t="str">
        <f>RIGHT(R568,LEN(R568) - FIND("/",R568,1))</f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ROUND(E569/D569*100,0)</f>
        <v>219</v>
      </c>
      <c r="G569" t="s">
        <v>20</v>
      </c>
      <c r="H569">
        <v>244</v>
      </c>
      <c r="I569">
        <f>IF(H569=0, 0,ROUND(E569/H569,0))</f>
        <v>61</v>
      </c>
      <c r="J569" t="s">
        <v>21</v>
      </c>
      <c r="K569" t="s">
        <v>22</v>
      </c>
      <c r="L569">
        <v>1404968400</v>
      </c>
      <c r="M569">
        <v>1405141200</v>
      </c>
      <c r="N569" s="7">
        <f>(((L569/60)/60)/24)+DATE(1970,1,1)</f>
        <v>41830.208333333336</v>
      </c>
      <c r="O569" s="7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LEFT(R569,FIND("/",R569,1)-1)</f>
        <v>music</v>
      </c>
      <c r="T569" t="str">
        <f>RIGHT(R569,LEN(R569) - FIND("/",R569,1))</f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ROUND(E570/D570*100,0)</f>
        <v>186</v>
      </c>
      <c r="G570" t="s">
        <v>20</v>
      </c>
      <c r="H570">
        <v>5180</v>
      </c>
      <c r="I570">
        <f>IF(H570=0, 0,ROUND(E570/H570,0))</f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>(((L570/60)/60)/24)+DATE(1970,1,1)</f>
        <v>40374.208333333336</v>
      </c>
      <c r="O570" s="7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LEFT(R570,FIND("/",R570,1)-1)</f>
        <v>theater</v>
      </c>
      <c r="T570" t="str">
        <f>RIGHT(R570,LEN(R570) - FIND("/",R570,1))</f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ROUND(E571/D571*100,0)</f>
        <v>237</v>
      </c>
      <c r="G571" t="s">
        <v>20</v>
      </c>
      <c r="H571">
        <v>589</v>
      </c>
      <c r="I571">
        <f>IF(H571=0, 0,ROUND(E571/H571,0))</f>
        <v>81</v>
      </c>
      <c r="J571" t="s">
        <v>107</v>
      </c>
      <c r="K571" t="s">
        <v>108</v>
      </c>
      <c r="L571">
        <v>1294725600</v>
      </c>
      <c r="M571">
        <v>1295762400</v>
      </c>
      <c r="N571" s="7">
        <f>(((L571/60)/60)/24)+DATE(1970,1,1)</f>
        <v>40554.25</v>
      </c>
      <c r="O571" s="7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>LEFT(R571,FIND("/",R571,1)-1)</f>
        <v>film &amp; video</v>
      </c>
      <c r="T571" t="str">
        <f>RIGHT(R571,LEN(R571) - FIND("/",R571,1))</f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ROUND(E572/D572*100,0)</f>
        <v>306</v>
      </c>
      <c r="G572" t="s">
        <v>20</v>
      </c>
      <c r="H572">
        <v>2725</v>
      </c>
      <c r="I572">
        <f>IF(H572=0, 0,ROUND(E572/H572,0))</f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>(((L572/60)/60)/24)+DATE(1970,1,1)</f>
        <v>41993.25</v>
      </c>
      <c r="O572" s="7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>LEFT(R572,FIND("/",R572,1)-1)</f>
        <v>music</v>
      </c>
      <c r="T572" t="str">
        <f>RIGHT(R572,LEN(R572) - FIND("/",R572,1))</f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ROUND(E573/D573*100,0)</f>
        <v>94</v>
      </c>
      <c r="G573" t="s">
        <v>14</v>
      </c>
      <c r="H573">
        <v>35</v>
      </c>
      <c r="I573">
        <f>IF(H573=0, 0,ROUND(E573/H573,0))</f>
        <v>94</v>
      </c>
      <c r="J573" t="s">
        <v>107</v>
      </c>
      <c r="K573" t="s">
        <v>108</v>
      </c>
      <c r="L573">
        <v>1434690000</v>
      </c>
      <c r="M573">
        <v>1438750800</v>
      </c>
      <c r="N573" s="7">
        <f>(((L573/60)/60)/24)+DATE(1970,1,1)</f>
        <v>42174.208333333328</v>
      </c>
      <c r="O573" s="7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LEFT(R573,FIND("/",R573,1)-1)</f>
        <v>film &amp; video</v>
      </c>
      <c r="T573" t="str">
        <f>RIGHT(R573,LEN(R573) - FIND("/",R573,1))</f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ROUND(E574/D574*100,0)</f>
        <v>54</v>
      </c>
      <c r="G574" t="s">
        <v>74</v>
      </c>
      <c r="H574">
        <v>94</v>
      </c>
      <c r="I574">
        <f>IF(H574=0, 0,ROUND(E574/H574,0))</f>
        <v>52</v>
      </c>
      <c r="J574" t="s">
        <v>21</v>
      </c>
      <c r="K574" t="s">
        <v>22</v>
      </c>
      <c r="L574">
        <v>1443416400</v>
      </c>
      <c r="M574">
        <v>1444798800</v>
      </c>
      <c r="N574" s="7">
        <f>(((L574/60)/60)/24)+DATE(1970,1,1)</f>
        <v>42275.208333333328</v>
      </c>
      <c r="O574" s="7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LEFT(R574,FIND("/",R574,1)-1)</f>
        <v>music</v>
      </c>
      <c r="T574" t="str">
        <f>RIGHT(R574,LEN(R574) - FIND("/",R574,1))</f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ROUND(E575/D575*100,0)</f>
        <v>112</v>
      </c>
      <c r="G575" t="s">
        <v>20</v>
      </c>
      <c r="H575">
        <v>300</v>
      </c>
      <c r="I575">
        <f>IF(H575=0, 0,ROUND(E575/H575,0))</f>
        <v>25</v>
      </c>
      <c r="J575" t="s">
        <v>21</v>
      </c>
      <c r="K575" t="s">
        <v>22</v>
      </c>
      <c r="L575">
        <v>1399006800</v>
      </c>
      <c r="M575">
        <v>1399179600</v>
      </c>
      <c r="N575" s="7">
        <f>(((L575/60)/60)/24)+DATE(1970,1,1)</f>
        <v>41761.208333333336</v>
      </c>
      <c r="O575" s="7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LEFT(R575,FIND("/",R575,1)-1)</f>
        <v>journalism</v>
      </c>
      <c r="T575" t="str">
        <f>RIGHT(R575,LEN(R575) - FIND("/",R575,1))</f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ROUND(E576/D576*100,0)</f>
        <v>369</v>
      </c>
      <c r="G576" t="s">
        <v>20</v>
      </c>
      <c r="H576">
        <v>144</v>
      </c>
      <c r="I576">
        <f>IF(H576=0, 0,ROUND(E576/H576,0))</f>
        <v>69</v>
      </c>
      <c r="J576" t="s">
        <v>21</v>
      </c>
      <c r="K576" t="s">
        <v>22</v>
      </c>
      <c r="L576">
        <v>1575698400</v>
      </c>
      <c r="M576">
        <v>1576562400</v>
      </c>
      <c r="N576" s="7">
        <f>(((L576/60)/60)/24)+DATE(1970,1,1)</f>
        <v>43806.25</v>
      </c>
      <c r="O576" s="7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>LEFT(R576,FIND("/",R576,1)-1)</f>
        <v>food</v>
      </c>
      <c r="T576" t="str">
        <f>RIGHT(R576,LEN(R576) - FIND("/",R576,1))</f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ROUND(E577/D577*100,0)</f>
        <v>63</v>
      </c>
      <c r="G577" t="s">
        <v>14</v>
      </c>
      <c r="H577">
        <v>558</v>
      </c>
      <c r="I577">
        <f>IF(H577=0, 0,ROUND(E577/H577,0))</f>
        <v>94</v>
      </c>
      <c r="J577" t="s">
        <v>21</v>
      </c>
      <c r="K577" t="s">
        <v>22</v>
      </c>
      <c r="L577">
        <v>1400562000</v>
      </c>
      <c r="M577">
        <v>1400821200</v>
      </c>
      <c r="N577" s="7">
        <f>(((L577/60)/60)/24)+DATE(1970,1,1)</f>
        <v>41779.208333333336</v>
      </c>
      <c r="O577" s="7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LEFT(R577,FIND("/",R577,1)-1)</f>
        <v>theater</v>
      </c>
      <c r="T577" t="str">
        <f>RIGHT(R577,LEN(R577) - FIND("/",R577,1))</f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ROUND(E578/D578*100,0)</f>
        <v>65</v>
      </c>
      <c r="G578" t="s">
        <v>14</v>
      </c>
      <c r="H578">
        <v>64</v>
      </c>
      <c r="I578">
        <f>IF(H578=0, 0,ROUND(E578/H578,0))</f>
        <v>98</v>
      </c>
      <c r="J578" t="s">
        <v>21</v>
      </c>
      <c r="K578" t="s">
        <v>22</v>
      </c>
      <c r="L578">
        <v>1509512400</v>
      </c>
      <c r="M578">
        <v>1510984800</v>
      </c>
      <c r="N578" s="7">
        <f>(((L578/60)/60)/24)+DATE(1970,1,1)</f>
        <v>43040.208333333328</v>
      </c>
      <c r="O578" s="7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>LEFT(R578,FIND("/",R578,1)-1)</f>
        <v>theater</v>
      </c>
      <c r="T578" t="str">
        <f>RIGHT(R578,LEN(R578) - FIND("/",R578,1))</f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ROUND(E579/D579*100,0)</f>
        <v>19</v>
      </c>
      <c r="G579" t="s">
        <v>74</v>
      </c>
      <c r="H579">
        <v>37</v>
      </c>
      <c r="I579">
        <f>IF(H579=0, 0,ROUND(E579/H579,0))</f>
        <v>42</v>
      </c>
      <c r="J579" t="s">
        <v>21</v>
      </c>
      <c r="K579" t="s">
        <v>22</v>
      </c>
      <c r="L579">
        <v>1299823200</v>
      </c>
      <c r="M579">
        <v>1302066000</v>
      </c>
      <c r="N579" s="7">
        <f>(((L579/60)/60)/24)+DATE(1970,1,1)</f>
        <v>40613.25</v>
      </c>
      <c r="O579" s="7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LEFT(R579,FIND("/",R579,1)-1)</f>
        <v>music</v>
      </c>
      <c r="T579" t="str">
        <f>RIGHT(R579,LEN(R579) - FIND("/",R579,1))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ROUND(E580/D580*100,0)</f>
        <v>17</v>
      </c>
      <c r="G580" t="s">
        <v>14</v>
      </c>
      <c r="H580">
        <v>245</v>
      </c>
      <c r="I580">
        <f>IF(H580=0, 0,ROUND(E580/H580,0))</f>
        <v>66</v>
      </c>
      <c r="J580" t="s">
        <v>21</v>
      </c>
      <c r="K580" t="s">
        <v>22</v>
      </c>
      <c r="L580">
        <v>1322719200</v>
      </c>
      <c r="M580">
        <v>1322978400</v>
      </c>
      <c r="N580" s="7">
        <f>(((L580/60)/60)/24)+DATE(1970,1,1)</f>
        <v>40878.25</v>
      </c>
      <c r="O580" s="7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>LEFT(R580,FIND("/",R580,1)-1)</f>
        <v>film &amp; video</v>
      </c>
      <c r="T580" t="str">
        <f>RIGHT(R580,LEN(R580) - FIND("/",R580,1))</f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ROUND(E581/D581*100,0)</f>
        <v>101</v>
      </c>
      <c r="G581" t="s">
        <v>20</v>
      </c>
      <c r="H581">
        <v>87</v>
      </c>
      <c r="I581">
        <f>IF(H581=0, 0,ROUND(E581/H581,0))</f>
        <v>72</v>
      </c>
      <c r="J581" t="s">
        <v>21</v>
      </c>
      <c r="K581" t="s">
        <v>22</v>
      </c>
      <c r="L581">
        <v>1312693200</v>
      </c>
      <c r="M581">
        <v>1313730000</v>
      </c>
      <c r="N581" s="7">
        <f>(((L581/60)/60)/24)+DATE(1970,1,1)</f>
        <v>40762.208333333336</v>
      </c>
      <c r="O581" s="7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LEFT(R581,FIND("/",R581,1)-1)</f>
        <v>music</v>
      </c>
      <c r="T581" t="str">
        <f>RIGHT(R581,LEN(R581) - FIND("/",R581,1))</f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ROUND(E582/D582*100,0)</f>
        <v>342</v>
      </c>
      <c r="G582" t="s">
        <v>20</v>
      </c>
      <c r="H582">
        <v>3116</v>
      </c>
      <c r="I582">
        <f>IF(H582=0, 0,ROUND(E582/H582,0))</f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>(((L582/60)/60)/24)+DATE(1970,1,1)</f>
        <v>41696.25</v>
      </c>
      <c r="O582" s="7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>LEFT(R582,FIND("/",R582,1)-1)</f>
        <v>theater</v>
      </c>
      <c r="T582" t="str">
        <f>RIGHT(R582,LEN(R582) - FIND("/",R582,1))</f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ROUND(E583/D583*100,0)</f>
        <v>64</v>
      </c>
      <c r="G583" t="s">
        <v>14</v>
      </c>
      <c r="H583">
        <v>71</v>
      </c>
      <c r="I583">
        <f>IF(H583=0, 0,ROUND(E583/H583,0))</f>
        <v>54</v>
      </c>
      <c r="J583" t="s">
        <v>21</v>
      </c>
      <c r="K583" t="s">
        <v>22</v>
      </c>
      <c r="L583">
        <v>1304053200</v>
      </c>
      <c r="M583">
        <v>1305349200</v>
      </c>
      <c r="N583" s="7">
        <f>(((L583/60)/60)/24)+DATE(1970,1,1)</f>
        <v>40662.208333333336</v>
      </c>
      <c r="O583" s="7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LEFT(R583,FIND("/",R583,1)-1)</f>
        <v>technology</v>
      </c>
      <c r="T583" t="str">
        <f>RIGHT(R583,LEN(R583) - FIND("/",R583,1))</f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ROUND(E584/D584*100,0)</f>
        <v>52</v>
      </c>
      <c r="G584" t="s">
        <v>14</v>
      </c>
      <c r="H584">
        <v>42</v>
      </c>
      <c r="I584">
        <f>IF(H584=0, 0,ROUND(E584/H584,0))</f>
        <v>108</v>
      </c>
      <c r="J584" t="s">
        <v>21</v>
      </c>
      <c r="K584" t="s">
        <v>22</v>
      </c>
      <c r="L584">
        <v>1433912400</v>
      </c>
      <c r="M584">
        <v>1434344400</v>
      </c>
      <c r="N584" s="7">
        <f>(((L584/60)/60)/24)+DATE(1970,1,1)</f>
        <v>42165.208333333328</v>
      </c>
      <c r="O584" s="7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LEFT(R584,FIND("/",R584,1)-1)</f>
        <v>games</v>
      </c>
      <c r="T584" t="str">
        <f>RIGHT(R584,LEN(R584) - FIND("/",R584,1))</f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ROUND(E585/D585*100,0)</f>
        <v>322</v>
      </c>
      <c r="G585" t="s">
        <v>20</v>
      </c>
      <c r="H585">
        <v>909</v>
      </c>
      <c r="I585">
        <f>IF(H585=0, 0,ROUND(E585/H585,0))</f>
        <v>67</v>
      </c>
      <c r="J585" t="s">
        <v>21</v>
      </c>
      <c r="K585" t="s">
        <v>22</v>
      </c>
      <c r="L585">
        <v>1329717600</v>
      </c>
      <c r="M585">
        <v>1331186400</v>
      </c>
      <c r="N585" s="7">
        <f>(((L585/60)/60)/24)+DATE(1970,1,1)</f>
        <v>40959.25</v>
      </c>
      <c r="O585" s="7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>LEFT(R585,FIND("/",R585,1)-1)</f>
        <v>film &amp; video</v>
      </c>
      <c r="T585" t="str">
        <f>RIGHT(R585,LEN(R585) - FIND("/",R585,1))</f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ROUND(E586/D586*100,0)</f>
        <v>120</v>
      </c>
      <c r="G586" t="s">
        <v>20</v>
      </c>
      <c r="H586">
        <v>1613</v>
      </c>
      <c r="I586">
        <f>IF(H586=0, 0,ROUND(E586/H586,0))</f>
        <v>64</v>
      </c>
      <c r="J586" t="s">
        <v>21</v>
      </c>
      <c r="K586" t="s">
        <v>22</v>
      </c>
      <c r="L586">
        <v>1335330000</v>
      </c>
      <c r="M586">
        <v>1336539600</v>
      </c>
      <c r="N586" s="7">
        <f>(((L586/60)/60)/24)+DATE(1970,1,1)</f>
        <v>41024.208333333336</v>
      </c>
      <c r="O586" s="7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LEFT(R586,FIND("/",R586,1)-1)</f>
        <v>technology</v>
      </c>
      <c r="T586" t="str">
        <f>RIGHT(R586,LEN(R586) - FIND("/",R586,1))</f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ROUND(E587/D587*100,0)</f>
        <v>147</v>
      </c>
      <c r="G587" t="s">
        <v>20</v>
      </c>
      <c r="H587">
        <v>136</v>
      </c>
      <c r="I587">
        <f>IF(H587=0, 0,ROUND(E587/H587,0))</f>
        <v>96</v>
      </c>
      <c r="J587" t="s">
        <v>21</v>
      </c>
      <c r="K587" t="s">
        <v>22</v>
      </c>
      <c r="L587">
        <v>1268888400</v>
      </c>
      <c r="M587">
        <v>1269752400</v>
      </c>
      <c r="N587" s="7">
        <f>(((L587/60)/60)/24)+DATE(1970,1,1)</f>
        <v>40255.208333333336</v>
      </c>
      <c r="O587" s="7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LEFT(R587,FIND("/",R587,1)-1)</f>
        <v>publishing</v>
      </c>
      <c r="T587" t="str">
        <f>RIGHT(R587,LEN(R587) - FIND("/",R587,1))</f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ROUND(E588/D588*100,0)</f>
        <v>951</v>
      </c>
      <c r="G588" t="s">
        <v>20</v>
      </c>
      <c r="H588">
        <v>130</v>
      </c>
      <c r="I588">
        <f>IF(H588=0, 0,ROUND(E588/H588,0))</f>
        <v>51</v>
      </c>
      <c r="J588" t="s">
        <v>21</v>
      </c>
      <c r="K588" t="s">
        <v>22</v>
      </c>
      <c r="L588">
        <v>1289973600</v>
      </c>
      <c r="M588">
        <v>1291615200</v>
      </c>
      <c r="N588" s="7">
        <f>(((L588/60)/60)/24)+DATE(1970,1,1)</f>
        <v>40499.25</v>
      </c>
      <c r="O588" s="7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>LEFT(R588,FIND("/",R588,1)-1)</f>
        <v>music</v>
      </c>
      <c r="T588" t="str">
        <f>RIGHT(R588,LEN(R588) - FIND("/",R588,1))</f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ROUND(E589/D589*100,0)</f>
        <v>73</v>
      </c>
      <c r="G589" t="s">
        <v>14</v>
      </c>
      <c r="H589">
        <v>156</v>
      </c>
      <c r="I589">
        <f>IF(H589=0, 0,ROUND(E589/H589,0))</f>
        <v>44</v>
      </c>
      <c r="J589" t="s">
        <v>15</v>
      </c>
      <c r="K589" t="s">
        <v>16</v>
      </c>
      <c r="L589">
        <v>1547877600</v>
      </c>
      <c r="M589">
        <v>1552366800</v>
      </c>
      <c r="N589" s="7">
        <f>(((L589/60)/60)/24)+DATE(1970,1,1)</f>
        <v>43484.25</v>
      </c>
      <c r="O589" s="7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LEFT(R589,FIND("/",R589,1)-1)</f>
        <v>food</v>
      </c>
      <c r="T589" t="str">
        <f>RIGHT(R589,LEN(R589) - FIND("/",R589,1))</f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ROUND(E590/D590*100,0)</f>
        <v>79</v>
      </c>
      <c r="G590" t="s">
        <v>14</v>
      </c>
      <c r="H590">
        <v>1368</v>
      </c>
      <c r="I590">
        <f>IF(H590=0, 0,ROUND(E590/H590,0))</f>
        <v>91</v>
      </c>
      <c r="J590" t="s">
        <v>40</v>
      </c>
      <c r="K590" t="s">
        <v>41</v>
      </c>
      <c r="L590">
        <v>1269493200</v>
      </c>
      <c r="M590">
        <v>1272171600</v>
      </c>
      <c r="N590" s="7">
        <f>(((L590/60)/60)/24)+DATE(1970,1,1)</f>
        <v>40262.208333333336</v>
      </c>
      <c r="O590" s="7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LEFT(R590,FIND("/",R590,1)-1)</f>
        <v>theater</v>
      </c>
      <c r="T590" t="str">
        <f>RIGHT(R590,LEN(R590) - FIND("/",R590,1))</f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ROUND(E591/D591*100,0)</f>
        <v>65</v>
      </c>
      <c r="G591" t="s">
        <v>14</v>
      </c>
      <c r="H591">
        <v>102</v>
      </c>
      <c r="I591">
        <f>IF(H591=0, 0,ROUND(E591/H591,0))</f>
        <v>50</v>
      </c>
      <c r="J591" t="s">
        <v>21</v>
      </c>
      <c r="K591" t="s">
        <v>22</v>
      </c>
      <c r="L591">
        <v>1436072400</v>
      </c>
      <c r="M591">
        <v>1436677200</v>
      </c>
      <c r="N591" s="7">
        <f>(((L591/60)/60)/24)+DATE(1970,1,1)</f>
        <v>42190.208333333328</v>
      </c>
      <c r="O591" s="7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LEFT(R591,FIND("/",R591,1)-1)</f>
        <v>film &amp; video</v>
      </c>
      <c r="T591" t="str">
        <f>RIGHT(R591,LEN(R591) - FIND("/",R591,1))</f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ROUND(E592/D592*100,0)</f>
        <v>82</v>
      </c>
      <c r="G592" t="s">
        <v>14</v>
      </c>
      <c r="H592">
        <v>86</v>
      </c>
      <c r="I592">
        <f>IF(H592=0, 0,ROUND(E592/H592,0))</f>
        <v>68</v>
      </c>
      <c r="J592" t="s">
        <v>26</v>
      </c>
      <c r="K592" t="s">
        <v>27</v>
      </c>
      <c r="L592">
        <v>1419141600</v>
      </c>
      <c r="M592">
        <v>1420092000</v>
      </c>
      <c r="N592" s="7">
        <f>(((L592/60)/60)/24)+DATE(1970,1,1)</f>
        <v>41994.25</v>
      </c>
      <c r="O592" s="7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>LEFT(R592,FIND("/",R592,1)-1)</f>
        <v>publishing</v>
      </c>
      <c r="T592" t="str">
        <f>RIGHT(R592,LEN(R592) - FIND("/",R592,1))</f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ROUND(E593/D593*100,0)</f>
        <v>1038</v>
      </c>
      <c r="G593" t="s">
        <v>20</v>
      </c>
      <c r="H593">
        <v>102</v>
      </c>
      <c r="I593">
        <f>IF(H593=0, 0,ROUND(E593/H593,0))</f>
        <v>61</v>
      </c>
      <c r="J593" t="s">
        <v>21</v>
      </c>
      <c r="K593" t="s">
        <v>22</v>
      </c>
      <c r="L593">
        <v>1279083600</v>
      </c>
      <c r="M593">
        <v>1279947600</v>
      </c>
      <c r="N593" s="7">
        <f>(((L593/60)/60)/24)+DATE(1970,1,1)</f>
        <v>40373.208333333336</v>
      </c>
      <c r="O593" s="7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LEFT(R593,FIND("/",R593,1)-1)</f>
        <v>games</v>
      </c>
      <c r="T593" t="str">
        <f>RIGHT(R593,LEN(R593) - FIND("/",R593,1))</f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ROUND(E594/D594*100,0)</f>
        <v>13</v>
      </c>
      <c r="G594" t="s">
        <v>14</v>
      </c>
      <c r="H594">
        <v>253</v>
      </c>
      <c r="I594">
        <f>IF(H594=0, 0,ROUND(E594/H594,0))</f>
        <v>80</v>
      </c>
      <c r="J594" t="s">
        <v>21</v>
      </c>
      <c r="K594" t="s">
        <v>22</v>
      </c>
      <c r="L594">
        <v>1401426000</v>
      </c>
      <c r="M594">
        <v>1402203600</v>
      </c>
      <c r="N594" s="7">
        <f>(((L594/60)/60)/24)+DATE(1970,1,1)</f>
        <v>41789.208333333336</v>
      </c>
      <c r="O594" s="7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LEFT(R594,FIND("/",R594,1)-1)</f>
        <v>theater</v>
      </c>
      <c r="T594" t="str">
        <f>RIGHT(R594,LEN(R594) - FIND("/",R594,1))</f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ROUND(E595/D595*100,0)</f>
        <v>155</v>
      </c>
      <c r="G595" t="s">
        <v>20</v>
      </c>
      <c r="H595">
        <v>4006</v>
      </c>
      <c r="I595">
        <f>IF(H595=0, 0,ROUND(E595/H595,0))</f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>(((L595/60)/60)/24)+DATE(1970,1,1)</f>
        <v>41724.208333333336</v>
      </c>
      <c r="O595" s="7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LEFT(R595,FIND("/",R595,1)-1)</f>
        <v>film &amp; video</v>
      </c>
      <c r="T595" t="str">
        <f>RIGHT(R595,LEN(R595) - FIND("/",R595,1))</f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ROUND(E596/D596*100,0)</f>
        <v>7</v>
      </c>
      <c r="G596" t="s">
        <v>14</v>
      </c>
      <c r="H596">
        <v>157</v>
      </c>
      <c r="I596">
        <f>IF(H596=0, 0,ROUND(E596/H596,0))</f>
        <v>71</v>
      </c>
      <c r="J596" t="s">
        <v>21</v>
      </c>
      <c r="K596" t="s">
        <v>22</v>
      </c>
      <c r="L596">
        <v>1467003600</v>
      </c>
      <c r="M596">
        <v>1467262800</v>
      </c>
      <c r="N596" s="7">
        <f>(((L596/60)/60)/24)+DATE(1970,1,1)</f>
        <v>42548.208333333328</v>
      </c>
      <c r="O596" s="7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LEFT(R596,FIND("/",R596,1)-1)</f>
        <v>theater</v>
      </c>
      <c r="T596" t="str">
        <f>RIGHT(R596,LEN(R596) - FIND("/",R596,1))</f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ROUND(E597/D597*100,0)</f>
        <v>209</v>
      </c>
      <c r="G597" t="s">
        <v>20</v>
      </c>
      <c r="H597">
        <v>1629</v>
      </c>
      <c r="I597">
        <f>IF(H597=0, 0,ROUND(E597/H597,0))</f>
        <v>90</v>
      </c>
      <c r="J597" t="s">
        <v>21</v>
      </c>
      <c r="K597" t="s">
        <v>22</v>
      </c>
      <c r="L597">
        <v>1268715600</v>
      </c>
      <c r="M597">
        <v>1270530000</v>
      </c>
      <c r="N597" s="7">
        <f>(((L597/60)/60)/24)+DATE(1970,1,1)</f>
        <v>40253.208333333336</v>
      </c>
      <c r="O597" s="7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LEFT(R597,FIND("/",R597,1)-1)</f>
        <v>theater</v>
      </c>
      <c r="T597" t="str">
        <f>RIGHT(R597,LEN(R597) - FIND("/",R597,1))</f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ROUND(E598/D598*100,0)</f>
        <v>100</v>
      </c>
      <c r="G598" t="s">
        <v>14</v>
      </c>
      <c r="H598">
        <v>183</v>
      </c>
      <c r="I598">
        <f>IF(H598=0, 0,ROUND(E598/H598,0))</f>
        <v>43</v>
      </c>
      <c r="J598" t="s">
        <v>21</v>
      </c>
      <c r="K598" t="s">
        <v>22</v>
      </c>
      <c r="L598">
        <v>1457157600</v>
      </c>
      <c r="M598">
        <v>1457762400</v>
      </c>
      <c r="N598" s="7">
        <f>(((L598/60)/60)/24)+DATE(1970,1,1)</f>
        <v>42434.25</v>
      </c>
      <c r="O598" s="7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>LEFT(R598,FIND("/",R598,1)-1)</f>
        <v>film &amp; video</v>
      </c>
      <c r="T598" t="str">
        <f>RIGHT(R598,LEN(R598) - FIND("/",R598,1))</f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ROUND(E599/D599*100,0)</f>
        <v>202</v>
      </c>
      <c r="G599" t="s">
        <v>20</v>
      </c>
      <c r="H599">
        <v>2188</v>
      </c>
      <c r="I599">
        <f>IF(H599=0, 0,ROUND(E599/H599,0))</f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>(((L599/60)/60)/24)+DATE(1970,1,1)</f>
        <v>43786.25</v>
      </c>
      <c r="O599" s="7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>LEFT(R599,FIND("/",R599,1)-1)</f>
        <v>theater</v>
      </c>
      <c r="T599" t="str">
        <f>RIGHT(R599,LEN(R599) - FIND("/",R599,1))</f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ROUND(E600/D600*100,0)</f>
        <v>162</v>
      </c>
      <c r="G600" t="s">
        <v>20</v>
      </c>
      <c r="H600">
        <v>2409</v>
      </c>
      <c r="I600">
        <f>IF(H600=0, 0,ROUND(E600/H600,0))</f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>(((L600/60)/60)/24)+DATE(1970,1,1)</f>
        <v>40344.208333333336</v>
      </c>
      <c r="O600" s="7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LEFT(R600,FIND("/",R600,1)-1)</f>
        <v>music</v>
      </c>
      <c r="T600" t="str">
        <f>RIGHT(R600,LEN(R600) - FIND("/",R600,1))</f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ROUND(E601/D601*100,0)</f>
        <v>4</v>
      </c>
      <c r="G601" t="s">
        <v>14</v>
      </c>
      <c r="H601">
        <v>82</v>
      </c>
      <c r="I601">
        <f>IF(H601=0, 0,ROUND(E601/H601,0))</f>
        <v>62</v>
      </c>
      <c r="J601" t="s">
        <v>36</v>
      </c>
      <c r="K601" t="s">
        <v>37</v>
      </c>
      <c r="L601">
        <v>1423720800</v>
      </c>
      <c r="M601">
        <v>1424412000</v>
      </c>
      <c r="N601" s="7">
        <f>(((L601/60)/60)/24)+DATE(1970,1,1)</f>
        <v>42047.25</v>
      </c>
      <c r="O601" s="7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>LEFT(R601,FIND("/",R601,1)-1)</f>
        <v>film &amp; video</v>
      </c>
      <c r="T601" t="str">
        <f>RIGHT(R601,LEN(R601) - FIND("/",R601,1))</f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ROUND(E602/D602*100,0)</f>
        <v>5</v>
      </c>
      <c r="G602" t="s">
        <v>14</v>
      </c>
      <c r="H602">
        <v>1</v>
      </c>
      <c r="I602">
        <f>IF(H602=0, 0,ROUND(E602/H602,0))</f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>(((L602/60)/60)/24)+DATE(1970,1,1)</f>
        <v>41485.208333333336</v>
      </c>
      <c r="O602" s="7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LEFT(R602,FIND("/",R602,1)-1)</f>
        <v>food</v>
      </c>
      <c r="T602" t="str">
        <f>RIGHT(R602,LEN(R602) - FIND("/",R602,1))</f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ROUND(E603/D603*100,0)</f>
        <v>207</v>
      </c>
      <c r="G603" t="s">
        <v>20</v>
      </c>
      <c r="H603">
        <v>194</v>
      </c>
      <c r="I603">
        <f>IF(H603=0, 0,ROUND(E603/H603,0))</f>
        <v>67</v>
      </c>
      <c r="J603" t="s">
        <v>21</v>
      </c>
      <c r="K603" t="s">
        <v>22</v>
      </c>
      <c r="L603">
        <v>1401426000</v>
      </c>
      <c r="M603">
        <v>1402894800</v>
      </c>
      <c r="N603" s="7">
        <f>(((L603/60)/60)/24)+DATE(1970,1,1)</f>
        <v>41789.208333333336</v>
      </c>
      <c r="O603" s="7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LEFT(R603,FIND("/",R603,1)-1)</f>
        <v>technology</v>
      </c>
      <c r="T603" t="str">
        <f>RIGHT(R603,LEN(R603) - FIND("/",R603,1))</f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ROUND(E604/D604*100,0)</f>
        <v>128</v>
      </c>
      <c r="G604" t="s">
        <v>20</v>
      </c>
      <c r="H604">
        <v>1140</v>
      </c>
      <c r="I604">
        <f>IF(H604=0, 0,ROUND(E604/H604,0))</f>
        <v>80</v>
      </c>
      <c r="J604" t="s">
        <v>21</v>
      </c>
      <c r="K604" t="s">
        <v>22</v>
      </c>
      <c r="L604">
        <v>1433480400</v>
      </c>
      <c r="M604">
        <v>1434430800</v>
      </c>
      <c r="N604" s="7">
        <f>(((L604/60)/60)/24)+DATE(1970,1,1)</f>
        <v>42160.208333333328</v>
      </c>
      <c r="O604" s="7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LEFT(R604,FIND("/",R604,1)-1)</f>
        <v>theater</v>
      </c>
      <c r="T604" t="str">
        <f>RIGHT(R604,LEN(R604) - FIND("/",R604,1))</f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ROUND(E605/D605*100,0)</f>
        <v>120</v>
      </c>
      <c r="G605" t="s">
        <v>20</v>
      </c>
      <c r="H605">
        <v>102</v>
      </c>
      <c r="I605">
        <f>IF(H605=0, 0,ROUND(E605/H605,0))</f>
        <v>62</v>
      </c>
      <c r="J605" t="s">
        <v>21</v>
      </c>
      <c r="K605" t="s">
        <v>22</v>
      </c>
      <c r="L605">
        <v>1555563600</v>
      </c>
      <c r="M605">
        <v>1557896400</v>
      </c>
      <c r="N605" s="7">
        <f>(((L605/60)/60)/24)+DATE(1970,1,1)</f>
        <v>43573.208333333328</v>
      </c>
      <c r="O605" s="7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LEFT(R605,FIND("/",R605,1)-1)</f>
        <v>theater</v>
      </c>
      <c r="T605" t="str">
        <f>RIGHT(R605,LEN(R605) - FIND("/",R605,1))</f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ROUND(E606/D606*100,0)</f>
        <v>171</v>
      </c>
      <c r="G606" t="s">
        <v>20</v>
      </c>
      <c r="H606">
        <v>2857</v>
      </c>
      <c r="I606">
        <f>IF(H606=0, 0,ROUND(E606/H606,0))</f>
        <v>53</v>
      </c>
      <c r="J606" t="s">
        <v>21</v>
      </c>
      <c r="K606" t="s">
        <v>22</v>
      </c>
      <c r="L606">
        <v>1295676000</v>
      </c>
      <c r="M606">
        <v>1297490400</v>
      </c>
      <c r="N606" s="7">
        <f>(((L606/60)/60)/24)+DATE(1970,1,1)</f>
        <v>40565.25</v>
      </c>
      <c r="O606" s="7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>LEFT(R606,FIND("/",R606,1)-1)</f>
        <v>theater</v>
      </c>
      <c r="T606" t="str">
        <f>RIGHT(R606,LEN(R606) - FIND("/",R606,1))</f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ROUND(E607/D607*100,0)</f>
        <v>187</v>
      </c>
      <c r="G607" t="s">
        <v>20</v>
      </c>
      <c r="H607">
        <v>107</v>
      </c>
      <c r="I607">
        <f>IF(H607=0, 0,ROUND(E607/H607,0))</f>
        <v>58</v>
      </c>
      <c r="J607" t="s">
        <v>21</v>
      </c>
      <c r="K607" t="s">
        <v>22</v>
      </c>
      <c r="L607">
        <v>1443848400</v>
      </c>
      <c r="M607">
        <v>1447394400</v>
      </c>
      <c r="N607" s="7">
        <f>(((L607/60)/60)/24)+DATE(1970,1,1)</f>
        <v>42280.208333333328</v>
      </c>
      <c r="O607" s="7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>LEFT(R607,FIND("/",R607,1)-1)</f>
        <v>publishing</v>
      </c>
      <c r="T607" t="str">
        <f>RIGHT(R607,LEN(R607) - FIND("/",R607,1))</f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ROUND(E608/D608*100,0)</f>
        <v>188</v>
      </c>
      <c r="G608" t="s">
        <v>20</v>
      </c>
      <c r="H608">
        <v>160</v>
      </c>
      <c r="I608">
        <f>IF(H608=0, 0,ROUND(E608/H608,0))</f>
        <v>40</v>
      </c>
      <c r="J608" t="s">
        <v>40</v>
      </c>
      <c r="K608" t="s">
        <v>41</v>
      </c>
      <c r="L608">
        <v>1457330400</v>
      </c>
      <c r="M608">
        <v>1458277200</v>
      </c>
      <c r="N608" s="7">
        <f>(((L608/60)/60)/24)+DATE(1970,1,1)</f>
        <v>42436.25</v>
      </c>
      <c r="O608" s="7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LEFT(R608,FIND("/",R608,1)-1)</f>
        <v>music</v>
      </c>
      <c r="T608" t="str">
        <f>RIGHT(R608,LEN(R608) - FIND("/",R608,1))</f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ROUND(E609/D609*100,0)</f>
        <v>131</v>
      </c>
      <c r="G609" t="s">
        <v>20</v>
      </c>
      <c r="H609">
        <v>2230</v>
      </c>
      <c r="I609">
        <f>IF(H609=0, 0,ROUND(E609/H609,0))</f>
        <v>81</v>
      </c>
      <c r="J609" t="s">
        <v>21</v>
      </c>
      <c r="K609" t="s">
        <v>22</v>
      </c>
      <c r="L609">
        <v>1395550800</v>
      </c>
      <c r="M609">
        <v>1395723600</v>
      </c>
      <c r="N609" s="7">
        <f>(((L609/60)/60)/24)+DATE(1970,1,1)</f>
        <v>41721.208333333336</v>
      </c>
      <c r="O609" s="7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LEFT(R609,FIND("/",R609,1)-1)</f>
        <v>food</v>
      </c>
      <c r="T609" t="str">
        <f>RIGHT(R609,LEN(R609) - FIND("/",R609,1))</f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ROUND(E610/D610*100,0)</f>
        <v>284</v>
      </c>
      <c r="G610" t="s">
        <v>20</v>
      </c>
      <c r="H610">
        <v>316</v>
      </c>
      <c r="I610">
        <f>IF(H610=0, 0,ROUND(E610/H610,0))</f>
        <v>35</v>
      </c>
      <c r="J610" t="s">
        <v>21</v>
      </c>
      <c r="K610" t="s">
        <v>22</v>
      </c>
      <c r="L610">
        <v>1551852000</v>
      </c>
      <c r="M610">
        <v>1552197600</v>
      </c>
      <c r="N610" s="7">
        <f>(((L610/60)/60)/24)+DATE(1970,1,1)</f>
        <v>43530.25</v>
      </c>
      <c r="O610" s="7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>LEFT(R610,FIND("/",R610,1)-1)</f>
        <v>music</v>
      </c>
      <c r="T610" t="str">
        <f>RIGHT(R610,LEN(R610) - FIND("/",R610,1))</f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ROUND(E611/D611*100,0)</f>
        <v>120</v>
      </c>
      <c r="G611" t="s">
        <v>20</v>
      </c>
      <c r="H611">
        <v>117</v>
      </c>
      <c r="I611">
        <f>IF(H611=0, 0,ROUND(E611/H611,0))</f>
        <v>103</v>
      </c>
      <c r="J611" t="s">
        <v>21</v>
      </c>
      <c r="K611" t="s">
        <v>22</v>
      </c>
      <c r="L611">
        <v>1547618400</v>
      </c>
      <c r="M611">
        <v>1549087200</v>
      </c>
      <c r="N611" s="7">
        <f>(((L611/60)/60)/24)+DATE(1970,1,1)</f>
        <v>43481.25</v>
      </c>
      <c r="O611" s="7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>LEFT(R611,FIND("/",R611,1)-1)</f>
        <v>film &amp; video</v>
      </c>
      <c r="T611" t="str">
        <f>RIGHT(R611,LEN(R611) - FIND("/",R611,1))</f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ROUND(E612/D612*100,0)</f>
        <v>419</v>
      </c>
      <c r="G612" t="s">
        <v>20</v>
      </c>
      <c r="H612">
        <v>6406</v>
      </c>
      <c r="I612">
        <f>IF(H612=0, 0,ROUND(E612/H612,0))</f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>(((L612/60)/60)/24)+DATE(1970,1,1)</f>
        <v>41259.25</v>
      </c>
      <c r="O612" s="7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>LEFT(R612,FIND("/",R612,1)-1)</f>
        <v>theater</v>
      </c>
      <c r="T612" t="str">
        <f>RIGHT(R612,LEN(R612) - FIND("/",R612,1))</f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ROUND(E613/D613*100,0)</f>
        <v>14</v>
      </c>
      <c r="G613" t="s">
        <v>74</v>
      </c>
      <c r="H613">
        <v>15</v>
      </c>
      <c r="I613">
        <f>IF(H613=0, 0,ROUND(E613/H613,0))</f>
        <v>76</v>
      </c>
      <c r="J613" t="s">
        <v>21</v>
      </c>
      <c r="K613" t="s">
        <v>22</v>
      </c>
      <c r="L613">
        <v>1374728400</v>
      </c>
      <c r="M613">
        <v>1375765200</v>
      </c>
      <c r="N613" s="7">
        <f>(((L613/60)/60)/24)+DATE(1970,1,1)</f>
        <v>41480.208333333336</v>
      </c>
      <c r="O613" s="7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LEFT(R613,FIND("/",R613,1)-1)</f>
        <v>theater</v>
      </c>
      <c r="T613" t="str">
        <f>RIGHT(R613,LEN(R613) - FIND("/",R613,1))</f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ROUND(E614/D614*100,0)</f>
        <v>139</v>
      </c>
      <c r="G614" t="s">
        <v>20</v>
      </c>
      <c r="H614">
        <v>192</v>
      </c>
      <c r="I614">
        <f>IF(H614=0, 0,ROUND(E614/H614,0))</f>
        <v>45</v>
      </c>
      <c r="J614" t="s">
        <v>21</v>
      </c>
      <c r="K614" t="s">
        <v>22</v>
      </c>
      <c r="L614">
        <v>1287810000</v>
      </c>
      <c r="M614">
        <v>1289800800</v>
      </c>
      <c r="N614" s="7">
        <f>(((L614/60)/60)/24)+DATE(1970,1,1)</f>
        <v>40474.208333333336</v>
      </c>
      <c r="O614" s="7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>LEFT(R614,FIND("/",R614,1)-1)</f>
        <v>music</v>
      </c>
      <c r="T614" t="str">
        <f>RIGHT(R614,LEN(R614) - FIND("/",R614,1))</f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ROUND(E615/D615*100,0)</f>
        <v>174</v>
      </c>
      <c r="G615" t="s">
        <v>20</v>
      </c>
      <c r="H615">
        <v>26</v>
      </c>
      <c r="I615">
        <f>IF(H615=0, 0,ROUND(E615/H615,0))</f>
        <v>74</v>
      </c>
      <c r="J615" t="s">
        <v>15</v>
      </c>
      <c r="K615" t="s">
        <v>16</v>
      </c>
      <c r="L615">
        <v>1503723600</v>
      </c>
      <c r="M615">
        <v>1504501200</v>
      </c>
      <c r="N615" s="7">
        <f>(((L615/60)/60)/24)+DATE(1970,1,1)</f>
        <v>42973.208333333328</v>
      </c>
      <c r="O615" s="7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LEFT(R615,FIND("/",R615,1)-1)</f>
        <v>theater</v>
      </c>
      <c r="T615" t="str">
        <f>RIGHT(R615,LEN(R615) - FIND("/",R615,1))</f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ROUND(E616/D616*100,0)</f>
        <v>155</v>
      </c>
      <c r="G616" t="s">
        <v>20</v>
      </c>
      <c r="H616">
        <v>723</v>
      </c>
      <c r="I616">
        <f>IF(H616=0, 0,ROUND(E616/H616,0))</f>
        <v>57</v>
      </c>
      <c r="J616" t="s">
        <v>21</v>
      </c>
      <c r="K616" t="s">
        <v>22</v>
      </c>
      <c r="L616">
        <v>1484114400</v>
      </c>
      <c r="M616">
        <v>1485669600</v>
      </c>
      <c r="N616" s="7">
        <f>(((L616/60)/60)/24)+DATE(1970,1,1)</f>
        <v>42746.25</v>
      </c>
      <c r="O616" s="7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>LEFT(R616,FIND("/",R616,1)-1)</f>
        <v>theater</v>
      </c>
      <c r="T616" t="str">
        <f>RIGHT(R616,LEN(R616) - FIND("/",R616,1))</f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ROUND(E617/D617*100,0)</f>
        <v>170</v>
      </c>
      <c r="G617" t="s">
        <v>20</v>
      </c>
      <c r="H617">
        <v>170</v>
      </c>
      <c r="I617">
        <f>IF(H617=0, 0,ROUND(E617/H617,0))</f>
        <v>85</v>
      </c>
      <c r="J617" t="s">
        <v>107</v>
      </c>
      <c r="K617" t="s">
        <v>108</v>
      </c>
      <c r="L617">
        <v>1461906000</v>
      </c>
      <c r="M617">
        <v>1462770000</v>
      </c>
      <c r="N617" s="7">
        <f>(((L617/60)/60)/24)+DATE(1970,1,1)</f>
        <v>42489.208333333328</v>
      </c>
      <c r="O617" s="7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LEFT(R617,FIND("/",R617,1)-1)</f>
        <v>theater</v>
      </c>
      <c r="T617" t="str">
        <f>RIGHT(R617,LEN(R617) - FIND("/",R617,1))</f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ROUND(E618/D618*100,0)</f>
        <v>190</v>
      </c>
      <c r="G618" t="s">
        <v>20</v>
      </c>
      <c r="H618">
        <v>238</v>
      </c>
      <c r="I618">
        <f>IF(H618=0, 0,ROUND(E618/H618,0))</f>
        <v>51</v>
      </c>
      <c r="J618" t="s">
        <v>40</v>
      </c>
      <c r="K618" t="s">
        <v>41</v>
      </c>
      <c r="L618">
        <v>1379653200</v>
      </c>
      <c r="M618">
        <v>1379739600</v>
      </c>
      <c r="N618" s="7">
        <f>(((L618/60)/60)/24)+DATE(1970,1,1)</f>
        <v>41537.208333333336</v>
      </c>
      <c r="O618" s="7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LEFT(R618,FIND("/",R618,1)-1)</f>
        <v>music</v>
      </c>
      <c r="T618" t="str">
        <f>RIGHT(R618,LEN(R618) - FIND("/",R618,1))</f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ROUND(E619/D619*100,0)</f>
        <v>250</v>
      </c>
      <c r="G619" t="s">
        <v>20</v>
      </c>
      <c r="H619">
        <v>55</v>
      </c>
      <c r="I619">
        <f>IF(H619=0, 0,ROUND(E619/H619,0))</f>
        <v>64</v>
      </c>
      <c r="J619" t="s">
        <v>21</v>
      </c>
      <c r="K619" t="s">
        <v>22</v>
      </c>
      <c r="L619">
        <v>1401858000</v>
      </c>
      <c r="M619">
        <v>1402722000</v>
      </c>
      <c r="N619" s="7">
        <f>(((L619/60)/60)/24)+DATE(1970,1,1)</f>
        <v>41794.208333333336</v>
      </c>
      <c r="O619" s="7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LEFT(R619,FIND("/",R619,1)-1)</f>
        <v>theater</v>
      </c>
      <c r="T619" t="str">
        <f>RIGHT(R619,LEN(R619) - FIND("/",R619,1))</f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ROUND(E620/D620*100,0)</f>
        <v>49</v>
      </c>
      <c r="G620" t="s">
        <v>14</v>
      </c>
      <c r="H620">
        <v>1198</v>
      </c>
      <c r="I620">
        <f>IF(H620=0, 0,ROUND(E620/H620,0))</f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>(((L620/60)/60)/24)+DATE(1970,1,1)</f>
        <v>41396.208333333336</v>
      </c>
      <c r="O620" s="7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LEFT(R620,FIND("/",R620,1)-1)</f>
        <v>publishing</v>
      </c>
      <c r="T620" t="str">
        <f>RIGHT(R620,LEN(R620) - FIND("/",R620,1))</f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ROUND(E621/D621*100,0)</f>
        <v>28</v>
      </c>
      <c r="G621" t="s">
        <v>14</v>
      </c>
      <c r="H621">
        <v>648</v>
      </c>
      <c r="I621">
        <f>IF(H621=0, 0,ROUND(E621/H621,0))</f>
        <v>86</v>
      </c>
      <c r="J621" t="s">
        <v>21</v>
      </c>
      <c r="K621" t="s">
        <v>22</v>
      </c>
      <c r="L621">
        <v>1304658000</v>
      </c>
      <c r="M621">
        <v>1304744400</v>
      </c>
      <c r="N621" s="7">
        <f>(((L621/60)/60)/24)+DATE(1970,1,1)</f>
        <v>40669.208333333336</v>
      </c>
      <c r="O621" s="7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LEFT(R621,FIND("/",R621,1)-1)</f>
        <v>theater</v>
      </c>
      <c r="T621" t="str">
        <f>RIGHT(R621,LEN(R621) - FIND("/",R621,1))</f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ROUND(E622/D622*100,0)</f>
        <v>268</v>
      </c>
      <c r="G622" t="s">
        <v>20</v>
      </c>
      <c r="H622">
        <v>128</v>
      </c>
      <c r="I622">
        <f>IF(H622=0, 0,ROUND(E622/H622,0))</f>
        <v>90</v>
      </c>
      <c r="J622" t="s">
        <v>26</v>
      </c>
      <c r="K622" t="s">
        <v>27</v>
      </c>
      <c r="L622">
        <v>1467954000</v>
      </c>
      <c r="M622">
        <v>1468299600</v>
      </c>
      <c r="N622" s="7">
        <f>(((L622/60)/60)/24)+DATE(1970,1,1)</f>
        <v>42559.208333333328</v>
      </c>
      <c r="O622" s="7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LEFT(R622,FIND("/",R622,1)-1)</f>
        <v>photography</v>
      </c>
      <c r="T622" t="str">
        <f>RIGHT(R622,LEN(R622) - FIND("/",R622,1))</f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ROUND(E623/D623*100,0)</f>
        <v>620</v>
      </c>
      <c r="G623" t="s">
        <v>20</v>
      </c>
      <c r="H623">
        <v>2144</v>
      </c>
      <c r="I623">
        <f>IF(H623=0, 0,ROUND(E623/H623,0))</f>
        <v>74</v>
      </c>
      <c r="J623" t="s">
        <v>21</v>
      </c>
      <c r="K623" t="s">
        <v>22</v>
      </c>
      <c r="L623">
        <v>1473742800</v>
      </c>
      <c r="M623">
        <v>1474174800</v>
      </c>
      <c r="N623" s="7">
        <f>(((L623/60)/60)/24)+DATE(1970,1,1)</f>
        <v>42626.208333333328</v>
      </c>
      <c r="O623" s="7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LEFT(R623,FIND("/",R623,1)-1)</f>
        <v>theater</v>
      </c>
      <c r="T623" t="str">
        <f>RIGHT(R623,LEN(R623) - FIND("/",R623,1))</f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ROUND(E624/D624*100,0)</f>
        <v>3</v>
      </c>
      <c r="G624" t="s">
        <v>14</v>
      </c>
      <c r="H624">
        <v>64</v>
      </c>
      <c r="I624">
        <f>IF(H624=0, 0,ROUND(E624/H624,0))</f>
        <v>92</v>
      </c>
      <c r="J624" t="s">
        <v>21</v>
      </c>
      <c r="K624" t="s">
        <v>22</v>
      </c>
      <c r="L624">
        <v>1523768400</v>
      </c>
      <c r="M624">
        <v>1526014800</v>
      </c>
      <c r="N624" s="7">
        <f>(((L624/60)/60)/24)+DATE(1970,1,1)</f>
        <v>43205.208333333328</v>
      </c>
      <c r="O624" s="7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LEFT(R624,FIND("/",R624,1)-1)</f>
        <v>music</v>
      </c>
      <c r="T624" t="str">
        <f>RIGHT(R624,LEN(R624) - FIND("/",R624,1))</f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ROUND(E625/D625*100,0)</f>
        <v>160</v>
      </c>
      <c r="G625" t="s">
        <v>20</v>
      </c>
      <c r="H625">
        <v>2693</v>
      </c>
      <c r="I625">
        <f>IF(H625=0, 0,ROUND(E625/H625,0))</f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>(((L625/60)/60)/24)+DATE(1970,1,1)</f>
        <v>42201.208333333328</v>
      </c>
      <c r="O625" s="7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LEFT(R625,FIND("/",R625,1)-1)</f>
        <v>theater</v>
      </c>
      <c r="T625" t="str">
        <f>RIGHT(R625,LEN(R625) - FIND("/",R625,1))</f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ROUND(E626/D626*100,0)</f>
        <v>279</v>
      </c>
      <c r="G626" t="s">
        <v>20</v>
      </c>
      <c r="H626">
        <v>432</v>
      </c>
      <c r="I626">
        <f>IF(H626=0, 0,ROUND(E626/H626,0))</f>
        <v>33</v>
      </c>
      <c r="J626" t="s">
        <v>21</v>
      </c>
      <c r="K626" t="s">
        <v>22</v>
      </c>
      <c r="L626">
        <v>1422165600</v>
      </c>
      <c r="M626">
        <v>1422684000</v>
      </c>
      <c r="N626" s="7">
        <f>(((L626/60)/60)/24)+DATE(1970,1,1)</f>
        <v>42029.25</v>
      </c>
      <c r="O626" s="7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>LEFT(R626,FIND("/",R626,1)-1)</f>
        <v>photography</v>
      </c>
      <c r="T626" t="str">
        <f>RIGHT(R626,LEN(R626) - FIND("/",R626,1))</f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ROUND(E627/D627*100,0)</f>
        <v>77</v>
      </c>
      <c r="G627" t="s">
        <v>14</v>
      </c>
      <c r="H627">
        <v>62</v>
      </c>
      <c r="I627">
        <f>IF(H627=0, 0,ROUND(E627/H627,0))</f>
        <v>94</v>
      </c>
      <c r="J627" t="s">
        <v>21</v>
      </c>
      <c r="K627" t="s">
        <v>22</v>
      </c>
      <c r="L627">
        <v>1580104800</v>
      </c>
      <c r="M627">
        <v>1581314400</v>
      </c>
      <c r="N627" s="7">
        <f>(((L627/60)/60)/24)+DATE(1970,1,1)</f>
        <v>43857.25</v>
      </c>
      <c r="O627" s="7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>LEFT(R627,FIND("/",R627,1)-1)</f>
        <v>theater</v>
      </c>
      <c r="T627" t="str">
        <f>RIGHT(R627,LEN(R627) - FIND("/",R627,1))</f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ROUND(E628/D628*100,0)</f>
        <v>206</v>
      </c>
      <c r="G628" t="s">
        <v>20</v>
      </c>
      <c r="H628">
        <v>189</v>
      </c>
      <c r="I628">
        <f>IF(H628=0, 0,ROUND(E628/H628,0))</f>
        <v>70</v>
      </c>
      <c r="J628" t="s">
        <v>21</v>
      </c>
      <c r="K628" t="s">
        <v>22</v>
      </c>
      <c r="L628">
        <v>1285650000</v>
      </c>
      <c r="M628">
        <v>1286427600</v>
      </c>
      <c r="N628" s="7">
        <f>(((L628/60)/60)/24)+DATE(1970,1,1)</f>
        <v>40449.208333333336</v>
      </c>
      <c r="O628" s="7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LEFT(R628,FIND("/",R628,1)-1)</f>
        <v>theater</v>
      </c>
      <c r="T628" t="str">
        <f>RIGHT(R628,LEN(R628) - FIND("/",R628,1))</f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ROUND(E629/D629*100,0)</f>
        <v>694</v>
      </c>
      <c r="G629" t="s">
        <v>20</v>
      </c>
      <c r="H629">
        <v>154</v>
      </c>
      <c r="I629">
        <f>IF(H629=0, 0,ROUND(E629/H629,0))</f>
        <v>72</v>
      </c>
      <c r="J629" t="s">
        <v>40</v>
      </c>
      <c r="K629" t="s">
        <v>41</v>
      </c>
      <c r="L629">
        <v>1276664400</v>
      </c>
      <c r="M629">
        <v>1278738000</v>
      </c>
      <c r="N629" s="7">
        <f>(((L629/60)/60)/24)+DATE(1970,1,1)</f>
        <v>40345.208333333336</v>
      </c>
      <c r="O629" s="7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LEFT(R629,FIND("/",R629,1)-1)</f>
        <v>food</v>
      </c>
      <c r="T629" t="str">
        <f>RIGHT(R629,LEN(R629) - FIND("/",R629,1))</f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ROUND(E630/D630*100,0)</f>
        <v>152</v>
      </c>
      <c r="G630" t="s">
        <v>20</v>
      </c>
      <c r="H630">
        <v>96</v>
      </c>
      <c r="I630">
        <f>IF(H630=0, 0,ROUND(E630/H630,0))</f>
        <v>30</v>
      </c>
      <c r="J630" t="s">
        <v>21</v>
      </c>
      <c r="K630" t="s">
        <v>22</v>
      </c>
      <c r="L630">
        <v>1286168400</v>
      </c>
      <c r="M630">
        <v>1286427600</v>
      </c>
      <c r="N630" s="7">
        <f>(((L630/60)/60)/24)+DATE(1970,1,1)</f>
        <v>40455.208333333336</v>
      </c>
      <c r="O630" s="7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LEFT(R630,FIND("/",R630,1)-1)</f>
        <v>music</v>
      </c>
      <c r="T630" t="str">
        <f>RIGHT(R630,LEN(R630) - FIND("/",R630,1))</f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ROUND(E631/D631*100,0)</f>
        <v>65</v>
      </c>
      <c r="G631" t="s">
        <v>14</v>
      </c>
      <c r="H631">
        <v>750</v>
      </c>
      <c r="I631">
        <f>IF(H631=0, 0,ROUND(E631/H631,0))</f>
        <v>74</v>
      </c>
      <c r="J631" t="s">
        <v>21</v>
      </c>
      <c r="K631" t="s">
        <v>22</v>
      </c>
      <c r="L631">
        <v>1467781200</v>
      </c>
      <c r="M631">
        <v>1467954000</v>
      </c>
      <c r="N631" s="7">
        <f>(((L631/60)/60)/24)+DATE(1970,1,1)</f>
        <v>42557.208333333328</v>
      </c>
      <c r="O631" s="7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LEFT(R631,FIND("/",R631,1)-1)</f>
        <v>theater</v>
      </c>
      <c r="T631" t="str">
        <f>RIGHT(R631,LEN(R631) - FIND("/",R631,1))</f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ROUND(E632/D632*100,0)</f>
        <v>63</v>
      </c>
      <c r="G632" t="s">
        <v>74</v>
      </c>
      <c r="H632">
        <v>87</v>
      </c>
      <c r="I632">
        <f>IF(H632=0, 0,ROUND(E632/H632,0))</f>
        <v>69</v>
      </c>
      <c r="J632" t="s">
        <v>21</v>
      </c>
      <c r="K632" t="s">
        <v>22</v>
      </c>
      <c r="L632">
        <v>1556686800</v>
      </c>
      <c r="M632">
        <v>1557637200</v>
      </c>
      <c r="N632" s="7">
        <f>(((L632/60)/60)/24)+DATE(1970,1,1)</f>
        <v>43586.208333333328</v>
      </c>
      <c r="O632" s="7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LEFT(R632,FIND("/",R632,1)-1)</f>
        <v>theater</v>
      </c>
      <c r="T632" t="str">
        <f>RIGHT(R632,LEN(R632) - FIND("/",R632,1))</f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ROUND(E633/D633*100,0)</f>
        <v>310</v>
      </c>
      <c r="G633" t="s">
        <v>20</v>
      </c>
      <c r="H633">
        <v>3063</v>
      </c>
      <c r="I633">
        <f>IF(H633=0, 0,ROUND(E633/H633,0))</f>
        <v>60</v>
      </c>
      <c r="J633" t="s">
        <v>21</v>
      </c>
      <c r="K633" t="s">
        <v>22</v>
      </c>
      <c r="L633">
        <v>1553576400</v>
      </c>
      <c r="M633">
        <v>1553922000</v>
      </c>
      <c r="N633" s="7">
        <f>(((L633/60)/60)/24)+DATE(1970,1,1)</f>
        <v>43550.208333333328</v>
      </c>
      <c r="O633" s="7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LEFT(R633,FIND("/",R633,1)-1)</f>
        <v>theater</v>
      </c>
      <c r="T633" t="str">
        <f>RIGHT(R633,LEN(R633) - FIND("/",R633,1))</f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ROUND(E634/D634*100,0)</f>
        <v>43</v>
      </c>
      <c r="G634" t="s">
        <v>47</v>
      </c>
      <c r="H634">
        <v>278</v>
      </c>
      <c r="I634">
        <f>IF(H634=0, 0,ROUND(E634/H634,0))</f>
        <v>111</v>
      </c>
      <c r="J634" t="s">
        <v>21</v>
      </c>
      <c r="K634" t="s">
        <v>22</v>
      </c>
      <c r="L634">
        <v>1414904400</v>
      </c>
      <c r="M634">
        <v>1416463200</v>
      </c>
      <c r="N634" s="7">
        <f>(((L634/60)/60)/24)+DATE(1970,1,1)</f>
        <v>41945.208333333336</v>
      </c>
      <c r="O634" s="7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>LEFT(R634,FIND("/",R634,1)-1)</f>
        <v>theater</v>
      </c>
      <c r="T634" t="str">
        <f>RIGHT(R634,LEN(R634) - FIND("/",R634,1))</f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ROUND(E635/D635*100,0)</f>
        <v>83</v>
      </c>
      <c r="G635" t="s">
        <v>14</v>
      </c>
      <c r="H635">
        <v>105</v>
      </c>
      <c r="I635">
        <f>IF(H635=0, 0,ROUND(E635/H635,0))</f>
        <v>53</v>
      </c>
      <c r="J635" t="s">
        <v>21</v>
      </c>
      <c r="K635" t="s">
        <v>22</v>
      </c>
      <c r="L635">
        <v>1446876000</v>
      </c>
      <c r="M635">
        <v>1447221600</v>
      </c>
      <c r="N635" s="7">
        <f>(((L635/60)/60)/24)+DATE(1970,1,1)</f>
        <v>42315.25</v>
      </c>
      <c r="O635" s="7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>LEFT(R635,FIND("/",R635,1)-1)</f>
        <v>film &amp; video</v>
      </c>
      <c r="T635" t="str">
        <f>RIGHT(R635,LEN(R635) - FIND("/",R635,1))</f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ROUND(E636/D636*100,0)</f>
        <v>79</v>
      </c>
      <c r="G636" t="s">
        <v>74</v>
      </c>
      <c r="H636">
        <v>1658</v>
      </c>
      <c r="I636">
        <f>IF(H636=0, 0,ROUND(E636/H636,0))</f>
        <v>56</v>
      </c>
      <c r="J636" t="s">
        <v>21</v>
      </c>
      <c r="K636" t="s">
        <v>22</v>
      </c>
      <c r="L636">
        <v>1490418000</v>
      </c>
      <c r="M636">
        <v>1491627600</v>
      </c>
      <c r="N636" s="7">
        <f>(((L636/60)/60)/24)+DATE(1970,1,1)</f>
        <v>42819.208333333328</v>
      </c>
      <c r="O636" s="7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LEFT(R636,FIND("/",R636,1)-1)</f>
        <v>film &amp; video</v>
      </c>
      <c r="T636" t="str">
        <f>RIGHT(R636,LEN(R636) - FIND("/",R636,1))</f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ROUND(E637/D637*100,0)</f>
        <v>114</v>
      </c>
      <c r="G637" t="s">
        <v>20</v>
      </c>
      <c r="H637">
        <v>2266</v>
      </c>
      <c r="I637">
        <f>IF(H637=0, 0,ROUND(E637/H637,0))</f>
        <v>70</v>
      </c>
      <c r="J637" t="s">
        <v>21</v>
      </c>
      <c r="K637" t="s">
        <v>22</v>
      </c>
      <c r="L637">
        <v>1360389600</v>
      </c>
      <c r="M637">
        <v>1363150800</v>
      </c>
      <c r="N637" s="7">
        <f>(((L637/60)/60)/24)+DATE(1970,1,1)</f>
        <v>41314.25</v>
      </c>
      <c r="O637" s="7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LEFT(R637,FIND("/",R637,1)-1)</f>
        <v>film &amp; video</v>
      </c>
      <c r="T637" t="str">
        <f>RIGHT(R637,LEN(R637) - FIND("/",R637,1))</f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ROUND(E638/D638*100,0)</f>
        <v>65</v>
      </c>
      <c r="G638" t="s">
        <v>14</v>
      </c>
      <c r="H638">
        <v>2604</v>
      </c>
      <c r="I638">
        <f>IF(H638=0, 0,ROUND(E638/H638,0))</f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>(((L638/60)/60)/24)+DATE(1970,1,1)</f>
        <v>40926.25</v>
      </c>
      <c r="O638" s="7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>LEFT(R638,FIND("/",R638,1)-1)</f>
        <v>film &amp; video</v>
      </c>
      <c r="T638" t="str">
        <f>RIGHT(R638,LEN(R638) - FIND("/",R638,1))</f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ROUND(E639/D639*100,0)</f>
        <v>79</v>
      </c>
      <c r="G639" t="s">
        <v>14</v>
      </c>
      <c r="H639">
        <v>65</v>
      </c>
      <c r="I639">
        <f>IF(H639=0, 0,ROUND(E639/H639,0))</f>
        <v>104</v>
      </c>
      <c r="J639" t="s">
        <v>21</v>
      </c>
      <c r="K639" t="s">
        <v>22</v>
      </c>
      <c r="L639">
        <v>1479103200</v>
      </c>
      <c r="M639">
        <v>1479794400</v>
      </c>
      <c r="N639" s="7">
        <f>(((L639/60)/60)/24)+DATE(1970,1,1)</f>
        <v>42688.25</v>
      </c>
      <c r="O639" s="7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>LEFT(R639,FIND("/",R639,1)-1)</f>
        <v>theater</v>
      </c>
      <c r="T639" t="str">
        <f>RIGHT(R639,LEN(R639) - FIND("/",R639,1))</f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ROUND(E640/D640*100,0)</f>
        <v>11</v>
      </c>
      <c r="G640" t="s">
        <v>14</v>
      </c>
      <c r="H640">
        <v>94</v>
      </c>
      <c r="I640">
        <f>IF(H640=0, 0,ROUND(E640/H640,0))</f>
        <v>99</v>
      </c>
      <c r="J640" t="s">
        <v>21</v>
      </c>
      <c r="K640" t="s">
        <v>22</v>
      </c>
      <c r="L640">
        <v>1280206800</v>
      </c>
      <c r="M640">
        <v>1281243600</v>
      </c>
      <c r="N640" s="7">
        <f>(((L640/60)/60)/24)+DATE(1970,1,1)</f>
        <v>40386.208333333336</v>
      </c>
      <c r="O640" s="7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LEFT(R640,FIND("/",R640,1)-1)</f>
        <v>theater</v>
      </c>
      <c r="T640" t="str">
        <f>RIGHT(R640,LEN(R640) - FIND("/",R640,1))</f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ROUND(E641/D641*100,0)</f>
        <v>56</v>
      </c>
      <c r="G641" t="s">
        <v>47</v>
      </c>
      <c r="H641">
        <v>45</v>
      </c>
      <c r="I641">
        <f>IF(H641=0, 0,ROUND(E641/H641,0))</f>
        <v>107</v>
      </c>
      <c r="J641" t="s">
        <v>21</v>
      </c>
      <c r="K641" t="s">
        <v>22</v>
      </c>
      <c r="L641">
        <v>1532754000</v>
      </c>
      <c r="M641">
        <v>1532754000</v>
      </c>
      <c r="N641" s="7">
        <f>(((L641/60)/60)/24)+DATE(1970,1,1)</f>
        <v>43309.208333333328</v>
      </c>
      <c r="O641" s="7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LEFT(R641,FIND("/",R641,1)-1)</f>
        <v>film &amp; video</v>
      </c>
      <c r="T641" t="str">
        <f>RIGHT(R641,LEN(R641) - FIND("/",R641,1))</f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ROUND(E642/D642*100,0)</f>
        <v>17</v>
      </c>
      <c r="G642" t="s">
        <v>14</v>
      </c>
      <c r="H642">
        <v>257</v>
      </c>
      <c r="I642">
        <f>IF(H642=0, 0,ROUND(E642/H642,0))</f>
        <v>77</v>
      </c>
      <c r="J642" t="s">
        <v>21</v>
      </c>
      <c r="K642" t="s">
        <v>22</v>
      </c>
      <c r="L642">
        <v>1453096800</v>
      </c>
      <c r="M642">
        <v>1453356000</v>
      </c>
      <c r="N642" s="7">
        <f>(((L642/60)/60)/24)+DATE(1970,1,1)</f>
        <v>42387.25</v>
      </c>
      <c r="O642" s="7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>LEFT(R642,FIND("/",R642,1)-1)</f>
        <v>theater</v>
      </c>
      <c r="T642" t="str">
        <f>RIGHT(R642,LEN(R642) - FIND("/",R642,1))</f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ROUND(E643/D643*100,0)</f>
        <v>120</v>
      </c>
      <c r="G643" t="s">
        <v>20</v>
      </c>
      <c r="H643">
        <v>194</v>
      </c>
      <c r="I643">
        <f>IF(H643=0, 0,ROUND(E643/H643,0))</f>
        <v>58</v>
      </c>
      <c r="J643" t="s">
        <v>98</v>
      </c>
      <c r="K643" t="s">
        <v>99</v>
      </c>
      <c r="L643">
        <v>1487570400</v>
      </c>
      <c r="M643">
        <v>1489986000</v>
      </c>
      <c r="N643" s="7">
        <f>(((L643/60)/60)/24)+DATE(1970,1,1)</f>
        <v>42786.25</v>
      </c>
      <c r="O643" s="7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LEFT(R643,FIND("/",R643,1)-1)</f>
        <v>theater</v>
      </c>
      <c r="T643" t="str">
        <f>RIGHT(R643,LEN(R643) - FIND("/",R643,1))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ROUND(E644/D644*100,0)</f>
        <v>145</v>
      </c>
      <c r="G644" t="s">
        <v>20</v>
      </c>
      <c r="H644">
        <v>129</v>
      </c>
      <c r="I644">
        <f>IF(H644=0, 0,ROUND(E644/H644,0))</f>
        <v>104</v>
      </c>
      <c r="J644" t="s">
        <v>15</v>
      </c>
      <c r="K644" t="s">
        <v>16</v>
      </c>
      <c r="L644">
        <v>1545026400</v>
      </c>
      <c r="M644">
        <v>1545804000</v>
      </c>
      <c r="N644" s="7">
        <f>(((L644/60)/60)/24)+DATE(1970,1,1)</f>
        <v>43451.25</v>
      </c>
      <c r="O644" s="7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>LEFT(R644,FIND("/",R644,1)-1)</f>
        <v>technology</v>
      </c>
      <c r="T644" t="str">
        <f>RIGHT(R644,LEN(R644) - FIND("/",R644,1))</f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ROUND(E645/D645*100,0)</f>
        <v>221</v>
      </c>
      <c r="G645" t="s">
        <v>20</v>
      </c>
      <c r="H645">
        <v>375</v>
      </c>
      <c r="I645">
        <f>IF(H645=0, 0,ROUND(E645/H645,0))</f>
        <v>88</v>
      </c>
      <c r="J645" t="s">
        <v>21</v>
      </c>
      <c r="K645" t="s">
        <v>22</v>
      </c>
      <c r="L645">
        <v>1488348000</v>
      </c>
      <c r="M645">
        <v>1489899600</v>
      </c>
      <c r="N645" s="7">
        <f>(((L645/60)/60)/24)+DATE(1970,1,1)</f>
        <v>42795.25</v>
      </c>
      <c r="O645" s="7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LEFT(R645,FIND("/",R645,1)-1)</f>
        <v>theater</v>
      </c>
      <c r="T645" t="str">
        <f>RIGHT(R645,LEN(R645) - FIND("/",R645,1))</f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ROUND(E646/D646*100,0)</f>
        <v>48</v>
      </c>
      <c r="G646" t="s">
        <v>14</v>
      </c>
      <c r="H646">
        <v>2928</v>
      </c>
      <c r="I646">
        <f>IF(H646=0, 0,ROUND(E646/H646,0))</f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>(((L646/60)/60)/24)+DATE(1970,1,1)</f>
        <v>43452.25</v>
      </c>
      <c r="O646" s="7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>LEFT(R646,FIND("/",R646,1)-1)</f>
        <v>theater</v>
      </c>
      <c r="T646" t="str">
        <f>RIGHT(R646,LEN(R646) - FIND("/",R646,1))</f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ROUND(E647/D647*100,0)</f>
        <v>93</v>
      </c>
      <c r="G647" t="s">
        <v>14</v>
      </c>
      <c r="H647">
        <v>4697</v>
      </c>
      <c r="I647">
        <f>IF(H647=0, 0,ROUND(E647/H647,0))</f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>(((L647/60)/60)/24)+DATE(1970,1,1)</f>
        <v>43369.208333333328</v>
      </c>
      <c r="O647" s="7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LEFT(R647,FIND("/",R647,1)-1)</f>
        <v>music</v>
      </c>
      <c r="T647" t="str">
        <f>RIGHT(R647,LEN(R647) - FIND("/",R647,1))</f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ROUND(E648/D648*100,0)</f>
        <v>89</v>
      </c>
      <c r="G648" t="s">
        <v>14</v>
      </c>
      <c r="H648">
        <v>2915</v>
      </c>
      <c r="I648">
        <f>IF(H648=0, 0,ROUND(E648/H648,0))</f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>(((L648/60)/60)/24)+DATE(1970,1,1)</f>
        <v>41346.208333333336</v>
      </c>
      <c r="O648" s="7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LEFT(R648,FIND("/",R648,1)-1)</f>
        <v>games</v>
      </c>
      <c r="T648" t="str">
        <f>RIGHT(R648,LEN(R648) - FIND("/",R648,1))</f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ROUND(E649/D649*100,0)</f>
        <v>41</v>
      </c>
      <c r="G649" t="s">
        <v>14</v>
      </c>
      <c r="H649">
        <v>18</v>
      </c>
      <c r="I649">
        <f>IF(H649=0, 0,ROUND(E649/H649,0))</f>
        <v>104</v>
      </c>
      <c r="J649" t="s">
        <v>21</v>
      </c>
      <c r="K649" t="s">
        <v>22</v>
      </c>
      <c r="L649">
        <v>1523250000</v>
      </c>
      <c r="M649">
        <v>1525323600</v>
      </c>
      <c r="N649" s="7">
        <f>(((L649/60)/60)/24)+DATE(1970,1,1)</f>
        <v>43199.208333333328</v>
      </c>
      <c r="O649" s="7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LEFT(R649,FIND("/",R649,1)-1)</f>
        <v>publishing</v>
      </c>
      <c r="T649" t="str">
        <f>RIGHT(R649,LEN(R649) - FIND("/",R649,1))</f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ROUND(E650/D650*100,0)</f>
        <v>63</v>
      </c>
      <c r="G650" t="s">
        <v>74</v>
      </c>
      <c r="H650">
        <v>723</v>
      </c>
      <c r="I650">
        <f>IF(H650=0, 0,ROUND(E650/H650,0))</f>
        <v>86</v>
      </c>
      <c r="J650" t="s">
        <v>21</v>
      </c>
      <c r="K650" t="s">
        <v>22</v>
      </c>
      <c r="L650">
        <v>1499317200</v>
      </c>
      <c r="M650">
        <v>1500872400</v>
      </c>
      <c r="N650" s="7">
        <f>(((L650/60)/60)/24)+DATE(1970,1,1)</f>
        <v>42922.208333333328</v>
      </c>
      <c r="O650" s="7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LEFT(R650,FIND("/",R650,1)-1)</f>
        <v>food</v>
      </c>
      <c r="T650" t="str">
        <f>RIGHT(R650,LEN(R650) - FIND("/",R650,1))</f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ROUND(E651/D651*100,0)</f>
        <v>48</v>
      </c>
      <c r="G651" t="s">
        <v>14</v>
      </c>
      <c r="H651">
        <v>602</v>
      </c>
      <c r="I651">
        <f>IF(H651=0, 0,ROUND(E651/H651,0))</f>
        <v>98</v>
      </c>
      <c r="J651" t="s">
        <v>98</v>
      </c>
      <c r="K651" t="s">
        <v>99</v>
      </c>
      <c r="L651">
        <v>1287550800</v>
      </c>
      <c r="M651">
        <v>1288501200</v>
      </c>
      <c r="N651" s="7">
        <f>(((L651/60)/60)/24)+DATE(1970,1,1)</f>
        <v>40471.208333333336</v>
      </c>
      <c r="O651" s="7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LEFT(R651,FIND("/",R651,1)-1)</f>
        <v>theater</v>
      </c>
      <c r="T651" t="str">
        <f>RIGHT(R651,LEN(R651) - FIND("/",R651,1))</f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ROUND(E652/D652*100,0)</f>
        <v>2</v>
      </c>
      <c r="G652" t="s">
        <v>14</v>
      </c>
      <c r="H652">
        <v>1</v>
      </c>
      <c r="I652">
        <f>IF(H652=0, 0,ROUND(E652/H652,0))</f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>(((L652/60)/60)/24)+DATE(1970,1,1)</f>
        <v>41828.208333333336</v>
      </c>
      <c r="O652" s="7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LEFT(R652,FIND("/",R652,1)-1)</f>
        <v>music</v>
      </c>
      <c r="T652" t="str">
        <f>RIGHT(R652,LEN(R652) - FIND("/",R652,1))</f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ROUND(E653/D653*100,0)</f>
        <v>88</v>
      </c>
      <c r="G653" t="s">
        <v>14</v>
      </c>
      <c r="H653">
        <v>3868</v>
      </c>
      <c r="I653">
        <f>IF(H653=0, 0,ROUND(E653/H653,0))</f>
        <v>45</v>
      </c>
      <c r="J653" t="s">
        <v>107</v>
      </c>
      <c r="K653" t="s">
        <v>108</v>
      </c>
      <c r="L653">
        <v>1393048800</v>
      </c>
      <c r="M653">
        <v>1394344800</v>
      </c>
      <c r="N653" s="7">
        <f>(((L653/60)/60)/24)+DATE(1970,1,1)</f>
        <v>41692.25</v>
      </c>
      <c r="O653" s="7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>LEFT(R653,FIND("/",R653,1)-1)</f>
        <v>film &amp; video</v>
      </c>
      <c r="T653" t="str">
        <f>RIGHT(R653,LEN(R653) - FIND("/",R653,1))</f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ROUND(E654/D654*100,0)</f>
        <v>127</v>
      </c>
      <c r="G654" t="s">
        <v>20</v>
      </c>
      <c r="H654">
        <v>409</v>
      </c>
      <c r="I654">
        <f>IF(H654=0, 0,ROUND(E654/H654,0))</f>
        <v>31</v>
      </c>
      <c r="J654" t="s">
        <v>21</v>
      </c>
      <c r="K654" t="s">
        <v>22</v>
      </c>
      <c r="L654">
        <v>1470373200</v>
      </c>
      <c r="M654">
        <v>1474088400</v>
      </c>
      <c r="N654" s="7">
        <f>(((L654/60)/60)/24)+DATE(1970,1,1)</f>
        <v>42587.208333333328</v>
      </c>
      <c r="O654" s="7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LEFT(R654,FIND("/",R654,1)-1)</f>
        <v>technology</v>
      </c>
      <c r="T654" t="str">
        <f>RIGHT(R654,LEN(R654) - FIND("/",R654,1))</f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ROUND(E655/D655*100,0)</f>
        <v>2339</v>
      </c>
      <c r="G655" t="s">
        <v>20</v>
      </c>
      <c r="H655">
        <v>234</v>
      </c>
      <c r="I655">
        <f>IF(H655=0, 0,ROUND(E655/H655,0))</f>
        <v>60</v>
      </c>
      <c r="J655" t="s">
        <v>21</v>
      </c>
      <c r="K655" t="s">
        <v>22</v>
      </c>
      <c r="L655">
        <v>1460091600</v>
      </c>
      <c r="M655">
        <v>1460264400</v>
      </c>
      <c r="N655" s="7">
        <f>(((L655/60)/60)/24)+DATE(1970,1,1)</f>
        <v>42468.208333333328</v>
      </c>
      <c r="O655" s="7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LEFT(R655,FIND("/",R655,1)-1)</f>
        <v>technology</v>
      </c>
      <c r="T655" t="str">
        <f>RIGHT(R655,LEN(R655) - FIND("/",R655,1))</f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ROUND(E656/D656*100,0)</f>
        <v>508</v>
      </c>
      <c r="G656" t="s">
        <v>20</v>
      </c>
      <c r="H656">
        <v>3016</v>
      </c>
      <c r="I656">
        <f>IF(H656=0, 0,ROUND(E656/H656,0))</f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>(((L656/60)/60)/24)+DATE(1970,1,1)</f>
        <v>42240.208333333328</v>
      </c>
      <c r="O656" s="7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LEFT(R656,FIND("/",R656,1)-1)</f>
        <v>music</v>
      </c>
      <c r="T656" t="str">
        <f>RIGHT(R656,LEN(R656) - FIND("/",R656,1))</f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ROUND(E657/D657*100,0)</f>
        <v>191</v>
      </c>
      <c r="G657" t="s">
        <v>20</v>
      </c>
      <c r="H657">
        <v>264</v>
      </c>
      <c r="I657">
        <f>IF(H657=0, 0,ROUND(E657/H657,0))</f>
        <v>50</v>
      </c>
      <c r="J657" t="s">
        <v>21</v>
      </c>
      <c r="K657" t="s">
        <v>22</v>
      </c>
      <c r="L657">
        <v>1488434400</v>
      </c>
      <c r="M657">
        <v>1489554000</v>
      </c>
      <c r="N657" s="7">
        <f>(((L657/60)/60)/24)+DATE(1970,1,1)</f>
        <v>42796.25</v>
      </c>
      <c r="O657" s="7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LEFT(R657,FIND("/",R657,1)-1)</f>
        <v>photography</v>
      </c>
      <c r="T657" t="str">
        <f>RIGHT(R657,LEN(R657) - FIND("/",R657,1))</f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ROUND(E658/D658*100,0)</f>
        <v>42</v>
      </c>
      <c r="G658" t="s">
        <v>14</v>
      </c>
      <c r="H658">
        <v>504</v>
      </c>
      <c r="I658">
        <f>IF(H658=0, 0,ROUND(E658/H658,0))</f>
        <v>99</v>
      </c>
      <c r="J658" t="s">
        <v>26</v>
      </c>
      <c r="K658" t="s">
        <v>27</v>
      </c>
      <c r="L658">
        <v>1514440800</v>
      </c>
      <c r="M658">
        <v>1514872800</v>
      </c>
      <c r="N658" s="7">
        <f>(((L658/60)/60)/24)+DATE(1970,1,1)</f>
        <v>43097.25</v>
      </c>
      <c r="O658" s="7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>LEFT(R658,FIND("/",R658,1)-1)</f>
        <v>food</v>
      </c>
      <c r="T658" t="str">
        <f>RIGHT(R658,LEN(R658) - FIND("/",R658,1))</f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ROUND(E659/D659*100,0)</f>
        <v>8</v>
      </c>
      <c r="G659" t="s">
        <v>14</v>
      </c>
      <c r="H659">
        <v>14</v>
      </c>
      <c r="I659">
        <f>IF(H659=0, 0,ROUND(E659/H659,0))</f>
        <v>59</v>
      </c>
      <c r="J659" t="s">
        <v>21</v>
      </c>
      <c r="K659" t="s">
        <v>22</v>
      </c>
      <c r="L659">
        <v>1514354400</v>
      </c>
      <c r="M659">
        <v>1515736800</v>
      </c>
      <c r="N659" s="7">
        <f>(((L659/60)/60)/24)+DATE(1970,1,1)</f>
        <v>43096.25</v>
      </c>
      <c r="O659" s="7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>LEFT(R659,FIND("/",R659,1)-1)</f>
        <v>film &amp; video</v>
      </c>
      <c r="T659" t="str">
        <f>RIGHT(R659,LEN(R659) - FIND("/",R659,1))</f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ROUND(E660/D660*100,0)</f>
        <v>60</v>
      </c>
      <c r="G660" t="s">
        <v>74</v>
      </c>
      <c r="H660">
        <v>390</v>
      </c>
      <c r="I660">
        <f>IF(H660=0, 0,ROUND(E660/H660,0))</f>
        <v>81</v>
      </c>
      <c r="J660" t="s">
        <v>21</v>
      </c>
      <c r="K660" t="s">
        <v>22</v>
      </c>
      <c r="L660">
        <v>1440910800</v>
      </c>
      <c r="M660">
        <v>1442898000</v>
      </c>
      <c r="N660" s="7">
        <f>(((L660/60)/60)/24)+DATE(1970,1,1)</f>
        <v>42246.208333333328</v>
      </c>
      <c r="O660" s="7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LEFT(R660,FIND("/",R660,1)-1)</f>
        <v>music</v>
      </c>
      <c r="T660" t="str">
        <f>RIGHT(R660,LEN(R660) - FIND("/",R660,1))</f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ROUND(E661/D661*100,0)</f>
        <v>47</v>
      </c>
      <c r="G661" t="s">
        <v>14</v>
      </c>
      <c r="H661">
        <v>750</v>
      </c>
      <c r="I661">
        <f>IF(H661=0, 0,ROUND(E661/H661,0))</f>
        <v>76</v>
      </c>
      <c r="J661" t="s">
        <v>40</v>
      </c>
      <c r="K661" t="s">
        <v>41</v>
      </c>
      <c r="L661">
        <v>1296108000</v>
      </c>
      <c r="M661">
        <v>1296194400</v>
      </c>
      <c r="N661" s="7">
        <f>(((L661/60)/60)/24)+DATE(1970,1,1)</f>
        <v>40570.25</v>
      </c>
      <c r="O661" s="7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>LEFT(R661,FIND("/",R661,1)-1)</f>
        <v>film &amp; video</v>
      </c>
      <c r="T661" t="str">
        <f>RIGHT(R661,LEN(R661) - FIND("/",R661,1))</f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ROUND(E662/D662*100,0)</f>
        <v>82</v>
      </c>
      <c r="G662" t="s">
        <v>14</v>
      </c>
      <c r="H662">
        <v>77</v>
      </c>
      <c r="I662">
        <f>IF(H662=0, 0,ROUND(E662/H662,0))</f>
        <v>97</v>
      </c>
      <c r="J662" t="s">
        <v>21</v>
      </c>
      <c r="K662" t="s">
        <v>22</v>
      </c>
      <c r="L662">
        <v>1440133200</v>
      </c>
      <c r="M662">
        <v>1440910800</v>
      </c>
      <c r="N662" s="7">
        <f>(((L662/60)/60)/24)+DATE(1970,1,1)</f>
        <v>42237.208333333328</v>
      </c>
      <c r="O662" s="7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LEFT(R662,FIND("/",R662,1)-1)</f>
        <v>theater</v>
      </c>
      <c r="T662" t="str">
        <f>RIGHT(R662,LEN(R662) - FIND("/",R662,1))</f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ROUND(E663/D663*100,0)</f>
        <v>54</v>
      </c>
      <c r="G663" t="s">
        <v>14</v>
      </c>
      <c r="H663">
        <v>752</v>
      </c>
      <c r="I663">
        <f>IF(H663=0, 0,ROUND(E663/H663,0))</f>
        <v>77</v>
      </c>
      <c r="J663" t="s">
        <v>36</v>
      </c>
      <c r="K663" t="s">
        <v>37</v>
      </c>
      <c r="L663">
        <v>1332910800</v>
      </c>
      <c r="M663">
        <v>1335502800</v>
      </c>
      <c r="N663" s="7">
        <f>(((L663/60)/60)/24)+DATE(1970,1,1)</f>
        <v>40996.208333333336</v>
      </c>
      <c r="O663" s="7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LEFT(R663,FIND("/",R663,1)-1)</f>
        <v>music</v>
      </c>
      <c r="T663" t="str">
        <f>RIGHT(R663,LEN(R663) - FIND("/",R663,1))</f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ROUND(E664/D664*100,0)</f>
        <v>98</v>
      </c>
      <c r="G664" t="s">
        <v>14</v>
      </c>
      <c r="H664">
        <v>131</v>
      </c>
      <c r="I664">
        <f>IF(H664=0, 0,ROUND(E664/H664,0))</f>
        <v>68</v>
      </c>
      <c r="J664" t="s">
        <v>21</v>
      </c>
      <c r="K664" t="s">
        <v>22</v>
      </c>
      <c r="L664">
        <v>1544335200</v>
      </c>
      <c r="M664">
        <v>1544680800</v>
      </c>
      <c r="N664" s="7">
        <f>(((L664/60)/60)/24)+DATE(1970,1,1)</f>
        <v>43443.25</v>
      </c>
      <c r="O664" s="7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>LEFT(R664,FIND("/",R664,1)-1)</f>
        <v>theater</v>
      </c>
      <c r="T664" t="str">
        <f>RIGHT(R664,LEN(R664) - FIND("/",R664,1))</f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ROUND(E665/D665*100,0)</f>
        <v>77</v>
      </c>
      <c r="G665" t="s">
        <v>14</v>
      </c>
      <c r="H665">
        <v>87</v>
      </c>
      <c r="I665">
        <f>IF(H665=0, 0,ROUND(E665/H665,0))</f>
        <v>89</v>
      </c>
      <c r="J665" t="s">
        <v>21</v>
      </c>
      <c r="K665" t="s">
        <v>22</v>
      </c>
      <c r="L665">
        <v>1286427600</v>
      </c>
      <c r="M665">
        <v>1288414800</v>
      </c>
      <c r="N665" s="7">
        <f>(((L665/60)/60)/24)+DATE(1970,1,1)</f>
        <v>40458.208333333336</v>
      </c>
      <c r="O665" s="7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LEFT(R665,FIND("/",R665,1)-1)</f>
        <v>theater</v>
      </c>
      <c r="T665" t="str">
        <f>RIGHT(R665,LEN(R665) - FIND("/",R665,1))</f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ROUND(E666/D666*100,0)</f>
        <v>33</v>
      </c>
      <c r="G666" t="s">
        <v>14</v>
      </c>
      <c r="H666">
        <v>1063</v>
      </c>
      <c r="I666">
        <f>IF(H666=0, 0,ROUND(E666/H666,0))</f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>(((L666/60)/60)/24)+DATE(1970,1,1)</f>
        <v>40959.25</v>
      </c>
      <c r="O666" s="7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>LEFT(R666,FIND("/",R666,1)-1)</f>
        <v>music</v>
      </c>
      <c r="T666" t="str">
        <f>RIGHT(R666,LEN(R666) - FIND("/",R666,1))</f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ROUND(E667/D667*100,0)</f>
        <v>240</v>
      </c>
      <c r="G667" t="s">
        <v>20</v>
      </c>
      <c r="H667">
        <v>272</v>
      </c>
      <c r="I667">
        <f>IF(H667=0, 0,ROUND(E667/H667,0))</f>
        <v>45</v>
      </c>
      <c r="J667" t="s">
        <v>21</v>
      </c>
      <c r="K667" t="s">
        <v>22</v>
      </c>
      <c r="L667">
        <v>1310187600</v>
      </c>
      <c r="M667">
        <v>1311397200</v>
      </c>
      <c r="N667" s="7">
        <f>(((L667/60)/60)/24)+DATE(1970,1,1)</f>
        <v>40733.208333333336</v>
      </c>
      <c r="O667" s="7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LEFT(R667,FIND("/",R667,1)-1)</f>
        <v>film &amp; video</v>
      </c>
      <c r="T667" t="str">
        <f>RIGHT(R667,LEN(R667) - FIND("/",R667,1))</f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ROUND(E668/D668*100,0)</f>
        <v>64</v>
      </c>
      <c r="G668" t="s">
        <v>74</v>
      </c>
      <c r="H668">
        <v>25</v>
      </c>
      <c r="I668">
        <f>IF(H668=0, 0,ROUND(E668/H668,0))</f>
        <v>79</v>
      </c>
      <c r="J668" t="s">
        <v>21</v>
      </c>
      <c r="K668" t="s">
        <v>22</v>
      </c>
      <c r="L668">
        <v>1377838800</v>
      </c>
      <c r="M668">
        <v>1378357200</v>
      </c>
      <c r="N668" s="7">
        <f>(((L668/60)/60)/24)+DATE(1970,1,1)</f>
        <v>41516.208333333336</v>
      </c>
      <c r="O668" s="7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LEFT(R668,FIND("/",R668,1)-1)</f>
        <v>theater</v>
      </c>
      <c r="T668" t="str">
        <f>RIGHT(R668,LEN(R668) - FIND("/",R668,1))</f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ROUND(E669/D669*100,0)</f>
        <v>176</v>
      </c>
      <c r="G669" t="s">
        <v>20</v>
      </c>
      <c r="H669">
        <v>419</v>
      </c>
      <c r="I669">
        <f>IF(H669=0, 0,ROUND(E669/H669,0))</f>
        <v>29</v>
      </c>
      <c r="J669" t="s">
        <v>21</v>
      </c>
      <c r="K669" t="s">
        <v>22</v>
      </c>
      <c r="L669">
        <v>1410325200</v>
      </c>
      <c r="M669">
        <v>1411102800</v>
      </c>
      <c r="N669" s="7">
        <f>(((L669/60)/60)/24)+DATE(1970,1,1)</f>
        <v>41892.208333333336</v>
      </c>
      <c r="O669" s="7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LEFT(R669,FIND("/",R669,1)-1)</f>
        <v>journalism</v>
      </c>
      <c r="T669" t="str">
        <f>RIGHT(R669,LEN(R669) - FIND("/",R669,1))</f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ROUND(E670/D670*100,0)</f>
        <v>20</v>
      </c>
      <c r="G670" t="s">
        <v>14</v>
      </c>
      <c r="H670">
        <v>76</v>
      </c>
      <c r="I670">
        <f>IF(H670=0, 0,ROUND(E670/H670,0))</f>
        <v>74</v>
      </c>
      <c r="J670" t="s">
        <v>21</v>
      </c>
      <c r="K670" t="s">
        <v>22</v>
      </c>
      <c r="L670">
        <v>1343797200</v>
      </c>
      <c r="M670">
        <v>1344834000</v>
      </c>
      <c r="N670" s="7">
        <f>(((L670/60)/60)/24)+DATE(1970,1,1)</f>
        <v>41122.208333333336</v>
      </c>
      <c r="O670" s="7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LEFT(R670,FIND("/",R670,1)-1)</f>
        <v>theater</v>
      </c>
      <c r="T670" t="str">
        <f>RIGHT(R670,LEN(R670) - FIND("/",R670,1))</f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ROUND(E671/D671*100,0)</f>
        <v>359</v>
      </c>
      <c r="G671" t="s">
        <v>20</v>
      </c>
      <c r="H671">
        <v>1621</v>
      </c>
      <c r="I671">
        <f>IF(H671=0, 0,ROUND(E671/H671,0))</f>
        <v>108</v>
      </c>
      <c r="J671" t="s">
        <v>107</v>
      </c>
      <c r="K671" t="s">
        <v>108</v>
      </c>
      <c r="L671">
        <v>1498453200</v>
      </c>
      <c r="M671">
        <v>1499230800</v>
      </c>
      <c r="N671" s="7">
        <f>(((L671/60)/60)/24)+DATE(1970,1,1)</f>
        <v>42912.208333333328</v>
      </c>
      <c r="O671" s="7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LEFT(R671,FIND("/",R671,1)-1)</f>
        <v>theater</v>
      </c>
      <c r="T671" t="str">
        <f>RIGHT(R671,LEN(R671) - FIND("/",R671,1))</f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ROUND(E672/D672*100,0)</f>
        <v>469</v>
      </c>
      <c r="G672" t="s">
        <v>20</v>
      </c>
      <c r="H672">
        <v>1101</v>
      </c>
      <c r="I672">
        <f>IF(H672=0, 0,ROUND(E672/H672,0))</f>
        <v>69</v>
      </c>
      <c r="J672" t="s">
        <v>21</v>
      </c>
      <c r="K672" t="s">
        <v>22</v>
      </c>
      <c r="L672">
        <v>1456380000</v>
      </c>
      <c r="M672">
        <v>1457416800</v>
      </c>
      <c r="N672" s="7">
        <f>(((L672/60)/60)/24)+DATE(1970,1,1)</f>
        <v>42425.25</v>
      </c>
      <c r="O672" s="7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>LEFT(R672,FIND("/",R672,1)-1)</f>
        <v>music</v>
      </c>
      <c r="T672" t="str">
        <f>RIGHT(R672,LEN(R672) - FIND("/",R672,1))</f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ROUND(E673/D673*100,0)</f>
        <v>122</v>
      </c>
      <c r="G673" t="s">
        <v>20</v>
      </c>
      <c r="H673">
        <v>1073</v>
      </c>
      <c r="I673">
        <f>IF(H673=0, 0,ROUND(E673/H673,0))</f>
        <v>111</v>
      </c>
      <c r="J673" t="s">
        <v>21</v>
      </c>
      <c r="K673" t="s">
        <v>22</v>
      </c>
      <c r="L673">
        <v>1280552400</v>
      </c>
      <c r="M673">
        <v>1280898000</v>
      </c>
      <c r="N673" s="7">
        <f>(((L673/60)/60)/24)+DATE(1970,1,1)</f>
        <v>40390.208333333336</v>
      </c>
      <c r="O673" s="7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LEFT(R673,FIND("/",R673,1)-1)</f>
        <v>theater</v>
      </c>
      <c r="T673" t="str">
        <f>RIGHT(R673,LEN(R673) - FIND("/",R673,1))</f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ROUND(E674/D674*100,0)</f>
        <v>56</v>
      </c>
      <c r="G674" t="s">
        <v>14</v>
      </c>
      <c r="H674">
        <v>4428</v>
      </c>
      <c r="I674">
        <f>IF(H674=0, 0,ROUND(E674/H674,0))</f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>(((L674/60)/60)/24)+DATE(1970,1,1)</f>
        <v>43180.208333333328</v>
      </c>
      <c r="O674" s="7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LEFT(R674,FIND("/",R674,1)-1)</f>
        <v>theater</v>
      </c>
      <c r="T674" t="str">
        <f>RIGHT(R674,LEN(R674) - FIND("/",R674,1))</f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ROUND(E675/D675*100,0)</f>
        <v>44</v>
      </c>
      <c r="G675" t="s">
        <v>14</v>
      </c>
      <c r="H675">
        <v>58</v>
      </c>
      <c r="I675">
        <f>IF(H675=0, 0,ROUND(E675/H675,0))</f>
        <v>42</v>
      </c>
      <c r="J675" t="s">
        <v>107</v>
      </c>
      <c r="K675" t="s">
        <v>108</v>
      </c>
      <c r="L675">
        <v>1460696400</v>
      </c>
      <c r="M675">
        <v>1462510800</v>
      </c>
      <c r="N675" s="7">
        <f>(((L675/60)/60)/24)+DATE(1970,1,1)</f>
        <v>42475.208333333328</v>
      </c>
      <c r="O675" s="7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LEFT(R675,FIND("/",R675,1)-1)</f>
        <v>music</v>
      </c>
      <c r="T675" t="str">
        <f>RIGHT(R675,LEN(R675) - FIND("/",R675,1))</f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ROUND(E676/D676*100,0)</f>
        <v>34</v>
      </c>
      <c r="G676" t="s">
        <v>74</v>
      </c>
      <c r="H676">
        <v>1218</v>
      </c>
      <c r="I676">
        <f>IF(H676=0, 0,ROUND(E676/H676,0))</f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>(((L676/60)/60)/24)+DATE(1970,1,1)</f>
        <v>40774.208333333336</v>
      </c>
      <c r="O676" s="7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LEFT(R676,FIND("/",R676,1)-1)</f>
        <v>photography</v>
      </c>
      <c r="T676" t="str">
        <f>RIGHT(R676,LEN(R676) - FIND("/",R676,1))</f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ROUND(E677/D677*100,0)</f>
        <v>123</v>
      </c>
      <c r="G677" t="s">
        <v>20</v>
      </c>
      <c r="H677">
        <v>331</v>
      </c>
      <c r="I677">
        <f>IF(H677=0, 0,ROUND(E677/H677,0))</f>
        <v>36</v>
      </c>
      <c r="J677" t="s">
        <v>21</v>
      </c>
      <c r="K677" t="s">
        <v>22</v>
      </c>
      <c r="L677">
        <v>1568178000</v>
      </c>
      <c r="M677">
        <v>1568782800</v>
      </c>
      <c r="N677" s="7">
        <f>(((L677/60)/60)/24)+DATE(1970,1,1)</f>
        <v>43719.208333333328</v>
      </c>
      <c r="O677" s="7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LEFT(R677,FIND("/",R677,1)-1)</f>
        <v>journalism</v>
      </c>
      <c r="T677" t="str">
        <f>RIGHT(R677,LEN(R677) - FIND("/",R677,1))</f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ROUND(E678/D678*100,0)</f>
        <v>190</v>
      </c>
      <c r="G678" t="s">
        <v>20</v>
      </c>
      <c r="H678">
        <v>1170</v>
      </c>
      <c r="I678">
        <f>IF(H678=0, 0,ROUND(E678/H678,0))</f>
        <v>101</v>
      </c>
      <c r="J678" t="s">
        <v>21</v>
      </c>
      <c r="K678" t="s">
        <v>22</v>
      </c>
      <c r="L678">
        <v>1348635600</v>
      </c>
      <c r="M678">
        <v>1349413200</v>
      </c>
      <c r="N678" s="7">
        <f>(((L678/60)/60)/24)+DATE(1970,1,1)</f>
        <v>41178.208333333336</v>
      </c>
      <c r="O678" s="7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LEFT(R678,FIND("/",R678,1)-1)</f>
        <v>photography</v>
      </c>
      <c r="T678" t="str">
        <f>RIGHT(R678,LEN(R678) - FIND("/",R678,1))</f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ROUND(E679/D679*100,0)</f>
        <v>84</v>
      </c>
      <c r="G679" t="s">
        <v>14</v>
      </c>
      <c r="H679">
        <v>111</v>
      </c>
      <c r="I679">
        <f>IF(H679=0, 0,ROUND(E679/H679,0))</f>
        <v>40</v>
      </c>
      <c r="J679" t="s">
        <v>21</v>
      </c>
      <c r="K679" t="s">
        <v>22</v>
      </c>
      <c r="L679">
        <v>1468126800</v>
      </c>
      <c r="M679">
        <v>1472446800</v>
      </c>
      <c r="N679" s="7">
        <f>(((L679/60)/60)/24)+DATE(1970,1,1)</f>
        <v>42561.208333333328</v>
      </c>
      <c r="O679" s="7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LEFT(R679,FIND("/",R679,1)-1)</f>
        <v>publishing</v>
      </c>
      <c r="T679" t="str">
        <f>RIGHT(R679,LEN(R679) - FIND("/",R679,1))</f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ROUND(E680/D680*100,0)</f>
        <v>18</v>
      </c>
      <c r="G680" t="s">
        <v>74</v>
      </c>
      <c r="H680">
        <v>215</v>
      </c>
      <c r="I680">
        <f>IF(H680=0, 0,ROUND(E680/H680,0))</f>
        <v>83</v>
      </c>
      <c r="J680" t="s">
        <v>21</v>
      </c>
      <c r="K680" t="s">
        <v>22</v>
      </c>
      <c r="L680">
        <v>1547877600</v>
      </c>
      <c r="M680">
        <v>1548050400</v>
      </c>
      <c r="N680" s="7">
        <f>(((L680/60)/60)/24)+DATE(1970,1,1)</f>
        <v>43484.25</v>
      </c>
      <c r="O680" s="7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>LEFT(R680,FIND("/",R680,1)-1)</f>
        <v>film &amp; video</v>
      </c>
      <c r="T680" t="str">
        <f>RIGHT(R680,LEN(R680) - FIND("/",R680,1))</f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ROUND(E681/D681*100,0)</f>
        <v>1037</v>
      </c>
      <c r="G681" t="s">
        <v>20</v>
      </c>
      <c r="H681">
        <v>363</v>
      </c>
      <c r="I681">
        <f>IF(H681=0, 0,ROUND(E681/H681,0))</f>
        <v>40</v>
      </c>
      <c r="J681" t="s">
        <v>21</v>
      </c>
      <c r="K681" t="s">
        <v>22</v>
      </c>
      <c r="L681">
        <v>1571374800</v>
      </c>
      <c r="M681">
        <v>1571806800</v>
      </c>
      <c r="N681" s="7">
        <f>(((L681/60)/60)/24)+DATE(1970,1,1)</f>
        <v>43756.208333333328</v>
      </c>
      <c r="O681" s="7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LEFT(R681,FIND("/",R681,1)-1)</f>
        <v>food</v>
      </c>
      <c r="T681" t="str">
        <f>RIGHT(R681,LEN(R681) - FIND("/",R681,1))</f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ROUND(E682/D682*100,0)</f>
        <v>97</v>
      </c>
      <c r="G682" t="s">
        <v>14</v>
      </c>
      <c r="H682">
        <v>2955</v>
      </c>
      <c r="I682">
        <f>IF(H682=0, 0,ROUND(E682/H682,0))</f>
        <v>48</v>
      </c>
      <c r="J682" t="s">
        <v>21</v>
      </c>
      <c r="K682" t="s">
        <v>22</v>
      </c>
      <c r="L682">
        <v>1576303200</v>
      </c>
      <c r="M682">
        <v>1576476000</v>
      </c>
      <c r="N682" s="7">
        <f>(((L682/60)/60)/24)+DATE(1970,1,1)</f>
        <v>43813.25</v>
      </c>
      <c r="O682" s="7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>LEFT(R682,FIND("/",R682,1)-1)</f>
        <v>games</v>
      </c>
      <c r="T682" t="str">
        <f>RIGHT(R682,LEN(R682) - FIND("/",R682,1))</f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ROUND(E683/D683*100,0)</f>
        <v>86</v>
      </c>
      <c r="G683" t="s">
        <v>14</v>
      </c>
      <c r="H683">
        <v>1657</v>
      </c>
      <c r="I683">
        <f>IF(H683=0, 0,ROUND(E683/H683,0))</f>
        <v>96</v>
      </c>
      <c r="J683" t="s">
        <v>21</v>
      </c>
      <c r="K683" t="s">
        <v>22</v>
      </c>
      <c r="L683">
        <v>1324447200</v>
      </c>
      <c r="M683">
        <v>1324965600</v>
      </c>
      <c r="N683" s="7">
        <f>(((L683/60)/60)/24)+DATE(1970,1,1)</f>
        <v>40898.25</v>
      </c>
      <c r="O683" s="7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>LEFT(R683,FIND("/",R683,1)-1)</f>
        <v>theater</v>
      </c>
      <c r="T683" t="str">
        <f>RIGHT(R683,LEN(R683) - FIND("/",R683,1))</f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ROUND(E684/D684*100,0)</f>
        <v>150</v>
      </c>
      <c r="G684" t="s">
        <v>20</v>
      </c>
      <c r="H684">
        <v>103</v>
      </c>
      <c r="I684">
        <f>IF(H684=0, 0,ROUND(E684/H684,0))</f>
        <v>79</v>
      </c>
      <c r="J684" t="s">
        <v>21</v>
      </c>
      <c r="K684" t="s">
        <v>22</v>
      </c>
      <c r="L684">
        <v>1386741600</v>
      </c>
      <c r="M684">
        <v>1387519200</v>
      </c>
      <c r="N684" s="7">
        <f>(((L684/60)/60)/24)+DATE(1970,1,1)</f>
        <v>41619.25</v>
      </c>
      <c r="O684" s="7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>LEFT(R684,FIND("/",R684,1)-1)</f>
        <v>theater</v>
      </c>
      <c r="T684" t="str">
        <f>RIGHT(R684,LEN(R684) - FIND("/",R684,1))</f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ROUND(E685/D685*100,0)</f>
        <v>358</v>
      </c>
      <c r="G685" t="s">
        <v>20</v>
      </c>
      <c r="H685">
        <v>147</v>
      </c>
      <c r="I685">
        <f>IF(H685=0, 0,ROUND(E685/H685,0))</f>
        <v>56</v>
      </c>
      <c r="J685" t="s">
        <v>21</v>
      </c>
      <c r="K685" t="s">
        <v>22</v>
      </c>
      <c r="L685">
        <v>1537074000</v>
      </c>
      <c r="M685">
        <v>1537246800</v>
      </c>
      <c r="N685" s="7">
        <f>(((L685/60)/60)/24)+DATE(1970,1,1)</f>
        <v>43359.208333333328</v>
      </c>
      <c r="O685" s="7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LEFT(R685,FIND("/",R685,1)-1)</f>
        <v>theater</v>
      </c>
      <c r="T685" t="str">
        <f>RIGHT(R685,LEN(R685) - FIND("/",R685,1))</f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ROUND(E686/D686*100,0)</f>
        <v>543</v>
      </c>
      <c r="G686" t="s">
        <v>20</v>
      </c>
      <c r="H686">
        <v>110</v>
      </c>
      <c r="I686">
        <f>IF(H686=0, 0,ROUND(E686/H686,0))</f>
        <v>69</v>
      </c>
      <c r="J686" t="s">
        <v>15</v>
      </c>
      <c r="K686" t="s">
        <v>16</v>
      </c>
      <c r="L686">
        <v>1277787600</v>
      </c>
      <c r="M686">
        <v>1279515600</v>
      </c>
      <c r="N686" s="7">
        <f>(((L686/60)/60)/24)+DATE(1970,1,1)</f>
        <v>40358.208333333336</v>
      </c>
      <c r="O686" s="7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LEFT(R686,FIND("/",R686,1)-1)</f>
        <v>publishing</v>
      </c>
      <c r="T686" t="str">
        <f>RIGHT(R686,LEN(R686) - FIND("/",R686,1))</f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ROUND(E687/D687*100,0)</f>
        <v>68</v>
      </c>
      <c r="G687" t="s">
        <v>14</v>
      </c>
      <c r="H687">
        <v>926</v>
      </c>
      <c r="I687">
        <f>IF(H687=0, 0,ROUND(E687/H687,0))</f>
        <v>102</v>
      </c>
      <c r="J687" t="s">
        <v>15</v>
      </c>
      <c r="K687" t="s">
        <v>16</v>
      </c>
      <c r="L687">
        <v>1440306000</v>
      </c>
      <c r="M687">
        <v>1442379600</v>
      </c>
      <c r="N687" s="7">
        <f>(((L687/60)/60)/24)+DATE(1970,1,1)</f>
        <v>42239.208333333328</v>
      </c>
      <c r="O687" s="7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LEFT(R687,FIND("/",R687,1)-1)</f>
        <v>theater</v>
      </c>
      <c r="T687" t="str">
        <f>RIGHT(R687,LEN(R687) - FIND("/",R687,1))</f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ROUND(E688/D688*100,0)</f>
        <v>192</v>
      </c>
      <c r="G688" t="s">
        <v>20</v>
      </c>
      <c r="H688">
        <v>134</v>
      </c>
      <c r="I688">
        <f>IF(H688=0, 0,ROUND(E688/H688,0))</f>
        <v>107</v>
      </c>
      <c r="J688" t="s">
        <v>21</v>
      </c>
      <c r="K688" t="s">
        <v>22</v>
      </c>
      <c r="L688">
        <v>1522126800</v>
      </c>
      <c r="M688">
        <v>1523077200</v>
      </c>
      <c r="N688" s="7">
        <f>(((L688/60)/60)/24)+DATE(1970,1,1)</f>
        <v>43186.208333333328</v>
      </c>
      <c r="O688" s="7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LEFT(R688,FIND("/",R688,1)-1)</f>
        <v>technology</v>
      </c>
      <c r="T688" t="str">
        <f>RIGHT(R688,LEN(R688) - FIND("/",R688,1))</f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ROUND(E689/D689*100,0)</f>
        <v>932</v>
      </c>
      <c r="G689" t="s">
        <v>20</v>
      </c>
      <c r="H689">
        <v>269</v>
      </c>
      <c r="I689">
        <f>IF(H689=0, 0,ROUND(E689/H689,0))</f>
        <v>52</v>
      </c>
      <c r="J689" t="s">
        <v>21</v>
      </c>
      <c r="K689" t="s">
        <v>22</v>
      </c>
      <c r="L689">
        <v>1489298400</v>
      </c>
      <c r="M689">
        <v>1489554000</v>
      </c>
      <c r="N689" s="7">
        <f>(((L689/60)/60)/24)+DATE(1970,1,1)</f>
        <v>42806.25</v>
      </c>
      <c r="O689" s="7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LEFT(R689,FIND("/",R689,1)-1)</f>
        <v>theater</v>
      </c>
      <c r="T689" t="str">
        <f>RIGHT(R689,LEN(R689) - FIND("/",R689,1))</f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ROUND(E690/D690*100,0)</f>
        <v>429</v>
      </c>
      <c r="G690" t="s">
        <v>20</v>
      </c>
      <c r="H690">
        <v>175</v>
      </c>
      <c r="I690">
        <f>IF(H690=0, 0,ROUND(E690/H690,0))</f>
        <v>71</v>
      </c>
      <c r="J690" t="s">
        <v>21</v>
      </c>
      <c r="K690" t="s">
        <v>22</v>
      </c>
      <c r="L690">
        <v>1547100000</v>
      </c>
      <c r="M690">
        <v>1548482400</v>
      </c>
      <c r="N690" s="7">
        <f>(((L690/60)/60)/24)+DATE(1970,1,1)</f>
        <v>43475.25</v>
      </c>
      <c r="O690" s="7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>LEFT(R690,FIND("/",R690,1)-1)</f>
        <v>film &amp; video</v>
      </c>
      <c r="T690" t="str">
        <f>RIGHT(R690,LEN(R690) - FIND("/",R690,1))</f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ROUND(E691/D691*100,0)</f>
        <v>101</v>
      </c>
      <c r="G691" t="s">
        <v>20</v>
      </c>
      <c r="H691">
        <v>69</v>
      </c>
      <c r="I691">
        <f>IF(H691=0, 0,ROUND(E691/H691,0))</f>
        <v>106</v>
      </c>
      <c r="J691" t="s">
        <v>21</v>
      </c>
      <c r="K691" t="s">
        <v>22</v>
      </c>
      <c r="L691">
        <v>1383022800</v>
      </c>
      <c r="M691">
        <v>1384063200</v>
      </c>
      <c r="N691" s="7">
        <f>(((L691/60)/60)/24)+DATE(1970,1,1)</f>
        <v>41576.208333333336</v>
      </c>
      <c r="O691" s="7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>LEFT(R691,FIND("/",R691,1)-1)</f>
        <v>technology</v>
      </c>
      <c r="T691" t="str">
        <f>RIGHT(R691,LEN(R691) - FIND("/",R691,1))</f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ROUND(E692/D692*100,0)</f>
        <v>227</v>
      </c>
      <c r="G692" t="s">
        <v>20</v>
      </c>
      <c r="H692">
        <v>190</v>
      </c>
      <c r="I692">
        <f>IF(H692=0, 0,ROUND(E692/H692,0))</f>
        <v>43</v>
      </c>
      <c r="J692" t="s">
        <v>21</v>
      </c>
      <c r="K692" t="s">
        <v>22</v>
      </c>
      <c r="L692">
        <v>1322373600</v>
      </c>
      <c r="M692">
        <v>1322892000</v>
      </c>
      <c r="N692" s="7">
        <f>(((L692/60)/60)/24)+DATE(1970,1,1)</f>
        <v>40874.25</v>
      </c>
      <c r="O692" s="7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>LEFT(R692,FIND("/",R692,1)-1)</f>
        <v>film &amp; video</v>
      </c>
      <c r="T692" t="str">
        <f>RIGHT(R692,LEN(R692) - FIND("/",R692,1))</f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ROUND(E693/D693*100,0)</f>
        <v>142</v>
      </c>
      <c r="G693" t="s">
        <v>20</v>
      </c>
      <c r="H693">
        <v>237</v>
      </c>
      <c r="I693">
        <f>IF(H693=0, 0,ROUND(E693/H693,0))</f>
        <v>30</v>
      </c>
      <c r="J693" t="s">
        <v>21</v>
      </c>
      <c r="K693" t="s">
        <v>22</v>
      </c>
      <c r="L693">
        <v>1349240400</v>
      </c>
      <c r="M693">
        <v>1350709200</v>
      </c>
      <c r="N693" s="7">
        <f>(((L693/60)/60)/24)+DATE(1970,1,1)</f>
        <v>41185.208333333336</v>
      </c>
      <c r="O693" s="7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LEFT(R693,FIND("/",R693,1)-1)</f>
        <v>film &amp; video</v>
      </c>
      <c r="T693" t="str">
        <f>RIGHT(R693,LEN(R693) - FIND("/",R693,1))</f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ROUND(E694/D694*100,0)</f>
        <v>91</v>
      </c>
      <c r="G694" t="s">
        <v>14</v>
      </c>
      <c r="H694">
        <v>77</v>
      </c>
      <c r="I694">
        <f>IF(H694=0, 0,ROUND(E694/H694,0))</f>
        <v>71</v>
      </c>
      <c r="J694" t="s">
        <v>40</v>
      </c>
      <c r="K694" t="s">
        <v>41</v>
      </c>
      <c r="L694">
        <v>1562648400</v>
      </c>
      <c r="M694">
        <v>1564203600</v>
      </c>
      <c r="N694" s="7">
        <f>(((L694/60)/60)/24)+DATE(1970,1,1)</f>
        <v>43655.208333333328</v>
      </c>
      <c r="O694" s="7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LEFT(R694,FIND("/",R694,1)-1)</f>
        <v>music</v>
      </c>
      <c r="T694" t="str">
        <f>RIGHT(R694,LEN(R694) - FIND("/",R694,1))</f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ROUND(E695/D695*100,0)</f>
        <v>64</v>
      </c>
      <c r="G695" t="s">
        <v>14</v>
      </c>
      <c r="H695">
        <v>1748</v>
      </c>
      <c r="I695">
        <f>IF(H695=0, 0,ROUND(E695/H695,0))</f>
        <v>66</v>
      </c>
      <c r="J695" t="s">
        <v>21</v>
      </c>
      <c r="K695" t="s">
        <v>22</v>
      </c>
      <c r="L695">
        <v>1508216400</v>
      </c>
      <c r="M695">
        <v>1509685200</v>
      </c>
      <c r="N695" s="7">
        <f>(((L695/60)/60)/24)+DATE(1970,1,1)</f>
        <v>43025.208333333328</v>
      </c>
      <c r="O695" s="7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LEFT(R695,FIND("/",R695,1)-1)</f>
        <v>theater</v>
      </c>
      <c r="T695" t="str">
        <f>RIGHT(R695,LEN(R695) - FIND("/",R695,1))</f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ROUND(E696/D696*100,0)</f>
        <v>84</v>
      </c>
      <c r="G696" t="s">
        <v>14</v>
      </c>
      <c r="H696">
        <v>79</v>
      </c>
      <c r="I696">
        <f>IF(H696=0, 0,ROUND(E696/H696,0))</f>
        <v>97</v>
      </c>
      <c r="J696" t="s">
        <v>21</v>
      </c>
      <c r="K696" t="s">
        <v>22</v>
      </c>
      <c r="L696">
        <v>1511762400</v>
      </c>
      <c r="M696">
        <v>1514959200</v>
      </c>
      <c r="N696" s="7">
        <f>(((L696/60)/60)/24)+DATE(1970,1,1)</f>
        <v>43066.25</v>
      </c>
      <c r="O696" s="7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>LEFT(R696,FIND("/",R696,1)-1)</f>
        <v>theater</v>
      </c>
      <c r="T696" t="str">
        <f>RIGHT(R696,LEN(R696) - FIND("/",R696,1))</f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ROUND(E697/D697*100,0)</f>
        <v>134</v>
      </c>
      <c r="G697" t="s">
        <v>20</v>
      </c>
      <c r="H697">
        <v>196</v>
      </c>
      <c r="I697">
        <f>IF(H697=0, 0,ROUND(E697/H697,0))</f>
        <v>63</v>
      </c>
      <c r="J697" t="s">
        <v>107</v>
      </c>
      <c r="K697" t="s">
        <v>108</v>
      </c>
      <c r="L697">
        <v>1447480800</v>
      </c>
      <c r="M697">
        <v>1448863200</v>
      </c>
      <c r="N697" s="7">
        <f>(((L697/60)/60)/24)+DATE(1970,1,1)</f>
        <v>42322.25</v>
      </c>
      <c r="O697" s="7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>LEFT(R697,FIND("/",R697,1)-1)</f>
        <v>music</v>
      </c>
      <c r="T697" t="str">
        <f>RIGHT(R697,LEN(R697) - FIND("/",R697,1))</f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ROUND(E698/D698*100,0)</f>
        <v>59</v>
      </c>
      <c r="G698" t="s">
        <v>14</v>
      </c>
      <c r="H698">
        <v>889</v>
      </c>
      <c r="I698">
        <f>IF(H698=0, 0,ROUND(E698/H698,0))</f>
        <v>109</v>
      </c>
      <c r="J698" t="s">
        <v>21</v>
      </c>
      <c r="K698" t="s">
        <v>22</v>
      </c>
      <c r="L698">
        <v>1429506000</v>
      </c>
      <c r="M698">
        <v>1429592400</v>
      </c>
      <c r="N698" s="7">
        <f>(((L698/60)/60)/24)+DATE(1970,1,1)</f>
        <v>42114.208333333328</v>
      </c>
      <c r="O698" s="7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LEFT(R698,FIND("/",R698,1)-1)</f>
        <v>theater</v>
      </c>
      <c r="T698" t="str">
        <f>RIGHT(R698,LEN(R698) - FIND("/",R698,1))</f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ROUND(E699/D699*100,0)</f>
        <v>153</v>
      </c>
      <c r="G699" t="s">
        <v>20</v>
      </c>
      <c r="H699">
        <v>7295</v>
      </c>
      <c r="I699">
        <f>IF(H699=0, 0,ROUND(E699/H699,0))</f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>(((L699/60)/60)/24)+DATE(1970,1,1)</f>
        <v>43190.208333333328</v>
      </c>
      <c r="O699" s="7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LEFT(R699,FIND("/",R699,1)-1)</f>
        <v>music</v>
      </c>
      <c r="T699" t="str">
        <f>RIGHT(R699,LEN(R699) - FIND("/",R699,1))</f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ROUND(E700/D700*100,0)</f>
        <v>447</v>
      </c>
      <c r="G700" t="s">
        <v>20</v>
      </c>
      <c r="H700">
        <v>2893</v>
      </c>
      <c r="I700">
        <f>IF(H700=0, 0,ROUND(E700/H700,0))</f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>(((L700/60)/60)/24)+DATE(1970,1,1)</f>
        <v>40871.25</v>
      </c>
      <c r="O700" s="7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>LEFT(R700,FIND("/",R700,1)-1)</f>
        <v>technology</v>
      </c>
      <c r="T700" t="str">
        <f>RIGHT(R700,LEN(R700) - FIND("/",R700,1))</f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ROUND(E701/D701*100,0)</f>
        <v>84</v>
      </c>
      <c r="G701" t="s">
        <v>14</v>
      </c>
      <c r="H701">
        <v>56</v>
      </c>
      <c r="I701">
        <f>IF(H701=0, 0,ROUND(E701/H701,0))</f>
        <v>112</v>
      </c>
      <c r="J701" t="s">
        <v>21</v>
      </c>
      <c r="K701" t="s">
        <v>22</v>
      </c>
      <c r="L701">
        <v>1561438800</v>
      </c>
      <c r="M701">
        <v>1561525200</v>
      </c>
      <c r="N701" s="7">
        <f>(((L701/60)/60)/24)+DATE(1970,1,1)</f>
        <v>43641.208333333328</v>
      </c>
      <c r="O701" s="7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LEFT(R701,FIND("/",R701,1)-1)</f>
        <v>film &amp; video</v>
      </c>
      <c r="T701" t="str">
        <f>RIGHT(R701,LEN(R701) - FIND("/",R701,1))</f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ROUND(E702/D702*100,0)</f>
        <v>3</v>
      </c>
      <c r="G702" t="s">
        <v>14</v>
      </c>
      <c r="H702">
        <v>1</v>
      </c>
      <c r="I702">
        <f>IF(H702=0, 0,ROUND(E702/H702,0))</f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>(((L702/60)/60)/24)+DATE(1970,1,1)</f>
        <v>40203.25</v>
      </c>
      <c r="O702" s="7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>LEFT(R702,FIND("/",R702,1)-1)</f>
        <v>technology</v>
      </c>
      <c r="T702" t="str">
        <f>RIGHT(R702,LEN(R702) - FIND("/",R702,1))</f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ROUND(E703/D703*100,0)</f>
        <v>175</v>
      </c>
      <c r="G703" t="s">
        <v>20</v>
      </c>
      <c r="H703">
        <v>820</v>
      </c>
      <c r="I703">
        <f>IF(H703=0, 0,ROUND(E703/H703,0))</f>
        <v>111</v>
      </c>
      <c r="J703" t="s">
        <v>21</v>
      </c>
      <c r="K703" t="s">
        <v>22</v>
      </c>
      <c r="L703">
        <v>1301202000</v>
      </c>
      <c r="M703">
        <v>1301806800</v>
      </c>
      <c r="N703" s="7">
        <f>(((L703/60)/60)/24)+DATE(1970,1,1)</f>
        <v>40629.208333333336</v>
      </c>
      <c r="O703" s="7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LEFT(R703,FIND("/",R703,1)-1)</f>
        <v>theater</v>
      </c>
      <c r="T703" t="str">
        <f>RIGHT(R703,LEN(R703) - FIND("/",R703,1))</f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ROUND(E704/D704*100,0)</f>
        <v>54</v>
      </c>
      <c r="G704" t="s">
        <v>14</v>
      </c>
      <c r="H704">
        <v>83</v>
      </c>
      <c r="I704">
        <f>IF(H704=0, 0,ROUND(E704/H704,0))</f>
        <v>57</v>
      </c>
      <c r="J704" t="s">
        <v>21</v>
      </c>
      <c r="K704" t="s">
        <v>22</v>
      </c>
      <c r="L704">
        <v>1374469200</v>
      </c>
      <c r="M704">
        <v>1374901200</v>
      </c>
      <c r="N704" s="7">
        <f>(((L704/60)/60)/24)+DATE(1970,1,1)</f>
        <v>41477.208333333336</v>
      </c>
      <c r="O704" s="7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LEFT(R704,FIND("/",R704,1)-1)</f>
        <v>technology</v>
      </c>
      <c r="T704" t="str">
        <f>RIGHT(R704,LEN(R704) - FIND("/",R704,1))</f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ROUND(E705/D705*100,0)</f>
        <v>312</v>
      </c>
      <c r="G705" t="s">
        <v>20</v>
      </c>
      <c r="H705">
        <v>2038</v>
      </c>
      <c r="I705">
        <f>IF(H705=0, 0,ROUND(E705/H705,0))</f>
        <v>97</v>
      </c>
      <c r="J705" t="s">
        <v>21</v>
      </c>
      <c r="K705" t="s">
        <v>22</v>
      </c>
      <c r="L705">
        <v>1334984400</v>
      </c>
      <c r="M705">
        <v>1336453200</v>
      </c>
      <c r="N705" s="7">
        <f>(((L705/60)/60)/24)+DATE(1970,1,1)</f>
        <v>41020.208333333336</v>
      </c>
      <c r="O705" s="7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LEFT(R705,FIND("/",R705,1)-1)</f>
        <v>publishing</v>
      </c>
      <c r="T705" t="str">
        <f>RIGHT(R705,LEN(R705) - FIND("/",R705,1))</f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ROUND(E706/D706*100,0)</f>
        <v>123</v>
      </c>
      <c r="G706" t="s">
        <v>20</v>
      </c>
      <c r="H706">
        <v>116</v>
      </c>
      <c r="I706">
        <f>IF(H706=0, 0,ROUND(E706/H706,0))</f>
        <v>92</v>
      </c>
      <c r="J706" t="s">
        <v>21</v>
      </c>
      <c r="K706" t="s">
        <v>22</v>
      </c>
      <c r="L706">
        <v>1467608400</v>
      </c>
      <c r="M706">
        <v>1468904400</v>
      </c>
      <c r="N706" s="7">
        <f>(((L706/60)/60)/24)+DATE(1970,1,1)</f>
        <v>42555.208333333328</v>
      </c>
      <c r="O706" s="7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LEFT(R706,FIND("/",R706,1)-1)</f>
        <v>film &amp; video</v>
      </c>
      <c r="T706" t="str">
        <f>RIGHT(R706,LEN(R706) - FIND("/",R706,1))</f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ROUND(E707/D707*100,0)</f>
        <v>99</v>
      </c>
      <c r="G707" t="s">
        <v>14</v>
      </c>
      <c r="H707">
        <v>2025</v>
      </c>
      <c r="I707">
        <f>IF(H707=0, 0,ROUND(E707/H707,0))</f>
        <v>83</v>
      </c>
      <c r="J707" t="s">
        <v>40</v>
      </c>
      <c r="K707" t="s">
        <v>41</v>
      </c>
      <c r="L707">
        <v>1386741600</v>
      </c>
      <c r="M707">
        <v>1387087200</v>
      </c>
      <c r="N707" s="7">
        <f>(((L707/60)/60)/24)+DATE(1970,1,1)</f>
        <v>41619.25</v>
      </c>
      <c r="O707" s="7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>LEFT(R707,FIND("/",R707,1)-1)</f>
        <v>publishing</v>
      </c>
      <c r="T707" t="str">
        <f>RIGHT(R707,LEN(R707) - FIND("/",R707,1))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ROUND(E708/D708*100,0)</f>
        <v>128</v>
      </c>
      <c r="G708" t="s">
        <v>20</v>
      </c>
      <c r="H708">
        <v>1345</v>
      </c>
      <c r="I708">
        <f>IF(H708=0, 0,ROUND(E708/H708,0))</f>
        <v>103</v>
      </c>
      <c r="J708" t="s">
        <v>26</v>
      </c>
      <c r="K708" t="s">
        <v>27</v>
      </c>
      <c r="L708">
        <v>1546754400</v>
      </c>
      <c r="M708">
        <v>1547445600</v>
      </c>
      <c r="N708" s="7">
        <f>(((L708/60)/60)/24)+DATE(1970,1,1)</f>
        <v>43471.25</v>
      </c>
      <c r="O708" s="7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>LEFT(R708,FIND("/",R708,1)-1)</f>
        <v>technology</v>
      </c>
      <c r="T708" t="str">
        <f>RIGHT(R708,LEN(R708) - FIND("/",R708,1))</f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ROUND(E709/D709*100,0)</f>
        <v>159</v>
      </c>
      <c r="G709" t="s">
        <v>20</v>
      </c>
      <c r="H709">
        <v>168</v>
      </c>
      <c r="I709">
        <f>IF(H709=0, 0,ROUND(E709/H709,0))</f>
        <v>69</v>
      </c>
      <c r="J709" t="s">
        <v>21</v>
      </c>
      <c r="K709" t="s">
        <v>22</v>
      </c>
      <c r="L709">
        <v>1544248800</v>
      </c>
      <c r="M709">
        <v>1547359200</v>
      </c>
      <c r="N709" s="7">
        <f>(((L709/60)/60)/24)+DATE(1970,1,1)</f>
        <v>43442.25</v>
      </c>
      <c r="O709" s="7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>LEFT(R709,FIND("/",R709,1)-1)</f>
        <v>film &amp; video</v>
      </c>
      <c r="T709" t="str">
        <f>RIGHT(R709,LEN(R709) - FIND("/",R709,1))</f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ROUND(E710/D710*100,0)</f>
        <v>707</v>
      </c>
      <c r="G710" t="s">
        <v>20</v>
      </c>
      <c r="H710">
        <v>137</v>
      </c>
      <c r="I710">
        <f>IF(H710=0, 0,ROUND(E710/H710,0))</f>
        <v>88</v>
      </c>
      <c r="J710" t="s">
        <v>98</v>
      </c>
      <c r="K710" t="s">
        <v>99</v>
      </c>
      <c r="L710">
        <v>1495429200</v>
      </c>
      <c r="M710">
        <v>1496293200</v>
      </c>
      <c r="N710" s="7">
        <f>(((L710/60)/60)/24)+DATE(1970,1,1)</f>
        <v>42877.208333333328</v>
      </c>
      <c r="O710" s="7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LEFT(R710,FIND("/",R710,1)-1)</f>
        <v>theater</v>
      </c>
      <c r="T710" t="str">
        <f>RIGHT(R710,LEN(R710) - FIND("/",R710,1))</f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ROUND(E711/D711*100,0)</f>
        <v>142</v>
      </c>
      <c r="G711" t="s">
        <v>20</v>
      </c>
      <c r="H711">
        <v>186</v>
      </c>
      <c r="I711">
        <f>IF(H711=0, 0,ROUND(E711/H711,0))</f>
        <v>75</v>
      </c>
      <c r="J711" t="s">
        <v>107</v>
      </c>
      <c r="K711" t="s">
        <v>108</v>
      </c>
      <c r="L711">
        <v>1334811600</v>
      </c>
      <c r="M711">
        <v>1335416400</v>
      </c>
      <c r="N711" s="7">
        <f>(((L711/60)/60)/24)+DATE(1970,1,1)</f>
        <v>41018.208333333336</v>
      </c>
      <c r="O711" s="7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LEFT(R711,FIND("/",R711,1)-1)</f>
        <v>theater</v>
      </c>
      <c r="T711" t="str">
        <f>RIGHT(R711,LEN(R711) - FIND("/",R711,1))</f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ROUND(E712/D712*100,0)</f>
        <v>148</v>
      </c>
      <c r="G712" t="s">
        <v>20</v>
      </c>
      <c r="H712">
        <v>125</v>
      </c>
      <c r="I712">
        <f>IF(H712=0, 0,ROUND(E712/H712,0))</f>
        <v>51</v>
      </c>
      <c r="J712" t="s">
        <v>21</v>
      </c>
      <c r="K712" t="s">
        <v>22</v>
      </c>
      <c r="L712">
        <v>1531544400</v>
      </c>
      <c r="M712">
        <v>1532149200</v>
      </c>
      <c r="N712" s="7">
        <f>(((L712/60)/60)/24)+DATE(1970,1,1)</f>
        <v>43295.208333333328</v>
      </c>
      <c r="O712" s="7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LEFT(R712,FIND("/",R712,1)-1)</f>
        <v>theater</v>
      </c>
      <c r="T712" t="str">
        <f>RIGHT(R712,LEN(R712) - FIND("/",R712,1))</f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ROUND(E713/D713*100,0)</f>
        <v>20</v>
      </c>
      <c r="G713" t="s">
        <v>14</v>
      </c>
      <c r="H713">
        <v>14</v>
      </c>
      <c r="I713">
        <f>IF(H713=0, 0,ROUND(E713/H713,0))</f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>(((L713/60)/60)/24)+DATE(1970,1,1)</f>
        <v>42393.25</v>
      </c>
      <c r="O713" s="7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>LEFT(R713,FIND("/",R713,1)-1)</f>
        <v>theater</v>
      </c>
      <c r="T713" t="str">
        <f>RIGHT(R713,LEN(R713) - FIND("/",R713,1))</f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ROUND(E714/D714*100,0)</f>
        <v>1841</v>
      </c>
      <c r="G714" t="s">
        <v>20</v>
      </c>
      <c r="H714">
        <v>202</v>
      </c>
      <c r="I714">
        <f>IF(H714=0, 0,ROUND(E714/H714,0))</f>
        <v>73</v>
      </c>
      <c r="J714" t="s">
        <v>21</v>
      </c>
      <c r="K714" t="s">
        <v>22</v>
      </c>
      <c r="L714">
        <v>1467954000</v>
      </c>
      <c r="M714">
        <v>1471496400</v>
      </c>
      <c r="N714" s="7">
        <f>(((L714/60)/60)/24)+DATE(1970,1,1)</f>
        <v>42559.208333333328</v>
      </c>
      <c r="O714" s="7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LEFT(R714,FIND("/",R714,1)-1)</f>
        <v>theater</v>
      </c>
      <c r="T714" t="str">
        <f>RIGHT(R714,LEN(R714) - FIND("/",R714,1))</f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ROUND(E715/D715*100,0)</f>
        <v>162</v>
      </c>
      <c r="G715" t="s">
        <v>20</v>
      </c>
      <c r="H715">
        <v>103</v>
      </c>
      <c r="I715">
        <f>IF(H715=0, 0,ROUND(E715/H715,0))</f>
        <v>108</v>
      </c>
      <c r="J715" t="s">
        <v>21</v>
      </c>
      <c r="K715" t="s">
        <v>22</v>
      </c>
      <c r="L715">
        <v>1471842000</v>
      </c>
      <c r="M715">
        <v>1472878800</v>
      </c>
      <c r="N715" s="7">
        <f>(((L715/60)/60)/24)+DATE(1970,1,1)</f>
        <v>42604.208333333328</v>
      </c>
      <c r="O715" s="7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LEFT(R715,FIND("/",R715,1)-1)</f>
        <v>publishing</v>
      </c>
      <c r="T715" t="str">
        <f>RIGHT(R715,LEN(R715) - FIND("/",R715,1))</f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ROUND(E716/D716*100,0)</f>
        <v>473</v>
      </c>
      <c r="G716" t="s">
        <v>20</v>
      </c>
      <c r="H716">
        <v>1785</v>
      </c>
      <c r="I716">
        <f>IF(H716=0, 0,ROUND(E716/H716,0))</f>
        <v>102</v>
      </c>
      <c r="J716" t="s">
        <v>21</v>
      </c>
      <c r="K716" t="s">
        <v>22</v>
      </c>
      <c r="L716">
        <v>1408424400</v>
      </c>
      <c r="M716">
        <v>1408510800</v>
      </c>
      <c r="N716" s="7">
        <f>(((L716/60)/60)/24)+DATE(1970,1,1)</f>
        <v>41870.208333333336</v>
      </c>
      <c r="O716" s="7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LEFT(R716,FIND("/",R716,1)-1)</f>
        <v>music</v>
      </c>
      <c r="T716" t="str">
        <f>RIGHT(R716,LEN(R716) - FIND("/",R716,1))</f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ROUND(E717/D717*100,0)</f>
        <v>24</v>
      </c>
      <c r="G717" t="s">
        <v>14</v>
      </c>
      <c r="H717">
        <v>656</v>
      </c>
      <c r="I717">
        <f>IF(H717=0, 0,ROUND(E717/H717,0))</f>
        <v>44</v>
      </c>
      <c r="J717" t="s">
        <v>21</v>
      </c>
      <c r="K717" t="s">
        <v>22</v>
      </c>
      <c r="L717">
        <v>1281157200</v>
      </c>
      <c r="M717">
        <v>1281589200</v>
      </c>
      <c r="N717" s="7">
        <f>(((L717/60)/60)/24)+DATE(1970,1,1)</f>
        <v>40397.208333333336</v>
      </c>
      <c r="O717" s="7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LEFT(R717,FIND("/",R717,1)-1)</f>
        <v>games</v>
      </c>
      <c r="T717" t="str">
        <f>RIGHT(R717,LEN(R717) - FIND("/",R717,1))</f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ROUND(E718/D718*100,0)</f>
        <v>518</v>
      </c>
      <c r="G718" t="s">
        <v>20</v>
      </c>
      <c r="H718">
        <v>157</v>
      </c>
      <c r="I718">
        <f>IF(H718=0, 0,ROUND(E718/H718,0))</f>
        <v>66</v>
      </c>
      <c r="J718" t="s">
        <v>21</v>
      </c>
      <c r="K718" t="s">
        <v>22</v>
      </c>
      <c r="L718">
        <v>1373432400</v>
      </c>
      <c r="M718">
        <v>1375851600</v>
      </c>
      <c r="N718" s="7">
        <f>(((L718/60)/60)/24)+DATE(1970,1,1)</f>
        <v>41465.208333333336</v>
      </c>
      <c r="O718" s="7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LEFT(R718,FIND("/",R718,1)-1)</f>
        <v>theater</v>
      </c>
      <c r="T718" t="str">
        <f>RIGHT(R718,LEN(R718) - FIND("/",R718,1))</f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ROUND(E719/D719*100,0)</f>
        <v>248</v>
      </c>
      <c r="G719" t="s">
        <v>20</v>
      </c>
      <c r="H719">
        <v>555</v>
      </c>
      <c r="I719">
        <f>IF(H719=0, 0,ROUND(E719/H719,0))</f>
        <v>25</v>
      </c>
      <c r="J719" t="s">
        <v>21</v>
      </c>
      <c r="K719" t="s">
        <v>22</v>
      </c>
      <c r="L719">
        <v>1313989200</v>
      </c>
      <c r="M719">
        <v>1315803600</v>
      </c>
      <c r="N719" s="7">
        <f>(((L719/60)/60)/24)+DATE(1970,1,1)</f>
        <v>40777.208333333336</v>
      </c>
      <c r="O719" s="7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LEFT(R719,FIND("/",R719,1)-1)</f>
        <v>film &amp; video</v>
      </c>
      <c r="T719" t="str">
        <f>RIGHT(R719,LEN(R719) - FIND("/",R719,1))</f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ROUND(E720/D720*100,0)</f>
        <v>100</v>
      </c>
      <c r="G720" t="s">
        <v>20</v>
      </c>
      <c r="H720">
        <v>297</v>
      </c>
      <c r="I720">
        <f>IF(H720=0, 0,ROUND(E720/H720,0))</f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>(((L720/60)/60)/24)+DATE(1970,1,1)</f>
        <v>41442.208333333336</v>
      </c>
      <c r="O720" s="7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LEFT(R720,FIND("/",R720,1)-1)</f>
        <v>technology</v>
      </c>
      <c r="T720" t="str">
        <f>RIGHT(R720,LEN(R720) - FIND("/",R720,1))</f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ROUND(E721/D721*100,0)</f>
        <v>153</v>
      </c>
      <c r="G721" t="s">
        <v>20</v>
      </c>
      <c r="H721">
        <v>123</v>
      </c>
      <c r="I721">
        <f>IF(H721=0, 0,ROUND(E721/H721,0))</f>
        <v>86</v>
      </c>
      <c r="J721" t="s">
        <v>21</v>
      </c>
      <c r="K721" t="s">
        <v>22</v>
      </c>
      <c r="L721">
        <v>1338267600</v>
      </c>
      <c r="M721">
        <v>1339218000</v>
      </c>
      <c r="N721" s="7">
        <f>(((L721/60)/60)/24)+DATE(1970,1,1)</f>
        <v>41058.208333333336</v>
      </c>
      <c r="O721" s="7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LEFT(R721,FIND("/",R721,1)-1)</f>
        <v>publishing</v>
      </c>
      <c r="T721" t="str">
        <f>RIGHT(R721,LEN(R721) - FIND("/",R721,1))</f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ROUND(E722/D722*100,0)</f>
        <v>37</v>
      </c>
      <c r="G722" t="s">
        <v>74</v>
      </c>
      <c r="H722">
        <v>38</v>
      </c>
      <c r="I722">
        <f>IF(H722=0, 0,ROUND(E722/H722,0))</f>
        <v>85</v>
      </c>
      <c r="J722" t="s">
        <v>36</v>
      </c>
      <c r="K722" t="s">
        <v>37</v>
      </c>
      <c r="L722">
        <v>1519192800</v>
      </c>
      <c r="M722">
        <v>1520402400</v>
      </c>
      <c r="N722" s="7">
        <f>(((L722/60)/60)/24)+DATE(1970,1,1)</f>
        <v>43152.25</v>
      </c>
      <c r="O722" s="7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>LEFT(R722,FIND("/",R722,1)-1)</f>
        <v>theater</v>
      </c>
      <c r="T722" t="str">
        <f>RIGHT(R722,LEN(R722) - FIND("/",R722,1))</f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ROUND(E723/D723*100,0)</f>
        <v>4</v>
      </c>
      <c r="G723" t="s">
        <v>74</v>
      </c>
      <c r="H723">
        <v>60</v>
      </c>
      <c r="I723">
        <f>IF(H723=0, 0,ROUND(E723/H723,0))</f>
        <v>90</v>
      </c>
      <c r="J723" t="s">
        <v>21</v>
      </c>
      <c r="K723" t="s">
        <v>22</v>
      </c>
      <c r="L723">
        <v>1522818000</v>
      </c>
      <c r="M723">
        <v>1523336400</v>
      </c>
      <c r="N723" s="7">
        <f>(((L723/60)/60)/24)+DATE(1970,1,1)</f>
        <v>43194.208333333328</v>
      </c>
      <c r="O723" s="7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LEFT(R723,FIND("/",R723,1)-1)</f>
        <v>music</v>
      </c>
      <c r="T723" t="str">
        <f>RIGHT(R723,LEN(R723) - FIND("/",R723,1))</f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ROUND(E724/D724*100,0)</f>
        <v>157</v>
      </c>
      <c r="G724" t="s">
        <v>20</v>
      </c>
      <c r="H724">
        <v>3036</v>
      </c>
      <c r="I724">
        <f>IF(H724=0, 0,ROUND(E724/H724,0))</f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>(((L724/60)/60)/24)+DATE(1970,1,1)</f>
        <v>43045.25</v>
      </c>
      <c r="O724" s="7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>LEFT(R724,FIND("/",R724,1)-1)</f>
        <v>film &amp; video</v>
      </c>
      <c r="T724" t="str">
        <f>RIGHT(R724,LEN(R724) - FIND("/",R724,1))</f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ROUND(E725/D725*100,0)</f>
        <v>270</v>
      </c>
      <c r="G725" t="s">
        <v>20</v>
      </c>
      <c r="H725">
        <v>144</v>
      </c>
      <c r="I725">
        <f>IF(H725=0, 0,ROUND(E725/H725,0))</f>
        <v>92</v>
      </c>
      <c r="J725" t="s">
        <v>26</v>
      </c>
      <c r="K725" t="s">
        <v>27</v>
      </c>
      <c r="L725">
        <v>1456898400</v>
      </c>
      <c r="M725">
        <v>1458709200</v>
      </c>
      <c r="N725" s="7">
        <f>(((L725/60)/60)/24)+DATE(1970,1,1)</f>
        <v>42431.25</v>
      </c>
      <c r="O725" s="7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LEFT(R725,FIND("/",R725,1)-1)</f>
        <v>theater</v>
      </c>
      <c r="T725" t="str">
        <f>RIGHT(R725,LEN(R725) - FIND("/",R725,1))</f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ROUND(E726/D726*100,0)</f>
        <v>134</v>
      </c>
      <c r="G726" t="s">
        <v>20</v>
      </c>
      <c r="H726">
        <v>121</v>
      </c>
      <c r="I726">
        <f>IF(H726=0, 0,ROUND(E726/H726,0))</f>
        <v>93</v>
      </c>
      <c r="J726" t="s">
        <v>40</v>
      </c>
      <c r="K726" t="s">
        <v>41</v>
      </c>
      <c r="L726">
        <v>1413954000</v>
      </c>
      <c r="M726">
        <v>1414126800</v>
      </c>
      <c r="N726" s="7">
        <f>(((L726/60)/60)/24)+DATE(1970,1,1)</f>
        <v>41934.208333333336</v>
      </c>
      <c r="O726" s="7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LEFT(R726,FIND("/",R726,1)-1)</f>
        <v>theater</v>
      </c>
      <c r="T726" t="str">
        <f>RIGHT(R726,LEN(R726) - FIND("/",R726,1))</f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ROUND(E727/D727*100,0)</f>
        <v>50</v>
      </c>
      <c r="G727" t="s">
        <v>14</v>
      </c>
      <c r="H727">
        <v>1596</v>
      </c>
      <c r="I727">
        <f>IF(H727=0, 0,ROUND(E727/H727,0))</f>
        <v>61</v>
      </c>
      <c r="J727" t="s">
        <v>21</v>
      </c>
      <c r="K727" t="s">
        <v>22</v>
      </c>
      <c r="L727">
        <v>1416031200</v>
      </c>
      <c r="M727">
        <v>1416204000</v>
      </c>
      <c r="N727" s="7">
        <f>(((L727/60)/60)/24)+DATE(1970,1,1)</f>
        <v>41958.25</v>
      </c>
      <c r="O727" s="7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>LEFT(R727,FIND("/",R727,1)-1)</f>
        <v>games</v>
      </c>
      <c r="T727" t="str">
        <f>RIGHT(R727,LEN(R727) - FIND("/",R727,1))</f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ROUND(E728/D728*100,0)</f>
        <v>89</v>
      </c>
      <c r="G728" t="s">
        <v>74</v>
      </c>
      <c r="H728">
        <v>524</v>
      </c>
      <c r="I728">
        <f>IF(H728=0, 0,ROUND(E728/H728,0))</f>
        <v>92</v>
      </c>
      <c r="J728" t="s">
        <v>21</v>
      </c>
      <c r="K728" t="s">
        <v>22</v>
      </c>
      <c r="L728">
        <v>1287982800</v>
      </c>
      <c r="M728">
        <v>1288501200</v>
      </c>
      <c r="N728" s="7">
        <f>(((L728/60)/60)/24)+DATE(1970,1,1)</f>
        <v>40476.208333333336</v>
      </c>
      <c r="O728" s="7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LEFT(R728,FIND("/",R728,1)-1)</f>
        <v>theater</v>
      </c>
      <c r="T728" t="str">
        <f>RIGHT(R728,LEN(R728) - FIND("/",R728,1))</f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ROUND(E729/D729*100,0)</f>
        <v>165</v>
      </c>
      <c r="G729" t="s">
        <v>20</v>
      </c>
      <c r="H729">
        <v>181</v>
      </c>
      <c r="I729">
        <f>IF(H729=0, 0,ROUND(E729/H729,0))</f>
        <v>81</v>
      </c>
      <c r="J729" t="s">
        <v>21</v>
      </c>
      <c r="K729" t="s">
        <v>22</v>
      </c>
      <c r="L729">
        <v>1547964000</v>
      </c>
      <c r="M729">
        <v>1552971600</v>
      </c>
      <c r="N729" s="7">
        <f>(((L729/60)/60)/24)+DATE(1970,1,1)</f>
        <v>43485.25</v>
      </c>
      <c r="O729" s="7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LEFT(R729,FIND("/",R729,1)-1)</f>
        <v>technology</v>
      </c>
      <c r="T729" t="str">
        <f>RIGHT(R729,LEN(R729) - FIND("/",R729,1))</f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ROUND(E730/D730*100,0)</f>
        <v>18</v>
      </c>
      <c r="G730" t="s">
        <v>14</v>
      </c>
      <c r="H730">
        <v>10</v>
      </c>
      <c r="I730">
        <f>IF(H730=0, 0,ROUND(E730/H730,0))</f>
        <v>74</v>
      </c>
      <c r="J730" t="s">
        <v>21</v>
      </c>
      <c r="K730" t="s">
        <v>22</v>
      </c>
      <c r="L730">
        <v>1464152400</v>
      </c>
      <c r="M730">
        <v>1465102800</v>
      </c>
      <c r="N730" s="7">
        <f>(((L730/60)/60)/24)+DATE(1970,1,1)</f>
        <v>42515.208333333328</v>
      </c>
      <c r="O730" s="7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LEFT(R730,FIND("/",R730,1)-1)</f>
        <v>theater</v>
      </c>
      <c r="T730" t="str">
        <f>RIGHT(R730,LEN(R730) - FIND("/",R730,1))</f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ROUND(E731/D731*100,0)</f>
        <v>186</v>
      </c>
      <c r="G731" t="s">
        <v>20</v>
      </c>
      <c r="H731">
        <v>122</v>
      </c>
      <c r="I731">
        <f>IF(H731=0, 0,ROUND(E731/H731,0))</f>
        <v>85</v>
      </c>
      <c r="J731" t="s">
        <v>21</v>
      </c>
      <c r="K731" t="s">
        <v>22</v>
      </c>
      <c r="L731">
        <v>1359957600</v>
      </c>
      <c r="M731">
        <v>1360130400</v>
      </c>
      <c r="N731" s="7">
        <f>(((L731/60)/60)/24)+DATE(1970,1,1)</f>
        <v>41309.25</v>
      </c>
      <c r="O731" s="7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>LEFT(R731,FIND("/",R731,1)-1)</f>
        <v>film &amp; video</v>
      </c>
      <c r="T731" t="str">
        <f>RIGHT(R731,LEN(R731) - FIND("/",R731,1))</f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ROUND(E732/D732*100,0)</f>
        <v>413</v>
      </c>
      <c r="G732" t="s">
        <v>20</v>
      </c>
      <c r="H732">
        <v>1071</v>
      </c>
      <c r="I732">
        <f>IF(H732=0, 0,ROUND(E732/H732,0))</f>
        <v>111</v>
      </c>
      <c r="J732" t="s">
        <v>15</v>
      </c>
      <c r="K732" t="s">
        <v>16</v>
      </c>
      <c r="L732">
        <v>1432357200</v>
      </c>
      <c r="M732">
        <v>1432875600</v>
      </c>
      <c r="N732" s="7">
        <f>(((L732/60)/60)/24)+DATE(1970,1,1)</f>
        <v>42147.208333333328</v>
      </c>
      <c r="O732" s="7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LEFT(R732,FIND("/",R732,1)-1)</f>
        <v>technology</v>
      </c>
      <c r="T732" t="str">
        <f>RIGHT(R732,LEN(R732) - FIND("/",R732,1))</f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ROUND(E733/D733*100,0)</f>
        <v>90</v>
      </c>
      <c r="G733" t="s">
        <v>74</v>
      </c>
      <c r="H733">
        <v>219</v>
      </c>
      <c r="I733">
        <f>IF(H733=0, 0,ROUND(E733/H733,0))</f>
        <v>33</v>
      </c>
      <c r="J733" t="s">
        <v>21</v>
      </c>
      <c r="K733" t="s">
        <v>22</v>
      </c>
      <c r="L733">
        <v>1500786000</v>
      </c>
      <c r="M733">
        <v>1500872400</v>
      </c>
      <c r="N733" s="7">
        <f>(((L733/60)/60)/24)+DATE(1970,1,1)</f>
        <v>42939.208333333328</v>
      </c>
      <c r="O733" s="7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LEFT(R733,FIND("/",R733,1)-1)</f>
        <v>technology</v>
      </c>
      <c r="T733" t="str">
        <f>RIGHT(R733,LEN(R733) - FIND("/",R733,1))</f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ROUND(E734/D734*100,0)</f>
        <v>92</v>
      </c>
      <c r="G734" t="s">
        <v>14</v>
      </c>
      <c r="H734">
        <v>1121</v>
      </c>
      <c r="I734">
        <f>IF(H734=0, 0,ROUND(E734/H734,0))</f>
        <v>96</v>
      </c>
      <c r="J734" t="s">
        <v>21</v>
      </c>
      <c r="K734" t="s">
        <v>22</v>
      </c>
      <c r="L734">
        <v>1490158800</v>
      </c>
      <c r="M734">
        <v>1492146000</v>
      </c>
      <c r="N734" s="7">
        <f>(((L734/60)/60)/24)+DATE(1970,1,1)</f>
        <v>42816.208333333328</v>
      </c>
      <c r="O734" s="7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LEFT(R734,FIND("/",R734,1)-1)</f>
        <v>music</v>
      </c>
      <c r="T734" t="str">
        <f>RIGHT(R734,LEN(R734) - FIND("/",R734,1))</f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ROUND(E735/D735*100,0)</f>
        <v>527</v>
      </c>
      <c r="G735" t="s">
        <v>20</v>
      </c>
      <c r="H735">
        <v>980</v>
      </c>
      <c r="I735">
        <f>IF(H735=0, 0,ROUND(E735/H735,0))</f>
        <v>85</v>
      </c>
      <c r="J735" t="s">
        <v>21</v>
      </c>
      <c r="K735" t="s">
        <v>22</v>
      </c>
      <c r="L735">
        <v>1406178000</v>
      </c>
      <c r="M735">
        <v>1407301200</v>
      </c>
      <c r="N735" s="7">
        <f>(((L735/60)/60)/24)+DATE(1970,1,1)</f>
        <v>41844.208333333336</v>
      </c>
      <c r="O735" s="7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LEFT(R735,FIND("/",R735,1)-1)</f>
        <v>music</v>
      </c>
      <c r="T735" t="str">
        <f>RIGHT(R735,LEN(R735) - FIND("/",R735,1))</f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ROUND(E736/D736*100,0)</f>
        <v>319</v>
      </c>
      <c r="G736" t="s">
        <v>20</v>
      </c>
      <c r="H736">
        <v>536</v>
      </c>
      <c r="I736">
        <f>IF(H736=0, 0,ROUND(E736/H736,0))</f>
        <v>25</v>
      </c>
      <c r="J736" t="s">
        <v>21</v>
      </c>
      <c r="K736" t="s">
        <v>22</v>
      </c>
      <c r="L736">
        <v>1485583200</v>
      </c>
      <c r="M736">
        <v>1486620000</v>
      </c>
      <c r="N736" s="7">
        <f>(((L736/60)/60)/24)+DATE(1970,1,1)</f>
        <v>42763.25</v>
      </c>
      <c r="O736" s="7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>LEFT(R736,FIND("/",R736,1)-1)</f>
        <v>theater</v>
      </c>
      <c r="T736" t="str">
        <f>RIGHT(R736,LEN(R736) - FIND("/",R736,1))</f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ROUND(E737/D737*100,0)</f>
        <v>354</v>
      </c>
      <c r="G737" t="s">
        <v>20</v>
      </c>
      <c r="H737">
        <v>1991</v>
      </c>
      <c r="I737">
        <f>IF(H737=0, 0,ROUND(E737/H737,0))</f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>(((L737/60)/60)/24)+DATE(1970,1,1)</f>
        <v>42459.208333333328</v>
      </c>
      <c r="O737" s="7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LEFT(R737,FIND("/",R737,1)-1)</f>
        <v>photography</v>
      </c>
      <c r="T737" t="str">
        <f>RIGHT(R737,LEN(R737) - FIND("/",R737,1))</f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ROUND(E738/D738*100,0)</f>
        <v>33</v>
      </c>
      <c r="G738" t="s">
        <v>74</v>
      </c>
      <c r="H738">
        <v>29</v>
      </c>
      <c r="I738">
        <f>IF(H738=0, 0,ROUND(E738/H738,0))</f>
        <v>87</v>
      </c>
      <c r="J738" t="s">
        <v>21</v>
      </c>
      <c r="K738" t="s">
        <v>22</v>
      </c>
      <c r="L738">
        <v>1424412000</v>
      </c>
      <c r="M738">
        <v>1424757600</v>
      </c>
      <c r="N738" s="7">
        <f>(((L738/60)/60)/24)+DATE(1970,1,1)</f>
        <v>42055.25</v>
      </c>
      <c r="O738" s="7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>LEFT(R738,FIND("/",R738,1)-1)</f>
        <v>publishing</v>
      </c>
      <c r="T738" t="str">
        <f>RIGHT(R738,LEN(R738) - FIND("/",R738,1))</f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ROUND(E739/D739*100,0)</f>
        <v>136</v>
      </c>
      <c r="G739" t="s">
        <v>20</v>
      </c>
      <c r="H739">
        <v>180</v>
      </c>
      <c r="I739">
        <f>IF(H739=0, 0,ROUND(E739/H739,0))</f>
        <v>28</v>
      </c>
      <c r="J739" t="s">
        <v>21</v>
      </c>
      <c r="K739" t="s">
        <v>22</v>
      </c>
      <c r="L739">
        <v>1478844000</v>
      </c>
      <c r="M739">
        <v>1479880800</v>
      </c>
      <c r="N739" s="7">
        <f>(((L739/60)/60)/24)+DATE(1970,1,1)</f>
        <v>42685.25</v>
      </c>
      <c r="O739" s="7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>LEFT(R739,FIND("/",R739,1)-1)</f>
        <v>music</v>
      </c>
      <c r="T739" t="str">
        <f>RIGHT(R739,LEN(R739) - FIND("/",R739,1))</f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ROUND(E740/D740*100,0)</f>
        <v>2</v>
      </c>
      <c r="G740" t="s">
        <v>14</v>
      </c>
      <c r="H740">
        <v>15</v>
      </c>
      <c r="I740">
        <f>IF(H740=0, 0,ROUND(E740/H740,0))</f>
        <v>104</v>
      </c>
      <c r="J740" t="s">
        <v>21</v>
      </c>
      <c r="K740" t="s">
        <v>22</v>
      </c>
      <c r="L740">
        <v>1416117600</v>
      </c>
      <c r="M740">
        <v>1418018400</v>
      </c>
      <c r="N740" s="7">
        <f>(((L740/60)/60)/24)+DATE(1970,1,1)</f>
        <v>41959.25</v>
      </c>
      <c r="O740" s="7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>LEFT(R740,FIND("/",R740,1)-1)</f>
        <v>theater</v>
      </c>
      <c r="T740" t="str">
        <f>RIGHT(R740,LEN(R740) - FIND("/",R740,1))</f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ROUND(E741/D741*100,0)</f>
        <v>61</v>
      </c>
      <c r="G741" t="s">
        <v>14</v>
      </c>
      <c r="H741">
        <v>191</v>
      </c>
      <c r="I741">
        <f>IF(H741=0, 0,ROUND(E741/H741,0))</f>
        <v>32</v>
      </c>
      <c r="J741" t="s">
        <v>21</v>
      </c>
      <c r="K741" t="s">
        <v>22</v>
      </c>
      <c r="L741">
        <v>1340946000</v>
      </c>
      <c r="M741">
        <v>1341032400</v>
      </c>
      <c r="N741" s="7">
        <f>(((L741/60)/60)/24)+DATE(1970,1,1)</f>
        <v>41089.208333333336</v>
      </c>
      <c r="O741" s="7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LEFT(R741,FIND("/",R741,1)-1)</f>
        <v>music</v>
      </c>
      <c r="T741" t="str">
        <f>RIGHT(R741,LEN(R741) - FIND("/",R741,1))</f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ROUND(E742/D742*100,0)</f>
        <v>30</v>
      </c>
      <c r="G742" t="s">
        <v>14</v>
      </c>
      <c r="H742">
        <v>16</v>
      </c>
      <c r="I742">
        <f>IF(H742=0, 0,ROUND(E742/H742,0))</f>
        <v>100</v>
      </c>
      <c r="J742" t="s">
        <v>21</v>
      </c>
      <c r="K742" t="s">
        <v>22</v>
      </c>
      <c r="L742">
        <v>1486101600</v>
      </c>
      <c r="M742">
        <v>1486360800</v>
      </c>
      <c r="N742" s="7">
        <f>(((L742/60)/60)/24)+DATE(1970,1,1)</f>
        <v>42769.25</v>
      </c>
      <c r="O742" s="7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>LEFT(R742,FIND("/",R742,1)-1)</f>
        <v>theater</v>
      </c>
      <c r="T742" t="str">
        <f>RIGHT(R742,LEN(R742) - FIND("/",R742,1))</f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ROUND(E743/D743*100,0)</f>
        <v>1179</v>
      </c>
      <c r="G743" t="s">
        <v>20</v>
      </c>
      <c r="H743">
        <v>130</v>
      </c>
      <c r="I743">
        <f>IF(H743=0, 0,ROUND(E743/H743,0))</f>
        <v>109</v>
      </c>
      <c r="J743" t="s">
        <v>21</v>
      </c>
      <c r="K743" t="s">
        <v>22</v>
      </c>
      <c r="L743">
        <v>1274590800</v>
      </c>
      <c r="M743">
        <v>1274677200</v>
      </c>
      <c r="N743" s="7">
        <f>(((L743/60)/60)/24)+DATE(1970,1,1)</f>
        <v>40321.208333333336</v>
      </c>
      <c r="O743" s="7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LEFT(R743,FIND("/",R743,1)-1)</f>
        <v>theater</v>
      </c>
      <c r="T743" t="str">
        <f>RIGHT(R743,LEN(R743) - FIND("/",R743,1))</f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ROUND(E744/D744*100,0)</f>
        <v>1126</v>
      </c>
      <c r="G744" t="s">
        <v>20</v>
      </c>
      <c r="H744">
        <v>122</v>
      </c>
      <c r="I744">
        <f>IF(H744=0, 0,ROUND(E744/H744,0))</f>
        <v>111</v>
      </c>
      <c r="J744" t="s">
        <v>21</v>
      </c>
      <c r="K744" t="s">
        <v>22</v>
      </c>
      <c r="L744">
        <v>1263880800</v>
      </c>
      <c r="M744">
        <v>1267509600</v>
      </c>
      <c r="N744" s="7">
        <f>(((L744/60)/60)/24)+DATE(1970,1,1)</f>
        <v>40197.25</v>
      </c>
      <c r="O744" s="7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>LEFT(R744,FIND("/",R744,1)-1)</f>
        <v>music</v>
      </c>
      <c r="T744" t="str">
        <f>RIGHT(R744,LEN(R744) - FIND("/",R744,1))</f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ROUND(E745/D745*100,0)</f>
        <v>13</v>
      </c>
      <c r="G745" t="s">
        <v>14</v>
      </c>
      <c r="H745">
        <v>17</v>
      </c>
      <c r="I745">
        <f>IF(H745=0, 0,ROUND(E745/H745,0))</f>
        <v>30</v>
      </c>
      <c r="J745" t="s">
        <v>21</v>
      </c>
      <c r="K745" t="s">
        <v>22</v>
      </c>
      <c r="L745">
        <v>1445403600</v>
      </c>
      <c r="M745">
        <v>1445922000</v>
      </c>
      <c r="N745" s="7">
        <f>(((L745/60)/60)/24)+DATE(1970,1,1)</f>
        <v>42298.208333333328</v>
      </c>
      <c r="O745" s="7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LEFT(R745,FIND("/",R745,1)-1)</f>
        <v>theater</v>
      </c>
      <c r="T745" t="str">
        <f>RIGHT(R745,LEN(R745) - FIND("/",R745,1))</f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ROUND(E746/D746*100,0)</f>
        <v>712</v>
      </c>
      <c r="G746" t="s">
        <v>20</v>
      </c>
      <c r="H746">
        <v>140</v>
      </c>
      <c r="I746">
        <f>IF(H746=0, 0,ROUND(E746/H746,0))</f>
        <v>102</v>
      </c>
      <c r="J746" t="s">
        <v>21</v>
      </c>
      <c r="K746" t="s">
        <v>22</v>
      </c>
      <c r="L746">
        <v>1533877200</v>
      </c>
      <c r="M746">
        <v>1534050000</v>
      </c>
      <c r="N746" s="7">
        <f>(((L746/60)/60)/24)+DATE(1970,1,1)</f>
        <v>43322.208333333328</v>
      </c>
      <c r="O746" s="7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LEFT(R746,FIND("/",R746,1)-1)</f>
        <v>theater</v>
      </c>
      <c r="T746" t="str">
        <f>RIGHT(R746,LEN(R746) - FIND("/",R746,1))</f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ROUND(E747/D747*100,0)</f>
        <v>30</v>
      </c>
      <c r="G747" t="s">
        <v>14</v>
      </c>
      <c r="H747">
        <v>34</v>
      </c>
      <c r="I747">
        <f>IF(H747=0, 0,ROUND(E747/H747,0))</f>
        <v>62</v>
      </c>
      <c r="J747" t="s">
        <v>21</v>
      </c>
      <c r="K747" t="s">
        <v>22</v>
      </c>
      <c r="L747">
        <v>1275195600</v>
      </c>
      <c r="M747">
        <v>1277528400</v>
      </c>
      <c r="N747" s="7">
        <f>(((L747/60)/60)/24)+DATE(1970,1,1)</f>
        <v>40328.208333333336</v>
      </c>
      <c r="O747" s="7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LEFT(R747,FIND("/",R747,1)-1)</f>
        <v>technology</v>
      </c>
      <c r="T747" t="str">
        <f>RIGHT(R747,LEN(R747) - FIND("/",R747,1))</f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ROUND(E748/D748*100,0)</f>
        <v>213</v>
      </c>
      <c r="G748" t="s">
        <v>20</v>
      </c>
      <c r="H748">
        <v>3388</v>
      </c>
      <c r="I748">
        <f>IF(H748=0, 0,ROUND(E748/H748,0))</f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>(((L748/60)/60)/24)+DATE(1970,1,1)</f>
        <v>40825.208333333336</v>
      </c>
      <c r="O748" s="7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LEFT(R748,FIND("/",R748,1)-1)</f>
        <v>technology</v>
      </c>
      <c r="T748" t="str">
        <f>RIGHT(R748,LEN(R748) - FIND("/",R748,1))</f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ROUND(E749/D749*100,0)</f>
        <v>229</v>
      </c>
      <c r="G749" t="s">
        <v>20</v>
      </c>
      <c r="H749">
        <v>280</v>
      </c>
      <c r="I749">
        <f>IF(H749=0, 0,ROUND(E749/H749,0))</f>
        <v>40</v>
      </c>
      <c r="J749" t="s">
        <v>21</v>
      </c>
      <c r="K749" t="s">
        <v>22</v>
      </c>
      <c r="L749">
        <v>1283403600</v>
      </c>
      <c r="M749">
        <v>1284354000</v>
      </c>
      <c r="N749" s="7">
        <f>(((L749/60)/60)/24)+DATE(1970,1,1)</f>
        <v>40423.208333333336</v>
      </c>
      <c r="O749" s="7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LEFT(R749,FIND("/",R749,1)-1)</f>
        <v>theater</v>
      </c>
      <c r="T749" t="str">
        <f>RIGHT(R749,LEN(R749) - FIND("/",R749,1))</f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ROUND(E750/D750*100,0)</f>
        <v>35</v>
      </c>
      <c r="G750" t="s">
        <v>74</v>
      </c>
      <c r="H750">
        <v>614</v>
      </c>
      <c r="I750">
        <f>IF(H750=0, 0,ROUND(E750/H750,0))</f>
        <v>111</v>
      </c>
      <c r="J750" t="s">
        <v>21</v>
      </c>
      <c r="K750" t="s">
        <v>22</v>
      </c>
      <c r="L750">
        <v>1267423200</v>
      </c>
      <c r="M750">
        <v>1269579600</v>
      </c>
      <c r="N750" s="7">
        <f>(((L750/60)/60)/24)+DATE(1970,1,1)</f>
        <v>40238.25</v>
      </c>
      <c r="O750" s="7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LEFT(R750,FIND("/",R750,1)-1)</f>
        <v>film &amp; video</v>
      </c>
      <c r="T750" t="str">
        <f>RIGHT(R750,LEN(R750) - FIND("/",R750,1))</f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ROUND(E751/D751*100,0)</f>
        <v>157</v>
      </c>
      <c r="G751" t="s">
        <v>20</v>
      </c>
      <c r="H751">
        <v>366</v>
      </c>
      <c r="I751">
        <f>IF(H751=0, 0,ROUND(E751/H751,0))</f>
        <v>37</v>
      </c>
      <c r="J751" t="s">
        <v>107</v>
      </c>
      <c r="K751" t="s">
        <v>108</v>
      </c>
      <c r="L751">
        <v>1412744400</v>
      </c>
      <c r="M751">
        <v>1413781200</v>
      </c>
      <c r="N751" s="7">
        <f>(((L751/60)/60)/24)+DATE(1970,1,1)</f>
        <v>41920.208333333336</v>
      </c>
      <c r="O751" s="7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LEFT(R751,FIND("/",R751,1)-1)</f>
        <v>technology</v>
      </c>
      <c r="T751" t="str">
        <f>RIGHT(R751,LEN(R751) - FIND("/",R751,1))</f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ROUND(E752/D752*100,0)</f>
        <v>1</v>
      </c>
      <c r="G752" t="s">
        <v>14</v>
      </c>
      <c r="H752">
        <v>1</v>
      </c>
      <c r="I752">
        <f>IF(H752=0, 0,ROUND(E752/H752,0))</f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>(((L752/60)/60)/24)+DATE(1970,1,1)</f>
        <v>40360.208333333336</v>
      </c>
      <c r="O752" s="7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LEFT(R752,FIND("/",R752,1)-1)</f>
        <v>music</v>
      </c>
      <c r="T752" t="str">
        <f>RIGHT(R752,LEN(R752) - FIND("/",R752,1))</f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ROUND(E753/D753*100,0)</f>
        <v>232</v>
      </c>
      <c r="G753" t="s">
        <v>20</v>
      </c>
      <c r="H753">
        <v>270</v>
      </c>
      <c r="I753">
        <f>IF(H753=0, 0,ROUND(E753/H753,0))</f>
        <v>31</v>
      </c>
      <c r="J753" t="s">
        <v>21</v>
      </c>
      <c r="K753" t="s">
        <v>22</v>
      </c>
      <c r="L753">
        <v>1458190800</v>
      </c>
      <c r="M753">
        <v>1459486800</v>
      </c>
      <c r="N753" s="7">
        <f>(((L753/60)/60)/24)+DATE(1970,1,1)</f>
        <v>42446.208333333328</v>
      </c>
      <c r="O753" s="7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LEFT(R753,FIND("/",R753,1)-1)</f>
        <v>publishing</v>
      </c>
      <c r="T753" t="str">
        <f>RIGHT(R753,LEN(R753) - FIND("/",R753,1))</f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ROUND(E754/D754*100,0)</f>
        <v>92</v>
      </c>
      <c r="G754" t="s">
        <v>74</v>
      </c>
      <c r="H754">
        <v>114</v>
      </c>
      <c r="I754">
        <f>IF(H754=0, 0,ROUND(E754/H754,0))</f>
        <v>47</v>
      </c>
      <c r="J754" t="s">
        <v>21</v>
      </c>
      <c r="K754" t="s">
        <v>22</v>
      </c>
      <c r="L754">
        <v>1280984400</v>
      </c>
      <c r="M754">
        <v>1282539600</v>
      </c>
      <c r="N754" s="7">
        <f>(((L754/60)/60)/24)+DATE(1970,1,1)</f>
        <v>40395.208333333336</v>
      </c>
      <c r="O754" s="7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LEFT(R754,FIND("/",R754,1)-1)</f>
        <v>theater</v>
      </c>
      <c r="T754" t="str">
        <f>RIGHT(R754,LEN(R754) - FIND("/",R754,1))</f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ROUND(E755/D755*100,0)</f>
        <v>257</v>
      </c>
      <c r="G755" t="s">
        <v>20</v>
      </c>
      <c r="H755">
        <v>137</v>
      </c>
      <c r="I755">
        <f>IF(H755=0, 0,ROUND(E755/H755,0))</f>
        <v>88</v>
      </c>
      <c r="J755" t="s">
        <v>21</v>
      </c>
      <c r="K755" t="s">
        <v>22</v>
      </c>
      <c r="L755">
        <v>1274590800</v>
      </c>
      <c r="M755">
        <v>1275886800</v>
      </c>
      <c r="N755" s="7">
        <f>(((L755/60)/60)/24)+DATE(1970,1,1)</f>
        <v>40321.208333333336</v>
      </c>
      <c r="O755" s="7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LEFT(R755,FIND("/",R755,1)-1)</f>
        <v>photography</v>
      </c>
      <c r="T755" t="str">
        <f>RIGHT(R755,LEN(R755) - FIND("/",R755,1))</f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ROUND(E756/D756*100,0)</f>
        <v>168</v>
      </c>
      <c r="G756" t="s">
        <v>20</v>
      </c>
      <c r="H756">
        <v>3205</v>
      </c>
      <c r="I756">
        <f>IF(H756=0, 0,ROUND(E756/H756,0))</f>
        <v>37</v>
      </c>
      <c r="J756" t="s">
        <v>21</v>
      </c>
      <c r="K756" t="s">
        <v>22</v>
      </c>
      <c r="L756">
        <v>1351400400</v>
      </c>
      <c r="M756">
        <v>1355983200</v>
      </c>
      <c r="N756" s="7">
        <f>(((L756/60)/60)/24)+DATE(1970,1,1)</f>
        <v>41210.208333333336</v>
      </c>
      <c r="O756" s="7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>LEFT(R756,FIND("/",R756,1)-1)</f>
        <v>theater</v>
      </c>
      <c r="T756" t="str">
        <f>RIGHT(R756,LEN(R756) - FIND("/",R756,1))</f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ROUND(E757/D757*100,0)</f>
        <v>167</v>
      </c>
      <c r="G757" t="s">
        <v>20</v>
      </c>
      <c r="H757">
        <v>288</v>
      </c>
      <c r="I757">
        <f>IF(H757=0, 0,ROUND(E757/H757,0))</f>
        <v>26</v>
      </c>
      <c r="J757" t="s">
        <v>36</v>
      </c>
      <c r="K757" t="s">
        <v>37</v>
      </c>
      <c r="L757">
        <v>1514354400</v>
      </c>
      <c r="M757">
        <v>1515391200</v>
      </c>
      <c r="N757" s="7">
        <f>(((L757/60)/60)/24)+DATE(1970,1,1)</f>
        <v>43096.25</v>
      </c>
      <c r="O757" s="7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>LEFT(R757,FIND("/",R757,1)-1)</f>
        <v>theater</v>
      </c>
      <c r="T757" t="str">
        <f>RIGHT(R757,LEN(R757) - FIND("/",R757,1))</f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ROUND(E758/D758*100,0)</f>
        <v>772</v>
      </c>
      <c r="G758" t="s">
        <v>20</v>
      </c>
      <c r="H758">
        <v>148</v>
      </c>
      <c r="I758">
        <f>IF(H758=0, 0,ROUND(E758/H758,0))</f>
        <v>68</v>
      </c>
      <c r="J758" t="s">
        <v>21</v>
      </c>
      <c r="K758" t="s">
        <v>22</v>
      </c>
      <c r="L758">
        <v>1421733600</v>
      </c>
      <c r="M758">
        <v>1422252000</v>
      </c>
      <c r="N758" s="7">
        <f>(((L758/60)/60)/24)+DATE(1970,1,1)</f>
        <v>42024.25</v>
      </c>
      <c r="O758" s="7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>LEFT(R758,FIND("/",R758,1)-1)</f>
        <v>theater</v>
      </c>
      <c r="T758" t="str">
        <f>RIGHT(R758,LEN(R758) - FIND("/",R758,1))</f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ROUND(E759/D759*100,0)</f>
        <v>407</v>
      </c>
      <c r="G759" t="s">
        <v>20</v>
      </c>
      <c r="H759">
        <v>114</v>
      </c>
      <c r="I759">
        <f>IF(H759=0, 0,ROUND(E759/H759,0))</f>
        <v>50</v>
      </c>
      <c r="J759" t="s">
        <v>21</v>
      </c>
      <c r="K759" t="s">
        <v>22</v>
      </c>
      <c r="L759">
        <v>1305176400</v>
      </c>
      <c r="M759">
        <v>1305522000</v>
      </c>
      <c r="N759" s="7">
        <f>(((L759/60)/60)/24)+DATE(1970,1,1)</f>
        <v>40675.208333333336</v>
      </c>
      <c r="O759" s="7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LEFT(R759,FIND("/",R759,1)-1)</f>
        <v>film &amp; video</v>
      </c>
      <c r="T759" t="str">
        <f>RIGHT(R759,LEN(R759) - FIND("/",R759,1))</f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ROUND(E760/D760*100,0)</f>
        <v>564</v>
      </c>
      <c r="G760" t="s">
        <v>20</v>
      </c>
      <c r="H760">
        <v>1518</v>
      </c>
      <c r="I760">
        <f>IF(H760=0, 0,ROUND(E760/H760,0))</f>
        <v>110</v>
      </c>
      <c r="J760" t="s">
        <v>15</v>
      </c>
      <c r="K760" t="s">
        <v>16</v>
      </c>
      <c r="L760">
        <v>1414126800</v>
      </c>
      <c r="M760">
        <v>1414904400</v>
      </c>
      <c r="N760" s="7">
        <f>(((L760/60)/60)/24)+DATE(1970,1,1)</f>
        <v>41936.208333333336</v>
      </c>
      <c r="O760" s="7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LEFT(R760,FIND("/",R760,1)-1)</f>
        <v>music</v>
      </c>
      <c r="T760" t="str">
        <f>RIGHT(R760,LEN(R760) - FIND("/",R760,1))</f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ROUND(E761/D761*100,0)</f>
        <v>68</v>
      </c>
      <c r="G761" t="s">
        <v>14</v>
      </c>
      <c r="H761">
        <v>1274</v>
      </c>
      <c r="I761">
        <f>IF(H761=0, 0,ROUND(E761/H761,0))</f>
        <v>90</v>
      </c>
      <c r="J761" t="s">
        <v>21</v>
      </c>
      <c r="K761" t="s">
        <v>22</v>
      </c>
      <c r="L761">
        <v>1517810400</v>
      </c>
      <c r="M761">
        <v>1520402400</v>
      </c>
      <c r="N761" s="7">
        <f>(((L761/60)/60)/24)+DATE(1970,1,1)</f>
        <v>43136.25</v>
      </c>
      <c r="O761" s="7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>LEFT(R761,FIND("/",R761,1)-1)</f>
        <v>music</v>
      </c>
      <c r="T761" t="str">
        <f>RIGHT(R761,LEN(R761) - FIND("/",R761,1))</f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ROUND(E762/D762*100,0)</f>
        <v>34</v>
      </c>
      <c r="G762" t="s">
        <v>14</v>
      </c>
      <c r="H762">
        <v>210</v>
      </c>
      <c r="I762">
        <f>IF(H762=0, 0,ROUND(E762/H762,0))</f>
        <v>79</v>
      </c>
      <c r="J762" t="s">
        <v>107</v>
      </c>
      <c r="K762" t="s">
        <v>108</v>
      </c>
      <c r="L762">
        <v>1564635600</v>
      </c>
      <c r="M762">
        <v>1567141200</v>
      </c>
      <c r="N762" s="7">
        <f>(((L762/60)/60)/24)+DATE(1970,1,1)</f>
        <v>43678.208333333328</v>
      </c>
      <c r="O762" s="7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LEFT(R762,FIND("/",R762,1)-1)</f>
        <v>games</v>
      </c>
      <c r="T762" t="str">
        <f>RIGHT(R762,LEN(R762) - FIND("/",R762,1))</f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ROUND(E763/D763*100,0)</f>
        <v>655</v>
      </c>
      <c r="G763" t="s">
        <v>20</v>
      </c>
      <c r="H763">
        <v>166</v>
      </c>
      <c r="I763">
        <f>IF(H763=0, 0,ROUND(E763/H763,0))</f>
        <v>87</v>
      </c>
      <c r="J763" t="s">
        <v>21</v>
      </c>
      <c r="K763" t="s">
        <v>22</v>
      </c>
      <c r="L763">
        <v>1500699600</v>
      </c>
      <c r="M763">
        <v>1501131600</v>
      </c>
      <c r="N763" s="7">
        <f>(((L763/60)/60)/24)+DATE(1970,1,1)</f>
        <v>42938.208333333328</v>
      </c>
      <c r="O763" s="7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LEFT(R763,FIND("/",R763,1)-1)</f>
        <v>music</v>
      </c>
      <c r="T763" t="str">
        <f>RIGHT(R763,LEN(R763) - FIND("/",R763,1))</f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ROUND(E764/D764*100,0)</f>
        <v>177</v>
      </c>
      <c r="G764" t="s">
        <v>20</v>
      </c>
      <c r="H764">
        <v>100</v>
      </c>
      <c r="I764">
        <f>IF(H764=0, 0,ROUND(E764/H764,0))</f>
        <v>62</v>
      </c>
      <c r="J764" t="s">
        <v>26</v>
      </c>
      <c r="K764" t="s">
        <v>27</v>
      </c>
      <c r="L764">
        <v>1354082400</v>
      </c>
      <c r="M764">
        <v>1355032800</v>
      </c>
      <c r="N764" s="7">
        <f>(((L764/60)/60)/24)+DATE(1970,1,1)</f>
        <v>41241.25</v>
      </c>
      <c r="O764" s="7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>LEFT(R764,FIND("/",R764,1)-1)</f>
        <v>music</v>
      </c>
      <c r="T764" t="str">
        <f>RIGHT(R764,LEN(R764) - FIND("/",R764,1))</f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ROUND(E765/D765*100,0)</f>
        <v>113</v>
      </c>
      <c r="G765" t="s">
        <v>20</v>
      </c>
      <c r="H765">
        <v>235</v>
      </c>
      <c r="I765">
        <f>IF(H765=0, 0,ROUND(E765/H765,0))</f>
        <v>27</v>
      </c>
      <c r="J765" t="s">
        <v>21</v>
      </c>
      <c r="K765" t="s">
        <v>22</v>
      </c>
      <c r="L765">
        <v>1336453200</v>
      </c>
      <c r="M765">
        <v>1339477200</v>
      </c>
      <c r="N765" s="7">
        <f>(((L765/60)/60)/24)+DATE(1970,1,1)</f>
        <v>41037.208333333336</v>
      </c>
      <c r="O765" s="7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LEFT(R765,FIND("/",R765,1)-1)</f>
        <v>theater</v>
      </c>
      <c r="T765" t="str">
        <f>RIGHT(R765,LEN(R765) - FIND("/",R765,1))</f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ROUND(E766/D766*100,0)</f>
        <v>728</v>
      </c>
      <c r="G766" t="s">
        <v>20</v>
      </c>
      <c r="H766">
        <v>148</v>
      </c>
      <c r="I766">
        <f>IF(H766=0, 0,ROUND(E766/H766,0))</f>
        <v>54</v>
      </c>
      <c r="J766" t="s">
        <v>21</v>
      </c>
      <c r="K766" t="s">
        <v>22</v>
      </c>
      <c r="L766">
        <v>1305262800</v>
      </c>
      <c r="M766">
        <v>1305954000</v>
      </c>
      <c r="N766" s="7">
        <f>(((L766/60)/60)/24)+DATE(1970,1,1)</f>
        <v>40676.208333333336</v>
      </c>
      <c r="O766" s="7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LEFT(R766,FIND("/",R766,1)-1)</f>
        <v>music</v>
      </c>
      <c r="T766" t="str">
        <f>RIGHT(R766,LEN(R766) - FIND("/",R766,1))</f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ROUND(E767/D767*100,0)</f>
        <v>208</v>
      </c>
      <c r="G767" t="s">
        <v>20</v>
      </c>
      <c r="H767">
        <v>198</v>
      </c>
      <c r="I767">
        <f>IF(H767=0, 0,ROUND(E767/H767,0))</f>
        <v>41</v>
      </c>
      <c r="J767" t="s">
        <v>21</v>
      </c>
      <c r="K767" t="s">
        <v>22</v>
      </c>
      <c r="L767">
        <v>1492232400</v>
      </c>
      <c r="M767">
        <v>1494392400</v>
      </c>
      <c r="N767" s="7">
        <f>(((L767/60)/60)/24)+DATE(1970,1,1)</f>
        <v>42840.208333333328</v>
      </c>
      <c r="O767" s="7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LEFT(R767,FIND("/",R767,1)-1)</f>
        <v>music</v>
      </c>
      <c r="T767" t="str">
        <f>RIGHT(R767,LEN(R767) - FIND("/",R767,1))</f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ROUND(E768/D768*100,0)</f>
        <v>31</v>
      </c>
      <c r="G768" t="s">
        <v>14</v>
      </c>
      <c r="H768">
        <v>248</v>
      </c>
      <c r="I768">
        <f>IF(H768=0, 0,ROUND(E768/H768,0))</f>
        <v>55</v>
      </c>
      <c r="J768" t="s">
        <v>26</v>
      </c>
      <c r="K768" t="s">
        <v>27</v>
      </c>
      <c r="L768">
        <v>1537333200</v>
      </c>
      <c r="M768">
        <v>1537419600</v>
      </c>
      <c r="N768" s="7">
        <f>(((L768/60)/60)/24)+DATE(1970,1,1)</f>
        <v>43362.208333333328</v>
      </c>
      <c r="O768" s="7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LEFT(R768,FIND("/",R768,1)-1)</f>
        <v>film &amp; video</v>
      </c>
      <c r="T768" t="str">
        <f>RIGHT(R768,LEN(R768) - FIND("/",R768,1))</f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ROUND(E769/D769*100,0)</f>
        <v>57</v>
      </c>
      <c r="G769" t="s">
        <v>14</v>
      </c>
      <c r="H769">
        <v>513</v>
      </c>
      <c r="I769">
        <f>IF(H769=0, 0,ROUND(E769/H769,0))</f>
        <v>108</v>
      </c>
      <c r="J769" t="s">
        <v>21</v>
      </c>
      <c r="K769" t="s">
        <v>22</v>
      </c>
      <c r="L769">
        <v>1444107600</v>
      </c>
      <c r="M769">
        <v>1447999200</v>
      </c>
      <c r="N769" s="7">
        <f>(((L769/60)/60)/24)+DATE(1970,1,1)</f>
        <v>42283.208333333328</v>
      </c>
      <c r="O769" s="7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>LEFT(R769,FIND("/",R769,1)-1)</f>
        <v>publishing</v>
      </c>
      <c r="T769" t="str">
        <f>RIGHT(R769,LEN(R769) - FIND("/",R769,1))</f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ROUND(E770/D770*100,0)</f>
        <v>231</v>
      </c>
      <c r="G770" t="s">
        <v>20</v>
      </c>
      <c r="H770">
        <v>150</v>
      </c>
      <c r="I770">
        <f>IF(H770=0, 0,ROUND(E770/H770,0))</f>
        <v>74</v>
      </c>
      <c r="J770" t="s">
        <v>21</v>
      </c>
      <c r="K770" t="s">
        <v>22</v>
      </c>
      <c r="L770">
        <v>1386741600</v>
      </c>
      <c r="M770">
        <v>1388037600</v>
      </c>
      <c r="N770" s="7">
        <f>(((L770/60)/60)/24)+DATE(1970,1,1)</f>
        <v>41619.25</v>
      </c>
      <c r="O770" s="7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>LEFT(R770,FIND("/",R770,1)-1)</f>
        <v>theater</v>
      </c>
      <c r="T770" t="str">
        <f>RIGHT(R770,LEN(R770) - FIND("/",R770,1))</f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ROUND(E771/D771*100,0)</f>
        <v>87</v>
      </c>
      <c r="G771" t="s">
        <v>14</v>
      </c>
      <c r="H771">
        <v>3410</v>
      </c>
      <c r="I771">
        <f>IF(H771=0, 0,ROUND(E771/H771,0))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>(((L771/60)/60)/24)+DATE(1970,1,1)</f>
        <v>41501.208333333336</v>
      </c>
      <c r="O771" s="7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LEFT(R771,FIND("/",R771,1)-1)</f>
        <v>games</v>
      </c>
      <c r="T771" t="str">
        <f>RIGHT(R771,LEN(R771) - FIND("/",R771,1))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ROUND(E772/D772*100,0)</f>
        <v>271</v>
      </c>
      <c r="G772" t="s">
        <v>20</v>
      </c>
      <c r="H772">
        <v>216</v>
      </c>
      <c r="I772">
        <f>IF(H772=0, 0,ROUND(E772/H772,0))</f>
        <v>54</v>
      </c>
      <c r="J772" t="s">
        <v>107</v>
      </c>
      <c r="K772" t="s">
        <v>108</v>
      </c>
      <c r="L772">
        <v>1397451600</v>
      </c>
      <c r="M772">
        <v>1398056400</v>
      </c>
      <c r="N772" s="7">
        <f>(((L772/60)/60)/24)+DATE(1970,1,1)</f>
        <v>41743.208333333336</v>
      </c>
      <c r="O772" s="7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LEFT(R772,FIND("/",R772,1)-1)</f>
        <v>theater</v>
      </c>
      <c r="T772" t="str">
        <f>RIGHT(R772,LEN(R772) - FIND("/",R772,1))</f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ROUND(E773/D773*100,0)</f>
        <v>49</v>
      </c>
      <c r="G773" t="s">
        <v>74</v>
      </c>
      <c r="H773">
        <v>26</v>
      </c>
      <c r="I773">
        <f>IF(H773=0, 0,ROUND(E773/H773,0))</f>
        <v>107</v>
      </c>
      <c r="J773" t="s">
        <v>21</v>
      </c>
      <c r="K773" t="s">
        <v>22</v>
      </c>
      <c r="L773">
        <v>1548482400</v>
      </c>
      <c r="M773">
        <v>1550815200</v>
      </c>
      <c r="N773" s="7">
        <f>(((L773/60)/60)/24)+DATE(1970,1,1)</f>
        <v>43491.25</v>
      </c>
      <c r="O773" s="7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>LEFT(R773,FIND("/",R773,1)-1)</f>
        <v>theater</v>
      </c>
      <c r="T773" t="str">
        <f>RIGHT(R773,LEN(R773) - FIND("/",R773,1))</f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ROUND(E774/D774*100,0)</f>
        <v>113</v>
      </c>
      <c r="G774" t="s">
        <v>20</v>
      </c>
      <c r="H774">
        <v>5139</v>
      </c>
      <c r="I774">
        <f>IF(H774=0, 0,ROUND(E774/H774,0))</f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>(((L774/60)/60)/24)+DATE(1970,1,1)</f>
        <v>43505.25</v>
      </c>
      <c r="O774" s="7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>LEFT(R774,FIND("/",R774,1)-1)</f>
        <v>music</v>
      </c>
      <c r="T774" t="str">
        <f>RIGHT(R774,LEN(R774) - FIND("/",R774,1))</f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ROUND(E775/D775*100,0)</f>
        <v>191</v>
      </c>
      <c r="G775" t="s">
        <v>20</v>
      </c>
      <c r="H775">
        <v>2353</v>
      </c>
      <c r="I775">
        <f>IF(H775=0, 0,ROUND(E775/H775,0))</f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>(((L775/60)/60)/24)+DATE(1970,1,1)</f>
        <v>42838.208333333328</v>
      </c>
      <c r="O775" s="7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LEFT(R775,FIND("/",R775,1)-1)</f>
        <v>theater</v>
      </c>
      <c r="T775" t="str">
        <f>RIGHT(R775,LEN(R775) - FIND("/",R775,1))</f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ROUND(E776/D776*100,0)</f>
        <v>136</v>
      </c>
      <c r="G776" t="s">
        <v>20</v>
      </c>
      <c r="H776">
        <v>78</v>
      </c>
      <c r="I776">
        <f>IF(H776=0, 0,ROUND(E776/H776,0))</f>
        <v>87</v>
      </c>
      <c r="J776" t="s">
        <v>107</v>
      </c>
      <c r="K776" t="s">
        <v>108</v>
      </c>
      <c r="L776">
        <v>1463979600</v>
      </c>
      <c r="M776">
        <v>1467522000</v>
      </c>
      <c r="N776" s="7">
        <f>(((L776/60)/60)/24)+DATE(1970,1,1)</f>
        <v>42513.208333333328</v>
      </c>
      <c r="O776" s="7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LEFT(R776,FIND("/",R776,1)-1)</f>
        <v>technology</v>
      </c>
      <c r="T776" t="str">
        <f>RIGHT(R776,LEN(R776) - FIND("/",R776,1))</f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ROUND(E777/D777*100,0)</f>
        <v>10</v>
      </c>
      <c r="G777" t="s">
        <v>14</v>
      </c>
      <c r="H777">
        <v>10</v>
      </c>
      <c r="I777">
        <f>IF(H777=0, 0,ROUND(E777/H777,0))</f>
        <v>97</v>
      </c>
      <c r="J777" t="s">
        <v>21</v>
      </c>
      <c r="K777" t="s">
        <v>22</v>
      </c>
      <c r="L777">
        <v>1415253600</v>
      </c>
      <c r="M777">
        <v>1416117600</v>
      </c>
      <c r="N777" s="7">
        <f>(((L777/60)/60)/24)+DATE(1970,1,1)</f>
        <v>41949.25</v>
      </c>
      <c r="O777" s="7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>LEFT(R777,FIND("/",R777,1)-1)</f>
        <v>music</v>
      </c>
      <c r="T777" t="str">
        <f>RIGHT(R777,LEN(R777) - FIND("/",R777,1))</f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ROUND(E778/D778*100,0)</f>
        <v>66</v>
      </c>
      <c r="G778" t="s">
        <v>14</v>
      </c>
      <c r="H778">
        <v>2201</v>
      </c>
      <c r="I778">
        <f>IF(H778=0, 0,ROUND(E778/H778,0))</f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>(((L778/60)/60)/24)+DATE(1970,1,1)</f>
        <v>43650.208333333328</v>
      </c>
      <c r="O778" s="7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LEFT(R778,FIND("/",R778,1)-1)</f>
        <v>theater</v>
      </c>
      <c r="T778" t="str">
        <f>RIGHT(R778,LEN(R778) - FIND("/",R778,1))</f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ROUND(E779/D779*100,0)</f>
        <v>49</v>
      </c>
      <c r="G779" t="s">
        <v>14</v>
      </c>
      <c r="H779">
        <v>676</v>
      </c>
      <c r="I779">
        <f>IF(H779=0, 0,ROUND(E779/H779,0))</f>
        <v>68</v>
      </c>
      <c r="J779" t="s">
        <v>21</v>
      </c>
      <c r="K779" t="s">
        <v>22</v>
      </c>
      <c r="L779">
        <v>1316754000</v>
      </c>
      <c r="M779">
        <v>1319259600</v>
      </c>
      <c r="N779" s="7">
        <f>(((L779/60)/60)/24)+DATE(1970,1,1)</f>
        <v>40809.208333333336</v>
      </c>
      <c r="O779" s="7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LEFT(R779,FIND("/",R779,1)-1)</f>
        <v>theater</v>
      </c>
      <c r="T779" t="str">
        <f>RIGHT(R779,LEN(R779) - FIND("/",R779,1))</f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ROUND(E780/D780*100,0)</f>
        <v>788</v>
      </c>
      <c r="G780" t="s">
        <v>20</v>
      </c>
      <c r="H780">
        <v>174</v>
      </c>
      <c r="I780">
        <f>IF(H780=0, 0,ROUND(E780/H780,0))</f>
        <v>59</v>
      </c>
      <c r="J780" t="s">
        <v>98</v>
      </c>
      <c r="K780" t="s">
        <v>99</v>
      </c>
      <c r="L780">
        <v>1313211600</v>
      </c>
      <c r="M780">
        <v>1313643600</v>
      </c>
      <c r="N780" s="7">
        <f>(((L780/60)/60)/24)+DATE(1970,1,1)</f>
        <v>40768.208333333336</v>
      </c>
      <c r="O780" s="7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LEFT(R780,FIND("/",R780,1)-1)</f>
        <v>film &amp; video</v>
      </c>
      <c r="T780" t="str">
        <f>RIGHT(R780,LEN(R780) - FIND("/",R780,1))</f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ROUND(E781/D781*100,0)</f>
        <v>80</v>
      </c>
      <c r="G781" t="s">
        <v>14</v>
      </c>
      <c r="H781">
        <v>831</v>
      </c>
      <c r="I781">
        <f>IF(H781=0, 0,ROUND(E781/H781,0))</f>
        <v>105</v>
      </c>
      <c r="J781" t="s">
        <v>21</v>
      </c>
      <c r="K781" t="s">
        <v>22</v>
      </c>
      <c r="L781">
        <v>1439528400</v>
      </c>
      <c r="M781">
        <v>1440306000</v>
      </c>
      <c r="N781" s="7">
        <f>(((L781/60)/60)/24)+DATE(1970,1,1)</f>
        <v>42230.208333333328</v>
      </c>
      <c r="O781" s="7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LEFT(R781,FIND("/",R781,1)-1)</f>
        <v>theater</v>
      </c>
      <c r="T781" t="str">
        <f>RIGHT(R781,LEN(R781) - FIND("/",R781,1))</f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ROUND(E782/D782*100,0)</f>
        <v>106</v>
      </c>
      <c r="G782" t="s">
        <v>20</v>
      </c>
      <c r="H782">
        <v>164</v>
      </c>
      <c r="I782">
        <f>IF(H782=0, 0,ROUND(E782/H782,0))</f>
        <v>33</v>
      </c>
      <c r="J782" t="s">
        <v>21</v>
      </c>
      <c r="K782" t="s">
        <v>22</v>
      </c>
      <c r="L782">
        <v>1469163600</v>
      </c>
      <c r="M782">
        <v>1470805200</v>
      </c>
      <c r="N782" s="7">
        <f>(((L782/60)/60)/24)+DATE(1970,1,1)</f>
        <v>42573.208333333328</v>
      </c>
      <c r="O782" s="7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LEFT(R782,FIND("/",R782,1)-1)</f>
        <v>film &amp; video</v>
      </c>
      <c r="T782" t="str">
        <f>RIGHT(R782,LEN(R782) - FIND("/",R782,1))</f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ROUND(E783/D783*100,0)</f>
        <v>51</v>
      </c>
      <c r="G783" t="s">
        <v>74</v>
      </c>
      <c r="H783">
        <v>56</v>
      </c>
      <c r="I783">
        <f>IF(H783=0, 0,ROUND(E783/H783,0))</f>
        <v>79</v>
      </c>
      <c r="J783" t="s">
        <v>98</v>
      </c>
      <c r="K783" t="s">
        <v>99</v>
      </c>
      <c r="L783">
        <v>1288501200</v>
      </c>
      <c r="M783">
        <v>1292911200</v>
      </c>
      <c r="N783" s="7">
        <f>(((L783/60)/60)/24)+DATE(1970,1,1)</f>
        <v>40482.208333333336</v>
      </c>
      <c r="O783" s="7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>LEFT(R783,FIND("/",R783,1)-1)</f>
        <v>theater</v>
      </c>
      <c r="T783" t="str">
        <f>RIGHT(R783,LEN(R783) - FIND("/",R783,1))</f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ROUND(E784/D784*100,0)</f>
        <v>215</v>
      </c>
      <c r="G784" t="s">
        <v>20</v>
      </c>
      <c r="H784">
        <v>161</v>
      </c>
      <c r="I784">
        <f>IF(H784=0, 0,ROUND(E784/H784,0))</f>
        <v>68</v>
      </c>
      <c r="J784" t="s">
        <v>21</v>
      </c>
      <c r="K784" t="s">
        <v>22</v>
      </c>
      <c r="L784">
        <v>1298959200</v>
      </c>
      <c r="M784">
        <v>1301374800</v>
      </c>
      <c r="N784" s="7">
        <f>(((L784/60)/60)/24)+DATE(1970,1,1)</f>
        <v>40603.25</v>
      </c>
      <c r="O784" s="7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LEFT(R784,FIND("/",R784,1)-1)</f>
        <v>film &amp; video</v>
      </c>
      <c r="T784" t="str">
        <f>RIGHT(R784,LEN(R784) - FIND("/",R784,1))</f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ROUND(E785/D785*100,0)</f>
        <v>141</v>
      </c>
      <c r="G785" t="s">
        <v>20</v>
      </c>
      <c r="H785">
        <v>138</v>
      </c>
      <c r="I785">
        <f>IF(H785=0, 0,ROUND(E785/H785,0))</f>
        <v>76</v>
      </c>
      <c r="J785" t="s">
        <v>21</v>
      </c>
      <c r="K785" t="s">
        <v>22</v>
      </c>
      <c r="L785">
        <v>1387260000</v>
      </c>
      <c r="M785">
        <v>1387864800</v>
      </c>
      <c r="N785" s="7">
        <f>(((L785/60)/60)/24)+DATE(1970,1,1)</f>
        <v>41625.25</v>
      </c>
      <c r="O785" s="7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>LEFT(R785,FIND("/",R785,1)-1)</f>
        <v>music</v>
      </c>
      <c r="T785" t="str">
        <f>RIGHT(R785,LEN(R785) - FIND("/",R785,1))</f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ROUND(E786/D786*100,0)</f>
        <v>115</v>
      </c>
      <c r="G786" t="s">
        <v>20</v>
      </c>
      <c r="H786">
        <v>3308</v>
      </c>
      <c r="I786">
        <f>IF(H786=0, 0,ROUND(E786/H786,0))</f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>(((L786/60)/60)/24)+DATE(1970,1,1)</f>
        <v>42435.25</v>
      </c>
      <c r="O786" s="7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LEFT(R786,FIND("/",R786,1)-1)</f>
        <v>technology</v>
      </c>
      <c r="T786" t="str">
        <f>RIGHT(R786,LEN(R786) - FIND("/",R786,1))</f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ROUND(E787/D787*100,0)</f>
        <v>193</v>
      </c>
      <c r="G787" t="s">
        <v>20</v>
      </c>
      <c r="H787">
        <v>127</v>
      </c>
      <c r="I787">
        <f>IF(H787=0, 0,ROUND(E787/H787,0))</f>
        <v>102</v>
      </c>
      <c r="J787" t="s">
        <v>26</v>
      </c>
      <c r="K787" t="s">
        <v>27</v>
      </c>
      <c r="L787">
        <v>1556341200</v>
      </c>
      <c r="M787">
        <v>1559278800</v>
      </c>
      <c r="N787" s="7">
        <f>(((L787/60)/60)/24)+DATE(1970,1,1)</f>
        <v>43582.208333333328</v>
      </c>
      <c r="O787" s="7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LEFT(R787,FIND("/",R787,1)-1)</f>
        <v>film &amp; video</v>
      </c>
      <c r="T787" t="str">
        <f>RIGHT(R787,LEN(R787) - FIND("/",R787,1))</f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ROUND(E788/D788*100,0)</f>
        <v>730</v>
      </c>
      <c r="G788" t="s">
        <v>20</v>
      </c>
      <c r="H788">
        <v>207</v>
      </c>
      <c r="I788">
        <f>IF(H788=0, 0,ROUND(E788/H788,0))</f>
        <v>53</v>
      </c>
      <c r="J788" t="s">
        <v>107</v>
      </c>
      <c r="K788" t="s">
        <v>108</v>
      </c>
      <c r="L788">
        <v>1522126800</v>
      </c>
      <c r="M788">
        <v>1522731600</v>
      </c>
      <c r="N788" s="7">
        <f>(((L788/60)/60)/24)+DATE(1970,1,1)</f>
        <v>43186.208333333328</v>
      </c>
      <c r="O788" s="7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LEFT(R788,FIND("/",R788,1)-1)</f>
        <v>music</v>
      </c>
      <c r="T788" t="str">
        <f>RIGHT(R788,LEN(R788) - FIND("/",R788,1))</f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ROUND(E789/D789*100,0)</f>
        <v>100</v>
      </c>
      <c r="G789" t="s">
        <v>14</v>
      </c>
      <c r="H789">
        <v>859</v>
      </c>
      <c r="I789">
        <f>IF(H789=0, 0,ROUND(E789/H789,0))</f>
        <v>71</v>
      </c>
      <c r="J789" t="s">
        <v>15</v>
      </c>
      <c r="K789" t="s">
        <v>16</v>
      </c>
      <c r="L789">
        <v>1305954000</v>
      </c>
      <c r="M789">
        <v>1306731600</v>
      </c>
      <c r="N789" s="7">
        <f>(((L789/60)/60)/24)+DATE(1970,1,1)</f>
        <v>40684.208333333336</v>
      </c>
      <c r="O789" s="7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LEFT(R789,FIND("/",R789,1)-1)</f>
        <v>music</v>
      </c>
      <c r="T789" t="str">
        <f>RIGHT(R789,LEN(R789) - FIND("/",R789,1))</f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ROUND(E790/D790*100,0)</f>
        <v>88</v>
      </c>
      <c r="G790" t="s">
        <v>47</v>
      </c>
      <c r="H790">
        <v>31</v>
      </c>
      <c r="I790">
        <f>IF(H790=0, 0,ROUND(E790/H790,0))</f>
        <v>102</v>
      </c>
      <c r="J790" t="s">
        <v>21</v>
      </c>
      <c r="K790" t="s">
        <v>22</v>
      </c>
      <c r="L790">
        <v>1350709200</v>
      </c>
      <c r="M790">
        <v>1352527200</v>
      </c>
      <c r="N790" s="7">
        <f>(((L790/60)/60)/24)+DATE(1970,1,1)</f>
        <v>41202.208333333336</v>
      </c>
      <c r="O790" s="7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>LEFT(R790,FIND("/",R790,1)-1)</f>
        <v>film &amp; video</v>
      </c>
      <c r="T790" t="str">
        <f>RIGHT(R790,LEN(R790) - FIND("/",R790,1))</f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ROUND(E791/D791*100,0)</f>
        <v>37</v>
      </c>
      <c r="G791" t="s">
        <v>14</v>
      </c>
      <c r="H791">
        <v>45</v>
      </c>
      <c r="I791">
        <f>IF(H791=0, 0,ROUND(E791/H791,0))</f>
        <v>74</v>
      </c>
      <c r="J791" t="s">
        <v>21</v>
      </c>
      <c r="K791" t="s">
        <v>22</v>
      </c>
      <c r="L791">
        <v>1401166800</v>
      </c>
      <c r="M791">
        <v>1404363600</v>
      </c>
      <c r="N791" s="7">
        <f>(((L791/60)/60)/24)+DATE(1970,1,1)</f>
        <v>41786.208333333336</v>
      </c>
      <c r="O791" s="7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LEFT(R791,FIND("/",R791,1)-1)</f>
        <v>theater</v>
      </c>
      <c r="T791" t="str">
        <f>RIGHT(R791,LEN(R791) - FIND("/",R791,1))</f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ROUND(E792/D792*100,0)</f>
        <v>31</v>
      </c>
      <c r="G792" t="s">
        <v>74</v>
      </c>
      <c r="H792">
        <v>1113</v>
      </c>
      <c r="I792">
        <f>IF(H792=0, 0,ROUND(E792/H792,0))</f>
        <v>51</v>
      </c>
      <c r="J792" t="s">
        <v>21</v>
      </c>
      <c r="K792" t="s">
        <v>22</v>
      </c>
      <c r="L792">
        <v>1266127200</v>
      </c>
      <c r="M792">
        <v>1266645600</v>
      </c>
      <c r="N792" s="7">
        <f>(((L792/60)/60)/24)+DATE(1970,1,1)</f>
        <v>40223.25</v>
      </c>
      <c r="O792" s="7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>LEFT(R792,FIND("/",R792,1)-1)</f>
        <v>theater</v>
      </c>
      <c r="T792" t="str">
        <f>RIGHT(R792,LEN(R792) - FIND("/",R792,1))</f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ROUND(E793/D793*100,0)</f>
        <v>26</v>
      </c>
      <c r="G793" t="s">
        <v>14</v>
      </c>
      <c r="H793">
        <v>6</v>
      </c>
      <c r="I793">
        <f>IF(H793=0, 0,ROUND(E793/H793,0))</f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>(((L793/60)/60)/24)+DATE(1970,1,1)</f>
        <v>42715.25</v>
      </c>
      <c r="O793" s="7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>LEFT(R793,FIND("/",R793,1)-1)</f>
        <v>food</v>
      </c>
      <c r="T793" t="str">
        <f>RIGHT(R793,LEN(R793) - FIND("/",R793,1))</f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ROUND(E794/D794*100,0)</f>
        <v>34</v>
      </c>
      <c r="G794" t="s">
        <v>14</v>
      </c>
      <c r="H794">
        <v>7</v>
      </c>
      <c r="I794">
        <f>IF(H794=0, 0,ROUND(E794/H794,0))</f>
        <v>97</v>
      </c>
      <c r="J794" t="s">
        <v>21</v>
      </c>
      <c r="K794" t="s">
        <v>22</v>
      </c>
      <c r="L794">
        <v>1372222800</v>
      </c>
      <c r="M794">
        <v>1374642000</v>
      </c>
      <c r="N794" s="7">
        <f>(((L794/60)/60)/24)+DATE(1970,1,1)</f>
        <v>41451.208333333336</v>
      </c>
      <c r="O794" s="7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LEFT(R794,FIND("/",R794,1)-1)</f>
        <v>theater</v>
      </c>
      <c r="T794" t="str">
        <f>RIGHT(R794,LEN(R794) - FIND("/",R794,1))</f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ROUND(E795/D795*100,0)</f>
        <v>1186</v>
      </c>
      <c r="G795" t="s">
        <v>20</v>
      </c>
      <c r="H795">
        <v>181</v>
      </c>
      <c r="I795">
        <f>IF(H795=0, 0,ROUND(E795/H795,0))</f>
        <v>72</v>
      </c>
      <c r="J795" t="s">
        <v>98</v>
      </c>
      <c r="K795" t="s">
        <v>99</v>
      </c>
      <c r="L795">
        <v>1372136400</v>
      </c>
      <c r="M795">
        <v>1372482000</v>
      </c>
      <c r="N795" s="7">
        <f>(((L795/60)/60)/24)+DATE(1970,1,1)</f>
        <v>41450.208333333336</v>
      </c>
      <c r="O795" s="7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LEFT(R795,FIND("/",R795,1)-1)</f>
        <v>publishing</v>
      </c>
      <c r="T795" t="str">
        <f>RIGHT(R795,LEN(R795) - FIND("/",R795,1))</f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ROUND(E796/D796*100,0)</f>
        <v>125</v>
      </c>
      <c r="G796" t="s">
        <v>20</v>
      </c>
      <c r="H796">
        <v>110</v>
      </c>
      <c r="I796">
        <f>IF(H796=0, 0,ROUND(E796/H796,0))</f>
        <v>75</v>
      </c>
      <c r="J796" t="s">
        <v>21</v>
      </c>
      <c r="K796" t="s">
        <v>22</v>
      </c>
      <c r="L796">
        <v>1513922400</v>
      </c>
      <c r="M796">
        <v>1514959200</v>
      </c>
      <c r="N796" s="7">
        <f>(((L796/60)/60)/24)+DATE(1970,1,1)</f>
        <v>43091.25</v>
      </c>
      <c r="O796" s="7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>LEFT(R796,FIND("/",R796,1)-1)</f>
        <v>music</v>
      </c>
      <c r="T796" t="str">
        <f>RIGHT(R796,LEN(R796) - FIND("/",R796,1))</f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ROUND(E797/D797*100,0)</f>
        <v>14</v>
      </c>
      <c r="G797" t="s">
        <v>14</v>
      </c>
      <c r="H797">
        <v>31</v>
      </c>
      <c r="I797">
        <f>IF(H797=0, 0,ROUND(E797/H797,0))</f>
        <v>33</v>
      </c>
      <c r="J797" t="s">
        <v>21</v>
      </c>
      <c r="K797" t="s">
        <v>22</v>
      </c>
      <c r="L797">
        <v>1477976400</v>
      </c>
      <c r="M797">
        <v>1478235600</v>
      </c>
      <c r="N797" s="7">
        <f>(((L797/60)/60)/24)+DATE(1970,1,1)</f>
        <v>42675.208333333328</v>
      </c>
      <c r="O797" s="7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LEFT(R797,FIND("/",R797,1)-1)</f>
        <v>film &amp; video</v>
      </c>
      <c r="T797" t="str">
        <f>RIGHT(R797,LEN(R797) - FIND("/",R797,1))</f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ROUND(E798/D798*100,0)</f>
        <v>55</v>
      </c>
      <c r="G798" t="s">
        <v>14</v>
      </c>
      <c r="H798">
        <v>78</v>
      </c>
      <c r="I798">
        <f>IF(H798=0, 0,ROUND(E798/H798,0))</f>
        <v>55</v>
      </c>
      <c r="J798" t="s">
        <v>21</v>
      </c>
      <c r="K798" t="s">
        <v>22</v>
      </c>
      <c r="L798">
        <v>1407474000</v>
      </c>
      <c r="M798">
        <v>1408078800</v>
      </c>
      <c r="N798" s="7">
        <f>(((L798/60)/60)/24)+DATE(1970,1,1)</f>
        <v>41859.208333333336</v>
      </c>
      <c r="O798" s="7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LEFT(R798,FIND("/",R798,1)-1)</f>
        <v>games</v>
      </c>
      <c r="T798" t="str">
        <f>RIGHT(R798,LEN(R798) - FIND("/",R798,1))</f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ROUND(E799/D799*100,0)</f>
        <v>110</v>
      </c>
      <c r="G799" t="s">
        <v>20</v>
      </c>
      <c r="H799">
        <v>185</v>
      </c>
      <c r="I799">
        <f>IF(H799=0, 0,ROUND(E799/H799,0))</f>
        <v>45</v>
      </c>
      <c r="J799" t="s">
        <v>21</v>
      </c>
      <c r="K799" t="s">
        <v>22</v>
      </c>
      <c r="L799">
        <v>1546149600</v>
      </c>
      <c r="M799">
        <v>1548136800</v>
      </c>
      <c r="N799" s="7">
        <f>(((L799/60)/60)/24)+DATE(1970,1,1)</f>
        <v>43464.25</v>
      </c>
      <c r="O799" s="7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>LEFT(R799,FIND("/",R799,1)-1)</f>
        <v>technology</v>
      </c>
      <c r="T799" t="str">
        <f>RIGHT(R799,LEN(R799) - FIND("/",R799,1))</f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ROUND(E800/D800*100,0)</f>
        <v>188</v>
      </c>
      <c r="G800" t="s">
        <v>20</v>
      </c>
      <c r="H800">
        <v>121</v>
      </c>
      <c r="I800">
        <f>IF(H800=0, 0,ROUND(E800/H800,0))</f>
        <v>53</v>
      </c>
      <c r="J800" t="s">
        <v>21</v>
      </c>
      <c r="K800" t="s">
        <v>22</v>
      </c>
      <c r="L800">
        <v>1338440400</v>
      </c>
      <c r="M800">
        <v>1340859600</v>
      </c>
      <c r="N800" s="7">
        <f>(((L800/60)/60)/24)+DATE(1970,1,1)</f>
        <v>41060.208333333336</v>
      </c>
      <c r="O800" s="7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LEFT(R800,FIND("/",R800,1)-1)</f>
        <v>theater</v>
      </c>
      <c r="T800" t="str">
        <f>RIGHT(R800,LEN(R800) - FIND("/",R800,1))</f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ROUND(E801/D801*100,0)</f>
        <v>87</v>
      </c>
      <c r="G801" t="s">
        <v>14</v>
      </c>
      <c r="H801">
        <v>1225</v>
      </c>
      <c r="I801">
        <f>IF(H801=0, 0,ROUND(E801/H801,0))</f>
        <v>60</v>
      </c>
      <c r="J801" t="s">
        <v>40</v>
      </c>
      <c r="K801" t="s">
        <v>41</v>
      </c>
      <c r="L801">
        <v>1454133600</v>
      </c>
      <c r="M801">
        <v>1454479200</v>
      </c>
      <c r="N801" s="7">
        <f>(((L801/60)/60)/24)+DATE(1970,1,1)</f>
        <v>42399.25</v>
      </c>
      <c r="O801" s="7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>LEFT(R801,FIND("/",R801,1)-1)</f>
        <v>theater</v>
      </c>
      <c r="T801" t="str">
        <f>RIGHT(R801,LEN(R801) - FIND("/",R801,1))</f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ROUND(E802/D802*100,0)</f>
        <v>1</v>
      </c>
      <c r="G802" t="s">
        <v>14</v>
      </c>
      <c r="H802">
        <v>1</v>
      </c>
      <c r="I802">
        <f>IF(H802=0, 0,ROUND(E802/H802,0))</f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>(((L802/60)/60)/24)+DATE(1970,1,1)</f>
        <v>42167.208333333328</v>
      </c>
      <c r="O802" s="7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LEFT(R802,FIND("/",R802,1)-1)</f>
        <v>music</v>
      </c>
      <c r="T802" t="str">
        <f>RIGHT(R802,LEN(R802) - FIND("/",R802,1))</f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ROUND(E803/D803*100,0)</f>
        <v>203</v>
      </c>
      <c r="G803" t="s">
        <v>20</v>
      </c>
      <c r="H803">
        <v>106</v>
      </c>
      <c r="I803">
        <f>IF(H803=0, 0,ROUND(E803/H803,0))</f>
        <v>44</v>
      </c>
      <c r="J803" t="s">
        <v>21</v>
      </c>
      <c r="K803" t="s">
        <v>22</v>
      </c>
      <c r="L803">
        <v>1577772000</v>
      </c>
      <c r="M803">
        <v>1579672800</v>
      </c>
      <c r="N803" s="7">
        <f>(((L803/60)/60)/24)+DATE(1970,1,1)</f>
        <v>43830.25</v>
      </c>
      <c r="O803" s="7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>LEFT(R803,FIND("/",R803,1)-1)</f>
        <v>photography</v>
      </c>
      <c r="T803" t="str">
        <f>RIGHT(R803,LEN(R803) - FIND("/",R803,1))</f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ROUND(E804/D804*100,0)</f>
        <v>197</v>
      </c>
      <c r="G804" t="s">
        <v>20</v>
      </c>
      <c r="H804">
        <v>142</v>
      </c>
      <c r="I804">
        <f>IF(H804=0, 0,ROUND(E804/H804,0))</f>
        <v>86</v>
      </c>
      <c r="J804" t="s">
        <v>21</v>
      </c>
      <c r="K804" t="s">
        <v>22</v>
      </c>
      <c r="L804">
        <v>1562216400</v>
      </c>
      <c r="M804">
        <v>1562389200</v>
      </c>
      <c r="N804" s="7">
        <f>(((L804/60)/60)/24)+DATE(1970,1,1)</f>
        <v>43650.208333333328</v>
      </c>
      <c r="O804" s="7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LEFT(R804,FIND("/",R804,1)-1)</f>
        <v>photography</v>
      </c>
      <c r="T804" t="str">
        <f>RIGHT(R804,LEN(R804) - FIND("/",R804,1))</f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ROUND(E805/D805*100,0)</f>
        <v>107</v>
      </c>
      <c r="G805" t="s">
        <v>20</v>
      </c>
      <c r="H805">
        <v>233</v>
      </c>
      <c r="I805">
        <f>IF(H805=0, 0,ROUND(E805/H805,0))</f>
        <v>28</v>
      </c>
      <c r="J805" t="s">
        <v>21</v>
      </c>
      <c r="K805" t="s">
        <v>22</v>
      </c>
      <c r="L805">
        <v>1548568800</v>
      </c>
      <c r="M805">
        <v>1551506400</v>
      </c>
      <c r="N805" s="7">
        <f>(((L805/60)/60)/24)+DATE(1970,1,1)</f>
        <v>43492.25</v>
      </c>
      <c r="O805" s="7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>LEFT(R805,FIND("/",R805,1)-1)</f>
        <v>theater</v>
      </c>
      <c r="T805" t="str">
        <f>RIGHT(R805,LEN(R805) - FIND("/",R805,1))</f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ROUND(E806/D806*100,0)</f>
        <v>269</v>
      </c>
      <c r="G806" t="s">
        <v>20</v>
      </c>
      <c r="H806">
        <v>218</v>
      </c>
      <c r="I806">
        <f>IF(H806=0, 0,ROUND(E806/H806,0))</f>
        <v>32</v>
      </c>
      <c r="J806" t="s">
        <v>21</v>
      </c>
      <c r="K806" t="s">
        <v>22</v>
      </c>
      <c r="L806">
        <v>1514872800</v>
      </c>
      <c r="M806">
        <v>1516600800</v>
      </c>
      <c r="N806" s="7">
        <f>(((L806/60)/60)/24)+DATE(1970,1,1)</f>
        <v>43102.25</v>
      </c>
      <c r="O806" s="7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>LEFT(R806,FIND("/",R806,1)-1)</f>
        <v>music</v>
      </c>
      <c r="T806" t="str">
        <f>RIGHT(R806,LEN(R806) - FIND("/",R806,1))</f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ROUND(E807/D807*100,0)</f>
        <v>51</v>
      </c>
      <c r="G807" t="s">
        <v>14</v>
      </c>
      <c r="H807">
        <v>67</v>
      </c>
      <c r="I807">
        <f>IF(H807=0, 0,ROUND(E807/H807,0))</f>
        <v>74</v>
      </c>
      <c r="J807" t="s">
        <v>26</v>
      </c>
      <c r="K807" t="s">
        <v>27</v>
      </c>
      <c r="L807">
        <v>1416031200</v>
      </c>
      <c r="M807">
        <v>1420437600</v>
      </c>
      <c r="N807" s="7">
        <f>(((L807/60)/60)/24)+DATE(1970,1,1)</f>
        <v>41958.25</v>
      </c>
      <c r="O807" s="7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>LEFT(R807,FIND("/",R807,1)-1)</f>
        <v>film &amp; video</v>
      </c>
      <c r="T807" t="str">
        <f>RIGHT(R807,LEN(R807) - FIND("/",R807,1))</f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ROUND(E808/D808*100,0)</f>
        <v>1180</v>
      </c>
      <c r="G808" t="s">
        <v>20</v>
      </c>
      <c r="H808">
        <v>76</v>
      </c>
      <c r="I808">
        <f>IF(H808=0, 0,ROUND(E808/H808,0))</f>
        <v>109</v>
      </c>
      <c r="J808" t="s">
        <v>21</v>
      </c>
      <c r="K808" t="s">
        <v>22</v>
      </c>
      <c r="L808">
        <v>1330927200</v>
      </c>
      <c r="M808">
        <v>1332997200</v>
      </c>
      <c r="N808" s="7">
        <f>(((L808/60)/60)/24)+DATE(1970,1,1)</f>
        <v>40973.25</v>
      </c>
      <c r="O808" s="7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LEFT(R808,FIND("/",R808,1)-1)</f>
        <v>film &amp; video</v>
      </c>
      <c r="T808" t="str">
        <f>RIGHT(R808,LEN(R808) - FIND("/",R808,1))</f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ROUND(E809/D809*100,0)</f>
        <v>264</v>
      </c>
      <c r="G809" t="s">
        <v>20</v>
      </c>
      <c r="H809">
        <v>43</v>
      </c>
      <c r="I809">
        <f>IF(H809=0, 0,ROUND(E809/H809,0))</f>
        <v>43</v>
      </c>
      <c r="J809" t="s">
        <v>21</v>
      </c>
      <c r="K809" t="s">
        <v>22</v>
      </c>
      <c r="L809">
        <v>1571115600</v>
      </c>
      <c r="M809">
        <v>1574920800</v>
      </c>
      <c r="N809" s="7">
        <f>(((L809/60)/60)/24)+DATE(1970,1,1)</f>
        <v>43753.208333333328</v>
      </c>
      <c r="O809" s="7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>LEFT(R809,FIND("/",R809,1)-1)</f>
        <v>theater</v>
      </c>
      <c r="T809" t="str">
        <f>RIGHT(R809,LEN(R809) - FIND("/",R809,1))</f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ROUND(E810/D810*100,0)</f>
        <v>30</v>
      </c>
      <c r="G810" t="s">
        <v>14</v>
      </c>
      <c r="H810">
        <v>19</v>
      </c>
      <c r="I810">
        <f>IF(H810=0, 0,ROUND(E810/H810,0))</f>
        <v>83</v>
      </c>
      <c r="J810" t="s">
        <v>21</v>
      </c>
      <c r="K810" t="s">
        <v>22</v>
      </c>
      <c r="L810">
        <v>1463461200</v>
      </c>
      <c r="M810">
        <v>1464930000</v>
      </c>
      <c r="N810" s="7">
        <f>(((L810/60)/60)/24)+DATE(1970,1,1)</f>
        <v>42507.208333333328</v>
      </c>
      <c r="O810" s="7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LEFT(R810,FIND("/",R810,1)-1)</f>
        <v>food</v>
      </c>
      <c r="T810" t="str">
        <f>RIGHT(R810,LEN(R810) - FIND("/",R810,1))</f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ROUND(E811/D811*100,0)</f>
        <v>63</v>
      </c>
      <c r="G811" t="s">
        <v>14</v>
      </c>
      <c r="H811">
        <v>2108</v>
      </c>
      <c r="I811">
        <f>IF(H811=0, 0,ROUND(E811/H811,0))</f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>(((L811/60)/60)/24)+DATE(1970,1,1)</f>
        <v>41135.208333333336</v>
      </c>
      <c r="O811" s="7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LEFT(R811,FIND("/",R811,1)-1)</f>
        <v>film &amp; video</v>
      </c>
      <c r="T811" t="str">
        <f>RIGHT(R811,LEN(R811) - FIND("/",R811,1))</f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ROUND(E812/D812*100,0)</f>
        <v>193</v>
      </c>
      <c r="G812" t="s">
        <v>20</v>
      </c>
      <c r="H812">
        <v>221</v>
      </c>
      <c r="I812">
        <f>IF(H812=0, 0,ROUND(E812/H812,0))</f>
        <v>56</v>
      </c>
      <c r="J812" t="s">
        <v>21</v>
      </c>
      <c r="K812" t="s">
        <v>22</v>
      </c>
      <c r="L812">
        <v>1511848800</v>
      </c>
      <c r="M812">
        <v>1512712800</v>
      </c>
      <c r="N812" s="7">
        <f>(((L812/60)/60)/24)+DATE(1970,1,1)</f>
        <v>43067.25</v>
      </c>
      <c r="O812" s="7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>LEFT(R812,FIND("/",R812,1)-1)</f>
        <v>theater</v>
      </c>
      <c r="T812" t="str">
        <f>RIGHT(R812,LEN(R812) - FIND("/",R812,1))</f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ROUND(E813/D813*100,0)</f>
        <v>77</v>
      </c>
      <c r="G813" t="s">
        <v>14</v>
      </c>
      <c r="H813">
        <v>679</v>
      </c>
      <c r="I813">
        <f>IF(H813=0, 0,ROUND(E813/H813,0))</f>
        <v>105</v>
      </c>
      <c r="J813" t="s">
        <v>21</v>
      </c>
      <c r="K813" t="s">
        <v>22</v>
      </c>
      <c r="L813">
        <v>1452319200</v>
      </c>
      <c r="M813">
        <v>1452492000</v>
      </c>
      <c r="N813" s="7">
        <f>(((L813/60)/60)/24)+DATE(1970,1,1)</f>
        <v>42378.25</v>
      </c>
      <c r="O813" s="7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>LEFT(R813,FIND("/",R813,1)-1)</f>
        <v>games</v>
      </c>
      <c r="T813" t="str">
        <f>RIGHT(R813,LEN(R813) - FIND("/",R813,1))</f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ROUND(E814/D814*100,0)</f>
        <v>226</v>
      </c>
      <c r="G814" t="s">
        <v>20</v>
      </c>
      <c r="H814">
        <v>2805</v>
      </c>
      <c r="I814">
        <f>IF(H814=0, 0,ROUND(E814/H814,0))</f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>(((L814/60)/60)/24)+DATE(1970,1,1)</f>
        <v>43206.208333333328</v>
      </c>
      <c r="O814" s="7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LEFT(R814,FIND("/",R814,1)-1)</f>
        <v>publishing</v>
      </c>
      <c r="T814" t="str">
        <f>RIGHT(R814,LEN(R814) - FIND("/",R814,1))</f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ROUND(E815/D815*100,0)</f>
        <v>239</v>
      </c>
      <c r="G815" t="s">
        <v>20</v>
      </c>
      <c r="H815">
        <v>68</v>
      </c>
      <c r="I815">
        <f>IF(H815=0, 0,ROUND(E815/H815,0))</f>
        <v>113</v>
      </c>
      <c r="J815" t="s">
        <v>21</v>
      </c>
      <c r="K815" t="s">
        <v>22</v>
      </c>
      <c r="L815">
        <v>1346043600</v>
      </c>
      <c r="M815">
        <v>1346907600</v>
      </c>
      <c r="N815" s="7">
        <f>(((L815/60)/60)/24)+DATE(1970,1,1)</f>
        <v>41148.208333333336</v>
      </c>
      <c r="O815" s="7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LEFT(R815,FIND("/",R815,1)-1)</f>
        <v>games</v>
      </c>
      <c r="T815" t="str">
        <f>RIGHT(R815,LEN(R815) - FIND("/",R815,1))</f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ROUND(E816/D816*100,0)</f>
        <v>92</v>
      </c>
      <c r="G816" t="s">
        <v>14</v>
      </c>
      <c r="H816">
        <v>36</v>
      </c>
      <c r="I816">
        <f>IF(H816=0, 0,ROUND(E816/H816,0))</f>
        <v>82</v>
      </c>
      <c r="J816" t="s">
        <v>36</v>
      </c>
      <c r="K816" t="s">
        <v>37</v>
      </c>
      <c r="L816">
        <v>1464325200</v>
      </c>
      <c r="M816">
        <v>1464498000</v>
      </c>
      <c r="N816" s="7">
        <f>(((L816/60)/60)/24)+DATE(1970,1,1)</f>
        <v>42517.208333333328</v>
      </c>
      <c r="O816" s="7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LEFT(R816,FIND("/",R816,1)-1)</f>
        <v>music</v>
      </c>
      <c r="T816" t="str">
        <f>RIGHT(R816,LEN(R816) - FIND("/",R816,1))</f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ROUND(E817/D817*100,0)</f>
        <v>130</v>
      </c>
      <c r="G817" t="s">
        <v>20</v>
      </c>
      <c r="H817">
        <v>183</v>
      </c>
      <c r="I817">
        <f>IF(H817=0, 0,ROUND(E817/H817,0))</f>
        <v>64</v>
      </c>
      <c r="J817" t="s">
        <v>15</v>
      </c>
      <c r="K817" t="s">
        <v>16</v>
      </c>
      <c r="L817">
        <v>1511935200</v>
      </c>
      <c r="M817">
        <v>1514181600</v>
      </c>
      <c r="N817" s="7">
        <f>(((L817/60)/60)/24)+DATE(1970,1,1)</f>
        <v>43068.25</v>
      </c>
      <c r="O817" s="7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>LEFT(R817,FIND("/",R817,1)-1)</f>
        <v>music</v>
      </c>
      <c r="T817" t="str">
        <f>RIGHT(R817,LEN(R817) - FIND("/",R817,1))</f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ROUND(E818/D818*100,0)</f>
        <v>615</v>
      </c>
      <c r="G818" t="s">
        <v>20</v>
      </c>
      <c r="H818">
        <v>133</v>
      </c>
      <c r="I818">
        <f>IF(H818=0, 0,ROUND(E818/H818,0))</f>
        <v>106</v>
      </c>
      <c r="J818" t="s">
        <v>21</v>
      </c>
      <c r="K818" t="s">
        <v>22</v>
      </c>
      <c r="L818">
        <v>1392012000</v>
      </c>
      <c r="M818">
        <v>1392184800</v>
      </c>
      <c r="N818" s="7">
        <f>(((L818/60)/60)/24)+DATE(1970,1,1)</f>
        <v>41680.25</v>
      </c>
      <c r="O818" s="7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>LEFT(R818,FIND("/",R818,1)-1)</f>
        <v>theater</v>
      </c>
      <c r="T818" t="str">
        <f>RIGHT(R818,LEN(R818) - FIND("/",R818,1))</f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ROUND(E819/D819*100,0)</f>
        <v>369</v>
      </c>
      <c r="G819" t="s">
        <v>20</v>
      </c>
      <c r="H819">
        <v>2489</v>
      </c>
      <c r="I819">
        <f>IF(H819=0, 0,ROUND(E819/H819,0))</f>
        <v>76</v>
      </c>
      <c r="J819" t="s">
        <v>107</v>
      </c>
      <c r="K819" t="s">
        <v>108</v>
      </c>
      <c r="L819">
        <v>1556946000</v>
      </c>
      <c r="M819">
        <v>1559365200</v>
      </c>
      <c r="N819" s="7">
        <f>(((L819/60)/60)/24)+DATE(1970,1,1)</f>
        <v>43589.208333333328</v>
      </c>
      <c r="O819" s="7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LEFT(R819,FIND("/",R819,1)-1)</f>
        <v>publishing</v>
      </c>
      <c r="T819" t="str">
        <f>RIGHT(R819,LEN(R819) - FIND("/",R819,1))</f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ROUND(E820/D820*100,0)</f>
        <v>1095</v>
      </c>
      <c r="G820" t="s">
        <v>20</v>
      </c>
      <c r="H820">
        <v>69</v>
      </c>
      <c r="I820">
        <f>IF(H820=0, 0,ROUND(E820/H820,0))</f>
        <v>111</v>
      </c>
      <c r="J820" t="s">
        <v>21</v>
      </c>
      <c r="K820" t="s">
        <v>22</v>
      </c>
      <c r="L820">
        <v>1548050400</v>
      </c>
      <c r="M820">
        <v>1549173600</v>
      </c>
      <c r="N820" s="7">
        <f>(((L820/60)/60)/24)+DATE(1970,1,1)</f>
        <v>43486.25</v>
      </c>
      <c r="O820" s="7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>LEFT(R820,FIND("/",R820,1)-1)</f>
        <v>theater</v>
      </c>
      <c r="T820" t="str">
        <f>RIGHT(R820,LEN(R820) - FIND("/",R820,1))</f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ROUND(E821/D821*100,0)</f>
        <v>51</v>
      </c>
      <c r="G821" t="s">
        <v>14</v>
      </c>
      <c r="H821">
        <v>47</v>
      </c>
      <c r="I821">
        <f>IF(H821=0, 0,ROUND(E821/H821,0))</f>
        <v>96</v>
      </c>
      <c r="J821" t="s">
        <v>21</v>
      </c>
      <c r="K821" t="s">
        <v>22</v>
      </c>
      <c r="L821">
        <v>1353736800</v>
      </c>
      <c r="M821">
        <v>1355032800</v>
      </c>
      <c r="N821" s="7">
        <f>(((L821/60)/60)/24)+DATE(1970,1,1)</f>
        <v>41237.25</v>
      </c>
      <c r="O821" s="7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>LEFT(R821,FIND("/",R821,1)-1)</f>
        <v>games</v>
      </c>
      <c r="T821" t="str">
        <f>RIGHT(R821,LEN(R821) - FIND("/",R821,1))</f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ROUND(E822/D822*100,0)</f>
        <v>801</v>
      </c>
      <c r="G822" t="s">
        <v>20</v>
      </c>
      <c r="H822">
        <v>279</v>
      </c>
      <c r="I822">
        <f>IF(H822=0, 0,ROUND(E822/H822,0))</f>
        <v>43</v>
      </c>
      <c r="J822" t="s">
        <v>40</v>
      </c>
      <c r="K822" t="s">
        <v>41</v>
      </c>
      <c r="L822">
        <v>1532840400</v>
      </c>
      <c r="M822">
        <v>1533963600</v>
      </c>
      <c r="N822" s="7">
        <f>(((L822/60)/60)/24)+DATE(1970,1,1)</f>
        <v>43310.208333333328</v>
      </c>
      <c r="O822" s="7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LEFT(R822,FIND("/",R822,1)-1)</f>
        <v>music</v>
      </c>
      <c r="T822" t="str">
        <f>RIGHT(R822,LEN(R822) - FIND("/",R822,1))</f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ROUND(E823/D823*100,0)</f>
        <v>291</v>
      </c>
      <c r="G823" t="s">
        <v>20</v>
      </c>
      <c r="H823">
        <v>210</v>
      </c>
      <c r="I823">
        <f>IF(H823=0, 0,ROUND(E823/H823,0))</f>
        <v>68</v>
      </c>
      <c r="J823" t="s">
        <v>21</v>
      </c>
      <c r="K823" t="s">
        <v>22</v>
      </c>
      <c r="L823">
        <v>1488261600</v>
      </c>
      <c r="M823">
        <v>1489381200</v>
      </c>
      <c r="N823" s="7">
        <f>(((L823/60)/60)/24)+DATE(1970,1,1)</f>
        <v>42794.25</v>
      </c>
      <c r="O823" s="7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LEFT(R823,FIND("/",R823,1)-1)</f>
        <v>film &amp; video</v>
      </c>
      <c r="T823" t="str">
        <f>RIGHT(R823,LEN(R823) - FIND("/",R823,1))</f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ROUND(E824/D824*100,0)</f>
        <v>350</v>
      </c>
      <c r="G824" t="s">
        <v>20</v>
      </c>
      <c r="H824">
        <v>2100</v>
      </c>
      <c r="I824">
        <f>IF(H824=0, 0,ROUND(E824/H824,0))</f>
        <v>90</v>
      </c>
      <c r="J824" t="s">
        <v>21</v>
      </c>
      <c r="K824" t="s">
        <v>22</v>
      </c>
      <c r="L824">
        <v>1393567200</v>
      </c>
      <c r="M824">
        <v>1395032400</v>
      </c>
      <c r="N824" s="7">
        <f>(((L824/60)/60)/24)+DATE(1970,1,1)</f>
        <v>41698.25</v>
      </c>
      <c r="O824" s="7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LEFT(R824,FIND("/",R824,1)-1)</f>
        <v>music</v>
      </c>
      <c r="T824" t="str">
        <f>RIGHT(R824,LEN(R824) - FIND("/",R824,1))</f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ROUND(E825/D825*100,0)</f>
        <v>357</v>
      </c>
      <c r="G825" t="s">
        <v>20</v>
      </c>
      <c r="H825">
        <v>252</v>
      </c>
      <c r="I825">
        <f>IF(H825=0, 0,ROUND(E825/H825,0))</f>
        <v>58</v>
      </c>
      <c r="J825" t="s">
        <v>21</v>
      </c>
      <c r="K825" t="s">
        <v>22</v>
      </c>
      <c r="L825">
        <v>1410325200</v>
      </c>
      <c r="M825">
        <v>1412485200</v>
      </c>
      <c r="N825" s="7">
        <f>(((L825/60)/60)/24)+DATE(1970,1,1)</f>
        <v>41892.208333333336</v>
      </c>
      <c r="O825" s="7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LEFT(R825,FIND("/",R825,1)-1)</f>
        <v>music</v>
      </c>
      <c r="T825" t="str">
        <f>RIGHT(R825,LEN(R825) - FIND("/",R825,1))</f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ROUND(E826/D826*100,0)</f>
        <v>126</v>
      </c>
      <c r="G826" t="s">
        <v>20</v>
      </c>
      <c r="H826">
        <v>1280</v>
      </c>
      <c r="I826">
        <f>IF(H826=0, 0,ROUND(E826/H826,0))</f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>(((L826/60)/60)/24)+DATE(1970,1,1)</f>
        <v>40348.208333333336</v>
      </c>
      <c r="O826" s="7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LEFT(R826,FIND("/",R826,1)-1)</f>
        <v>publishing</v>
      </c>
      <c r="T826" t="str">
        <f>RIGHT(R826,LEN(R826) - FIND("/",R826,1))</f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ROUND(E827/D827*100,0)</f>
        <v>388</v>
      </c>
      <c r="G827" t="s">
        <v>20</v>
      </c>
      <c r="H827">
        <v>157</v>
      </c>
      <c r="I827">
        <f>IF(H827=0, 0,ROUND(E827/H827,0))</f>
        <v>89</v>
      </c>
      <c r="J827" t="s">
        <v>40</v>
      </c>
      <c r="K827" t="s">
        <v>41</v>
      </c>
      <c r="L827">
        <v>1500958800</v>
      </c>
      <c r="M827">
        <v>1501995600</v>
      </c>
      <c r="N827" s="7">
        <f>(((L827/60)/60)/24)+DATE(1970,1,1)</f>
        <v>42941.208333333328</v>
      </c>
      <c r="O827" s="7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LEFT(R827,FIND("/",R827,1)-1)</f>
        <v>film &amp; video</v>
      </c>
      <c r="T827" t="str">
        <f>RIGHT(R827,LEN(R827) - FIND("/",R827,1))</f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ROUND(E828/D828*100,0)</f>
        <v>457</v>
      </c>
      <c r="G828" t="s">
        <v>20</v>
      </c>
      <c r="H828">
        <v>194</v>
      </c>
      <c r="I828">
        <f>IF(H828=0, 0,ROUND(E828/H828,0))</f>
        <v>66</v>
      </c>
      <c r="J828" t="s">
        <v>21</v>
      </c>
      <c r="K828" t="s">
        <v>22</v>
      </c>
      <c r="L828">
        <v>1292220000</v>
      </c>
      <c r="M828">
        <v>1294639200</v>
      </c>
      <c r="N828" s="7">
        <f>(((L828/60)/60)/24)+DATE(1970,1,1)</f>
        <v>40525.25</v>
      </c>
      <c r="O828" s="7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>LEFT(R828,FIND("/",R828,1)-1)</f>
        <v>theater</v>
      </c>
      <c r="T828" t="str">
        <f>RIGHT(R828,LEN(R828) - FIND("/",R828,1))</f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ROUND(E829/D829*100,0)</f>
        <v>267</v>
      </c>
      <c r="G829" t="s">
        <v>20</v>
      </c>
      <c r="H829">
        <v>82</v>
      </c>
      <c r="I829">
        <f>IF(H829=0, 0,ROUND(E829/H829,0))</f>
        <v>75</v>
      </c>
      <c r="J829" t="s">
        <v>26</v>
      </c>
      <c r="K829" t="s">
        <v>27</v>
      </c>
      <c r="L829">
        <v>1304398800</v>
      </c>
      <c r="M829">
        <v>1305435600</v>
      </c>
      <c r="N829" s="7">
        <f>(((L829/60)/60)/24)+DATE(1970,1,1)</f>
        <v>40666.208333333336</v>
      </c>
      <c r="O829" s="7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LEFT(R829,FIND("/",R829,1)-1)</f>
        <v>film &amp; video</v>
      </c>
      <c r="T829" t="str">
        <f>RIGHT(R829,LEN(R829) - FIND("/",R829,1))</f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ROUND(E830/D830*100,0)</f>
        <v>69</v>
      </c>
      <c r="G830" t="s">
        <v>14</v>
      </c>
      <c r="H830">
        <v>70</v>
      </c>
      <c r="I830">
        <f>IF(H830=0, 0,ROUND(E830/H830,0))</f>
        <v>70</v>
      </c>
      <c r="J830" t="s">
        <v>21</v>
      </c>
      <c r="K830" t="s">
        <v>22</v>
      </c>
      <c r="L830">
        <v>1535432400</v>
      </c>
      <c r="M830">
        <v>1537592400</v>
      </c>
      <c r="N830" s="7">
        <f>(((L830/60)/60)/24)+DATE(1970,1,1)</f>
        <v>43340.208333333328</v>
      </c>
      <c r="O830" s="7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LEFT(R830,FIND("/",R830,1)-1)</f>
        <v>theater</v>
      </c>
      <c r="T830" t="str">
        <f>RIGHT(R830,LEN(R830) - FIND("/",R830,1))</f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ROUND(E831/D831*100,0)</f>
        <v>51</v>
      </c>
      <c r="G831" t="s">
        <v>14</v>
      </c>
      <c r="H831">
        <v>154</v>
      </c>
      <c r="I831">
        <f>IF(H831=0, 0,ROUND(E831/H831,0))</f>
        <v>32</v>
      </c>
      <c r="J831" t="s">
        <v>21</v>
      </c>
      <c r="K831" t="s">
        <v>22</v>
      </c>
      <c r="L831">
        <v>1433826000</v>
      </c>
      <c r="M831">
        <v>1435122000</v>
      </c>
      <c r="N831" s="7">
        <f>(((L831/60)/60)/24)+DATE(1970,1,1)</f>
        <v>42164.208333333328</v>
      </c>
      <c r="O831" s="7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LEFT(R831,FIND("/",R831,1)-1)</f>
        <v>theater</v>
      </c>
      <c r="T831" t="str">
        <f>RIGHT(R831,LEN(R831) - FIND("/",R831,1))</f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ROUND(E832/D832*100,0)</f>
        <v>1</v>
      </c>
      <c r="G832" t="s">
        <v>14</v>
      </c>
      <c r="H832">
        <v>22</v>
      </c>
      <c r="I832">
        <f>IF(H832=0, 0,ROUND(E832/H832,0))</f>
        <v>65</v>
      </c>
      <c r="J832" t="s">
        <v>21</v>
      </c>
      <c r="K832" t="s">
        <v>22</v>
      </c>
      <c r="L832">
        <v>1514959200</v>
      </c>
      <c r="M832">
        <v>1520056800</v>
      </c>
      <c r="N832" s="7">
        <f>(((L832/60)/60)/24)+DATE(1970,1,1)</f>
        <v>43103.25</v>
      </c>
      <c r="O832" s="7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>LEFT(R832,FIND("/",R832,1)-1)</f>
        <v>theater</v>
      </c>
      <c r="T832" t="str">
        <f>RIGHT(R832,LEN(R832) - FIND("/",R832,1))</f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ROUND(E833/D833*100,0)</f>
        <v>109</v>
      </c>
      <c r="G833" t="s">
        <v>20</v>
      </c>
      <c r="H833">
        <v>4233</v>
      </c>
      <c r="I833">
        <f>IF(H833=0, 0,ROUND(E833/H833,0))</f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>(((L833/60)/60)/24)+DATE(1970,1,1)</f>
        <v>40994.208333333336</v>
      </c>
      <c r="O833" s="7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LEFT(R833,FIND("/",R833,1)-1)</f>
        <v>photography</v>
      </c>
      <c r="T833" t="str">
        <f>RIGHT(R833,LEN(R833) - FIND("/",R833,1))</f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ROUND(E834/D834*100,0)</f>
        <v>315</v>
      </c>
      <c r="G834" t="s">
        <v>20</v>
      </c>
      <c r="H834">
        <v>1297</v>
      </c>
      <c r="I834">
        <f>IF(H834=0, 0,ROUND(E834/H834,0))</f>
        <v>105</v>
      </c>
      <c r="J834" t="s">
        <v>36</v>
      </c>
      <c r="K834" t="s">
        <v>37</v>
      </c>
      <c r="L834">
        <v>1445490000</v>
      </c>
      <c r="M834">
        <v>1448431200</v>
      </c>
      <c r="N834" s="7">
        <f>(((L834/60)/60)/24)+DATE(1970,1,1)</f>
        <v>42299.208333333328</v>
      </c>
      <c r="O834" s="7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>LEFT(R834,FIND("/",R834,1)-1)</f>
        <v>publishing</v>
      </c>
      <c r="T834" t="str">
        <f>RIGHT(R834,LEN(R834) - FIND("/",R834,1))</f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ROUND(E835/D835*100,0)</f>
        <v>158</v>
      </c>
      <c r="G835" t="s">
        <v>20</v>
      </c>
      <c r="H835">
        <v>165</v>
      </c>
      <c r="I835">
        <f>IF(H835=0, 0,ROUND(E835/H835,0))</f>
        <v>65</v>
      </c>
      <c r="J835" t="s">
        <v>36</v>
      </c>
      <c r="K835" t="s">
        <v>37</v>
      </c>
      <c r="L835">
        <v>1297663200</v>
      </c>
      <c r="M835">
        <v>1298613600</v>
      </c>
      <c r="N835" s="7">
        <f>(((L835/60)/60)/24)+DATE(1970,1,1)</f>
        <v>40588.25</v>
      </c>
      <c r="O835" s="7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>LEFT(R835,FIND("/",R835,1)-1)</f>
        <v>publishing</v>
      </c>
      <c r="T835" t="str">
        <f>RIGHT(R835,LEN(R835) - FIND("/",R835,1))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ROUND(E836/D836*100,0)</f>
        <v>154</v>
      </c>
      <c r="G836" t="s">
        <v>20</v>
      </c>
      <c r="H836">
        <v>119</v>
      </c>
      <c r="I836">
        <f>IF(H836=0, 0,ROUND(E836/H836,0))</f>
        <v>94</v>
      </c>
      <c r="J836" t="s">
        <v>21</v>
      </c>
      <c r="K836" t="s">
        <v>22</v>
      </c>
      <c r="L836">
        <v>1371963600</v>
      </c>
      <c r="M836">
        <v>1372482000</v>
      </c>
      <c r="N836" s="7">
        <f>(((L836/60)/60)/24)+DATE(1970,1,1)</f>
        <v>41448.208333333336</v>
      </c>
      <c r="O836" s="7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LEFT(R836,FIND("/",R836,1)-1)</f>
        <v>theater</v>
      </c>
      <c r="T836" t="str">
        <f>RIGHT(R836,LEN(R836) - FIND("/",R836,1))</f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ROUND(E837/D837*100,0)</f>
        <v>90</v>
      </c>
      <c r="G837" t="s">
        <v>14</v>
      </c>
      <c r="H837">
        <v>1758</v>
      </c>
      <c r="I837">
        <f>IF(H837=0, 0,ROUND(E837/H837,0))</f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>(((L837/60)/60)/24)+DATE(1970,1,1)</f>
        <v>42063.25</v>
      </c>
      <c r="O837" s="7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>LEFT(R837,FIND("/",R837,1)-1)</f>
        <v>technology</v>
      </c>
      <c r="T837" t="str">
        <f>RIGHT(R837,LEN(R837) - FIND("/",R837,1))</f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ROUND(E838/D838*100,0)</f>
        <v>75</v>
      </c>
      <c r="G838" t="s">
        <v>14</v>
      </c>
      <c r="H838">
        <v>94</v>
      </c>
      <c r="I838">
        <f>IF(H838=0, 0,ROUND(E838/H838,0))</f>
        <v>65</v>
      </c>
      <c r="J838" t="s">
        <v>21</v>
      </c>
      <c r="K838" t="s">
        <v>22</v>
      </c>
      <c r="L838">
        <v>1265349600</v>
      </c>
      <c r="M838">
        <v>1266300000</v>
      </c>
      <c r="N838" s="7">
        <f>(((L838/60)/60)/24)+DATE(1970,1,1)</f>
        <v>40214.25</v>
      </c>
      <c r="O838" s="7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>LEFT(R838,FIND("/",R838,1)-1)</f>
        <v>music</v>
      </c>
      <c r="T838" t="str">
        <f>RIGHT(R838,LEN(R838) - FIND("/",R838,1))</f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ROUND(E839/D839*100,0)</f>
        <v>853</v>
      </c>
      <c r="G839" t="s">
        <v>20</v>
      </c>
      <c r="H839">
        <v>1797</v>
      </c>
      <c r="I839">
        <f>IF(H839=0, 0,ROUND(E839/H839,0))</f>
        <v>84</v>
      </c>
      <c r="J839" t="s">
        <v>21</v>
      </c>
      <c r="K839" t="s">
        <v>22</v>
      </c>
      <c r="L839">
        <v>1301202000</v>
      </c>
      <c r="M839">
        <v>1305867600</v>
      </c>
      <c r="N839" s="7">
        <f>(((L839/60)/60)/24)+DATE(1970,1,1)</f>
        <v>40629.208333333336</v>
      </c>
      <c r="O839" s="7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LEFT(R839,FIND("/",R839,1)-1)</f>
        <v>music</v>
      </c>
      <c r="T839" t="str">
        <f>RIGHT(R839,LEN(R839) - FIND("/",R839,1))</f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ROUND(E840/D840*100,0)</f>
        <v>139</v>
      </c>
      <c r="G840" t="s">
        <v>20</v>
      </c>
      <c r="H840">
        <v>261</v>
      </c>
      <c r="I840">
        <f>IF(H840=0, 0,ROUND(E840/H840,0))</f>
        <v>34</v>
      </c>
      <c r="J840" t="s">
        <v>21</v>
      </c>
      <c r="K840" t="s">
        <v>22</v>
      </c>
      <c r="L840">
        <v>1538024400</v>
      </c>
      <c r="M840">
        <v>1538802000</v>
      </c>
      <c r="N840" s="7">
        <f>(((L840/60)/60)/24)+DATE(1970,1,1)</f>
        <v>43370.208333333328</v>
      </c>
      <c r="O840" s="7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LEFT(R840,FIND("/",R840,1)-1)</f>
        <v>theater</v>
      </c>
      <c r="T840" t="str">
        <f>RIGHT(R840,LEN(R840) - FIND("/",R840,1))</f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ROUND(E841/D841*100,0)</f>
        <v>190</v>
      </c>
      <c r="G841" t="s">
        <v>20</v>
      </c>
      <c r="H841">
        <v>157</v>
      </c>
      <c r="I841">
        <f>IF(H841=0, 0,ROUND(E841/H841,0))</f>
        <v>93</v>
      </c>
      <c r="J841" t="s">
        <v>21</v>
      </c>
      <c r="K841" t="s">
        <v>22</v>
      </c>
      <c r="L841">
        <v>1395032400</v>
      </c>
      <c r="M841">
        <v>1398920400</v>
      </c>
      <c r="N841" s="7">
        <f>(((L841/60)/60)/24)+DATE(1970,1,1)</f>
        <v>41715.208333333336</v>
      </c>
      <c r="O841" s="7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LEFT(R841,FIND("/",R841,1)-1)</f>
        <v>film &amp; video</v>
      </c>
      <c r="T841" t="str">
        <f>RIGHT(R841,LEN(R841) - FIND("/",R841,1))</f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ROUND(E842/D842*100,0)</f>
        <v>100</v>
      </c>
      <c r="G842" t="s">
        <v>20</v>
      </c>
      <c r="H842">
        <v>3533</v>
      </c>
      <c r="I842">
        <f>IF(H842=0, 0,ROUND(E842/H842,0))</f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>(((L842/60)/60)/24)+DATE(1970,1,1)</f>
        <v>41836.208333333336</v>
      </c>
      <c r="O842" s="7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LEFT(R842,FIND("/",R842,1)-1)</f>
        <v>theater</v>
      </c>
      <c r="T842" t="str">
        <f>RIGHT(R842,LEN(R842) - FIND("/",R842,1))</f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ROUND(E843/D843*100,0)</f>
        <v>143</v>
      </c>
      <c r="G843" t="s">
        <v>20</v>
      </c>
      <c r="H843">
        <v>155</v>
      </c>
      <c r="I843">
        <f>IF(H843=0, 0,ROUND(E843/H843,0))</f>
        <v>84</v>
      </c>
      <c r="J843" t="s">
        <v>21</v>
      </c>
      <c r="K843" t="s">
        <v>22</v>
      </c>
      <c r="L843">
        <v>1455861600</v>
      </c>
      <c r="M843">
        <v>1457244000</v>
      </c>
      <c r="N843" s="7">
        <f>(((L843/60)/60)/24)+DATE(1970,1,1)</f>
        <v>42419.25</v>
      </c>
      <c r="O843" s="7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>LEFT(R843,FIND("/",R843,1)-1)</f>
        <v>technology</v>
      </c>
      <c r="T843" t="str">
        <f>RIGHT(R843,LEN(R843) - FIND("/",R843,1))</f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ROUND(E844/D844*100,0)</f>
        <v>563</v>
      </c>
      <c r="G844" t="s">
        <v>20</v>
      </c>
      <c r="H844">
        <v>132</v>
      </c>
      <c r="I844">
        <f>IF(H844=0, 0,ROUND(E844/H844,0))</f>
        <v>64</v>
      </c>
      <c r="J844" t="s">
        <v>107</v>
      </c>
      <c r="K844" t="s">
        <v>108</v>
      </c>
      <c r="L844">
        <v>1529038800</v>
      </c>
      <c r="M844">
        <v>1529298000</v>
      </c>
      <c r="N844" s="7">
        <f>(((L844/60)/60)/24)+DATE(1970,1,1)</f>
        <v>43266.208333333328</v>
      </c>
      <c r="O844" s="7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LEFT(R844,FIND("/",R844,1)-1)</f>
        <v>technology</v>
      </c>
      <c r="T844" t="str">
        <f>RIGHT(R844,LEN(R844) - FIND("/",R844,1))</f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ROUND(E845/D845*100,0)</f>
        <v>31</v>
      </c>
      <c r="G845" t="s">
        <v>14</v>
      </c>
      <c r="H845">
        <v>33</v>
      </c>
      <c r="I845">
        <f>IF(H845=0, 0,ROUND(E845/H845,0))</f>
        <v>82</v>
      </c>
      <c r="J845" t="s">
        <v>21</v>
      </c>
      <c r="K845" t="s">
        <v>22</v>
      </c>
      <c r="L845">
        <v>1535259600</v>
      </c>
      <c r="M845">
        <v>1535778000</v>
      </c>
      <c r="N845" s="7">
        <f>(((L845/60)/60)/24)+DATE(1970,1,1)</f>
        <v>43338.208333333328</v>
      </c>
      <c r="O845" s="7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LEFT(R845,FIND("/",R845,1)-1)</f>
        <v>photography</v>
      </c>
      <c r="T845" t="str">
        <f>RIGHT(R845,LEN(R845) - FIND("/",R845,1))</f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ROUND(E846/D846*100,0)</f>
        <v>99</v>
      </c>
      <c r="G846" t="s">
        <v>74</v>
      </c>
      <c r="H846">
        <v>94</v>
      </c>
      <c r="I846">
        <f>IF(H846=0, 0,ROUND(E846/H846,0))</f>
        <v>93</v>
      </c>
      <c r="J846" t="s">
        <v>21</v>
      </c>
      <c r="K846" t="s">
        <v>22</v>
      </c>
      <c r="L846">
        <v>1327212000</v>
      </c>
      <c r="M846">
        <v>1327471200</v>
      </c>
      <c r="N846" s="7">
        <f>(((L846/60)/60)/24)+DATE(1970,1,1)</f>
        <v>40930.25</v>
      </c>
      <c r="O846" s="7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>LEFT(R846,FIND("/",R846,1)-1)</f>
        <v>film &amp; video</v>
      </c>
      <c r="T846" t="str">
        <f>RIGHT(R846,LEN(R846) - FIND("/",R846,1))</f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ROUND(E847/D847*100,0)</f>
        <v>198</v>
      </c>
      <c r="G847" t="s">
        <v>20</v>
      </c>
      <c r="H847">
        <v>1354</v>
      </c>
      <c r="I847">
        <f>IF(H847=0, 0,ROUND(E847/H847,0))</f>
        <v>102</v>
      </c>
      <c r="J847" t="s">
        <v>40</v>
      </c>
      <c r="K847" t="s">
        <v>41</v>
      </c>
      <c r="L847">
        <v>1526360400</v>
      </c>
      <c r="M847">
        <v>1529557200</v>
      </c>
      <c r="N847" s="7">
        <f>(((L847/60)/60)/24)+DATE(1970,1,1)</f>
        <v>43235.208333333328</v>
      </c>
      <c r="O847" s="7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LEFT(R847,FIND("/",R847,1)-1)</f>
        <v>technology</v>
      </c>
      <c r="T847" t="str">
        <f>RIGHT(R847,LEN(R847) - FIND("/",R847,1))</f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ROUND(E848/D848*100,0)</f>
        <v>509</v>
      </c>
      <c r="G848" t="s">
        <v>20</v>
      </c>
      <c r="H848">
        <v>48</v>
      </c>
      <c r="I848">
        <f>IF(H848=0, 0,ROUND(E848/H848,0))</f>
        <v>106</v>
      </c>
      <c r="J848" t="s">
        <v>21</v>
      </c>
      <c r="K848" t="s">
        <v>22</v>
      </c>
      <c r="L848">
        <v>1532149200</v>
      </c>
      <c r="M848">
        <v>1535259600</v>
      </c>
      <c r="N848" s="7">
        <f>(((L848/60)/60)/24)+DATE(1970,1,1)</f>
        <v>43302.208333333328</v>
      </c>
      <c r="O848" s="7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LEFT(R848,FIND("/",R848,1)-1)</f>
        <v>technology</v>
      </c>
      <c r="T848" t="str">
        <f>RIGHT(R848,LEN(R848) - FIND("/",R848,1))</f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ROUND(E849/D849*100,0)</f>
        <v>238</v>
      </c>
      <c r="G849" t="s">
        <v>20</v>
      </c>
      <c r="H849">
        <v>110</v>
      </c>
      <c r="I849">
        <f>IF(H849=0, 0,ROUND(E849/H849,0))</f>
        <v>102</v>
      </c>
      <c r="J849" t="s">
        <v>21</v>
      </c>
      <c r="K849" t="s">
        <v>22</v>
      </c>
      <c r="L849">
        <v>1515304800</v>
      </c>
      <c r="M849">
        <v>1515564000</v>
      </c>
      <c r="N849" s="7">
        <f>(((L849/60)/60)/24)+DATE(1970,1,1)</f>
        <v>43107.25</v>
      </c>
      <c r="O849" s="7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>LEFT(R849,FIND("/",R849,1)-1)</f>
        <v>food</v>
      </c>
      <c r="T849" t="str">
        <f>RIGHT(R849,LEN(R849) - FIND("/",R849,1))</f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ROUND(E850/D850*100,0)</f>
        <v>338</v>
      </c>
      <c r="G850" t="s">
        <v>20</v>
      </c>
      <c r="H850">
        <v>172</v>
      </c>
      <c r="I850">
        <f>IF(H850=0, 0,ROUND(E850/H850,0))</f>
        <v>63</v>
      </c>
      <c r="J850" t="s">
        <v>21</v>
      </c>
      <c r="K850" t="s">
        <v>22</v>
      </c>
      <c r="L850">
        <v>1276318800</v>
      </c>
      <c r="M850">
        <v>1277096400</v>
      </c>
      <c r="N850" s="7">
        <f>(((L850/60)/60)/24)+DATE(1970,1,1)</f>
        <v>40341.208333333336</v>
      </c>
      <c r="O850" s="7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LEFT(R850,FIND("/",R850,1)-1)</f>
        <v>film &amp; video</v>
      </c>
      <c r="T850" t="str">
        <f>RIGHT(R850,LEN(R850) - FIND("/",R850,1))</f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ROUND(E851/D851*100,0)</f>
        <v>133</v>
      </c>
      <c r="G851" t="s">
        <v>20</v>
      </c>
      <c r="H851">
        <v>307</v>
      </c>
      <c r="I851">
        <f>IF(H851=0, 0,ROUND(E851/H851,0))</f>
        <v>29</v>
      </c>
      <c r="J851" t="s">
        <v>21</v>
      </c>
      <c r="K851" t="s">
        <v>22</v>
      </c>
      <c r="L851">
        <v>1328767200</v>
      </c>
      <c r="M851">
        <v>1329026400</v>
      </c>
      <c r="N851" s="7">
        <f>(((L851/60)/60)/24)+DATE(1970,1,1)</f>
        <v>40948.25</v>
      </c>
      <c r="O851" s="7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>LEFT(R851,FIND("/",R851,1)-1)</f>
        <v>music</v>
      </c>
      <c r="T851" t="str">
        <f>RIGHT(R851,LEN(R851) - FIND("/",R851,1))</f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ROUND(E852/D852*100,0)</f>
        <v>1</v>
      </c>
      <c r="G852" t="s">
        <v>14</v>
      </c>
      <c r="H852">
        <v>1</v>
      </c>
      <c r="I852">
        <f>IF(H852=0, 0,ROUND(E852/H852,0))</f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>(((L852/60)/60)/24)+DATE(1970,1,1)</f>
        <v>40866.25</v>
      </c>
      <c r="O852" s="7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>LEFT(R852,FIND("/",R852,1)-1)</f>
        <v>music</v>
      </c>
      <c r="T852" t="str">
        <f>RIGHT(R852,LEN(R852) - FIND("/",R852,1))</f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ROUND(E853/D853*100,0)</f>
        <v>208</v>
      </c>
      <c r="G853" t="s">
        <v>20</v>
      </c>
      <c r="H853">
        <v>160</v>
      </c>
      <c r="I853">
        <f>IF(H853=0, 0,ROUND(E853/H853,0))</f>
        <v>78</v>
      </c>
      <c r="J853" t="s">
        <v>21</v>
      </c>
      <c r="K853" t="s">
        <v>22</v>
      </c>
      <c r="L853">
        <v>1335934800</v>
      </c>
      <c r="M853">
        <v>1338786000</v>
      </c>
      <c r="N853" s="7">
        <f>(((L853/60)/60)/24)+DATE(1970,1,1)</f>
        <v>41031.208333333336</v>
      </c>
      <c r="O853" s="7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LEFT(R853,FIND("/",R853,1)-1)</f>
        <v>music</v>
      </c>
      <c r="T853" t="str">
        <f>RIGHT(R853,LEN(R853) - FIND("/",R853,1))</f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ROUND(E854/D854*100,0)</f>
        <v>51</v>
      </c>
      <c r="G854" t="s">
        <v>14</v>
      </c>
      <c r="H854">
        <v>31</v>
      </c>
      <c r="I854">
        <f>IF(H854=0, 0,ROUND(E854/H854,0))</f>
        <v>81</v>
      </c>
      <c r="J854" t="s">
        <v>21</v>
      </c>
      <c r="K854" t="s">
        <v>22</v>
      </c>
      <c r="L854">
        <v>1310792400</v>
      </c>
      <c r="M854">
        <v>1311656400</v>
      </c>
      <c r="N854" s="7">
        <f>(((L854/60)/60)/24)+DATE(1970,1,1)</f>
        <v>40740.208333333336</v>
      </c>
      <c r="O854" s="7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LEFT(R854,FIND("/",R854,1)-1)</f>
        <v>games</v>
      </c>
      <c r="T854" t="str">
        <f>RIGHT(R854,LEN(R854) - FIND("/",R854,1))</f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ROUND(E855/D855*100,0)</f>
        <v>652</v>
      </c>
      <c r="G855" t="s">
        <v>20</v>
      </c>
      <c r="H855">
        <v>1467</v>
      </c>
      <c r="I855">
        <f>IF(H855=0, 0,ROUND(E855/H855,0))</f>
        <v>76</v>
      </c>
      <c r="J855" t="s">
        <v>15</v>
      </c>
      <c r="K855" t="s">
        <v>16</v>
      </c>
      <c r="L855">
        <v>1308546000</v>
      </c>
      <c r="M855">
        <v>1308978000</v>
      </c>
      <c r="N855" s="7">
        <f>(((L855/60)/60)/24)+DATE(1970,1,1)</f>
        <v>40714.208333333336</v>
      </c>
      <c r="O855" s="7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LEFT(R855,FIND("/",R855,1)-1)</f>
        <v>music</v>
      </c>
      <c r="T855" t="str">
        <f>RIGHT(R855,LEN(R855) - FIND("/",R855,1))</f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ROUND(E856/D856*100,0)</f>
        <v>114</v>
      </c>
      <c r="G856" t="s">
        <v>20</v>
      </c>
      <c r="H856">
        <v>2662</v>
      </c>
      <c r="I856">
        <f>IF(H856=0, 0,ROUND(E856/H856,0))</f>
        <v>73</v>
      </c>
      <c r="J856" t="s">
        <v>15</v>
      </c>
      <c r="K856" t="s">
        <v>16</v>
      </c>
      <c r="L856">
        <v>1574056800</v>
      </c>
      <c r="M856">
        <v>1576389600</v>
      </c>
      <c r="N856" s="7">
        <f>(((L856/60)/60)/24)+DATE(1970,1,1)</f>
        <v>43787.25</v>
      </c>
      <c r="O856" s="7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>LEFT(R856,FIND("/",R856,1)-1)</f>
        <v>publishing</v>
      </c>
      <c r="T856" t="str">
        <f>RIGHT(R856,LEN(R856) - FIND("/",R856,1))</f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ROUND(E857/D857*100,0)</f>
        <v>102</v>
      </c>
      <c r="G857" t="s">
        <v>20</v>
      </c>
      <c r="H857">
        <v>452</v>
      </c>
      <c r="I857">
        <f>IF(H857=0, 0,ROUND(E857/H857,0))</f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>(((L857/60)/60)/24)+DATE(1970,1,1)</f>
        <v>40712.208333333336</v>
      </c>
      <c r="O857" s="7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LEFT(R857,FIND("/",R857,1)-1)</f>
        <v>theater</v>
      </c>
      <c r="T857" t="str">
        <f>RIGHT(R857,LEN(R857) - FIND("/",R857,1))</f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ROUND(E858/D858*100,0)</f>
        <v>357</v>
      </c>
      <c r="G858" t="s">
        <v>20</v>
      </c>
      <c r="H858">
        <v>158</v>
      </c>
      <c r="I858">
        <f>IF(H858=0, 0,ROUND(E858/H858,0))</f>
        <v>54</v>
      </c>
      <c r="J858" t="s">
        <v>21</v>
      </c>
      <c r="K858" t="s">
        <v>22</v>
      </c>
      <c r="L858">
        <v>1335243600</v>
      </c>
      <c r="M858">
        <v>1336712400</v>
      </c>
      <c r="N858" s="7">
        <f>(((L858/60)/60)/24)+DATE(1970,1,1)</f>
        <v>41023.208333333336</v>
      </c>
      <c r="O858" s="7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LEFT(R858,FIND("/",R858,1)-1)</f>
        <v>food</v>
      </c>
      <c r="T858" t="str">
        <f>RIGHT(R858,LEN(R858) - FIND("/",R858,1))</f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ROUND(E859/D859*100,0)</f>
        <v>140</v>
      </c>
      <c r="G859" t="s">
        <v>20</v>
      </c>
      <c r="H859">
        <v>225</v>
      </c>
      <c r="I859">
        <f>IF(H859=0, 0,ROUND(E859/H859,0))</f>
        <v>33</v>
      </c>
      <c r="J859" t="s">
        <v>98</v>
      </c>
      <c r="K859" t="s">
        <v>99</v>
      </c>
      <c r="L859">
        <v>1328421600</v>
      </c>
      <c r="M859">
        <v>1330408800</v>
      </c>
      <c r="N859" s="7">
        <f>(((L859/60)/60)/24)+DATE(1970,1,1)</f>
        <v>40944.25</v>
      </c>
      <c r="O859" s="7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>LEFT(R859,FIND("/",R859,1)-1)</f>
        <v>film &amp; video</v>
      </c>
      <c r="T859" t="str">
        <f>RIGHT(R859,LEN(R859) - FIND("/",R859,1))</f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ROUND(E860/D860*100,0)</f>
        <v>69</v>
      </c>
      <c r="G860" t="s">
        <v>14</v>
      </c>
      <c r="H860">
        <v>35</v>
      </c>
      <c r="I860">
        <f>IF(H860=0, 0,ROUND(E860/H860,0))</f>
        <v>79</v>
      </c>
      <c r="J860" t="s">
        <v>21</v>
      </c>
      <c r="K860" t="s">
        <v>22</v>
      </c>
      <c r="L860">
        <v>1524286800</v>
      </c>
      <c r="M860">
        <v>1524891600</v>
      </c>
      <c r="N860" s="7">
        <f>(((L860/60)/60)/24)+DATE(1970,1,1)</f>
        <v>43211.208333333328</v>
      </c>
      <c r="O860" s="7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LEFT(R860,FIND("/",R860,1)-1)</f>
        <v>food</v>
      </c>
      <c r="T860" t="str">
        <f>RIGHT(R860,LEN(R860) - FIND("/",R860,1))</f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ROUND(E861/D861*100,0)</f>
        <v>36</v>
      </c>
      <c r="G861" t="s">
        <v>14</v>
      </c>
      <c r="H861">
        <v>63</v>
      </c>
      <c r="I861">
        <f>IF(H861=0, 0,ROUND(E861/H861,0))</f>
        <v>41</v>
      </c>
      <c r="J861" t="s">
        <v>21</v>
      </c>
      <c r="K861" t="s">
        <v>22</v>
      </c>
      <c r="L861">
        <v>1362117600</v>
      </c>
      <c r="M861">
        <v>1363669200</v>
      </c>
      <c r="N861" s="7">
        <f>(((L861/60)/60)/24)+DATE(1970,1,1)</f>
        <v>41334.25</v>
      </c>
      <c r="O861" s="7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LEFT(R861,FIND("/",R861,1)-1)</f>
        <v>theater</v>
      </c>
      <c r="T861" t="str">
        <f>RIGHT(R861,LEN(R861) - FIND("/",R861,1))</f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ROUND(E862/D862*100,0)</f>
        <v>252</v>
      </c>
      <c r="G862" t="s">
        <v>20</v>
      </c>
      <c r="H862">
        <v>65</v>
      </c>
      <c r="I862">
        <f>IF(H862=0, 0,ROUND(E862/H862,0))</f>
        <v>77</v>
      </c>
      <c r="J862" t="s">
        <v>21</v>
      </c>
      <c r="K862" t="s">
        <v>22</v>
      </c>
      <c r="L862">
        <v>1550556000</v>
      </c>
      <c r="M862">
        <v>1551420000</v>
      </c>
      <c r="N862" s="7">
        <f>(((L862/60)/60)/24)+DATE(1970,1,1)</f>
        <v>43515.25</v>
      </c>
      <c r="O862" s="7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>LEFT(R862,FIND("/",R862,1)-1)</f>
        <v>technology</v>
      </c>
      <c r="T862" t="str">
        <f>RIGHT(R862,LEN(R862) - FIND("/",R862,1))</f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ROUND(E863/D863*100,0)</f>
        <v>106</v>
      </c>
      <c r="G863" t="s">
        <v>20</v>
      </c>
      <c r="H863">
        <v>163</v>
      </c>
      <c r="I863">
        <f>IF(H863=0, 0,ROUND(E863/H863,0))</f>
        <v>57</v>
      </c>
      <c r="J863" t="s">
        <v>21</v>
      </c>
      <c r="K863" t="s">
        <v>22</v>
      </c>
      <c r="L863">
        <v>1269147600</v>
      </c>
      <c r="M863">
        <v>1269838800</v>
      </c>
      <c r="N863" s="7">
        <f>(((L863/60)/60)/24)+DATE(1970,1,1)</f>
        <v>40258.208333333336</v>
      </c>
      <c r="O863" s="7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LEFT(R863,FIND("/",R863,1)-1)</f>
        <v>theater</v>
      </c>
      <c r="T863" t="str">
        <f>RIGHT(R863,LEN(R863) - FIND("/",R863,1))</f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ROUND(E864/D864*100,0)</f>
        <v>187</v>
      </c>
      <c r="G864" t="s">
        <v>20</v>
      </c>
      <c r="H864">
        <v>85</v>
      </c>
      <c r="I864">
        <f>IF(H864=0, 0,ROUND(E864/H864,0))</f>
        <v>77</v>
      </c>
      <c r="J864" t="s">
        <v>21</v>
      </c>
      <c r="K864" t="s">
        <v>22</v>
      </c>
      <c r="L864">
        <v>1312174800</v>
      </c>
      <c r="M864">
        <v>1312520400</v>
      </c>
      <c r="N864" s="7">
        <f>(((L864/60)/60)/24)+DATE(1970,1,1)</f>
        <v>40756.208333333336</v>
      </c>
      <c r="O864" s="7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LEFT(R864,FIND("/",R864,1)-1)</f>
        <v>theater</v>
      </c>
      <c r="T864" t="str">
        <f>RIGHT(R864,LEN(R864) - FIND("/",R864,1))</f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ROUND(E865/D865*100,0)</f>
        <v>387</v>
      </c>
      <c r="G865" t="s">
        <v>20</v>
      </c>
      <c r="H865">
        <v>217</v>
      </c>
      <c r="I865">
        <f>IF(H865=0, 0,ROUND(E865/H865,0))</f>
        <v>25</v>
      </c>
      <c r="J865" t="s">
        <v>21</v>
      </c>
      <c r="K865" t="s">
        <v>22</v>
      </c>
      <c r="L865">
        <v>1434517200</v>
      </c>
      <c r="M865">
        <v>1436504400</v>
      </c>
      <c r="N865" s="7">
        <f>(((L865/60)/60)/24)+DATE(1970,1,1)</f>
        <v>42172.208333333328</v>
      </c>
      <c r="O865" s="7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LEFT(R865,FIND("/",R865,1)-1)</f>
        <v>film &amp; video</v>
      </c>
      <c r="T865" t="str">
        <f>RIGHT(R865,LEN(R865) - FIND("/",R865,1))</f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ROUND(E866/D866*100,0)</f>
        <v>347</v>
      </c>
      <c r="G866" t="s">
        <v>20</v>
      </c>
      <c r="H866">
        <v>150</v>
      </c>
      <c r="I866">
        <f>IF(H866=0, 0,ROUND(E866/H866,0))</f>
        <v>97</v>
      </c>
      <c r="J866" t="s">
        <v>21</v>
      </c>
      <c r="K866" t="s">
        <v>22</v>
      </c>
      <c r="L866">
        <v>1471582800</v>
      </c>
      <c r="M866">
        <v>1472014800</v>
      </c>
      <c r="N866" s="7">
        <f>(((L866/60)/60)/24)+DATE(1970,1,1)</f>
        <v>42601.208333333328</v>
      </c>
      <c r="O866" s="7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LEFT(R866,FIND("/",R866,1)-1)</f>
        <v>film &amp; video</v>
      </c>
      <c r="T866" t="str">
        <f>RIGHT(R866,LEN(R866) - FIND("/",R866,1))</f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ROUND(E867/D867*100,0)</f>
        <v>186</v>
      </c>
      <c r="G867" t="s">
        <v>20</v>
      </c>
      <c r="H867">
        <v>3272</v>
      </c>
      <c r="I867">
        <f>IF(H867=0, 0,ROUND(E867/H867,0))</f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>(((L867/60)/60)/24)+DATE(1970,1,1)</f>
        <v>41897.208333333336</v>
      </c>
      <c r="O867" s="7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LEFT(R867,FIND("/",R867,1)-1)</f>
        <v>theater</v>
      </c>
      <c r="T867" t="str">
        <f>RIGHT(R867,LEN(R867) - FIND("/",R867,1))</f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ROUND(E868/D868*100,0)</f>
        <v>43</v>
      </c>
      <c r="G868" t="s">
        <v>74</v>
      </c>
      <c r="H868">
        <v>898</v>
      </c>
      <c r="I868">
        <f>IF(H868=0, 0,ROUND(E868/H868,0))</f>
        <v>88</v>
      </c>
      <c r="J868" t="s">
        <v>21</v>
      </c>
      <c r="K868" t="s">
        <v>22</v>
      </c>
      <c r="L868">
        <v>1304830800</v>
      </c>
      <c r="M868">
        <v>1304917200</v>
      </c>
      <c r="N868" s="7">
        <f>(((L868/60)/60)/24)+DATE(1970,1,1)</f>
        <v>40671.208333333336</v>
      </c>
      <c r="O868" s="7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LEFT(R868,FIND("/",R868,1)-1)</f>
        <v>photography</v>
      </c>
      <c r="T868" t="str">
        <f>RIGHT(R868,LEN(R868) - FIND("/",R868,1))</f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ROUND(E869/D869*100,0)</f>
        <v>162</v>
      </c>
      <c r="G869" t="s">
        <v>20</v>
      </c>
      <c r="H869">
        <v>300</v>
      </c>
      <c r="I869">
        <f>IF(H869=0, 0,ROUND(E869/H869,0))</f>
        <v>26</v>
      </c>
      <c r="J869" t="s">
        <v>21</v>
      </c>
      <c r="K869" t="s">
        <v>22</v>
      </c>
      <c r="L869">
        <v>1539061200</v>
      </c>
      <c r="M869">
        <v>1539579600</v>
      </c>
      <c r="N869" s="7">
        <f>(((L869/60)/60)/24)+DATE(1970,1,1)</f>
        <v>43382.208333333328</v>
      </c>
      <c r="O869" s="7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LEFT(R869,FIND("/",R869,1)-1)</f>
        <v>food</v>
      </c>
      <c r="T869" t="str">
        <f>RIGHT(R869,LEN(R869) - FIND("/",R869,1))</f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ROUND(E870/D870*100,0)</f>
        <v>185</v>
      </c>
      <c r="G870" t="s">
        <v>20</v>
      </c>
      <c r="H870">
        <v>126</v>
      </c>
      <c r="I870">
        <f>IF(H870=0, 0,ROUND(E870/H870,0))</f>
        <v>103</v>
      </c>
      <c r="J870" t="s">
        <v>21</v>
      </c>
      <c r="K870" t="s">
        <v>22</v>
      </c>
      <c r="L870">
        <v>1381554000</v>
      </c>
      <c r="M870">
        <v>1382504400</v>
      </c>
      <c r="N870" s="7">
        <f>(((L870/60)/60)/24)+DATE(1970,1,1)</f>
        <v>41559.208333333336</v>
      </c>
      <c r="O870" s="7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LEFT(R870,FIND("/",R870,1)-1)</f>
        <v>theater</v>
      </c>
      <c r="T870" t="str">
        <f>RIGHT(R870,LEN(R870) - FIND("/",R870,1))</f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ROUND(E871/D871*100,0)</f>
        <v>24</v>
      </c>
      <c r="G871" t="s">
        <v>14</v>
      </c>
      <c r="H871">
        <v>526</v>
      </c>
      <c r="I871">
        <f>IF(H871=0, 0,ROUND(E871/H871,0))</f>
        <v>73</v>
      </c>
      <c r="J871" t="s">
        <v>21</v>
      </c>
      <c r="K871" t="s">
        <v>22</v>
      </c>
      <c r="L871">
        <v>1277096400</v>
      </c>
      <c r="M871">
        <v>1278306000</v>
      </c>
      <c r="N871" s="7">
        <f>(((L871/60)/60)/24)+DATE(1970,1,1)</f>
        <v>40350.208333333336</v>
      </c>
      <c r="O871" s="7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LEFT(R871,FIND("/",R871,1)-1)</f>
        <v>film &amp; video</v>
      </c>
      <c r="T871" t="str">
        <f>RIGHT(R871,LEN(R871) - FIND("/",R871,1))</f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ROUND(E872/D872*100,0)</f>
        <v>90</v>
      </c>
      <c r="G872" t="s">
        <v>14</v>
      </c>
      <c r="H872">
        <v>121</v>
      </c>
      <c r="I872">
        <f>IF(H872=0, 0,ROUND(E872/H872,0))</f>
        <v>57</v>
      </c>
      <c r="J872" t="s">
        <v>21</v>
      </c>
      <c r="K872" t="s">
        <v>22</v>
      </c>
      <c r="L872">
        <v>1440392400</v>
      </c>
      <c r="M872">
        <v>1442552400</v>
      </c>
      <c r="N872" s="7">
        <f>(((L872/60)/60)/24)+DATE(1970,1,1)</f>
        <v>42240.208333333328</v>
      </c>
      <c r="O872" s="7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LEFT(R872,FIND("/",R872,1)-1)</f>
        <v>theater</v>
      </c>
      <c r="T872" t="str">
        <f>RIGHT(R872,LEN(R872) - FIND("/",R872,1))</f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ROUND(E873/D873*100,0)</f>
        <v>273</v>
      </c>
      <c r="G873" t="s">
        <v>20</v>
      </c>
      <c r="H873">
        <v>2320</v>
      </c>
      <c r="I873">
        <f>IF(H873=0, 0,ROUND(E873/H873,0))</f>
        <v>84</v>
      </c>
      <c r="J873" t="s">
        <v>21</v>
      </c>
      <c r="K873" t="s">
        <v>22</v>
      </c>
      <c r="L873">
        <v>1509512400</v>
      </c>
      <c r="M873">
        <v>1511071200</v>
      </c>
      <c r="N873" s="7">
        <f>(((L873/60)/60)/24)+DATE(1970,1,1)</f>
        <v>43040.208333333328</v>
      </c>
      <c r="O873" s="7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>LEFT(R873,FIND("/",R873,1)-1)</f>
        <v>theater</v>
      </c>
      <c r="T873" t="str">
        <f>RIGHT(R873,LEN(R873) - FIND("/",R873,1))</f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ROUND(E874/D874*100,0)</f>
        <v>170</v>
      </c>
      <c r="G874" t="s">
        <v>20</v>
      </c>
      <c r="H874">
        <v>81</v>
      </c>
      <c r="I874">
        <f>IF(H874=0, 0,ROUND(E874/H874,0))</f>
        <v>99</v>
      </c>
      <c r="J874" t="s">
        <v>26</v>
      </c>
      <c r="K874" t="s">
        <v>27</v>
      </c>
      <c r="L874">
        <v>1535950800</v>
      </c>
      <c r="M874">
        <v>1536382800</v>
      </c>
      <c r="N874" s="7">
        <f>(((L874/60)/60)/24)+DATE(1970,1,1)</f>
        <v>43346.208333333328</v>
      </c>
      <c r="O874" s="7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LEFT(R874,FIND("/",R874,1)-1)</f>
        <v>film &amp; video</v>
      </c>
      <c r="T874" t="str">
        <f>RIGHT(R874,LEN(R874) - FIND("/",R874,1))</f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ROUND(E875/D875*100,0)</f>
        <v>188</v>
      </c>
      <c r="G875" t="s">
        <v>20</v>
      </c>
      <c r="H875">
        <v>1887</v>
      </c>
      <c r="I875">
        <f>IF(H875=0, 0,ROUND(E875/H875,0))</f>
        <v>42</v>
      </c>
      <c r="J875" t="s">
        <v>21</v>
      </c>
      <c r="K875" t="s">
        <v>22</v>
      </c>
      <c r="L875">
        <v>1389160800</v>
      </c>
      <c r="M875">
        <v>1389592800</v>
      </c>
      <c r="N875" s="7">
        <f>(((L875/60)/60)/24)+DATE(1970,1,1)</f>
        <v>41647.25</v>
      </c>
      <c r="O875" s="7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>LEFT(R875,FIND("/",R875,1)-1)</f>
        <v>photography</v>
      </c>
      <c r="T875" t="str">
        <f>RIGHT(R875,LEN(R875) - FIND("/",R875,1))</f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ROUND(E876/D876*100,0)</f>
        <v>347</v>
      </c>
      <c r="G876" t="s">
        <v>20</v>
      </c>
      <c r="H876">
        <v>4358</v>
      </c>
      <c r="I876">
        <f>IF(H876=0, 0,ROUND(E876/H876,0))</f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>(((L876/60)/60)/24)+DATE(1970,1,1)</f>
        <v>40291.208333333336</v>
      </c>
      <c r="O876" s="7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LEFT(R876,FIND("/",R876,1)-1)</f>
        <v>photography</v>
      </c>
      <c r="T876" t="str">
        <f>RIGHT(R876,LEN(R876) - FIND("/",R876,1))</f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ROUND(E877/D877*100,0)</f>
        <v>69</v>
      </c>
      <c r="G877" t="s">
        <v>14</v>
      </c>
      <c r="H877">
        <v>67</v>
      </c>
      <c r="I877">
        <f>IF(H877=0, 0,ROUND(E877/H877,0))</f>
        <v>82</v>
      </c>
      <c r="J877" t="s">
        <v>21</v>
      </c>
      <c r="K877" t="s">
        <v>22</v>
      </c>
      <c r="L877">
        <v>1294898400</v>
      </c>
      <c r="M877">
        <v>1294984800</v>
      </c>
      <c r="N877" s="7">
        <f>(((L877/60)/60)/24)+DATE(1970,1,1)</f>
        <v>40556.25</v>
      </c>
      <c r="O877" s="7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>LEFT(R877,FIND("/",R877,1)-1)</f>
        <v>music</v>
      </c>
      <c r="T877" t="str">
        <f>RIGHT(R877,LEN(R877) - FIND("/",R877,1))</f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ROUND(E878/D878*100,0)</f>
        <v>25</v>
      </c>
      <c r="G878" t="s">
        <v>14</v>
      </c>
      <c r="H878">
        <v>57</v>
      </c>
      <c r="I878">
        <f>IF(H878=0, 0,ROUND(E878/H878,0))</f>
        <v>37</v>
      </c>
      <c r="J878" t="s">
        <v>15</v>
      </c>
      <c r="K878" t="s">
        <v>16</v>
      </c>
      <c r="L878">
        <v>1559970000</v>
      </c>
      <c r="M878">
        <v>1562043600</v>
      </c>
      <c r="N878" s="7">
        <f>(((L878/60)/60)/24)+DATE(1970,1,1)</f>
        <v>43624.208333333328</v>
      </c>
      <c r="O878" s="7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LEFT(R878,FIND("/",R878,1)-1)</f>
        <v>photography</v>
      </c>
      <c r="T878" t="str">
        <f>RIGHT(R878,LEN(R878) - FIND("/",R878,1))</f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ROUND(E879/D879*100,0)</f>
        <v>77</v>
      </c>
      <c r="G879" t="s">
        <v>14</v>
      </c>
      <c r="H879">
        <v>1229</v>
      </c>
      <c r="I879">
        <f>IF(H879=0, 0,ROUND(E879/H879,0))</f>
        <v>103</v>
      </c>
      <c r="J879" t="s">
        <v>21</v>
      </c>
      <c r="K879" t="s">
        <v>22</v>
      </c>
      <c r="L879">
        <v>1469509200</v>
      </c>
      <c r="M879">
        <v>1469595600</v>
      </c>
      <c r="N879" s="7">
        <f>(((L879/60)/60)/24)+DATE(1970,1,1)</f>
        <v>42577.208333333328</v>
      </c>
      <c r="O879" s="7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LEFT(R879,FIND("/",R879,1)-1)</f>
        <v>food</v>
      </c>
      <c r="T879" t="str">
        <f>RIGHT(R879,LEN(R879) - FIND("/",R879,1))</f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ROUND(E880/D880*100,0)</f>
        <v>37</v>
      </c>
      <c r="G880" t="s">
        <v>14</v>
      </c>
      <c r="H880">
        <v>12</v>
      </c>
      <c r="I880">
        <f>IF(H880=0, 0,ROUND(E880/H880,0))</f>
        <v>84</v>
      </c>
      <c r="J880" t="s">
        <v>107</v>
      </c>
      <c r="K880" t="s">
        <v>108</v>
      </c>
      <c r="L880">
        <v>1579068000</v>
      </c>
      <c r="M880">
        <v>1581141600</v>
      </c>
      <c r="N880" s="7">
        <f>(((L880/60)/60)/24)+DATE(1970,1,1)</f>
        <v>43845.25</v>
      </c>
      <c r="O880" s="7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>LEFT(R880,FIND("/",R880,1)-1)</f>
        <v>music</v>
      </c>
      <c r="T880" t="str">
        <f>RIGHT(R880,LEN(R880) - FIND("/",R880,1))</f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ROUND(E881/D881*100,0)</f>
        <v>544</v>
      </c>
      <c r="G881" t="s">
        <v>20</v>
      </c>
      <c r="H881">
        <v>53</v>
      </c>
      <c r="I881">
        <f>IF(H881=0, 0,ROUND(E881/H881,0))</f>
        <v>103</v>
      </c>
      <c r="J881" t="s">
        <v>21</v>
      </c>
      <c r="K881" t="s">
        <v>22</v>
      </c>
      <c r="L881">
        <v>1487743200</v>
      </c>
      <c r="M881">
        <v>1488520800</v>
      </c>
      <c r="N881" s="7">
        <f>(((L881/60)/60)/24)+DATE(1970,1,1)</f>
        <v>42788.25</v>
      </c>
      <c r="O881" s="7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>LEFT(R881,FIND("/",R881,1)-1)</f>
        <v>publishing</v>
      </c>
      <c r="T881" t="str">
        <f>RIGHT(R881,LEN(R881) - FIND("/",R881,1))</f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ROUND(E882/D882*100,0)</f>
        <v>229</v>
      </c>
      <c r="G882" t="s">
        <v>20</v>
      </c>
      <c r="H882">
        <v>2414</v>
      </c>
      <c r="I882">
        <f>IF(H882=0, 0,ROUND(E882/H882,0))</f>
        <v>80</v>
      </c>
      <c r="J882" t="s">
        <v>21</v>
      </c>
      <c r="K882" t="s">
        <v>22</v>
      </c>
      <c r="L882">
        <v>1563685200</v>
      </c>
      <c r="M882">
        <v>1563858000</v>
      </c>
      <c r="N882" s="7">
        <f>(((L882/60)/60)/24)+DATE(1970,1,1)</f>
        <v>43667.208333333328</v>
      </c>
      <c r="O882" s="7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LEFT(R882,FIND("/",R882,1)-1)</f>
        <v>music</v>
      </c>
      <c r="T882" t="str">
        <f>RIGHT(R882,LEN(R882) - FIND("/",R882,1))</f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ROUND(E883/D883*100,0)</f>
        <v>39</v>
      </c>
      <c r="G883" t="s">
        <v>14</v>
      </c>
      <c r="H883">
        <v>452</v>
      </c>
      <c r="I883">
        <f>IF(H883=0, 0,ROUND(E883/H883,0))</f>
        <v>70</v>
      </c>
      <c r="J883" t="s">
        <v>21</v>
      </c>
      <c r="K883" t="s">
        <v>22</v>
      </c>
      <c r="L883">
        <v>1436418000</v>
      </c>
      <c r="M883">
        <v>1438923600</v>
      </c>
      <c r="N883" s="7">
        <f>(((L883/60)/60)/24)+DATE(1970,1,1)</f>
        <v>42194.208333333328</v>
      </c>
      <c r="O883" s="7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LEFT(R883,FIND("/",R883,1)-1)</f>
        <v>theater</v>
      </c>
      <c r="T883" t="str">
        <f>RIGHT(R883,LEN(R883) - FIND("/",R883,1))</f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ROUND(E884/D884*100,0)</f>
        <v>370</v>
      </c>
      <c r="G884" t="s">
        <v>20</v>
      </c>
      <c r="H884">
        <v>80</v>
      </c>
      <c r="I884">
        <f>IF(H884=0, 0,ROUND(E884/H884,0))</f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>(((L884/60)/60)/24)+DATE(1970,1,1)</f>
        <v>42025.25</v>
      </c>
      <c r="O884" s="7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>LEFT(R884,FIND("/",R884,1)-1)</f>
        <v>theater</v>
      </c>
      <c r="T884" t="str">
        <f>RIGHT(R884,LEN(R884) - FIND("/",R884,1))</f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ROUND(E885/D885*100,0)</f>
        <v>238</v>
      </c>
      <c r="G885" t="s">
        <v>20</v>
      </c>
      <c r="H885">
        <v>193</v>
      </c>
      <c r="I885">
        <f>IF(H885=0, 0,ROUND(E885/H885,0))</f>
        <v>42</v>
      </c>
      <c r="J885" t="s">
        <v>21</v>
      </c>
      <c r="K885" t="s">
        <v>22</v>
      </c>
      <c r="L885">
        <v>1274763600</v>
      </c>
      <c r="M885">
        <v>1277874000</v>
      </c>
      <c r="N885" s="7">
        <f>(((L885/60)/60)/24)+DATE(1970,1,1)</f>
        <v>40323.208333333336</v>
      </c>
      <c r="O885" s="7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LEFT(R885,FIND("/",R885,1)-1)</f>
        <v>film &amp; video</v>
      </c>
      <c r="T885" t="str">
        <f>RIGHT(R885,LEN(R885) - FIND("/",R885,1))</f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ROUND(E886/D886*100,0)</f>
        <v>64</v>
      </c>
      <c r="G886" t="s">
        <v>14</v>
      </c>
      <c r="H886">
        <v>1886</v>
      </c>
      <c r="I886">
        <f>IF(H886=0, 0,ROUND(E886/H886,0))</f>
        <v>58</v>
      </c>
      <c r="J886" t="s">
        <v>21</v>
      </c>
      <c r="K886" t="s">
        <v>22</v>
      </c>
      <c r="L886">
        <v>1399179600</v>
      </c>
      <c r="M886">
        <v>1399352400</v>
      </c>
      <c r="N886" s="7">
        <f>(((L886/60)/60)/24)+DATE(1970,1,1)</f>
        <v>41763.208333333336</v>
      </c>
      <c r="O886" s="7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LEFT(R886,FIND("/",R886,1)-1)</f>
        <v>theater</v>
      </c>
      <c r="T886" t="str">
        <f>RIGHT(R886,LEN(R886) - FIND("/",R886,1))</f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ROUND(E887/D887*100,0)</f>
        <v>118</v>
      </c>
      <c r="G887" t="s">
        <v>20</v>
      </c>
      <c r="H887">
        <v>52</v>
      </c>
      <c r="I887">
        <f>IF(H887=0, 0,ROUND(E887/H887,0))</f>
        <v>41</v>
      </c>
      <c r="J887" t="s">
        <v>21</v>
      </c>
      <c r="K887" t="s">
        <v>22</v>
      </c>
      <c r="L887">
        <v>1275800400</v>
      </c>
      <c r="M887">
        <v>1279083600</v>
      </c>
      <c r="N887" s="7">
        <f>(((L887/60)/60)/24)+DATE(1970,1,1)</f>
        <v>40335.208333333336</v>
      </c>
      <c r="O887" s="7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LEFT(R887,FIND("/",R887,1)-1)</f>
        <v>theater</v>
      </c>
      <c r="T887" t="str">
        <f>RIGHT(R887,LEN(R887) - FIND("/",R887,1))</f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ROUND(E888/D888*100,0)</f>
        <v>85</v>
      </c>
      <c r="G888" t="s">
        <v>14</v>
      </c>
      <c r="H888">
        <v>1825</v>
      </c>
      <c r="I888">
        <f>IF(H888=0, 0,ROUND(E888/H888,0))</f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>(((L888/60)/60)/24)+DATE(1970,1,1)</f>
        <v>40416.208333333336</v>
      </c>
      <c r="O888" s="7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LEFT(R888,FIND("/",R888,1)-1)</f>
        <v>music</v>
      </c>
      <c r="T888" t="str">
        <f>RIGHT(R888,LEN(R888) - FIND("/",R888,1))</f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ROUND(E889/D889*100,0)</f>
        <v>29</v>
      </c>
      <c r="G889" t="s">
        <v>14</v>
      </c>
      <c r="H889">
        <v>31</v>
      </c>
      <c r="I889">
        <f>IF(H889=0, 0,ROUND(E889/H889,0))</f>
        <v>74</v>
      </c>
      <c r="J889" t="s">
        <v>21</v>
      </c>
      <c r="K889" t="s">
        <v>22</v>
      </c>
      <c r="L889">
        <v>1437109200</v>
      </c>
      <c r="M889">
        <v>1441170000</v>
      </c>
      <c r="N889" s="7">
        <f>(((L889/60)/60)/24)+DATE(1970,1,1)</f>
        <v>42202.208333333328</v>
      </c>
      <c r="O889" s="7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LEFT(R889,FIND("/",R889,1)-1)</f>
        <v>theater</v>
      </c>
      <c r="T889" t="str">
        <f>RIGHT(R889,LEN(R889) - FIND("/",R889,1))</f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ROUND(E890/D890*100,0)</f>
        <v>210</v>
      </c>
      <c r="G890" t="s">
        <v>20</v>
      </c>
      <c r="H890">
        <v>290</v>
      </c>
      <c r="I890">
        <f>IF(H890=0, 0,ROUND(E890/H890,0))</f>
        <v>42</v>
      </c>
      <c r="J890" t="s">
        <v>21</v>
      </c>
      <c r="K890" t="s">
        <v>22</v>
      </c>
      <c r="L890">
        <v>1491886800</v>
      </c>
      <c r="M890">
        <v>1493528400</v>
      </c>
      <c r="N890" s="7">
        <f>(((L890/60)/60)/24)+DATE(1970,1,1)</f>
        <v>42836.208333333328</v>
      </c>
      <c r="O890" s="7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LEFT(R890,FIND("/",R890,1)-1)</f>
        <v>theater</v>
      </c>
      <c r="T890" t="str">
        <f>RIGHT(R890,LEN(R890) - FIND("/",R890,1))</f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ROUND(E891/D891*100,0)</f>
        <v>170</v>
      </c>
      <c r="G891" t="s">
        <v>20</v>
      </c>
      <c r="H891">
        <v>122</v>
      </c>
      <c r="I891">
        <f>IF(H891=0, 0,ROUND(E891/H891,0))</f>
        <v>78</v>
      </c>
      <c r="J891" t="s">
        <v>21</v>
      </c>
      <c r="K891" t="s">
        <v>22</v>
      </c>
      <c r="L891">
        <v>1394600400</v>
      </c>
      <c r="M891">
        <v>1395205200</v>
      </c>
      <c r="N891" s="7">
        <f>(((L891/60)/60)/24)+DATE(1970,1,1)</f>
        <v>41710.208333333336</v>
      </c>
      <c r="O891" s="7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LEFT(R891,FIND("/",R891,1)-1)</f>
        <v>music</v>
      </c>
      <c r="T891" t="str">
        <f>RIGHT(R891,LEN(R891) - FIND("/",R891,1))</f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ROUND(E892/D892*100,0)</f>
        <v>116</v>
      </c>
      <c r="G892" t="s">
        <v>20</v>
      </c>
      <c r="H892">
        <v>1470</v>
      </c>
      <c r="I892">
        <f>IF(H892=0, 0,ROUND(E892/H892,0))</f>
        <v>106</v>
      </c>
      <c r="J892" t="s">
        <v>21</v>
      </c>
      <c r="K892" t="s">
        <v>22</v>
      </c>
      <c r="L892">
        <v>1561352400</v>
      </c>
      <c r="M892">
        <v>1561438800</v>
      </c>
      <c r="N892" s="7">
        <f>(((L892/60)/60)/24)+DATE(1970,1,1)</f>
        <v>43640.208333333328</v>
      </c>
      <c r="O892" s="7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LEFT(R892,FIND("/",R892,1)-1)</f>
        <v>music</v>
      </c>
      <c r="T892" t="str">
        <f>RIGHT(R892,LEN(R892) - FIND("/",R892,1))</f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ROUND(E893/D893*100,0)</f>
        <v>259</v>
      </c>
      <c r="G893" t="s">
        <v>20</v>
      </c>
      <c r="H893">
        <v>165</v>
      </c>
      <c r="I893">
        <f>IF(H893=0, 0,ROUND(E893/H893,0))</f>
        <v>47</v>
      </c>
      <c r="J893" t="s">
        <v>15</v>
      </c>
      <c r="K893" t="s">
        <v>16</v>
      </c>
      <c r="L893">
        <v>1322892000</v>
      </c>
      <c r="M893">
        <v>1326693600</v>
      </c>
      <c r="N893" s="7">
        <f>(((L893/60)/60)/24)+DATE(1970,1,1)</f>
        <v>40880.25</v>
      </c>
      <c r="O893" s="7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>LEFT(R893,FIND("/",R893,1)-1)</f>
        <v>film &amp; video</v>
      </c>
      <c r="T893" t="str">
        <f>RIGHT(R893,LEN(R893) - FIND("/",R893,1))</f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ROUND(E894/D894*100,0)</f>
        <v>231</v>
      </c>
      <c r="G894" t="s">
        <v>20</v>
      </c>
      <c r="H894">
        <v>182</v>
      </c>
      <c r="I894">
        <f>IF(H894=0, 0,ROUND(E894/H894,0))</f>
        <v>76</v>
      </c>
      <c r="J894" t="s">
        <v>21</v>
      </c>
      <c r="K894" t="s">
        <v>22</v>
      </c>
      <c r="L894">
        <v>1274418000</v>
      </c>
      <c r="M894">
        <v>1277960400</v>
      </c>
      <c r="N894" s="7">
        <f>(((L894/60)/60)/24)+DATE(1970,1,1)</f>
        <v>40319.208333333336</v>
      </c>
      <c r="O894" s="7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LEFT(R894,FIND("/",R894,1)-1)</f>
        <v>publishing</v>
      </c>
      <c r="T894" t="str">
        <f>RIGHT(R894,LEN(R894) - FIND("/",R894,1))</f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ROUND(E895/D895*100,0)</f>
        <v>128</v>
      </c>
      <c r="G895" t="s">
        <v>20</v>
      </c>
      <c r="H895">
        <v>199</v>
      </c>
      <c r="I895">
        <f>IF(H895=0, 0,ROUND(E895/H895,0))</f>
        <v>54</v>
      </c>
      <c r="J895" t="s">
        <v>107</v>
      </c>
      <c r="K895" t="s">
        <v>108</v>
      </c>
      <c r="L895">
        <v>1434344400</v>
      </c>
      <c r="M895">
        <v>1434690000</v>
      </c>
      <c r="N895" s="7">
        <f>(((L895/60)/60)/24)+DATE(1970,1,1)</f>
        <v>42170.208333333328</v>
      </c>
      <c r="O895" s="7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LEFT(R895,FIND("/",R895,1)-1)</f>
        <v>film &amp; video</v>
      </c>
      <c r="T895" t="str">
        <f>RIGHT(R895,LEN(R895) - FIND("/",R895,1))</f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ROUND(E896/D896*100,0)</f>
        <v>189</v>
      </c>
      <c r="G896" t="s">
        <v>20</v>
      </c>
      <c r="H896">
        <v>56</v>
      </c>
      <c r="I896">
        <f>IF(H896=0, 0,ROUND(E896/H896,0))</f>
        <v>57</v>
      </c>
      <c r="J896" t="s">
        <v>40</v>
      </c>
      <c r="K896" t="s">
        <v>41</v>
      </c>
      <c r="L896">
        <v>1373518800</v>
      </c>
      <c r="M896">
        <v>1376110800</v>
      </c>
      <c r="N896" s="7">
        <f>(((L896/60)/60)/24)+DATE(1970,1,1)</f>
        <v>41466.208333333336</v>
      </c>
      <c r="O896" s="7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LEFT(R896,FIND("/",R896,1)-1)</f>
        <v>film &amp; video</v>
      </c>
      <c r="T896" t="str">
        <f>RIGHT(R896,LEN(R896) - FIND("/",R896,1))</f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ROUND(E897/D897*100,0)</f>
        <v>7</v>
      </c>
      <c r="G897" t="s">
        <v>14</v>
      </c>
      <c r="H897">
        <v>107</v>
      </c>
      <c r="I897">
        <f>IF(H897=0, 0,ROUND(E897/H897,0))</f>
        <v>104</v>
      </c>
      <c r="J897" t="s">
        <v>21</v>
      </c>
      <c r="K897" t="s">
        <v>22</v>
      </c>
      <c r="L897">
        <v>1517637600</v>
      </c>
      <c r="M897">
        <v>1518415200</v>
      </c>
      <c r="N897" s="7">
        <f>(((L897/60)/60)/24)+DATE(1970,1,1)</f>
        <v>43134.25</v>
      </c>
      <c r="O897" s="7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>LEFT(R897,FIND("/",R897,1)-1)</f>
        <v>theater</v>
      </c>
      <c r="T897" t="str">
        <f>RIGHT(R897,LEN(R897) - FIND("/",R897,1))</f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ROUND(E898/D898*100,0)</f>
        <v>774</v>
      </c>
      <c r="G898" t="s">
        <v>20</v>
      </c>
      <c r="H898">
        <v>1460</v>
      </c>
      <c r="I898">
        <f>IF(H898=0, 0,ROUND(E898/H898,0))</f>
        <v>105</v>
      </c>
      <c r="J898" t="s">
        <v>26</v>
      </c>
      <c r="K898" t="s">
        <v>27</v>
      </c>
      <c r="L898">
        <v>1310619600</v>
      </c>
      <c r="M898">
        <v>1310878800</v>
      </c>
      <c r="N898" s="7">
        <f>(((L898/60)/60)/24)+DATE(1970,1,1)</f>
        <v>40738.208333333336</v>
      </c>
      <c r="O898" s="7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LEFT(R898,FIND("/",R898,1)-1)</f>
        <v>food</v>
      </c>
      <c r="T898" t="str">
        <f>RIGHT(R898,LEN(R898) - FIND("/",R898,1))</f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ROUND(E899/D899*100,0)</f>
        <v>28</v>
      </c>
      <c r="G899" t="s">
        <v>14</v>
      </c>
      <c r="H899">
        <v>27</v>
      </c>
      <c r="I899">
        <f>IF(H899=0, 0,ROUND(E899/H899,0))</f>
        <v>90</v>
      </c>
      <c r="J899" t="s">
        <v>21</v>
      </c>
      <c r="K899" t="s">
        <v>22</v>
      </c>
      <c r="L899">
        <v>1556427600</v>
      </c>
      <c r="M899">
        <v>1556600400</v>
      </c>
      <c r="N899" s="7">
        <f>(((L899/60)/60)/24)+DATE(1970,1,1)</f>
        <v>43583.208333333328</v>
      </c>
      <c r="O899" s="7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LEFT(R899,FIND("/",R899,1)-1)</f>
        <v>theater</v>
      </c>
      <c r="T899" t="str">
        <f>RIGHT(R899,LEN(R899) - FIND("/",R899,1))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ROUND(E900/D900*100,0)</f>
        <v>52</v>
      </c>
      <c r="G900" t="s">
        <v>14</v>
      </c>
      <c r="H900">
        <v>1221</v>
      </c>
      <c r="I900">
        <f>IF(H900=0, 0,ROUND(E900/H900,0))</f>
        <v>77</v>
      </c>
      <c r="J900" t="s">
        <v>21</v>
      </c>
      <c r="K900" t="s">
        <v>22</v>
      </c>
      <c r="L900">
        <v>1576476000</v>
      </c>
      <c r="M900">
        <v>1576994400</v>
      </c>
      <c r="N900" s="7">
        <f>(((L900/60)/60)/24)+DATE(1970,1,1)</f>
        <v>43815.25</v>
      </c>
      <c r="O900" s="7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>LEFT(R900,FIND("/",R900,1)-1)</f>
        <v>film &amp; video</v>
      </c>
      <c r="T900" t="str">
        <f>RIGHT(R900,LEN(R900) - FIND("/",R900,1))</f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ROUND(E901/D901*100,0)</f>
        <v>407</v>
      </c>
      <c r="G901" t="s">
        <v>20</v>
      </c>
      <c r="H901">
        <v>123</v>
      </c>
      <c r="I901">
        <f>IF(H901=0, 0,ROUND(E901/H901,0))</f>
        <v>103</v>
      </c>
      <c r="J901" t="s">
        <v>98</v>
      </c>
      <c r="K901" t="s">
        <v>99</v>
      </c>
      <c r="L901">
        <v>1381122000</v>
      </c>
      <c r="M901">
        <v>1382677200</v>
      </c>
      <c r="N901" s="7">
        <f>(((L901/60)/60)/24)+DATE(1970,1,1)</f>
        <v>41554.208333333336</v>
      </c>
      <c r="O901" s="7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LEFT(R901,FIND("/",R901,1)-1)</f>
        <v>music</v>
      </c>
      <c r="T901" t="str">
        <f>RIGHT(R901,LEN(R901) - FIND("/",R901,1))</f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ROUND(E902/D902*100,0)</f>
        <v>2</v>
      </c>
      <c r="G902" t="s">
        <v>14</v>
      </c>
      <c r="H902">
        <v>1</v>
      </c>
      <c r="I902">
        <f>IF(H902=0, 0,ROUND(E902/H902,0))</f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>(((L902/60)/60)/24)+DATE(1970,1,1)</f>
        <v>41901.208333333336</v>
      </c>
      <c r="O902" s="7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LEFT(R902,FIND("/",R902,1)-1)</f>
        <v>technology</v>
      </c>
      <c r="T902" t="str">
        <f>RIGHT(R902,LEN(R902) - FIND("/",R902,1))</f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ROUND(E903/D903*100,0)</f>
        <v>156</v>
      </c>
      <c r="G903" t="s">
        <v>20</v>
      </c>
      <c r="H903">
        <v>159</v>
      </c>
      <c r="I903">
        <f>IF(H903=0, 0,ROUND(E903/H903,0))</f>
        <v>55</v>
      </c>
      <c r="J903" t="s">
        <v>21</v>
      </c>
      <c r="K903" t="s">
        <v>22</v>
      </c>
      <c r="L903">
        <v>1531803600</v>
      </c>
      <c r="M903">
        <v>1534654800</v>
      </c>
      <c r="N903" s="7">
        <f>(((L903/60)/60)/24)+DATE(1970,1,1)</f>
        <v>43298.208333333328</v>
      </c>
      <c r="O903" s="7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LEFT(R903,FIND("/",R903,1)-1)</f>
        <v>music</v>
      </c>
      <c r="T903" t="str">
        <f>RIGHT(R903,LEN(R903) - FIND("/",R903,1))</f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ROUND(E904/D904*100,0)</f>
        <v>252</v>
      </c>
      <c r="G904" t="s">
        <v>20</v>
      </c>
      <c r="H904">
        <v>110</v>
      </c>
      <c r="I904">
        <f>IF(H904=0, 0,ROUND(E904/H904,0))</f>
        <v>32</v>
      </c>
      <c r="J904" t="s">
        <v>21</v>
      </c>
      <c r="K904" t="s">
        <v>22</v>
      </c>
      <c r="L904">
        <v>1454133600</v>
      </c>
      <c r="M904">
        <v>1457762400</v>
      </c>
      <c r="N904" s="7">
        <f>(((L904/60)/60)/24)+DATE(1970,1,1)</f>
        <v>42399.25</v>
      </c>
      <c r="O904" s="7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>LEFT(R904,FIND("/",R904,1)-1)</f>
        <v>technology</v>
      </c>
      <c r="T904" t="str">
        <f>RIGHT(R904,LEN(R904) - FIND("/",R904,1))</f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ROUND(E905/D905*100,0)</f>
        <v>2</v>
      </c>
      <c r="G905" t="s">
        <v>47</v>
      </c>
      <c r="H905">
        <v>14</v>
      </c>
      <c r="I905">
        <f>IF(H905=0, 0,ROUND(E905/H905,0))</f>
        <v>51</v>
      </c>
      <c r="J905" t="s">
        <v>21</v>
      </c>
      <c r="K905" t="s">
        <v>22</v>
      </c>
      <c r="L905">
        <v>1336194000</v>
      </c>
      <c r="M905">
        <v>1337490000</v>
      </c>
      <c r="N905" s="7">
        <f>(((L905/60)/60)/24)+DATE(1970,1,1)</f>
        <v>41034.208333333336</v>
      </c>
      <c r="O905" s="7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LEFT(R905,FIND("/",R905,1)-1)</f>
        <v>publishing</v>
      </c>
      <c r="T905" t="str">
        <f>RIGHT(R905,LEN(R905) - FIND("/",R905,1))</f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ROUND(E906/D906*100,0)</f>
        <v>12</v>
      </c>
      <c r="G906" t="s">
        <v>14</v>
      </c>
      <c r="H906">
        <v>16</v>
      </c>
      <c r="I906">
        <f>IF(H906=0, 0,ROUND(E906/H906,0))</f>
        <v>50</v>
      </c>
      <c r="J906" t="s">
        <v>21</v>
      </c>
      <c r="K906" t="s">
        <v>22</v>
      </c>
      <c r="L906">
        <v>1349326800</v>
      </c>
      <c r="M906">
        <v>1349672400</v>
      </c>
      <c r="N906" s="7">
        <f>(((L906/60)/60)/24)+DATE(1970,1,1)</f>
        <v>41186.208333333336</v>
      </c>
      <c r="O906" s="7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LEFT(R906,FIND("/",R906,1)-1)</f>
        <v>publishing</v>
      </c>
      <c r="T906" t="str">
        <f>RIGHT(R906,LEN(R906) - FIND("/",R906,1))</f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ROUND(E907/D907*100,0)</f>
        <v>164</v>
      </c>
      <c r="G907" t="s">
        <v>20</v>
      </c>
      <c r="H907">
        <v>236</v>
      </c>
      <c r="I907">
        <f>IF(H907=0, 0,ROUND(E907/H907,0))</f>
        <v>55</v>
      </c>
      <c r="J907" t="s">
        <v>21</v>
      </c>
      <c r="K907" t="s">
        <v>22</v>
      </c>
      <c r="L907">
        <v>1379566800</v>
      </c>
      <c r="M907">
        <v>1379826000</v>
      </c>
      <c r="N907" s="7">
        <f>(((L907/60)/60)/24)+DATE(1970,1,1)</f>
        <v>41536.208333333336</v>
      </c>
      <c r="O907" s="7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LEFT(R907,FIND("/",R907,1)-1)</f>
        <v>theater</v>
      </c>
      <c r="T907" t="str">
        <f>RIGHT(R907,LEN(R907) - FIND("/",R907,1))</f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ROUND(E908/D908*100,0)</f>
        <v>163</v>
      </c>
      <c r="G908" t="s">
        <v>20</v>
      </c>
      <c r="H908">
        <v>191</v>
      </c>
      <c r="I908">
        <f>IF(H908=0, 0,ROUND(E908/H908,0))</f>
        <v>47</v>
      </c>
      <c r="J908" t="s">
        <v>21</v>
      </c>
      <c r="K908" t="s">
        <v>22</v>
      </c>
      <c r="L908">
        <v>1494651600</v>
      </c>
      <c r="M908">
        <v>1497762000</v>
      </c>
      <c r="N908" s="7">
        <f>(((L908/60)/60)/24)+DATE(1970,1,1)</f>
        <v>42868.208333333328</v>
      </c>
      <c r="O908" s="7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LEFT(R908,FIND("/",R908,1)-1)</f>
        <v>film &amp; video</v>
      </c>
      <c r="T908" t="str">
        <f>RIGHT(R908,LEN(R908) - FIND("/",R908,1))</f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ROUND(E909/D909*100,0)</f>
        <v>20</v>
      </c>
      <c r="G909" t="s">
        <v>14</v>
      </c>
      <c r="H909">
        <v>41</v>
      </c>
      <c r="I909">
        <f>IF(H909=0, 0,ROUND(E909/H909,0))</f>
        <v>45</v>
      </c>
      <c r="J909" t="s">
        <v>21</v>
      </c>
      <c r="K909" t="s">
        <v>22</v>
      </c>
      <c r="L909">
        <v>1303880400</v>
      </c>
      <c r="M909">
        <v>1304485200</v>
      </c>
      <c r="N909" s="7">
        <f>(((L909/60)/60)/24)+DATE(1970,1,1)</f>
        <v>40660.208333333336</v>
      </c>
      <c r="O909" s="7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LEFT(R909,FIND("/",R909,1)-1)</f>
        <v>theater</v>
      </c>
      <c r="T909" t="str">
        <f>RIGHT(R909,LEN(R909) - FIND("/",R909,1))</f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ROUND(E910/D910*100,0)</f>
        <v>319</v>
      </c>
      <c r="G910" t="s">
        <v>20</v>
      </c>
      <c r="H910">
        <v>3934</v>
      </c>
      <c r="I910">
        <f>IF(H910=0, 0,ROUND(E910/H910,0))</f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>(((L910/60)/60)/24)+DATE(1970,1,1)</f>
        <v>41031.208333333336</v>
      </c>
      <c r="O910" s="7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LEFT(R910,FIND("/",R910,1)-1)</f>
        <v>games</v>
      </c>
      <c r="T910" t="str">
        <f>RIGHT(R910,LEN(R910) - FIND("/",R910,1))</f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ROUND(E911/D911*100,0)</f>
        <v>479</v>
      </c>
      <c r="G911" t="s">
        <v>20</v>
      </c>
      <c r="H911">
        <v>80</v>
      </c>
      <c r="I911">
        <f>IF(H911=0, 0,ROUND(E911/H911,0))</f>
        <v>108</v>
      </c>
      <c r="J911" t="s">
        <v>15</v>
      </c>
      <c r="K911" t="s">
        <v>16</v>
      </c>
      <c r="L911">
        <v>1528088400</v>
      </c>
      <c r="M911">
        <v>1530421200</v>
      </c>
      <c r="N911" s="7">
        <f>(((L911/60)/60)/24)+DATE(1970,1,1)</f>
        <v>43255.208333333328</v>
      </c>
      <c r="O911" s="7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LEFT(R911,FIND("/",R911,1)-1)</f>
        <v>theater</v>
      </c>
      <c r="T911" t="str">
        <f>RIGHT(R911,LEN(R911) - FIND("/",R911,1))</f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ROUND(E912/D912*100,0)</f>
        <v>20</v>
      </c>
      <c r="G912" t="s">
        <v>74</v>
      </c>
      <c r="H912">
        <v>296</v>
      </c>
      <c r="I912">
        <f>IF(H912=0, 0,ROUND(E912/H912,0))</f>
        <v>102</v>
      </c>
      <c r="J912" t="s">
        <v>21</v>
      </c>
      <c r="K912" t="s">
        <v>22</v>
      </c>
      <c r="L912">
        <v>1421906400</v>
      </c>
      <c r="M912">
        <v>1421992800</v>
      </c>
      <c r="N912" s="7">
        <f>(((L912/60)/60)/24)+DATE(1970,1,1)</f>
        <v>42026.25</v>
      </c>
      <c r="O912" s="7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>LEFT(R912,FIND("/",R912,1)-1)</f>
        <v>theater</v>
      </c>
      <c r="T912" t="str">
        <f>RIGHT(R912,LEN(R912) - FIND("/",R912,1))</f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ROUND(E913/D913*100,0)</f>
        <v>199</v>
      </c>
      <c r="G913" t="s">
        <v>20</v>
      </c>
      <c r="H913">
        <v>462</v>
      </c>
      <c r="I913">
        <f>IF(H913=0, 0,ROUND(E913/H913,0))</f>
        <v>25</v>
      </c>
      <c r="J913" t="s">
        <v>21</v>
      </c>
      <c r="K913" t="s">
        <v>22</v>
      </c>
      <c r="L913">
        <v>1568005200</v>
      </c>
      <c r="M913">
        <v>1568178000</v>
      </c>
      <c r="N913" s="7">
        <f>(((L913/60)/60)/24)+DATE(1970,1,1)</f>
        <v>43717.208333333328</v>
      </c>
      <c r="O913" s="7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LEFT(R913,FIND("/",R913,1)-1)</f>
        <v>technology</v>
      </c>
      <c r="T913" t="str">
        <f>RIGHT(R913,LEN(R913) - FIND("/",R913,1))</f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ROUND(E914/D914*100,0)</f>
        <v>795</v>
      </c>
      <c r="G914" t="s">
        <v>20</v>
      </c>
      <c r="H914">
        <v>179</v>
      </c>
      <c r="I914">
        <f>IF(H914=0, 0,ROUND(E914/H914,0))</f>
        <v>80</v>
      </c>
      <c r="J914" t="s">
        <v>21</v>
      </c>
      <c r="K914" t="s">
        <v>22</v>
      </c>
      <c r="L914">
        <v>1346821200</v>
      </c>
      <c r="M914">
        <v>1347944400</v>
      </c>
      <c r="N914" s="7">
        <f>(((L914/60)/60)/24)+DATE(1970,1,1)</f>
        <v>41157.208333333336</v>
      </c>
      <c r="O914" s="7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LEFT(R914,FIND("/",R914,1)-1)</f>
        <v>film &amp; video</v>
      </c>
      <c r="T914" t="str">
        <f>RIGHT(R914,LEN(R914) - FIND("/",R914,1))</f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ROUND(E915/D915*100,0)</f>
        <v>51</v>
      </c>
      <c r="G915" t="s">
        <v>14</v>
      </c>
      <c r="H915">
        <v>523</v>
      </c>
      <c r="I915">
        <f>IF(H915=0, 0,ROUND(E915/H915,0))</f>
        <v>68</v>
      </c>
      <c r="J915" t="s">
        <v>26</v>
      </c>
      <c r="K915" t="s">
        <v>27</v>
      </c>
      <c r="L915">
        <v>1557637200</v>
      </c>
      <c r="M915">
        <v>1558760400</v>
      </c>
      <c r="N915" s="7">
        <f>(((L915/60)/60)/24)+DATE(1970,1,1)</f>
        <v>43597.208333333328</v>
      </c>
      <c r="O915" s="7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LEFT(R915,FIND("/",R915,1)-1)</f>
        <v>film &amp; video</v>
      </c>
      <c r="T915" t="str">
        <f>RIGHT(R915,LEN(R915) - FIND("/",R915,1))</f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ROUND(E916/D916*100,0)</f>
        <v>57</v>
      </c>
      <c r="G916" t="s">
        <v>14</v>
      </c>
      <c r="H916">
        <v>141</v>
      </c>
      <c r="I916">
        <f>IF(H916=0, 0,ROUND(E916/H916,0))</f>
        <v>26</v>
      </c>
      <c r="J916" t="s">
        <v>40</v>
      </c>
      <c r="K916" t="s">
        <v>41</v>
      </c>
      <c r="L916">
        <v>1375592400</v>
      </c>
      <c r="M916">
        <v>1376629200</v>
      </c>
      <c r="N916" s="7">
        <f>(((L916/60)/60)/24)+DATE(1970,1,1)</f>
        <v>41490.208333333336</v>
      </c>
      <c r="O916" s="7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LEFT(R916,FIND("/",R916,1)-1)</f>
        <v>theater</v>
      </c>
      <c r="T916" t="str">
        <f>RIGHT(R916,LEN(R916) - FIND("/",R916,1))</f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ROUND(E917/D917*100,0)</f>
        <v>156</v>
      </c>
      <c r="G917" t="s">
        <v>20</v>
      </c>
      <c r="H917">
        <v>1866</v>
      </c>
      <c r="I917">
        <f>IF(H917=0, 0,ROUND(E917/H917,0))</f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>(((L917/60)/60)/24)+DATE(1970,1,1)</f>
        <v>42976.208333333328</v>
      </c>
      <c r="O917" s="7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LEFT(R917,FIND("/",R917,1)-1)</f>
        <v>film &amp; video</v>
      </c>
      <c r="T917" t="str">
        <f>RIGHT(R917,LEN(R917) - FIND("/",R917,1))</f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ROUND(E918/D918*100,0)</f>
        <v>36</v>
      </c>
      <c r="G918" t="s">
        <v>14</v>
      </c>
      <c r="H918">
        <v>52</v>
      </c>
      <c r="I918">
        <f>IF(H918=0, 0,ROUND(E918/H918,0))</f>
        <v>26</v>
      </c>
      <c r="J918" t="s">
        <v>21</v>
      </c>
      <c r="K918" t="s">
        <v>22</v>
      </c>
      <c r="L918">
        <v>1418882400</v>
      </c>
      <c r="M918">
        <v>1419660000</v>
      </c>
      <c r="N918" s="7">
        <f>(((L918/60)/60)/24)+DATE(1970,1,1)</f>
        <v>41991.25</v>
      </c>
      <c r="O918" s="7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>LEFT(R918,FIND("/",R918,1)-1)</f>
        <v>photography</v>
      </c>
      <c r="T918" t="str">
        <f>RIGHT(R918,LEN(R918) - FIND("/",R918,1))</f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ROUND(E919/D919*100,0)</f>
        <v>58</v>
      </c>
      <c r="G919" t="s">
        <v>47</v>
      </c>
      <c r="H919">
        <v>27</v>
      </c>
      <c r="I919">
        <f>IF(H919=0, 0,ROUND(E919/H919,0))</f>
        <v>78</v>
      </c>
      <c r="J919" t="s">
        <v>40</v>
      </c>
      <c r="K919" t="s">
        <v>41</v>
      </c>
      <c r="L919">
        <v>1309237200</v>
      </c>
      <c r="M919">
        <v>1311310800</v>
      </c>
      <c r="N919" s="7">
        <f>(((L919/60)/60)/24)+DATE(1970,1,1)</f>
        <v>40722.208333333336</v>
      </c>
      <c r="O919" s="7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LEFT(R919,FIND("/",R919,1)-1)</f>
        <v>film &amp; video</v>
      </c>
      <c r="T919" t="str">
        <f>RIGHT(R919,LEN(R919) - FIND("/",R919,1))</f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ROUND(E920/D920*100,0)</f>
        <v>237</v>
      </c>
      <c r="G920" t="s">
        <v>20</v>
      </c>
      <c r="H920">
        <v>156</v>
      </c>
      <c r="I920">
        <f>IF(H920=0, 0,ROUND(E920/H920,0))</f>
        <v>58</v>
      </c>
      <c r="J920" t="s">
        <v>98</v>
      </c>
      <c r="K920" t="s">
        <v>99</v>
      </c>
      <c r="L920">
        <v>1343365200</v>
      </c>
      <c r="M920">
        <v>1344315600</v>
      </c>
      <c r="N920" s="7">
        <f>(((L920/60)/60)/24)+DATE(1970,1,1)</f>
        <v>41117.208333333336</v>
      </c>
      <c r="O920" s="7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LEFT(R920,FIND("/",R920,1)-1)</f>
        <v>publishing</v>
      </c>
      <c r="T920" t="str">
        <f>RIGHT(R920,LEN(R920) - FIND("/",R920,1))</f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ROUND(E921/D921*100,0)</f>
        <v>59</v>
      </c>
      <c r="G921" t="s">
        <v>14</v>
      </c>
      <c r="H921">
        <v>225</v>
      </c>
      <c r="I921">
        <f>IF(H921=0, 0,ROUND(E921/H921,0))</f>
        <v>93</v>
      </c>
      <c r="J921" t="s">
        <v>26</v>
      </c>
      <c r="K921" t="s">
        <v>27</v>
      </c>
      <c r="L921">
        <v>1507957200</v>
      </c>
      <c r="M921">
        <v>1510725600</v>
      </c>
      <c r="N921" s="7">
        <f>(((L921/60)/60)/24)+DATE(1970,1,1)</f>
        <v>43022.208333333328</v>
      </c>
      <c r="O921" s="7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>LEFT(R921,FIND("/",R921,1)-1)</f>
        <v>theater</v>
      </c>
      <c r="T921" t="str">
        <f>RIGHT(R921,LEN(R921) - FIND("/",R921,1))</f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ROUND(E922/D922*100,0)</f>
        <v>183</v>
      </c>
      <c r="G922" t="s">
        <v>20</v>
      </c>
      <c r="H922">
        <v>255</v>
      </c>
      <c r="I922">
        <f>IF(H922=0, 0,ROUND(E922/H922,0))</f>
        <v>38</v>
      </c>
      <c r="J922" t="s">
        <v>21</v>
      </c>
      <c r="K922" t="s">
        <v>22</v>
      </c>
      <c r="L922">
        <v>1549519200</v>
      </c>
      <c r="M922">
        <v>1551247200</v>
      </c>
      <c r="N922" s="7">
        <f>(((L922/60)/60)/24)+DATE(1970,1,1)</f>
        <v>43503.25</v>
      </c>
      <c r="O922" s="7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>LEFT(R922,FIND("/",R922,1)-1)</f>
        <v>film &amp; video</v>
      </c>
      <c r="T922" t="str">
        <f>RIGHT(R922,LEN(R922) - FIND("/",R922,1))</f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ROUND(E923/D923*100,0)</f>
        <v>1</v>
      </c>
      <c r="G923" t="s">
        <v>14</v>
      </c>
      <c r="H923">
        <v>38</v>
      </c>
      <c r="I923">
        <f>IF(H923=0, 0,ROUND(E923/H923,0))</f>
        <v>32</v>
      </c>
      <c r="J923" t="s">
        <v>21</v>
      </c>
      <c r="K923" t="s">
        <v>22</v>
      </c>
      <c r="L923">
        <v>1329026400</v>
      </c>
      <c r="M923">
        <v>1330236000</v>
      </c>
      <c r="N923" s="7">
        <f>(((L923/60)/60)/24)+DATE(1970,1,1)</f>
        <v>40951.25</v>
      </c>
      <c r="O923" s="7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>LEFT(R923,FIND("/",R923,1)-1)</f>
        <v>technology</v>
      </c>
      <c r="T923" t="str">
        <f>RIGHT(R923,LEN(R923) - FIND("/",R923,1))</f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ROUND(E924/D924*100,0)</f>
        <v>176</v>
      </c>
      <c r="G924" t="s">
        <v>20</v>
      </c>
      <c r="H924">
        <v>2261</v>
      </c>
      <c r="I924">
        <f>IF(H924=0, 0,ROUND(E924/H924,0))</f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>(((L924/60)/60)/24)+DATE(1970,1,1)</f>
        <v>43443.25</v>
      </c>
      <c r="O924" s="7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LEFT(R924,FIND("/",R924,1)-1)</f>
        <v>music</v>
      </c>
      <c r="T924" t="str">
        <f>RIGHT(R924,LEN(R924) - FIND("/",R924,1))</f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ROUND(E925/D925*100,0)</f>
        <v>238</v>
      </c>
      <c r="G925" t="s">
        <v>20</v>
      </c>
      <c r="H925">
        <v>40</v>
      </c>
      <c r="I925">
        <f>IF(H925=0, 0,ROUND(E925/H925,0))</f>
        <v>101</v>
      </c>
      <c r="J925" t="s">
        <v>21</v>
      </c>
      <c r="K925" t="s">
        <v>22</v>
      </c>
      <c r="L925">
        <v>1279083600</v>
      </c>
      <c r="M925">
        <v>1279170000</v>
      </c>
      <c r="N925" s="7">
        <f>(((L925/60)/60)/24)+DATE(1970,1,1)</f>
        <v>40373.208333333336</v>
      </c>
      <c r="O925" s="7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LEFT(R925,FIND("/",R925,1)-1)</f>
        <v>theater</v>
      </c>
      <c r="T925" t="str">
        <f>RIGHT(R925,LEN(R925) - FIND("/",R925,1))</f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ROUND(E926/D926*100,0)</f>
        <v>488</v>
      </c>
      <c r="G926" t="s">
        <v>20</v>
      </c>
      <c r="H926">
        <v>2289</v>
      </c>
      <c r="I926">
        <f>IF(H926=0, 0,ROUND(E926/H926,0))</f>
        <v>84</v>
      </c>
      <c r="J926" t="s">
        <v>107</v>
      </c>
      <c r="K926" t="s">
        <v>108</v>
      </c>
      <c r="L926">
        <v>1572498000</v>
      </c>
      <c r="M926">
        <v>1573452000</v>
      </c>
      <c r="N926" s="7">
        <f>(((L926/60)/60)/24)+DATE(1970,1,1)</f>
        <v>43769.208333333328</v>
      </c>
      <c r="O926" s="7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>LEFT(R926,FIND("/",R926,1)-1)</f>
        <v>theater</v>
      </c>
      <c r="T926" t="str">
        <f>RIGHT(R926,LEN(R926) - FIND("/",R926,1))</f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ROUND(E927/D927*100,0)</f>
        <v>224</v>
      </c>
      <c r="G927" t="s">
        <v>20</v>
      </c>
      <c r="H927">
        <v>65</v>
      </c>
      <c r="I927">
        <f>IF(H927=0, 0,ROUND(E927/H927,0))</f>
        <v>103</v>
      </c>
      <c r="J927" t="s">
        <v>21</v>
      </c>
      <c r="K927" t="s">
        <v>22</v>
      </c>
      <c r="L927">
        <v>1506056400</v>
      </c>
      <c r="M927">
        <v>1507093200</v>
      </c>
      <c r="N927" s="7">
        <f>(((L927/60)/60)/24)+DATE(1970,1,1)</f>
        <v>43000.208333333328</v>
      </c>
      <c r="O927" s="7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LEFT(R927,FIND("/",R927,1)-1)</f>
        <v>theater</v>
      </c>
      <c r="T927" t="str">
        <f>RIGHT(R927,LEN(R927) - FIND("/",R927,1))</f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ROUND(E928/D928*100,0)</f>
        <v>18</v>
      </c>
      <c r="G928" t="s">
        <v>14</v>
      </c>
      <c r="H928">
        <v>15</v>
      </c>
      <c r="I928">
        <f>IF(H928=0, 0,ROUND(E928/H928,0))</f>
        <v>105</v>
      </c>
      <c r="J928" t="s">
        <v>21</v>
      </c>
      <c r="K928" t="s">
        <v>22</v>
      </c>
      <c r="L928">
        <v>1463029200</v>
      </c>
      <c r="M928">
        <v>1463374800</v>
      </c>
      <c r="N928" s="7">
        <f>(((L928/60)/60)/24)+DATE(1970,1,1)</f>
        <v>42502.208333333328</v>
      </c>
      <c r="O928" s="7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LEFT(R928,FIND("/",R928,1)-1)</f>
        <v>food</v>
      </c>
      <c r="T928" t="str">
        <f>RIGHT(R928,LEN(R928) - FIND("/",R928,1))</f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ROUND(E929/D929*100,0)</f>
        <v>46</v>
      </c>
      <c r="G929" t="s">
        <v>14</v>
      </c>
      <c r="H929">
        <v>37</v>
      </c>
      <c r="I929">
        <f>IF(H929=0, 0,ROUND(E929/H929,0))</f>
        <v>89</v>
      </c>
      <c r="J929" t="s">
        <v>21</v>
      </c>
      <c r="K929" t="s">
        <v>22</v>
      </c>
      <c r="L929">
        <v>1342069200</v>
      </c>
      <c r="M929">
        <v>1344574800</v>
      </c>
      <c r="N929" s="7">
        <f>(((L929/60)/60)/24)+DATE(1970,1,1)</f>
        <v>41102.208333333336</v>
      </c>
      <c r="O929" s="7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LEFT(R929,FIND("/",R929,1)-1)</f>
        <v>theater</v>
      </c>
      <c r="T929" t="str">
        <f>RIGHT(R929,LEN(R929) - FIND("/",R929,1))</f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ROUND(E930/D930*100,0)</f>
        <v>117</v>
      </c>
      <c r="G930" t="s">
        <v>20</v>
      </c>
      <c r="H930">
        <v>3777</v>
      </c>
      <c r="I930">
        <f>IF(H930=0, 0,ROUND(E930/H930,0))</f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>(((L930/60)/60)/24)+DATE(1970,1,1)</f>
        <v>41637.25</v>
      </c>
      <c r="O930" s="7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>LEFT(R930,FIND("/",R930,1)-1)</f>
        <v>technology</v>
      </c>
      <c r="T930" t="str">
        <f>RIGHT(R930,LEN(R930) - FIND("/",R930,1))</f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ROUND(E931/D931*100,0)</f>
        <v>217</v>
      </c>
      <c r="G931" t="s">
        <v>20</v>
      </c>
      <c r="H931">
        <v>184</v>
      </c>
      <c r="I931">
        <f>IF(H931=0, 0,ROUND(E931/H931,0))</f>
        <v>65</v>
      </c>
      <c r="J931" t="s">
        <v>40</v>
      </c>
      <c r="K931" t="s">
        <v>41</v>
      </c>
      <c r="L931">
        <v>1493787600</v>
      </c>
      <c r="M931">
        <v>1494997200</v>
      </c>
      <c r="N931" s="7">
        <f>(((L931/60)/60)/24)+DATE(1970,1,1)</f>
        <v>42858.208333333328</v>
      </c>
      <c r="O931" s="7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LEFT(R931,FIND("/",R931,1)-1)</f>
        <v>theater</v>
      </c>
      <c r="T931" t="str">
        <f>RIGHT(R931,LEN(R931) - FIND("/",R931,1))</f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ROUND(E932/D932*100,0)</f>
        <v>112</v>
      </c>
      <c r="G932" t="s">
        <v>20</v>
      </c>
      <c r="H932">
        <v>85</v>
      </c>
      <c r="I932">
        <f>IF(H932=0, 0,ROUND(E932/H932,0))</f>
        <v>46</v>
      </c>
      <c r="J932" t="s">
        <v>21</v>
      </c>
      <c r="K932" t="s">
        <v>22</v>
      </c>
      <c r="L932">
        <v>1424844000</v>
      </c>
      <c r="M932">
        <v>1425448800</v>
      </c>
      <c r="N932" s="7">
        <f>(((L932/60)/60)/24)+DATE(1970,1,1)</f>
        <v>42060.25</v>
      </c>
      <c r="O932" s="7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>LEFT(R932,FIND("/",R932,1)-1)</f>
        <v>theater</v>
      </c>
      <c r="T932" t="str">
        <f>RIGHT(R932,LEN(R932) - FIND("/",R932,1))</f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ROUND(E933/D933*100,0)</f>
        <v>73</v>
      </c>
      <c r="G933" t="s">
        <v>14</v>
      </c>
      <c r="H933">
        <v>112</v>
      </c>
      <c r="I933">
        <f>IF(H933=0, 0,ROUND(E933/H933,0))</f>
        <v>51</v>
      </c>
      <c r="J933" t="s">
        <v>21</v>
      </c>
      <c r="K933" t="s">
        <v>22</v>
      </c>
      <c r="L933">
        <v>1403931600</v>
      </c>
      <c r="M933">
        <v>1404104400</v>
      </c>
      <c r="N933" s="7">
        <f>(((L933/60)/60)/24)+DATE(1970,1,1)</f>
        <v>41818.208333333336</v>
      </c>
      <c r="O933" s="7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LEFT(R933,FIND("/",R933,1)-1)</f>
        <v>theater</v>
      </c>
      <c r="T933" t="str">
        <f>RIGHT(R933,LEN(R933) - FIND("/",R933,1))</f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ROUND(E934/D934*100,0)</f>
        <v>212</v>
      </c>
      <c r="G934" t="s">
        <v>20</v>
      </c>
      <c r="H934">
        <v>144</v>
      </c>
      <c r="I934">
        <f>IF(H934=0, 0,ROUND(E934/H934,0))</f>
        <v>34</v>
      </c>
      <c r="J934" t="s">
        <v>21</v>
      </c>
      <c r="K934" t="s">
        <v>22</v>
      </c>
      <c r="L934">
        <v>1394514000</v>
      </c>
      <c r="M934">
        <v>1394773200</v>
      </c>
      <c r="N934" s="7">
        <f>(((L934/60)/60)/24)+DATE(1970,1,1)</f>
        <v>41709.208333333336</v>
      </c>
      <c r="O934" s="7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LEFT(R934,FIND("/",R934,1)-1)</f>
        <v>music</v>
      </c>
      <c r="T934" t="str">
        <f>RIGHT(R934,LEN(R934) - FIND("/",R934,1))</f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ROUND(E935/D935*100,0)</f>
        <v>240</v>
      </c>
      <c r="G935" t="s">
        <v>20</v>
      </c>
      <c r="H935">
        <v>1902</v>
      </c>
      <c r="I935">
        <f>IF(H935=0, 0,ROUND(E935/H935,0))</f>
        <v>92</v>
      </c>
      <c r="J935" t="s">
        <v>21</v>
      </c>
      <c r="K935" t="s">
        <v>22</v>
      </c>
      <c r="L935">
        <v>1365397200</v>
      </c>
      <c r="M935">
        <v>1366520400</v>
      </c>
      <c r="N935" s="7">
        <f>(((L935/60)/60)/24)+DATE(1970,1,1)</f>
        <v>41372.208333333336</v>
      </c>
      <c r="O935" s="7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LEFT(R935,FIND("/",R935,1)-1)</f>
        <v>theater</v>
      </c>
      <c r="T935" t="str">
        <f>RIGHT(R935,LEN(R935) - FIND("/",R935,1))</f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ROUND(E936/D936*100,0)</f>
        <v>182</v>
      </c>
      <c r="G936" t="s">
        <v>20</v>
      </c>
      <c r="H936">
        <v>105</v>
      </c>
      <c r="I936">
        <f>IF(H936=0, 0,ROUND(E936/H936,0))</f>
        <v>107</v>
      </c>
      <c r="J936" t="s">
        <v>21</v>
      </c>
      <c r="K936" t="s">
        <v>22</v>
      </c>
      <c r="L936">
        <v>1456120800</v>
      </c>
      <c r="M936">
        <v>1456639200</v>
      </c>
      <c r="N936" s="7">
        <f>(((L936/60)/60)/24)+DATE(1970,1,1)</f>
        <v>42422.25</v>
      </c>
      <c r="O936" s="7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>LEFT(R936,FIND("/",R936,1)-1)</f>
        <v>theater</v>
      </c>
      <c r="T936" t="str">
        <f>RIGHT(R936,LEN(R936) - FIND("/",R936,1))</f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ROUND(E937/D937*100,0)</f>
        <v>164</v>
      </c>
      <c r="G937" t="s">
        <v>20</v>
      </c>
      <c r="H937">
        <v>132</v>
      </c>
      <c r="I937">
        <f>IF(H937=0, 0,ROUND(E937/H937,0))</f>
        <v>76</v>
      </c>
      <c r="J937" t="s">
        <v>21</v>
      </c>
      <c r="K937" t="s">
        <v>22</v>
      </c>
      <c r="L937">
        <v>1437714000</v>
      </c>
      <c r="M937">
        <v>1438318800</v>
      </c>
      <c r="N937" s="7">
        <f>(((L937/60)/60)/24)+DATE(1970,1,1)</f>
        <v>42209.208333333328</v>
      </c>
      <c r="O937" s="7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LEFT(R937,FIND("/",R937,1)-1)</f>
        <v>theater</v>
      </c>
      <c r="T937" t="str">
        <f>RIGHT(R937,LEN(R937) - FIND("/",R937,1))</f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ROUND(E938/D938*100,0)</f>
        <v>2</v>
      </c>
      <c r="G938" t="s">
        <v>14</v>
      </c>
      <c r="H938">
        <v>21</v>
      </c>
      <c r="I938">
        <f>IF(H938=0, 0,ROUND(E938/H938,0))</f>
        <v>80</v>
      </c>
      <c r="J938" t="s">
        <v>21</v>
      </c>
      <c r="K938" t="s">
        <v>22</v>
      </c>
      <c r="L938">
        <v>1563771600</v>
      </c>
      <c r="M938">
        <v>1564030800</v>
      </c>
      <c r="N938" s="7">
        <f>(((L938/60)/60)/24)+DATE(1970,1,1)</f>
        <v>43668.208333333328</v>
      </c>
      <c r="O938" s="7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LEFT(R938,FIND("/",R938,1)-1)</f>
        <v>theater</v>
      </c>
      <c r="T938" t="str">
        <f>RIGHT(R938,LEN(R938) - FIND("/",R938,1))</f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ROUND(E939/D939*100,0)</f>
        <v>50</v>
      </c>
      <c r="G939" t="s">
        <v>74</v>
      </c>
      <c r="H939">
        <v>976</v>
      </c>
      <c r="I939">
        <f>IF(H939=0, 0,ROUND(E939/H939,0))</f>
        <v>87</v>
      </c>
      <c r="J939" t="s">
        <v>21</v>
      </c>
      <c r="K939" t="s">
        <v>22</v>
      </c>
      <c r="L939">
        <v>1448517600</v>
      </c>
      <c r="M939">
        <v>1449295200</v>
      </c>
      <c r="N939" s="7">
        <f>(((L939/60)/60)/24)+DATE(1970,1,1)</f>
        <v>42334.25</v>
      </c>
      <c r="O939" s="7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>LEFT(R939,FIND("/",R939,1)-1)</f>
        <v>film &amp; video</v>
      </c>
      <c r="T939" t="str">
        <f>RIGHT(R939,LEN(R939) - FIND("/",R939,1))</f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ROUND(E940/D940*100,0)</f>
        <v>110</v>
      </c>
      <c r="G940" t="s">
        <v>20</v>
      </c>
      <c r="H940">
        <v>96</v>
      </c>
      <c r="I940">
        <f>IF(H940=0, 0,ROUND(E940/H940,0))</f>
        <v>105</v>
      </c>
      <c r="J940" t="s">
        <v>21</v>
      </c>
      <c r="K940" t="s">
        <v>22</v>
      </c>
      <c r="L940">
        <v>1528779600</v>
      </c>
      <c r="M940">
        <v>1531890000</v>
      </c>
      <c r="N940" s="7">
        <f>(((L940/60)/60)/24)+DATE(1970,1,1)</f>
        <v>43263.208333333328</v>
      </c>
      <c r="O940" s="7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LEFT(R940,FIND("/",R940,1)-1)</f>
        <v>publishing</v>
      </c>
      <c r="T940" t="str">
        <f>RIGHT(R940,LEN(R940) - FIND("/",R940,1))</f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ROUND(E941/D941*100,0)</f>
        <v>49</v>
      </c>
      <c r="G941" t="s">
        <v>14</v>
      </c>
      <c r="H941">
        <v>67</v>
      </c>
      <c r="I941">
        <f>IF(H941=0, 0,ROUND(E941/H941,0))</f>
        <v>57</v>
      </c>
      <c r="J941" t="s">
        <v>21</v>
      </c>
      <c r="K941" t="s">
        <v>22</v>
      </c>
      <c r="L941">
        <v>1304744400</v>
      </c>
      <c r="M941">
        <v>1306213200</v>
      </c>
      <c r="N941" s="7">
        <f>(((L941/60)/60)/24)+DATE(1970,1,1)</f>
        <v>40670.208333333336</v>
      </c>
      <c r="O941" s="7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LEFT(R941,FIND("/",R941,1)-1)</f>
        <v>games</v>
      </c>
      <c r="T941" t="str">
        <f>RIGHT(R941,LEN(R941) - FIND("/",R941,1))</f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ROUND(E942/D942*100,0)</f>
        <v>62</v>
      </c>
      <c r="G942" t="s">
        <v>47</v>
      </c>
      <c r="H942">
        <v>66</v>
      </c>
      <c r="I942">
        <f>IF(H942=0, 0,ROUND(E942/H942,0))</f>
        <v>93</v>
      </c>
      <c r="J942" t="s">
        <v>15</v>
      </c>
      <c r="K942" t="s">
        <v>16</v>
      </c>
      <c r="L942">
        <v>1354341600</v>
      </c>
      <c r="M942">
        <v>1356242400</v>
      </c>
      <c r="N942" s="7">
        <f>(((L942/60)/60)/24)+DATE(1970,1,1)</f>
        <v>41244.25</v>
      </c>
      <c r="O942" s="7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>LEFT(R942,FIND("/",R942,1)-1)</f>
        <v>technology</v>
      </c>
      <c r="T942" t="str">
        <f>RIGHT(R942,LEN(R942) - FIND("/",R942,1))</f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ROUND(E943/D943*100,0)</f>
        <v>13</v>
      </c>
      <c r="G943" t="s">
        <v>14</v>
      </c>
      <c r="H943">
        <v>78</v>
      </c>
      <c r="I943">
        <f>IF(H943=0, 0,ROUND(E943/H943,0))</f>
        <v>72</v>
      </c>
      <c r="J943" t="s">
        <v>21</v>
      </c>
      <c r="K943" t="s">
        <v>22</v>
      </c>
      <c r="L943">
        <v>1294552800</v>
      </c>
      <c r="M943">
        <v>1297576800</v>
      </c>
      <c r="N943" s="7">
        <f>(((L943/60)/60)/24)+DATE(1970,1,1)</f>
        <v>40552.25</v>
      </c>
      <c r="O943" s="7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>LEFT(R943,FIND("/",R943,1)-1)</f>
        <v>theater</v>
      </c>
      <c r="T943" t="str">
        <f>RIGHT(R943,LEN(R943) - FIND("/",R943,1))</f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ROUND(E944/D944*100,0)</f>
        <v>65</v>
      </c>
      <c r="G944" t="s">
        <v>14</v>
      </c>
      <c r="H944">
        <v>67</v>
      </c>
      <c r="I944">
        <f>IF(H944=0, 0,ROUND(E944/H944,0))</f>
        <v>93</v>
      </c>
      <c r="J944" t="s">
        <v>26</v>
      </c>
      <c r="K944" t="s">
        <v>27</v>
      </c>
      <c r="L944">
        <v>1295935200</v>
      </c>
      <c r="M944">
        <v>1296194400</v>
      </c>
      <c r="N944" s="7">
        <f>(((L944/60)/60)/24)+DATE(1970,1,1)</f>
        <v>40568.25</v>
      </c>
      <c r="O944" s="7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>LEFT(R944,FIND("/",R944,1)-1)</f>
        <v>theater</v>
      </c>
      <c r="T944" t="str">
        <f>RIGHT(R944,LEN(R944) - FIND("/",R944,1))</f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ROUND(E945/D945*100,0)</f>
        <v>160</v>
      </c>
      <c r="G945" t="s">
        <v>20</v>
      </c>
      <c r="H945">
        <v>114</v>
      </c>
      <c r="I945">
        <f>IF(H945=0, 0,ROUND(E945/H945,0))</f>
        <v>105</v>
      </c>
      <c r="J945" t="s">
        <v>21</v>
      </c>
      <c r="K945" t="s">
        <v>22</v>
      </c>
      <c r="L945">
        <v>1411534800</v>
      </c>
      <c r="M945">
        <v>1414558800</v>
      </c>
      <c r="N945" s="7">
        <f>(((L945/60)/60)/24)+DATE(1970,1,1)</f>
        <v>41906.208333333336</v>
      </c>
      <c r="O945" s="7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LEFT(R945,FIND("/",R945,1)-1)</f>
        <v>food</v>
      </c>
      <c r="T945" t="str">
        <f>RIGHT(R945,LEN(R945) - FIND("/",R945,1))</f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ROUND(E946/D946*100,0)</f>
        <v>81</v>
      </c>
      <c r="G946" t="s">
        <v>14</v>
      </c>
      <c r="H946">
        <v>263</v>
      </c>
      <c r="I946">
        <f>IF(H946=0, 0,ROUND(E946/H946,0))</f>
        <v>31</v>
      </c>
      <c r="J946" t="s">
        <v>26</v>
      </c>
      <c r="K946" t="s">
        <v>27</v>
      </c>
      <c r="L946">
        <v>1486706400</v>
      </c>
      <c r="M946">
        <v>1488348000</v>
      </c>
      <c r="N946" s="7">
        <f>(((L946/60)/60)/24)+DATE(1970,1,1)</f>
        <v>42776.25</v>
      </c>
      <c r="O946" s="7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>LEFT(R946,FIND("/",R946,1)-1)</f>
        <v>photography</v>
      </c>
      <c r="T946" t="str">
        <f>RIGHT(R946,LEN(R946) - FIND("/",R946,1))</f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ROUND(E947/D947*100,0)</f>
        <v>32</v>
      </c>
      <c r="G947" t="s">
        <v>14</v>
      </c>
      <c r="H947">
        <v>1691</v>
      </c>
      <c r="I947">
        <f>IF(H947=0, 0,ROUND(E947/H947,0))</f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>(((L947/60)/60)/24)+DATE(1970,1,1)</f>
        <v>41004.208333333336</v>
      </c>
      <c r="O947" s="7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LEFT(R947,FIND("/",R947,1)-1)</f>
        <v>photography</v>
      </c>
      <c r="T947" t="str">
        <f>RIGHT(R947,LEN(R947) - FIND("/",R947,1))</f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ROUND(E948/D948*100,0)</f>
        <v>10</v>
      </c>
      <c r="G948" t="s">
        <v>14</v>
      </c>
      <c r="H948">
        <v>181</v>
      </c>
      <c r="I948">
        <f>IF(H948=0, 0,ROUND(E948/H948,0))</f>
        <v>84</v>
      </c>
      <c r="J948" t="s">
        <v>21</v>
      </c>
      <c r="K948" t="s">
        <v>22</v>
      </c>
      <c r="L948">
        <v>1308200400</v>
      </c>
      <c r="M948">
        <v>1308373200</v>
      </c>
      <c r="N948" s="7">
        <f>(((L948/60)/60)/24)+DATE(1970,1,1)</f>
        <v>40710.208333333336</v>
      </c>
      <c r="O948" s="7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LEFT(R948,FIND("/",R948,1)-1)</f>
        <v>theater</v>
      </c>
      <c r="T948" t="str">
        <f>RIGHT(R948,LEN(R948) - FIND("/",R948,1))</f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ROUND(E949/D949*100,0)</f>
        <v>27</v>
      </c>
      <c r="G949" t="s">
        <v>14</v>
      </c>
      <c r="H949">
        <v>13</v>
      </c>
      <c r="I949">
        <f>IF(H949=0, 0,ROUND(E949/H949,0))</f>
        <v>74</v>
      </c>
      <c r="J949" t="s">
        <v>21</v>
      </c>
      <c r="K949" t="s">
        <v>22</v>
      </c>
      <c r="L949">
        <v>1411707600</v>
      </c>
      <c r="M949">
        <v>1412312400</v>
      </c>
      <c r="N949" s="7">
        <f>(((L949/60)/60)/24)+DATE(1970,1,1)</f>
        <v>41908.208333333336</v>
      </c>
      <c r="O949" s="7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LEFT(R949,FIND("/",R949,1)-1)</f>
        <v>theater</v>
      </c>
      <c r="T949" t="str">
        <f>RIGHT(R949,LEN(R949) - FIND("/",R949,1))</f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ROUND(E950/D950*100,0)</f>
        <v>63</v>
      </c>
      <c r="G950" t="s">
        <v>74</v>
      </c>
      <c r="H950">
        <v>160</v>
      </c>
      <c r="I950">
        <f>IF(H950=0, 0,ROUND(E950/H950,0))</f>
        <v>37</v>
      </c>
      <c r="J950" t="s">
        <v>21</v>
      </c>
      <c r="K950" t="s">
        <v>22</v>
      </c>
      <c r="L950">
        <v>1418364000</v>
      </c>
      <c r="M950">
        <v>1419228000</v>
      </c>
      <c r="N950" s="7">
        <f>(((L950/60)/60)/24)+DATE(1970,1,1)</f>
        <v>41985.25</v>
      </c>
      <c r="O950" s="7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>LEFT(R950,FIND("/",R950,1)-1)</f>
        <v>film &amp; video</v>
      </c>
      <c r="T950" t="str">
        <f>RIGHT(R950,LEN(R950) - FIND("/",R950,1))</f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ROUND(E951/D951*100,0)</f>
        <v>161</v>
      </c>
      <c r="G951" t="s">
        <v>20</v>
      </c>
      <c r="H951">
        <v>203</v>
      </c>
      <c r="I951">
        <f>IF(H951=0, 0,ROUND(E951/H951,0))</f>
        <v>47</v>
      </c>
      <c r="J951" t="s">
        <v>21</v>
      </c>
      <c r="K951" t="s">
        <v>22</v>
      </c>
      <c r="L951">
        <v>1429333200</v>
      </c>
      <c r="M951">
        <v>1430974800</v>
      </c>
      <c r="N951" s="7">
        <f>(((L951/60)/60)/24)+DATE(1970,1,1)</f>
        <v>42112.208333333328</v>
      </c>
      <c r="O951" s="7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LEFT(R951,FIND("/",R951,1)-1)</f>
        <v>technology</v>
      </c>
      <c r="T951" t="str">
        <f>RIGHT(R951,LEN(R951) - FIND("/",R951,1))</f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ROUND(E952/D952*100,0)</f>
        <v>5</v>
      </c>
      <c r="G952" t="s">
        <v>14</v>
      </c>
      <c r="H952">
        <v>1</v>
      </c>
      <c r="I952">
        <f>IF(H952=0, 0,ROUND(E952/H952,0))</f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>(((L952/60)/60)/24)+DATE(1970,1,1)</f>
        <v>43571.208333333328</v>
      </c>
      <c r="O952" s="7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LEFT(R952,FIND("/",R952,1)-1)</f>
        <v>theater</v>
      </c>
      <c r="T952" t="str">
        <f>RIGHT(R952,LEN(R952) - FIND("/",R952,1))</f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ROUND(E953/D953*100,0)</f>
        <v>1097</v>
      </c>
      <c r="G953" t="s">
        <v>20</v>
      </c>
      <c r="H953">
        <v>1559</v>
      </c>
      <c r="I953">
        <f>IF(H953=0, 0,ROUND(E953/H953,0))</f>
        <v>102</v>
      </c>
      <c r="J953" t="s">
        <v>21</v>
      </c>
      <c r="K953" t="s">
        <v>22</v>
      </c>
      <c r="L953">
        <v>1482732000</v>
      </c>
      <c r="M953">
        <v>1482818400</v>
      </c>
      <c r="N953" s="7">
        <f>(((L953/60)/60)/24)+DATE(1970,1,1)</f>
        <v>42730.25</v>
      </c>
      <c r="O953" s="7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>LEFT(R953,FIND("/",R953,1)-1)</f>
        <v>music</v>
      </c>
      <c r="T953" t="str">
        <f>RIGHT(R953,LEN(R953) - FIND("/",R953,1))</f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ROUND(E954/D954*100,0)</f>
        <v>70</v>
      </c>
      <c r="G954" t="s">
        <v>74</v>
      </c>
      <c r="H954">
        <v>2266</v>
      </c>
      <c r="I954">
        <f>IF(H954=0, 0,ROUND(E954/H954,0))</f>
        <v>45</v>
      </c>
      <c r="J954" t="s">
        <v>21</v>
      </c>
      <c r="K954" t="s">
        <v>22</v>
      </c>
      <c r="L954">
        <v>1470718800</v>
      </c>
      <c r="M954">
        <v>1471928400</v>
      </c>
      <c r="N954" s="7">
        <f>(((L954/60)/60)/24)+DATE(1970,1,1)</f>
        <v>42591.208333333328</v>
      </c>
      <c r="O954" s="7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LEFT(R954,FIND("/",R954,1)-1)</f>
        <v>film &amp; video</v>
      </c>
      <c r="T954" t="str">
        <f>RIGHT(R954,LEN(R954) - FIND("/",R954,1))</f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ROUND(E955/D955*100,0)</f>
        <v>60</v>
      </c>
      <c r="G955" t="s">
        <v>14</v>
      </c>
      <c r="H955">
        <v>21</v>
      </c>
      <c r="I955">
        <f>IF(H955=0, 0,ROUND(E955/H955,0))</f>
        <v>94</v>
      </c>
      <c r="J955" t="s">
        <v>21</v>
      </c>
      <c r="K955" t="s">
        <v>22</v>
      </c>
      <c r="L955">
        <v>1450591200</v>
      </c>
      <c r="M955">
        <v>1453701600</v>
      </c>
      <c r="N955" s="7">
        <f>(((L955/60)/60)/24)+DATE(1970,1,1)</f>
        <v>42358.25</v>
      </c>
      <c r="O955" s="7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>LEFT(R955,FIND("/",R955,1)-1)</f>
        <v>film &amp; video</v>
      </c>
      <c r="T955" t="str">
        <f>RIGHT(R955,LEN(R955) - FIND("/",R955,1))</f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ROUND(E956/D956*100,0)</f>
        <v>367</v>
      </c>
      <c r="G956" t="s">
        <v>20</v>
      </c>
      <c r="H956">
        <v>1548</v>
      </c>
      <c r="I956">
        <f>IF(H956=0, 0,ROUND(E956/H956,0))</f>
        <v>101</v>
      </c>
      <c r="J956" t="s">
        <v>26</v>
      </c>
      <c r="K956" t="s">
        <v>27</v>
      </c>
      <c r="L956">
        <v>1348290000</v>
      </c>
      <c r="M956">
        <v>1350363600</v>
      </c>
      <c r="N956" s="7">
        <f>(((L956/60)/60)/24)+DATE(1970,1,1)</f>
        <v>41174.208333333336</v>
      </c>
      <c r="O956" s="7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LEFT(R956,FIND("/",R956,1)-1)</f>
        <v>technology</v>
      </c>
      <c r="T956" t="str">
        <f>RIGHT(R956,LEN(R956) - FIND("/",R956,1))</f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ROUND(E957/D957*100,0)</f>
        <v>1109</v>
      </c>
      <c r="G957" t="s">
        <v>20</v>
      </c>
      <c r="H957">
        <v>80</v>
      </c>
      <c r="I957">
        <f>IF(H957=0, 0,ROUND(E957/H957,0))</f>
        <v>97</v>
      </c>
      <c r="J957" t="s">
        <v>21</v>
      </c>
      <c r="K957" t="s">
        <v>22</v>
      </c>
      <c r="L957">
        <v>1353823200</v>
      </c>
      <c r="M957">
        <v>1353996000</v>
      </c>
      <c r="N957" s="7">
        <f>(((L957/60)/60)/24)+DATE(1970,1,1)</f>
        <v>41238.25</v>
      </c>
      <c r="O957" s="7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>LEFT(R957,FIND("/",R957,1)-1)</f>
        <v>theater</v>
      </c>
      <c r="T957" t="str">
        <f>RIGHT(R957,LEN(R957) - FIND("/",R957,1))</f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ROUND(E958/D958*100,0)</f>
        <v>19</v>
      </c>
      <c r="G958" t="s">
        <v>14</v>
      </c>
      <c r="H958">
        <v>830</v>
      </c>
      <c r="I958">
        <f>IF(H958=0, 0,ROUND(E958/H958,0))</f>
        <v>43</v>
      </c>
      <c r="J958" t="s">
        <v>21</v>
      </c>
      <c r="K958" t="s">
        <v>22</v>
      </c>
      <c r="L958">
        <v>1450764000</v>
      </c>
      <c r="M958">
        <v>1451109600</v>
      </c>
      <c r="N958" s="7">
        <f>(((L958/60)/60)/24)+DATE(1970,1,1)</f>
        <v>42360.25</v>
      </c>
      <c r="O958" s="7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>LEFT(R958,FIND("/",R958,1)-1)</f>
        <v>film &amp; video</v>
      </c>
      <c r="T958" t="str">
        <f>RIGHT(R958,LEN(R958) - FIND("/",R958,1))</f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ROUND(E959/D959*100,0)</f>
        <v>127</v>
      </c>
      <c r="G959" t="s">
        <v>20</v>
      </c>
      <c r="H959">
        <v>131</v>
      </c>
      <c r="I959">
        <f>IF(H959=0, 0,ROUND(E959/H959,0))</f>
        <v>95</v>
      </c>
      <c r="J959" t="s">
        <v>21</v>
      </c>
      <c r="K959" t="s">
        <v>22</v>
      </c>
      <c r="L959">
        <v>1329372000</v>
      </c>
      <c r="M959">
        <v>1329631200</v>
      </c>
      <c r="N959" s="7">
        <f>(((L959/60)/60)/24)+DATE(1970,1,1)</f>
        <v>40955.25</v>
      </c>
      <c r="O959" s="7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>LEFT(R959,FIND("/",R959,1)-1)</f>
        <v>theater</v>
      </c>
      <c r="T959" t="str">
        <f>RIGHT(R959,LEN(R959) - FIND("/",R959,1))</f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ROUND(E960/D960*100,0)</f>
        <v>735</v>
      </c>
      <c r="G960" t="s">
        <v>20</v>
      </c>
      <c r="H960">
        <v>112</v>
      </c>
      <c r="I960">
        <f>IF(H960=0, 0,ROUND(E960/H960,0))</f>
        <v>72</v>
      </c>
      <c r="J960" t="s">
        <v>21</v>
      </c>
      <c r="K960" t="s">
        <v>22</v>
      </c>
      <c r="L960">
        <v>1277096400</v>
      </c>
      <c r="M960">
        <v>1278997200</v>
      </c>
      <c r="N960" s="7">
        <f>(((L960/60)/60)/24)+DATE(1970,1,1)</f>
        <v>40350.208333333336</v>
      </c>
      <c r="O960" s="7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LEFT(R960,FIND("/",R960,1)-1)</f>
        <v>film &amp; video</v>
      </c>
      <c r="T960" t="str">
        <f>RIGHT(R960,LEN(R960) - FIND("/",R960,1))</f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ROUND(E961/D961*100,0)</f>
        <v>5</v>
      </c>
      <c r="G961" t="s">
        <v>14</v>
      </c>
      <c r="H961">
        <v>130</v>
      </c>
      <c r="I961">
        <f>IF(H961=0, 0,ROUND(E961/H961,0))</f>
        <v>51</v>
      </c>
      <c r="J961" t="s">
        <v>21</v>
      </c>
      <c r="K961" t="s">
        <v>22</v>
      </c>
      <c r="L961">
        <v>1277701200</v>
      </c>
      <c r="M961">
        <v>1280120400</v>
      </c>
      <c r="N961" s="7">
        <f>(((L961/60)/60)/24)+DATE(1970,1,1)</f>
        <v>40357.208333333336</v>
      </c>
      <c r="O961" s="7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LEFT(R961,FIND("/",R961,1)-1)</f>
        <v>publishing</v>
      </c>
      <c r="T961" t="str">
        <f>RIGHT(R961,LEN(R961) - FIND("/",R961,1))</f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ROUND(E962/D962*100,0)</f>
        <v>85</v>
      </c>
      <c r="G962" t="s">
        <v>14</v>
      </c>
      <c r="H962">
        <v>55</v>
      </c>
      <c r="I962">
        <f>IF(H962=0, 0,ROUND(E962/H962,0))</f>
        <v>85</v>
      </c>
      <c r="J962" t="s">
        <v>21</v>
      </c>
      <c r="K962" t="s">
        <v>22</v>
      </c>
      <c r="L962">
        <v>1454911200</v>
      </c>
      <c r="M962">
        <v>1458104400</v>
      </c>
      <c r="N962" s="7">
        <f>(((L962/60)/60)/24)+DATE(1970,1,1)</f>
        <v>42408.25</v>
      </c>
      <c r="O962" s="7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LEFT(R962,FIND("/",R962,1)-1)</f>
        <v>technology</v>
      </c>
      <c r="T962" t="str">
        <f>RIGHT(R962,LEN(R962) - FIND("/",R962,1))</f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ROUND(E963/D963*100,0)</f>
        <v>119</v>
      </c>
      <c r="G963" t="s">
        <v>20</v>
      </c>
      <c r="H963">
        <v>155</v>
      </c>
      <c r="I963">
        <f>IF(H963=0, 0,ROUND(E963/H963,0))</f>
        <v>44</v>
      </c>
      <c r="J963" t="s">
        <v>21</v>
      </c>
      <c r="K963" t="s">
        <v>22</v>
      </c>
      <c r="L963">
        <v>1297922400</v>
      </c>
      <c r="M963">
        <v>1298268000</v>
      </c>
      <c r="N963" s="7">
        <f>(((L963/60)/60)/24)+DATE(1970,1,1)</f>
        <v>40591.25</v>
      </c>
      <c r="O963" s="7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>LEFT(R963,FIND("/",R963,1)-1)</f>
        <v>publishing</v>
      </c>
      <c r="T963" t="str">
        <f>RIGHT(R963,LEN(R963) - FIND("/",R963,1))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ROUND(E964/D964*100,0)</f>
        <v>296</v>
      </c>
      <c r="G964" t="s">
        <v>20</v>
      </c>
      <c r="H964">
        <v>266</v>
      </c>
      <c r="I964">
        <f>IF(H964=0, 0,ROUND(E964/H964,0))</f>
        <v>40</v>
      </c>
      <c r="J964" t="s">
        <v>21</v>
      </c>
      <c r="K964" t="s">
        <v>22</v>
      </c>
      <c r="L964">
        <v>1384408800</v>
      </c>
      <c r="M964">
        <v>1386223200</v>
      </c>
      <c r="N964" s="7">
        <f>(((L964/60)/60)/24)+DATE(1970,1,1)</f>
        <v>41592.25</v>
      </c>
      <c r="O964" s="7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>LEFT(R964,FIND("/",R964,1)-1)</f>
        <v>food</v>
      </c>
      <c r="T964" t="str">
        <f>RIGHT(R964,LEN(R964) - FIND("/",R964,1))</f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ROUND(E965/D965*100,0)</f>
        <v>85</v>
      </c>
      <c r="G965" t="s">
        <v>14</v>
      </c>
      <c r="H965">
        <v>114</v>
      </c>
      <c r="I965">
        <f>IF(H965=0, 0,ROUND(E965/H965,0))</f>
        <v>44</v>
      </c>
      <c r="J965" t="s">
        <v>107</v>
      </c>
      <c r="K965" t="s">
        <v>108</v>
      </c>
      <c r="L965">
        <v>1299304800</v>
      </c>
      <c r="M965">
        <v>1299823200</v>
      </c>
      <c r="N965" s="7">
        <f>(((L965/60)/60)/24)+DATE(1970,1,1)</f>
        <v>40607.25</v>
      </c>
      <c r="O965" s="7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>LEFT(R965,FIND("/",R965,1)-1)</f>
        <v>photography</v>
      </c>
      <c r="T965" t="str">
        <f>RIGHT(R965,LEN(R965) - FIND("/",R965,1))</f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ROUND(E966/D966*100,0)</f>
        <v>356</v>
      </c>
      <c r="G966" t="s">
        <v>20</v>
      </c>
      <c r="H966">
        <v>155</v>
      </c>
      <c r="I966">
        <f>IF(H966=0, 0,ROUND(E966/H966,0))</f>
        <v>85</v>
      </c>
      <c r="J966" t="s">
        <v>21</v>
      </c>
      <c r="K966" t="s">
        <v>22</v>
      </c>
      <c r="L966">
        <v>1431320400</v>
      </c>
      <c r="M966">
        <v>1431752400</v>
      </c>
      <c r="N966" s="7">
        <f>(((L966/60)/60)/24)+DATE(1970,1,1)</f>
        <v>42135.208333333328</v>
      </c>
      <c r="O966" s="7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LEFT(R966,FIND("/",R966,1)-1)</f>
        <v>theater</v>
      </c>
      <c r="T966" t="str">
        <f>RIGHT(R966,LEN(R966) - FIND("/",R966,1))</f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ROUND(E967/D967*100,0)</f>
        <v>386</v>
      </c>
      <c r="G967" t="s">
        <v>20</v>
      </c>
      <c r="H967">
        <v>207</v>
      </c>
      <c r="I967">
        <f>IF(H967=0, 0,ROUND(E967/H967,0))</f>
        <v>41</v>
      </c>
      <c r="J967" t="s">
        <v>40</v>
      </c>
      <c r="K967" t="s">
        <v>41</v>
      </c>
      <c r="L967">
        <v>1264399200</v>
      </c>
      <c r="M967">
        <v>1267855200</v>
      </c>
      <c r="N967" s="7">
        <f>(((L967/60)/60)/24)+DATE(1970,1,1)</f>
        <v>40203.25</v>
      </c>
      <c r="O967" s="7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>LEFT(R967,FIND("/",R967,1)-1)</f>
        <v>music</v>
      </c>
      <c r="T967" t="str">
        <f>RIGHT(R967,LEN(R967) - FIND("/",R967,1))</f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ROUND(E968/D968*100,0)</f>
        <v>792</v>
      </c>
      <c r="G968" t="s">
        <v>20</v>
      </c>
      <c r="H968">
        <v>245</v>
      </c>
      <c r="I968">
        <f>IF(H968=0, 0,ROUND(E968/H968,0))</f>
        <v>55</v>
      </c>
      <c r="J968" t="s">
        <v>21</v>
      </c>
      <c r="K968" t="s">
        <v>22</v>
      </c>
      <c r="L968">
        <v>1497502800</v>
      </c>
      <c r="M968">
        <v>1497675600</v>
      </c>
      <c r="N968" s="7">
        <f>(((L968/60)/60)/24)+DATE(1970,1,1)</f>
        <v>42901.208333333328</v>
      </c>
      <c r="O968" s="7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LEFT(R968,FIND("/",R968,1)-1)</f>
        <v>theater</v>
      </c>
      <c r="T968" t="str">
        <f>RIGHT(R968,LEN(R968) - FIND("/",R968,1))</f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ROUND(E969/D969*100,0)</f>
        <v>137</v>
      </c>
      <c r="G969" t="s">
        <v>20</v>
      </c>
      <c r="H969">
        <v>1573</v>
      </c>
      <c r="I969">
        <f>IF(H969=0, 0,ROUND(E969/H969,0))</f>
        <v>77</v>
      </c>
      <c r="J969" t="s">
        <v>21</v>
      </c>
      <c r="K969" t="s">
        <v>22</v>
      </c>
      <c r="L969">
        <v>1333688400</v>
      </c>
      <c r="M969">
        <v>1336885200</v>
      </c>
      <c r="N969" s="7">
        <f>(((L969/60)/60)/24)+DATE(1970,1,1)</f>
        <v>41005.208333333336</v>
      </c>
      <c r="O969" s="7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LEFT(R969,FIND("/",R969,1)-1)</f>
        <v>music</v>
      </c>
      <c r="T969" t="str">
        <f>RIGHT(R969,LEN(R969) - FIND("/",R969,1))</f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ROUND(E970/D970*100,0)</f>
        <v>338</v>
      </c>
      <c r="G970" t="s">
        <v>20</v>
      </c>
      <c r="H970">
        <v>114</v>
      </c>
      <c r="I970">
        <f>IF(H970=0, 0,ROUND(E970/H970,0))</f>
        <v>71</v>
      </c>
      <c r="J970" t="s">
        <v>21</v>
      </c>
      <c r="K970" t="s">
        <v>22</v>
      </c>
      <c r="L970">
        <v>1293861600</v>
      </c>
      <c r="M970">
        <v>1295157600</v>
      </c>
      <c r="N970" s="7">
        <f>(((L970/60)/60)/24)+DATE(1970,1,1)</f>
        <v>40544.25</v>
      </c>
      <c r="O970" s="7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>LEFT(R970,FIND("/",R970,1)-1)</f>
        <v>food</v>
      </c>
      <c r="T970" t="str">
        <f>RIGHT(R970,LEN(R970) - FIND("/",R970,1))</f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ROUND(E971/D971*100,0)</f>
        <v>108</v>
      </c>
      <c r="G971" t="s">
        <v>20</v>
      </c>
      <c r="H971">
        <v>93</v>
      </c>
      <c r="I971">
        <f>IF(H971=0, 0,ROUND(E971/H971,0))</f>
        <v>92</v>
      </c>
      <c r="J971" t="s">
        <v>21</v>
      </c>
      <c r="K971" t="s">
        <v>22</v>
      </c>
      <c r="L971">
        <v>1576994400</v>
      </c>
      <c r="M971">
        <v>1577599200</v>
      </c>
      <c r="N971" s="7">
        <f>(((L971/60)/60)/24)+DATE(1970,1,1)</f>
        <v>43821.25</v>
      </c>
      <c r="O971" s="7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>LEFT(R971,FIND("/",R971,1)-1)</f>
        <v>theater</v>
      </c>
      <c r="T971" t="str">
        <f>RIGHT(R971,LEN(R971) - FIND("/",R971,1))</f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ROUND(E972/D972*100,0)</f>
        <v>61</v>
      </c>
      <c r="G972" t="s">
        <v>14</v>
      </c>
      <c r="H972">
        <v>594</v>
      </c>
      <c r="I972">
        <f>IF(H972=0, 0,ROUND(E972/H972,0))</f>
        <v>97</v>
      </c>
      <c r="J972" t="s">
        <v>21</v>
      </c>
      <c r="K972" t="s">
        <v>22</v>
      </c>
      <c r="L972">
        <v>1304917200</v>
      </c>
      <c r="M972">
        <v>1305003600</v>
      </c>
      <c r="N972" s="7">
        <f>(((L972/60)/60)/24)+DATE(1970,1,1)</f>
        <v>40672.208333333336</v>
      </c>
      <c r="O972" s="7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LEFT(R972,FIND("/",R972,1)-1)</f>
        <v>theater</v>
      </c>
      <c r="T972" t="str">
        <f>RIGHT(R972,LEN(R972) - FIND("/",R972,1))</f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ROUND(E973/D973*100,0)</f>
        <v>28</v>
      </c>
      <c r="G973" t="s">
        <v>14</v>
      </c>
      <c r="H973">
        <v>24</v>
      </c>
      <c r="I973">
        <f>IF(H973=0, 0,ROUND(E973/H973,0))</f>
        <v>59</v>
      </c>
      <c r="J973" t="s">
        <v>21</v>
      </c>
      <c r="K973" t="s">
        <v>22</v>
      </c>
      <c r="L973">
        <v>1381208400</v>
      </c>
      <c r="M973">
        <v>1381726800</v>
      </c>
      <c r="N973" s="7">
        <f>(((L973/60)/60)/24)+DATE(1970,1,1)</f>
        <v>41555.208333333336</v>
      </c>
      <c r="O973" s="7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LEFT(R973,FIND("/",R973,1)-1)</f>
        <v>film &amp; video</v>
      </c>
      <c r="T973" t="str">
        <f>RIGHT(R973,LEN(R973) - FIND("/",R973,1))</f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ROUND(E974/D974*100,0)</f>
        <v>228</v>
      </c>
      <c r="G974" t="s">
        <v>20</v>
      </c>
      <c r="H974">
        <v>1681</v>
      </c>
      <c r="I974">
        <f>IF(H974=0, 0,ROUND(E974/H974,0))</f>
        <v>58</v>
      </c>
      <c r="J974" t="s">
        <v>21</v>
      </c>
      <c r="K974" t="s">
        <v>22</v>
      </c>
      <c r="L974">
        <v>1401685200</v>
      </c>
      <c r="M974">
        <v>1402462800</v>
      </c>
      <c r="N974" s="7">
        <f>(((L974/60)/60)/24)+DATE(1970,1,1)</f>
        <v>41792.208333333336</v>
      </c>
      <c r="O974" s="7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LEFT(R974,FIND("/",R974,1)-1)</f>
        <v>technology</v>
      </c>
      <c r="T974" t="str">
        <f>RIGHT(R974,LEN(R974) - FIND("/",R974,1))</f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ROUND(E975/D975*100,0)</f>
        <v>22</v>
      </c>
      <c r="G975" t="s">
        <v>14</v>
      </c>
      <c r="H975">
        <v>252</v>
      </c>
      <c r="I975">
        <f>IF(H975=0, 0,ROUND(E975/H975,0))</f>
        <v>104</v>
      </c>
      <c r="J975" t="s">
        <v>21</v>
      </c>
      <c r="K975" t="s">
        <v>22</v>
      </c>
      <c r="L975">
        <v>1291960800</v>
      </c>
      <c r="M975">
        <v>1292133600</v>
      </c>
      <c r="N975" s="7">
        <f>(((L975/60)/60)/24)+DATE(1970,1,1)</f>
        <v>40522.25</v>
      </c>
      <c r="O975" s="7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>LEFT(R975,FIND("/",R975,1)-1)</f>
        <v>theater</v>
      </c>
      <c r="T975" t="str">
        <f>RIGHT(R975,LEN(R975) - FIND("/",R975,1))</f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ROUND(E976/D976*100,0)</f>
        <v>374</v>
      </c>
      <c r="G976" t="s">
        <v>20</v>
      </c>
      <c r="H976">
        <v>32</v>
      </c>
      <c r="I976">
        <f>IF(H976=0, 0,ROUND(E976/H976,0))</f>
        <v>93</v>
      </c>
      <c r="J976" t="s">
        <v>21</v>
      </c>
      <c r="K976" t="s">
        <v>22</v>
      </c>
      <c r="L976">
        <v>1368853200</v>
      </c>
      <c r="M976">
        <v>1368939600</v>
      </c>
      <c r="N976" s="7">
        <f>(((L976/60)/60)/24)+DATE(1970,1,1)</f>
        <v>41412.208333333336</v>
      </c>
      <c r="O976" s="7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LEFT(R976,FIND("/",R976,1)-1)</f>
        <v>music</v>
      </c>
      <c r="T976" t="str">
        <f>RIGHT(R976,LEN(R976) - FIND("/",R976,1))</f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ROUND(E977/D977*100,0)</f>
        <v>155</v>
      </c>
      <c r="G977" t="s">
        <v>20</v>
      </c>
      <c r="H977">
        <v>135</v>
      </c>
      <c r="I977">
        <f>IF(H977=0, 0,ROUND(E977/H977,0))</f>
        <v>62</v>
      </c>
      <c r="J977" t="s">
        <v>21</v>
      </c>
      <c r="K977" t="s">
        <v>22</v>
      </c>
      <c r="L977">
        <v>1448776800</v>
      </c>
      <c r="M977">
        <v>1452146400</v>
      </c>
      <c r="N977" s="7">
        <f>(((L977/60)/60)/24)+DATE(1970,1,1)</f>
        <v>42337.25</v>
      </c>
      <c r="O977" s="7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>LEFT(R977,FIND("/",R977,1)-1)</f>
        <v>theater</v>
      </c>
      <c r="T977" t="str">
        <f>RIGHT(R977,LEN(R977) - FIND("/",R977,1))</f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ROUND(E978/D978*100,0)</f>
        <v>322</v>
      </c>
      <c r="G978" t="s">
        <v>20</v>
      </c>
      <c r="H978">
        <v>140</v>
      </c>
      <c r="I978">
        <f>IF(H978=0, 0,ROUND(E978/H978,0))</f>
        <v>92</v>
      </c>
      <c r="J978" t="s">
        <v>21</v>
      </c>
      <c r="K978" t="s">
        <v>22</v>
      </c>
      <c r="L978">
        <v>1296194400</v>
      </c>
      <c r="M978">
        <v>1296712800</v>
      </c>
      <c r="N978" s="7">
        <f>(((L978/60)/60)/24)+DATE(1970,1,1)</f>
        <v>40571.25</v>
      </c>
      <c r="O978" s="7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>LEFT(R978,FIND("/",R978,1)-1)</f>
        <v>theater</v>
      </c>
      <c r="T978" t="str">
        <f>RIGHT(R978,LEN(R978) - FIND("/",R978,1))</f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ROUND(E979/D979*100,0)</f>
        <v>74</v>
      </c>
      <c r="G979" t="s">
        <v>14</v>
      </c>
      <c r="H979">
        <v>67</v>
      </c>
      <c r="I979">
        <f>IF(H979=0, 0,ROUND(E979/H979,0))</f>
        <v>77</v>
      </c>
      <c r="J979" t="s">
        <v>21</v>
      </c>
      <c r="K979" t="s">
        <v>22</v>
      </c>
      <c r="L979">
        <v>1517983200</v>
      </c>
      <c r="M979">
        <v>1520748000</v>
      </c>
      <c r="N979" s="7">
        <f>(((L979/60)/60)/24)+DATE(1970,1,1)</f>
        <v>43138.25</v>
      </c>
      <c r="O979" s="7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>LEFT(R979,FIND("/",R979,1)-1)</f>
        <v>food</v>
      </c>
      <c r="T979" t="str">
        <f>RIGHT(R979,LEN(R979) - FIND("/",R979,1))</f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ROUND(E980/D980*100,0)</f>
        <v>864</v>
      </c>
      <c r="G980" t="s">
        <v>20</v>
      </c>
      <c r="H980">
        <v>92</v>
      </c>
      <c r="I980">
        <f>IF(H980=0, 0,ROUND(E980/H980,0))</f>
        <v>94</v>
      </c>
      <c r="J980" t="s">
        <v>21</v>
      </c>
      <c r="K980" t="s">
        <v>22</v>
      </c>
      <c r="L980">
        <v>1478930400</v>
      </c>
      <c r="M980">
        <v>1480831200</v>
      </c>
      <c r="N980" s="7">
        <f>(((L980/60)/60)/24)+DATE(1970,1,1)</f>
        <v>42686.25</v>
      </c>
      <c r="O980" s="7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>LEFT(R980,FIND("/",R980,1)-1)</f>
        <v>games</v>
      </c>
      <c r="T980" t="str">
        <f>RIGHT(R980,LEN(R980) - FIND("/",R980,1))</f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ROUND(E981/D981*100,0)</f>
        <v>143</v>
      </c>
      <c r="G981" t="s">
        <v>20</v>
      </c>
      <c r="H981">
        <v>1015</v>
      </c>
      <c r="I981">
        <f>IF(H981=0, 0,ROUND(E981/H981,0))</f>
        <v>85</v>
      </c>
      <c r="J981" t="s">
        <v>40</v>
      </c>
      <c r="K981" t="s">
        <v>41</v>
      </c>
      <c r="L981">
        <v>1426395600</v>
      </c>
      <c r="M981">
        <v>1426914000</v>
      </c>
      <c r="N981" s="7">
        <f>(((L981/60)/60)/24)+DATE(1970,1,1)</f>
        <v>42078.208333333328</v>
      </c>
      <c r="O981" s="7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LEFT(R981,FIND("/",R981,1)-1)</f>
        <v>theater</v>
      </c>
      <c r="T981" t="str">
        <f>RIGHT(R981,LEN(R981) - FIND("/",R981,1))</f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ROUND(E982/D982*100,0)</f>
        <v>40</v>
      </c>
      <c r="G982" t="s">
        <v>14</v>
      </c>
      <c r="H982">
        <v>742</v>
      </c>
      <c r="I982">
        <f>IF(H982=0, 0,ROUND(E982/H982,0))</f>
        <v>106</v>
      </c>
      <c r="J982" t="s">
        <v>21</v>
      </c>
      <c r="K982" t="s">
        <v>22</v>
      </c>
      <c r="L982">
        <v>1446181200</v>
      </c>
      <c r="M982">
        <v>1446616800</v>
      </c>
      <c r="N982" s="7">
        <f>(((L982/60)/60)/24)+DATE(1970,1,1)</f>
        <v>42307.208333333328</v>
      </c>
      <c r="O982" s="7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>LEFT(R982,FIND("/",R982,1)-1)</f>
        <v>publishing</v>
      </c>
      <c r="T982" t="str">
        <f>RIGHT(R982,LEN(R982) - FIND("/",R982,1))</f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ROUND(E983/D983*100,0)</f>
        <v>178</v>
      </c>
      <c r="G983" t="s">
        <v>20</v>
      </c>
      <c r="H983">
        <v>323</v>
      </c>
      <c r="I983">
        <f>IF(H983=0, 0,ROUND(E983/H983,0))</f>
        <v>37</v>
      </c>
      <c r="J983" t="s">
        <v>21</v>
      </c>
      <c r="K983" t="s">
        <v>22</v>
      </c>
      <c r="L983">
        <v>1514181600</v>
      </c>
      <c r="M983">
        <v>1517032800</v>
      </c>
      <c r="N983" s="7">
        <f>(((L983/60)/60)/24)+DATE(1970,1,1)</f>
        <v>43094.25</v>
      </c>
      <c r="O983" s="7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>LEFT(R983,FIND("/",R983,1)-1)</f>
        <v>technology</v>
      </c>
      <c r="T983" t="str">
        <f>RIGHT(R983,LEN(R983) - FIND("/",R983,1))</f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ROUND(E984/D984*100,0)</f>
        <v>85</v>
      </c>
      <c r="G984" t="s">
        <v>14</v>
      </c>
      <c r="H984">
        <v>75</v>
      </c>
      <c r="I984">
        <f>IF(H984=0, 0,ROUND(E984/H984,0))</f>
        <v>82</v>
      </c>
      <c r="J984" t="s">
        <v>21</v>
      </c>
      <c r="K984" t="s">
        <v>22</v>
      </c>
      <c r="L984">
        <v>1311051600</v>
      </c>
      <c r="M984">
        <v>1311224400</v>
      </c>
      <c r="N984" s="7">
        <f>(((L984/60)/60)/24)+DATE(1970,1,1)</f>
        <v>40743.208333333336</v>
      </c>
      <c r="O984" s="7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LEFT(R984,FIND("/",R984,1)-1)</f>
        <v>film &amp; video</v>
      </c>
      <c r="T984" t="str">
        <f>RIGHT(R984,LEN(R984) - FIND("/",R984,1))</f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ROUND(E985/D985*100,0)</f>
        <v>146</v>
      </c>
      <c r="G985" t="s">
        <v>20</v>
      </c>
      <c r="H985">
        <v>2326</v>
      </c>
      <c r="I985">
        <f>IF(H985=0, 0,ROUND(E985/H985,0))</f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>(((L985/60)/60)/24)+DATE(1970,1,1)</f>
        <v>43681.208333333328</v>
      </c>
      <c r="O985" s="7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LEFT(R985,FIND("/",R985,1)-1)</f>
        <v>film &amp; video</v>
      </c>
      <c r="T985" t="str">
        <f>RIGHT(R985,LEN(R985) - FIND("/",R985,1))</f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ROUND(E986/D986*100,0)</f>
        <v>152</v>
      </c>
      <c r="G986" t="s">
        <v>20</v>
      </c>
      <c r="H986">
        <v>381</v>
      </c>
      <c r="I986">
        <f>IF(H986=0, 0,ROUND(E986/H986,0))</f>
        <v>26</v>
      </c>
      <c r="J986" t="s">
        <v>21</v>
      </c>
      <c r="K986" t="s">
        <v>22</v>
      </c>
      <c r="L986">
        <v>1567918800</v>
      </c>
      <c r="M986">
        <v>1570165200</v>
      </c>
      <c r="N986" s="7">
        <f>(((L986/60)/60)/24)+DATE(1970,1,1)</f>
        <v>43716.208333333328</v>
      </c>
      <c r="O986" s="7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LEFT(R986,FIND("/",R986,1)-1)</f>
        <v>theater</v>
      </c>
      <c r="T986" t="str">
        <f>RIGHT(R986,LEN(R986) - FIND("/",R986,1))</f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ROUND(E987/D987*100,0)</f>
        <v>67</v>
      </c>
      <c r="G987" t="s">
        <v>14</v>
      </c>
      <c r="H987">
        <v>4405</v>
      </c>
      <c r="I987">
        <f>IF(H987=0, 0,ROUND(E987/H987,0))</f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>(((L987/60)/60)/24)+DATE(1970,1,1)</f>
        <v>41614.25</v>
      </c>
      <c r="O987" s="7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>LEFT(R987,FIND("/",R987,1)-1)</f>
        <v>music</v>
      </c>
      <c r="T987" t="str">
        <f>RIGHT(R987,LEN(R987) - FIND("/",R987,1))</f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ROUND(E988/D988*100,0)</f>
        <v>40</v>
      </c>
      <c r="G988" t="s">
        <v>14</v>
      </c>
      <c r="H988">
        <v>92</v>
      </c>
      <c r="I988">
        <f>IF(H988=0, 0,ROUND(E988/H988,0))</f>
        <v>34</v>
      </c>
      <c r="J988" t="s">
        <v>21</v>
      </c>
      <c r="K988" t="s">
        <v>22</v>
      </c>
      <c r="L988">
        <v>1301979600</v>
      </c>
      <c r="M988">
        <v>1303189200</v>
      </c>
      <c r="N988" s="7">
        <f>(((L988/60)/60)/24)+DATE(1970,1,1)</f>
        <v>40638.208333333336</v>
      </c>
      <c r="O988" s="7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LEFT(R988,FIND("/",R988,1)-1)</f>
        <v>music</v>
      </c>
      <c r="T988" t="str">
        <f>RIGHT(R988,LEN(R988) - FIND("/",R988,1))</f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ROUND(E989/D989*100,0)</f>
        <v>217</v>
      </c>
      <c r="G989" t="s">
        <v>20</v>
      </c>
      <c r="H989">
        <v>480</v>
      </c>
      <c r="I989">
        <f>IF(H989=0, 0,ROUND(E989/H989,0))</f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>(((L989/60)/60)/24)+DATE(1970,1,1)</f>
        <v>42852.208333333328</v>
      </c>
      <c r="O989" s="7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LEFT(R989,FIND("/",R989,1)-1)</f>
        <v>film &amp; video</v>
      </c>
      <c r="T989" t="str">
        <f>RIGHT(R989,LEN(R989) - FIND("/",R989,1))</f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ROUND(E990/D990*100,0)</f>
        <v>52</v>
      </c>
      <c r="G990" t="s">
        <v>14</v>
      </c>
      <c r="H990">
        <v>64</v>
      </c>
      <c r="I990">
        <f>IF(H990=0, 0,ROUND(E990/H990,0))</f>
        <v>77</v>
      </c>
      <c r="J990" t="s">
        <v>21</v>
      </c>
      <c r="K990" t="s">
        <v>22</v>
      </c>
      <c r="L990">
        <v>1478930400</v>
      </c>
      <c r="M990">
        <v>1480744800</v>
      </c>
      <c r="N990" s="7">
        <f>(((L990/60)/60)/24)+DATE(1970,1,1)</f>
        <v>42686.25</v>
      </c>
      <c r="O990" s="7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>LEFT(R990,FIND("/",R990,1)-1)</f>
        <v>publishing</v>
      </c>
      <c r="T990" t="str">
        <f>RIGHT(R990,LEN(R990) - FIND("/",R990,1))</f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ROUND(E991/D991*100,0)</f>
        <v>500</v>
      </c>
      <c r="G991" t="s">
        <v>20</v>
      </c>
      <c r="H991">
        <v>226</v>
      </c>
      <c r="I991">
        <f>IF(H991=0, 0,ROUND(E991/H991,0))</f>
        <v>53</v>
      </c>
      <c r="J991" t="s">
        <v>21</v>
      </c>
      <c r="K991" t="s">
        <v>22</v>
      </c>
      <c r="L991">
        <v>1555390800</v>
      </c>
      <c r="M991">
        <v>1555822800</v>
      </c>
      <c r="N991" s="7">
        <f>(((L991/60)/60)/24)+DATE(1970,1,1)</f>
        <v>43571.208333333328</v>
      </c>
      <c r="O991" s="7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LEFT(R991,FIND("/",R991,1)-1)</f>
        <v>publishing</v>
      </c>
      <c r="T991" t="str">
        <f>RIGHT(R991,LEN(R991) - FIND("/",R991,1))</f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ROUND(E992/D992*100,0)</f>
        <v>88</v>
      </c>
      <c r="G992" t="s">
        <v>14</v>
      </c>
      <c r="H992">
        <v>64</v>
      </c>
      <c r="I992">
        <f>IF(H992=0, 0,ROUND(E992/H992,0))</f>
        <v>107</v>
      </c>
      <c r="J992" t="s">
        <v>21</v>
      </c>
      <c r="K992" t="s">
        <v>22</v>
      </c>
      <c r="L992">
        <v>1456984800</v>
      </c>
      <c r="M992">
        <v>1458882000</v>
      </c>
      <c r="N992" s="7">
        <f>(((L992/60)/60)/24)+DATE(1970,1,1)</f>
        <v>42432.25</v>
      </c>
      <c r="O992" s="7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LEFT(R992,FIND("/",R992,1)-1)</f>
        <v>film &amp; video</v>
      </c>
      <c r="T992" t="str">
        <f>RIGHT(R992,LEN(R992) - FIND("/",R992,1))</f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ROUND(E993/D993*100,0)</f>
        <v>113</v>
      </c>
      <c r="G993" t="s">
        <v>20</v>
      </c>
      <c r="H993">
        <v>241</v>
      </c>
      <c r="I993">
        <f>IF(H993=0, 0,ROUND(E993/H993,0))</f>
        <v>46</v>
      </c>
      <c r="J993" t="s">
        <v>21</v>
      </c>
      <c r="K993" t="s">
        <v>22</v>
      </c>
      <c r="L993">
        <v>1411621200</v>
      </c>
      <c r="M993">
        <v>1411966800</v>
      </c>
      <c r="N993" s="7">
        <f>(((L993/60)/60)/24)+DATE(1970,1,1)</f>
        <v>41907.208333333336</v>
      </c>
      <c r="O993" s="7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LEFT(R993,FIND("/",R993,1)-1)</f>
        <v>music</v>
      </c>
      <c r="T993" t="str">
        <f>RIGHT(R993,LEN(R993) - FIND("/",R993,1))</f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ROUND(E994/D994*100,0)</f>
        <v>427</v>
      </c>
      <c r="G994" t="s">
        <v>20</v>
      </c>
      <c r="H994">
        <v>132</v>
      </c>
      <c r="I994">
        <f>IF(H994=0, 0,ROUND(E994/H994,0))</f>
        <v>100</v>
      </c>
      <c r="J994" t="s">
        <v>21</v>
      </c>
      <c r="K994" t="s">
        <v>22</v>
      </c>
      <c r="L994">
        <v>1525669200</v>
      </c>
      <c r="M994">
        <v>1526878800</v>
      </c>
      <c r="N994" s="7">
        <f>(((L994/60)/60)/24)+DATE(1970,1,1)</f>
        <v>43227.208333333328</v>
      </c>
      <c r="O994" s="7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LEFT(R994,FIND("/",R994,1)-1)</f>
        <v>film &amp; video</v>
      </c>
      <c r="T994" t="str">
        <f>RIGHT(R994,LEN(R994) - FIND("/",R994,1))</f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ROUND(E995/D995*100,0)</f>
        <v>78</v>
      </c>
      <c r="G995" t="s">
        <v>74</v>
      </c>
      <c r="H995">
        <v>75</v>
      </c>
      <c r="I995">
        <f>IF(H995=0, 0,ROUND(E995/H995,0))</f>
        <v>101</v>
      </c>
      <c r="J995" t="s">
        <v>107</v>
      </c>
      <c r="K995" t="s">
        <v>108</v>
      </c>
      <c r="L995">
        <v>1450936800</v>
      </c>
      <c r="M995">
        <v>1452405600</v>
      </c>
      <c r="N995" s="7">
        <f>(((L995/60)/60)/24)+DATE(1970,1,1)</f>
        <v>42362.25</v>
      </c>
      <c r="O995" s="7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>LEFT(R995,FIND("/",R995,1)-1)</f>
        <v>photography</v>
      </c>
      <c r="T995" t="str">
        <f>RIGHT(R995,LEN(R995) - FIND("/",R995,1))</f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ROUND(E996/D996*100,0)</f>
        <v>52</v>
      </c>
      <c r="G996" t="s">
        <v>14</v>
      </c>
      <c r="H996">
        <v>842</v>
      </c>
      <c r="I996">
        <f>IF(H996=0, 0,ROUND(E996/H996,0))</f>
        <v>88</v>
      </c>
      <c r="J996" t="s">
        <v>21</v>
      </c>
      <c r="K996" t="s">
        <v>22</v>
      </c>
      <c r="L996">
        <v>1413522000</v>
      </c>
      <c r="M996">
        <v>1414040400</v>
      </c>
      <c r="N996" s="7">
        <f>(((L996/60)/60)/24)+DATE(1970,1,1)</f>
        <v>41929.208333333336</v>
      </c>
      <c r="O996" s="7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LEFT(R996,FIND("/",R996,1)-1)</f>
        <v>publishing</v>
      </c>
      <c r="T996" t="str">
        <f>RIGHT(R996,LEN(R996) - FIND("/",R996,1))</f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ROUND(E997/D997*100,0)</f>
        <v>157</v>
      </c>
      <c r="G997" t="s">
        <v>20</v>
      </c>
      <c r="H997">
        <v>2043</v>
      </c>
      <c r="I997">
        <f>IF(H997=0, 0,ROUND(E997/H997,0))</f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>(((L997/60)/60)/24)+DATE(1970,1,1)</f>
        <v>43408.208333333328</v>
      </c>
      <c r="O997" s="7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>LEFT(R997,FIND("/",R997,1)-1)</f>
        <v>food</v>
      </c>
      <c r="T997" t="str">
        <f>RIGHT(R997,LEN(R997) - FIND("/",R997,1))</f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ROUND(E998/D998*100,0)</f>
        <v>73</v>
      </c>
      <c r="G998" t="s">
        <v>14</v>
      </c>
      <c r="H998">
        <v>112</v>
      </c>
      <c r="I998">
        <f>IF(H998=0, 0,ROUND(E998/H998,0))</f>
        <v>43</v>
      </c>
      <c r="J998" t="s">
        <v>21</v>
      </c>
      <c r="K998" t="s">
        <v>22</v>
      </c>
      <c r="L998">
        <v>1357106400</v>
      </c>
      <c r="M998">
        <v>1359698400</v>
      </c>
      <c r="N998" s="7">
        <f>(((L998/60)/60)/24)+DATE(1970,1,1)</f>
        <v>41276.25</v>
      </c>
      <c r="O998" s="7">
        <f>(((M998/60)/60)/24)+DATE(1970,1,1)</f>
        <v>41306.25</v>
      </c>
      <c r="P998" t="b">
        <v>0</v>
      </c>
      <c r="Q998" t="b">
        <v>0</v>
      </c>
      <c r="R998" t="s">
        <v>33</v>
      </c>
      <c r="S998" t="str">
        <f>LEFT(R998,FIND("/",R998,1)-1)</f>
        <v>theater</v>
      </c>
      <c r="T998" t="str">
        <f>RIGHT(R998,LEN(R998) - FIND("/",R998,1))</f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ROUND(E999/D999*100,0)</f>
        <v>61</v>
      </c>
      <c r="G999" t="s">
        <v>74</v>
      </c>
      <c r="H999">
        <v>139</v>
      </c>
      <c r="I999">
        <f>IF(H999=0, 0,ROUND(E999/H999,0))</f>
        <v>33</v>
      </c>
      <c r="J999" t="s">
        <v>107</v>
      </c>
      <c r="K999" t="s">
        <v>108</v>
      </c>
      <c r="L999">
        <v>1390197600</v>
      </c>
      <c r="M999">
        <v>1390629600</v>
      </c>
      <c r="N999" s="7">
        <f>(((L999/60)/60)/24)+DATE(1970,1,1)</f>
        <v>41659.25</v>
      </c>
      <c r="O999" s="7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>LEFT(R999,FIND("/",R999,1)-1)</f>
        <v>theater</v>
      </c>
      <c r="T999" t="str">
        <f>RIGHT(R999,LEN(R999) - FIND("/",R999,1))</f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ROUND(E1000/D1000*100,0)</f>
        <v>57</v>
      </c>
      <c r="G1000" t="s">
        <v>14</v>
      </c>
      <c r="H1000">
        <v>374</v>
      </c>
      <c r="I1000">
        <f>IF(H1000=0, 0,ROUND(E1000/H1000,0))</f>
        <v>101</v>
      </c>
      <c r="J1000" t="s">
        <v>21</v>
      </c>
      <c r="K1000" t="s">
        <v>22</v>
      </c>
      <c r="L1000">
        <v>1265868000</v>
      </c>
      <c r="M1000">
        <v>1267077600</v>
      </c>
      <c r="N1000" s="7">
        <f>(((L1000/60)/60)/24)+DATE(1970,1,1)</f>
        <v>40220.25</v>
      </c>
      <c r="O1000" s="7">
        <f>(((M1000/60)/60)/24)+DATE(1970,1,1)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LEFT(R1000,FIND("/",R1000,1)-1)</f>
        <v>music</v>
      </c>
      <c r="T1000" t="str">
        <f>RIGHT(R1000,LEN(R1000) - FIND("/",R1000,1))</f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ROUND(E1001/D1001*100,0)</f>
        <v>57</v>
      </c>
      <c r="G1001" t="s">
        <v>74</v>
      </c>
      <c r="H1001">
        <v>1122</v>
      </c>
      <c r="I1001">
        <f>IF(H1001=0, 0,ROUND(E1001/H1001,0))</f>
        <v>56</v>
      </c>
      <c r="J1001" t="s">
        <v>21</v>
      </c>
      <c r="K1001" t="s">
        <v>22</v>
      </c>
      <c r="L1001">
        <v>1467176400</v>
      </c>
      <c r="M1001">
        <v>1467781200</v>
      </c>
      <c r="N1001" s="7">
        <f>(((L1001/60)/60)/24)+DATE(1970,1,1)</f>
        <v>42550.208333333328</v>
      </c>
      <c r="O1001" s="7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LEFT(R1001,FIND("/",R1001,1)-1)</f>
        <v>food</v>
      </c>
      <c r="T1001" t="str">
        <f>RIGHT(R1001,LEN(R1001) - FIND("/",R1001,1))</f>
        <v>food trucks</v>
      </c>
    </row>
  </sheetData>
  <sortState xmlns:xlrd2="http://schemas.microsoft.com/office/spreadsheetml/2017/richdata2" ref="A2:T1001">
    <sortCondition ref="A1:A1001"/>
  </sortState>
  <conditionalFormatting sqref="F1:F1048576">
    <cfRule type="colorScale" priority="1">
      <colorScale>
        <cfvo type="num" val="0"/>
        <cfvo type="num" val="100"/>
        <cfvo type="num" val="200"/>
        <color rgb="FFFF7C80"/>
        <color theme="9"/>
        <color theme="4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3E09-8942-47E8-B874-2E3554770CEF}">
  <dimension ref="A1:F14"/>
  <sheetViews>
    <sheetView zoomScale="89" zoomScaleNormal="89" workbookViewId="0">
      <selection activeCell="J27" sqref="J2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2033</v>
      </c>
    </row>
    <row r="3" spans="1:6" x14ac:dyDescent="0.35">
      <c r="A3" s="5" t="s">
        <v>2037</v>
      </c>
      <c r="B3" s="5" t="s">
        <v>2036</v>
      </c>
    </row>
    <row r="4" spans="1:6" x14ac:dyDescent="0.35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2041</v>
      </c>
      <c r="E8">
        <v>4</v>
      </c>
      <c r="F8">
        <v>4</v>
      </c>
    </row>
    <row r="9" spans="1:6" x14ac:dyDescent="0.35">
      <c r="A9" s="6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7F0D-FF35-4572-8F61-C91F5708956C}">
  <dimension ref="A1:F30"/>
  <sheetViews>
    <sheetView zoomScale="64" zoomScaleNormal="64" workbookViewId="0">
      <selection activeCell="F35" sqref="F35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7.83203125" bestFit="1" customWidth="1"/>
    <col min="4" max="4" width="5.4140625" bestFit="1" customWidth="1"/>
    <col min="5" max="5" width="13.58203125" bestFit="1" customWidth="1"/>
    <col min="6" max="6" width="14.58203125" bestFit="1" customWidth="1"/>
    <col min="7" max="7" width="10.58203125" bestFit="1" customWidth="1"/>
  </cols>
  <sheetData>
    <row r="1" spans="1:6" x14ac:dyDescent="0.35">
      <c r="A1" s="5" t="s">
        <v>6</v>
      </c>
      <c r="B1" t="s">
        <v>2033</v>
      </c>
    </row>
    <row r="2" spans="1:6" x14ac:dyDescent="0.35">
      <c r="A2" s="5" t="s">
        <v>2031</v>
      </c>
      <c r="B2" t="s">
        <v>2033</v>
      </c>
    </row>
    <row r="4" spans="1:6" x14ac:dyDescent="0.35">
      <c r="A4" s="5" t="s">
        <v>2037</v>
      </c>
      <c r="B4" s="5" t="s">
        <v>2036</v>
      </c>
    </row>
    <row r="5" spans="1:6" x14ac:dyDescent="0.35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2048</v>
      </c>
      <c r="E7">
        <v>4</v>
      </c>
      <c r="F7">
        <v>4</v>
      </c>
    </row>
    <row r="8" spans="1:6" x14ac:dyDescent="0.3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2051</v>
      </c>
      <c r="C10">
        <v>8</v>
      </c>
      <c r="E10">
        <v>10</v>
      </c>
      <c r="F10">
        <v>18</v>
      </c>
    </row>
    <row r="11" spans="1:6" x14ac:dyDescent="0.3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2056</v>
      </c>
      <c r="C15">
        <v>3</v>
      </c>
      <c r="E15">
        <v>4</v>
      </c>
      <c r="F15">
        <v>7</v>
      </c>
    </row>
    <row r="16" spans="1:6" x14ac:dyDescent="0.3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2061</v>
      </c>
      <c r="C20">
        <v>4</v>
      </c>
      <c r="E20">
        <v>4</v>
      </c>
      <c r="F20">
        <v>8</v>
      </c>
    </row>
    <row r="21" spans="1:6" x14ac:dyDescent="0.3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2066</v>
      </c>
      <c r="C25">
        <v>7</v>
      </c>
      <c r="E25">
        <v>14</v>
      </c>
      <c r="F25">
        <v>21</v>
      </c>
    </row>
    <row r="26" spans="1:6" x14ac:dyDescent="0.3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2070</v>
      </c>
      <c r="E29">
        <v>3</v>
      </c>
      <c r="F29">
        <v>3</v>
      </c>
    </row>
    <row r="30" spans="1:6" x14ac:dyDescent="0.35">
      <c r="A30" s="6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A4ED-AD88-4C6A-A12C-73B5475D0E49}">
  <dimension ref="A1:E18"/>
  <sheetViews>
    <sheetView zoomScaleNormal="100" workbookViewId="0">
      <selection activeCell="B2" sqref="B2 B6:E18"/>
      <pivotSelection pane="bottomRight" showHeader="1" extendable="1" axis="axisPage" activeRow="1" activeCol="1" previousRow="1" previousCol="1" click="1" r:id="rId1">
        <pivotArea dataOnly="0" outline="0" fieldPosition="0">
          <references count="1">
            <reference field="3" count="0"/>
          </references>
        </pivotArea>
      </pivotSelection>
    </sheetView>
  </sheetViews>
  <sheetFormatPr defaultRowHeight="15.5" x14ac:dyDescent="0.35"/>
  <cols>
    <col min="1" max="1" width="25.7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5" t="s">
        <v>2031</v>
      </c>
      <c r="B1" t="s" vm="2">
        <v>2106</v>
      </c>
    </row>
    <row r="2" spans="1:5" x14ac:dyDescent="0.35">
      <c r="A2" s="5" t="s">
        <v>2105</v>
      </c>
      <c r="B2" t="s" vm="1">
        <v>2106</v>
      </c>
    </row>
    <row r="4" spans="1:5" x14ac:dyDescent="0.35">
      <c r="A4" s="5" t="s">
        <v>2037</v>
      </c>
      <c r="B4" s="5" t="s">
        <v>2036</v>
      </c>
    </row>
    <row r="5" spans="1:5" x14ac:dyDescent="0.35">
      <c r="A5" s="5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5">
      <c r="A6" s="6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6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6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6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6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6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6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6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6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6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6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6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6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4CA6-F93F-4431-ACF0-1AE02029280D}">
  <dimension ref="A1:H13"/>
  <sheetViews>
    <sheetView zoomScale="75" workbookViewId="0">
      <selection activeCell="A2" sqref="A2:A13"/>
    </sheetView>
  </sheetViews>
  <sheetFormatPr defaultRowHeight="15.5" x14ac:dyDescent="0.35"/>
  <cols>
    <col min="1" max="1" width="15.58203125" bestFit="1" customWidth="1"/>
    <col min="2" max="2" width="19.58203125" bestFit="1" customWidth="1"/>
    <col min="3" max="3" width="14.83203125" bestFit="1" customWidth="1"/>
    <col min="4" max="4" width="18.4140625" bestFit="1" customWidth="1"/>
    <col min="5" max="5" width="14.08203125" bestFit="1" customWidth="1"/>
    <col min="6" max="6" width="22.83203125" bestFit="1" customWidth="1"/>
    <col min="7" max="7" width="18.08203125" bestFit="1" customWidth="1"/>
    <col min="8" max="8" width="21.5" bestFit="1" customWidth="1"/>
  </cols>
  <sheetData>
    <row r="1" spans="1:8" x14ac:dyDescent="0.35">
      <c r="A1" s="9" t="s">
        <v>2073</v>
      </c>
      <c r="B1" s="9" t="s">
        <v>2074</v>
      </c>
      <c r="C1" s="9" t="s">
        <v>2075</v>
      </c>
      <c r="D1" s="9" t="s">
        <v>2076</v>
      </c>
      <c r="E1" s="9" t="s">
        <v>2077</v>
      </c>
      <c r="F1" s="9" t="s">
        <v>2078</v>
      </c>
      <c r="G1" s="9" t="s">
        <v>2079</v>
      </c>
      <c r="H1" s="9" t="s">
        <v>2080</v>
      </c>
    </row>
    <row r="2" spans="1:8" x14ac:dyDescent="0.35">
      <c r="A2" s="10" t="s">
        <v>2081</v>
      </c>
      <c r="B2">
        <f>COUNTIFS(Crowdfunding!$D:$D,"&lt;1000", Crowdfunding!$G:$G,"successful")</f>
        <v>30</v>
      </c>
      <c r="C2">
        <f>COUNTIFS(Crowdfunding!D:D,"&lt;1000", Crowdfunding!G:G,"failed")</f>
        <v>20</v>
      </c>
      <c r="D2">
        <f>COUNTIFS(Crowdfunding!D:D,"&lt;1000", Crowdfunding!G:G,"canceled")</f>
        <v>1</v>
      </c>
      <c r="E2">
        <f>COUNTIF(Crowdfunding!D:D, "&lt;1000")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</row>
    <row r="3" spans="1:8" x14ac:dyDescent="0.35">
      <c r="A3" s="10" t="s">
        <v>2082</v>
      </c>
      <c r="B3">
        <f>COUNTIFS(Crowdfunding!D:D, "&gt;=1000",Crowdfunding!D:D,"&lt;4999", Crowdfunding!G:G,Crowdfunding!$G$3)</f>
        <v>191</v>
      </c>
      <c r="C3">
        <f>COUNTIFS(Crowdfunding!D:D, "&gt;=1000",Crowdfunding!D:D,"&lt;4999", Crowdfunding!G:G,Crowdfunding!$G$2)</f>
        <v>38</v>
      </c>
      <c r="D3">
        <f>COUNTIFS(Crowdfunding!D:D, "&gt;=1000",Crowdfunding!D:D,"&lt;4999", Crowdfunding!G:G,Crowdfunding!$G$28)</f>
        <v>2</v>
      </c>
      <c r="E3">
        <f>SUM(B3:D3)</f>
        <v>231</v>
      </c>
      <c r="F3" s="4">
        <f t="shared" ref="F3:F13" si="1">B3/$E3</f>
        <v>0.82683982683982682</v>
      </c>
      <c r="G3" s="4">
        <f t="shared" ref="G3:G13" si="2">C3/$E3</f>
        <v>0.16450216450216451</v>
      </c>
      <c r="H3" s="4">
        <f t="shared" ref="H3:H13" si="3">D3/$E3</f>
        <v>8.658008658008658E-3</v>
      </c>
    </row>
    <row r="4" spans="1:8" x14ac:dyDescent="0.35">
      <c r="A4" s="10" t="s">
        <v>2083</v>
      </c>
      <c r="B4">
        <f>COUNTIFS(Crowdfunding!D:D, "&gt;=5000",Crowdfunding!D:D,"&lt;9999",Crowdfunding!G:G,Crowdfunding!$G$3)</f>
        <v>164</v>
      </c>
      <c r="C4">
        <f>COUNTIFS(Crowdfunding!D:D, "&gt;=5000",Crowdfunding!D:D,"&lt;9999",Crowdfunding!G:G,Crowdfunding!$G$2)</f>
        <v>126</v>
      </c>
      <c r="D4">
        <f>COUNTIFS(Crowdfunding!D:D, "&gt;=5000",Crowdfunding!D:D,"&lt;9999", Crowdfunding!G:G,Crowdfunding!$G$28)</f>
        <v>25</v>
      </c>
      <c r="E4">
        <f>SUM(B4:D4)</f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10" t="s">
        <v>2084</v>
      </c>
      <c r="B5">
        <f>COUNTIFS(Crowdfunding!$D:$D, "&gt;=10000",Crowdfunding!$D:$D,"&lt;14999",Crowdfunding!$G:$G,Crowdfunding!$G$3)</f>
        <v>4</v>
      </c>
      <c r="C5">
        <f>COUNTIFS(Crowdfunding!$D:$D, "&gt;=10000",Crowdfunding!$D:$D,"&lt;14999",Crowdfunding!$G:$G,"failed")</f>
        <v>5</v>
      </c>
      <c r="D5">
        <f>COUNTIFS(Crowdfunding!$D:$D, "&gt;=10000",Crowdfunding!$D:$D,"&lt;14999",Crowdfunding!$G:$G,"canceled")</f>
        <v>0</v>
      </c>
      <c r="E5">
        <f t="shared" ref="E5:E13" si="4">SUM(B5:D5)</f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0" t="s">
        <v>2085</v>
      </c>
      <c r="B6">
        <f>COUNTIFS(Crowdfunding!$D:$D, "&gt;=15000",Crowdfunding!$D:$D,"&lt;19999",Crowdfunding!$G:$G,Crowdfunding!$G$3)</f>
        <v>10</v>
      </c>
      <c r="C6">
        <f>COUNTIFS(Crowdfunding!$D:$D, "&gt;=15000",Crowdfunding!$D:$D,"&lt;19999",Crowdfunding!$G:$G,"failed")</f>
        <v>0</v>
      </c>
      <c r="D6">
        <f>COUNTIFS(Crowdfunding!$D:$D, "&gt;=15000",Crowdfunding!$D:$D,"&lt;19999",Crowdfunding!$G:$G,"canceled")</f>
        <v>0</v>
      </c>
      <c r="E6">
        <f t="shared" si="4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0" t="s">
        <v>2086</v>
      </c>
      <c r="B7">
        <f>COUNTIFS(Crowdfunding!$D:$D, "&gt;=20000",Crowdfunding!$D:$D,"&lt;24999",Crowdfunding!$G:$G,Crowdfunding!$G$3)</f>
        <v>7</v>
      </c>
      <c r="C7">
        <f>COUNTIFS(Crowdfunding!$D:$D, "&gt;=20000",Crowdfunding!$D:$D,"&lt;24999",Crowdfunding!$G:$G,"failed")</f>
        <v>0</v>
      </c>
      <c r="D7">
        <f>COUNTIFS(Crowdfunding!$D:$D, "&gt;=20000",Crowdfunding!$D:$D,"&lt;24999",Crowdfunding!$G:$G,"canceled")</f>
        <v>0</v>
      </c>
      <c r="E7">
        <f t="shared" si="4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0" t="s">
        <v>2087</v>
      </c>
      <c r="B8">
        <f>COUNTIFS(Crowdfunding!$D:$D, "&gt;=25000",Crowdfunding!$D:$D,"&lt;29999",Crowdfunding!$G:$G,Crowdfunding!$G$3)</f>
        <v>11</v>
      </c>
      <c r="C8">
        <f>COUNTIFS(Crowdfunding!$D:$D, "&gt;=25000",Crowdfunding!$D:$D,"&lt;29999",Crowdfunding!$G:$G,"failed")</f>
        <v>3</v>
      </c>
      <c r="D8">
        <f>COUNTIFS(Crowdfunding!$D:$D, "&gt;=25000",Crowdfunding!$D:$D,"&lt;29999",Crowdfunding!$G:$G,"canceled")</f>
        <v>0</v>
      </c>
      <c r="E8">
        <f t="shared" si="4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0" t="s">
        <v>2088</v>
      </c>
      <c r="B9">
        <f>COUNTIFS(Crowdfunding!$D:$D, "&gt;=30000",Crowdfunding!$D:$D,"&lt;34999",Crowdfunding!$G:$G,Crowdfunding!$G$3)</f>
        <v>7</v>
      </c>
      <c r="C9">
        <f>COUNTIFS(Crowdfunding!$D:$D, "&gt;=30000",Crowdfunding!$D:$D,"&lt;34999",Crowdfunding!$G:$G,"failed")</f>
        <v>0</v>
      </c>
      <c r="D9">
        <f>COUNTIFS(Crowdfunding!$D:$D, "&gt;=30000",Crowdfunding!$D:$D,"&lt;34999",Crowdfunding!$G:$G,"canceled")</f>
        <v>0</v>
      </c>
      <c r="E9">
        <f t="shared" si="4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0" t="s">
        <v>2089</v>
      </c>
      <c r="B10">
        <f>COUNTIFS(Crowdfunding!$D:$D, "&gt;=35000",Crowdfunding!$D:$D,"&lt;39999",Crowdfunding!$G:$G,Crowdfunding!$G$3)</f>
        <v>8</v>
      </c>
      <c r="C10">
        <f>COUNTIFS(Crowdfunding!$D:$D, "&gt;=35000",Crowdfunding!$D:$D,"&lt;39999",Crowdfunding!$G:$G,"failed")</f>
        <v>3</v>
      </c>
      <c r="D10">
        <f>COUNTIFS(Crowdfunding!$D:$D, "&gt;=35000",Crowdfunding!$D:$D,"&lt;39999",Crowdfunding!$G:$G,"canceled")</f>
        <v>1</v>
      </c>
      <c r="E10">
        <f t="shared" si="4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0" t="s">
        <v>2090</v>
      </c>
      <c r="B11">
        <f>COUNTIFS(Crowdfunding!$D:$D, "&gt;=40000",Crowdfunding!$D:$D,"&lt;44999",Crowdfunding!$G:$G,Crowdfunding!$G$3)</f>
        <v>11</v>
      </c>
      <c r="C11">
        <f>COUNTIFS(Crowdfunding!$D:$D, "&gt;=40000",Crowdfunding!$D:$D,"&lt;44999",Crowdfunding!$G:$G,"failed")</f>
        <v>3</v>
      </c>
      <c r="D11">
        <f>COUNTIFS(Crowdfunding!$D:$D, "&gt;=40000",Crowdfunding!$D:$D,"&lt;44999",Crowdfunding!$G:$G,"canceled")</f>
        <v>0</v>
      </c>
      <c r="E11">
        <f t="shared" si="4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0" t="s">
        <v>2091</v>
      </c>
      <c r="B12">
        <f>COUNTIFS(Crowdfunding!$D:$D, "&gt;=45000",Crowdfunding!$D:$D,"&lt;49999",Crowdfunding!$G:$G,Crowdfunding!$G$3)</f>
        <v>8</v>
      </c>
      <c r="C12">
        <f>COUNTIFS(Crowdfunding!$D:$D, "&gt;=45000",Crowdfunding!$D:$D,"&lt;49999",Crowdfunding!$G:$G,"failed")</f>
        <v>3</v>
      </c>
      <c r="D12">
        <f>COUNTIFS(Crowdfunding!$D:$D, "&gt;=45000",Crowdfunding!$D:$D,"&lt;49999",Crowdfunding!$G:$G,"canceled")</f>
        <v>0</v>
      </c>
      <c r="E12">
        <f t="shared" si="4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11" t="s">
        <v>2092</v>
      </c>
      <c r="B13">
        <f>COUNTIFS(Crowdfunding!$D:$D, "&gt;=50000",Crowdfunding!$G:$G,Crowdfunding!$G$3)</f>
        <v>114</v>
      </c>
      <c r="C13">
        <f>COUNTIFS(Crowdfunding!$D:$D, "&gt;=50000",Crowdfunding!$G:$G,"failed")</f>
        <v>163</v>
      </c>
      <c r="D13">
        <f>COUNTIFS(Crowdfunding!$D:$D, "&gt;=50000",Crowdfunding!$G:$G,"canceled")</f>
        <v>28</v>
      </c>
      <c r="E13">
        <f t="shared" si="4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C2D8-1751-4A10-8DF0-6204417DFE34}">
  <dimension ref="A1:H566"/>
  <sheetViews>
    <sheetView zoomScale="95" workbookViewId="0">
      <selection activeCell="H6" sqref="H6"/>
    </sheetView>
  </sheetViews>
  <sheetFormatPr defaultRowHeight="15.5" x14ac:dyDescent="0.35"/>
  <cols>
    <col min="1" max="1" width="8.9140625" bestFit="1" customWidth="1"/>
    <col min="2" max="2" width="12.83203125" bestFit="1" customWidth="1"/>
    <col min="4" max="4" width="8.08203125" bestFit="1" customWidth="1"/>
    <col min="5" max="5" width="12.83203125" bestFit="1" customWidth="1"/>
    <col min="6" max="6" width="12.83203125" customWidth="1"/>
    <col min="7" max="7" width="26.4140625" bestFit="1" customWidth="1"/>
    <col min="8" max="8" width="9.25" bestFit="1" customWidth="1"/>
    <col min="10" max="10" width="22.4140625" bestFit="1" customWidth="1"/>
    <col min="11" max="11" width="14.83203125" bestFit="1" customWidth="1"/>
    <col min="12" max="12" width="16.4140625" bestFit="1" customWidth="1"/>
    <col min="13" max="13" width="18.1640625" bestFit="1" customWidth="1"/>
    <col min="14" max="14" width="18.4140625" bestFit="1" customWidth="1"/>
  </cols>
  <sheetData>
    <row r="1" spans="1:8" s="12" customFormat="1" x14ac:dyDescent="0.35">
      <c r="A1" s="12" t="s">
        <v>4</v>
      </c>
      <c r="B1" s="12" t="s">
        <v>5</v>
      </c>
      <c r="D1" s="12" t="s">
        <v>4</v>
      </c>
      <c r="E1" s="12" t="s">
        <v>5</v>
      </c>
    </row>
    <row r="2" spans="1:8" x14ac:dyDescent="0.35">
      <c r="A2" t="s">
        <v>20</v>
      </c>
      <c r="B2">
        <v>158</v>
      </c>
      <c r="D2" t="s">
        <v>14</v>
      </c>
      <c r="E2">
        <v>0</v>
      </c>
      <c r="G2" t="s">
        <v>2109</v>
      </c>
      <c r="H2" s="13">
        <f>AVERAGE($B$2:$B$566)</f>
        <v>851.14690265486729</v>
      </c>
    </row>
    <row r="3" spans="1:8" x14ac:dyDescent="0.3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MEDIAN($B$2:$B$566)</f>
        <v>201</v>
      </c>
    </row>
    <row r="4" spans="1:8" x14ac:dyDescent="0.35">
      <c r="A4" t="s">
        <v>20</v>
      </c>
      <c r="B4">
        <v>174</v>
      </c>
      <c r="D4" t="s">
        <v>14</v>
      </c>
      <c r="E4">
        <v>53</v>
      </c>
      <c r="G4" t="s">
        <v>2111</v>
      </c>
      <c r="H4">
        <f>MIN($B$2:$B$566)</f>
        <v>16</v>
      </c>
    </row>
    <row r="5" spans="1:8" x14ac:dyDescent="0.35">
      <c r="A5" t="s">
        <v>20</v>
      </c>
      <c r="B5">
        <v>227</v>
      </c>
      <c r="D5" t="s">
        <v>14</v>
      </c>
      <c r="E5">
        <v>18</v>
      </c>
      <c r="G5" t="s">
        <v>2112</v>
      </c>
      <c r="H5">
        <f>MAX($B$2:$B$566)</f>
        <v>7295</v>
      </c>
    </row>
    <row r="6" spans="1:8" x14ac:dyDescent="0.35">
      <c r="A6" t="s">
        <v>20</v>
      </c>
      <c r="B6">
        <v>220</v>
      </c>
      <c r="D6" t="s">
        <v>14</v>
      </c>
      <c r="E6">
        <v>44</v>
      </c>
      <c r="G6" t="s">
        <v>2115</v>
      </c>
      <c r="H6">
        <f>_xlfn.VAR.P($B$2:$B$566)</f>
        <v>1603373.7324019109</v>
      </c>
    </row>
    <row r="7" spans="1:8" x14ac:dyDescent="0.35">
      <c r="A7" t="s">
        <v>20</v>
      </c>
      <c r="B7">
        <v>98</v>
      </c>
      <c r="D7" t="s">
        <v>14</v>
      </c>
      <c r="E7">
        <v>27</v>
      </c>
      <c r="G7" t="s">
        <v>2118</v>
      </c>
      <c r="H7" s="13">
        <f>STDEV($B$2:$B$566)</f>
        <v>1267.366006183523</v>
      </c>
    </row>
    <row r="8" spans="1:8" x14ac:dyDescent="0.35">
      <c r="A8" t="s">
        <v>20</v>
      </c>
      <c r="B8">
        <v>100</v>
      </c>
      <c r="D8" t="s">
        <v>14</v>
      </c>
      <c r="E8">
        <v>55</v>
      </c>
    </row>
    <row r="9" spans="1:8" x14ac:dyDescent="0.35">
      <c r="A9" t="s">
        <v>20</v>
      </c>
      <c r="B9">
        <v>1249</v>
      </c>
      <c r="D9" t="s">
        <v>14</v>
      </c>
      <c r="E9">
        <v>200</v>
      </c>
      <c r="G9" t="s">
        <v>2107</v>
      </c>
      <c r="H9" s="13">
        <f>AVERAGE($E$2:$E$365)</f>
        <v>585.61538461538464</v>
      </c>
    </row>
    <row r="10" spans="1:8" x14ac:dyDescent="0.35">
      <c r="A10" t="s">
        <v>20</v>
      </c>
      <c r="B10">
        <v>1396</v>
      </c>
      <c r="D10" t="s">
        <v>14</v>
      </c>
      <c r="E10">
        <v>452</v>
      </c>
      <c r="G10" t="s">
        <v>2110</v>
      </c>
      <c r="H10">
        <f>MEDIAN($E$2:$E$365)</f>
        <v>114.5</v>
      </c>
    </row>
    <row r="11" spans="1:8" x14ac:dyDescent="0.35">
      <c r="A11" t="s">
        <v>20</v>
      </c>
      <c r="B11">
        <v>890</v>
      </c>
      <c r="D11" t="s">
        <v>14</v>
      </c>
      <c r="E11">
        <v>674</v>
      </c>
      <c r="G11" t="s">
        <v>2113</v>
      </c>
      <c r="H11">
        <f>MIN($E$2:$E$365)</f>
        <v>0</v>
      </c>
    </row>
    <row r="12" spans="1:8" x14ac:dyDescent="0.35">
      <c r="A12" t="s">
        <v>20</v>
      </c>
      <c r="B12">
        <v>142</v>
      </c>
      <c r="D12" t="s">
        <v>14</v>
      </c>
      <c r="E12">
        <v>558</v>
      </c>
      <c r="G12" t="s">
        <v>2114</v>
      </c>
      <c r="H12">
        <f>MAX($E$2:$E$365)</f>
        <v>6080</v>
      </c>
    </row>
    <row r="13" spans="1:8" x14ac:dyDescent="0.35">
      <c r="A13" t="s">
        <v>20</v>
      </c>
      <c r="B13">
        <v>2673</v>
      </c>
      <c r="D13" t="s">
        <v>14</v>
      </c>
      <c r="E13">
        <v>15</v>
      </c>
      <c r="G13" t="s">
        <v>2116</v>
      </c>
      <c r="H13" s="14">
        <f>_xlfn.VAR.P($E$2:$E$365)</f>
        <v>921574.68174133555</v>
      </c>
    </row>
    <row r="14" spans="1:8" x14ac:dyDescent="0.35">
      <c r="A14" t="s">
        <v>20</v>
      </c>
      <c r="B14">
        <v>163</v>
      </c>
      <c r="D14" t="s">
        <v>14</v>
      </c>
      <c r="E14">
        <v>2307</v>
      </c>
      <c r="G14" t="s">
        <v>2117</v>
      </c>
      <c r="H14" s="13">
        <f>STDEV($E$2:$E$365)</f>
        <v>961.30819978260524</v>
      </c>
    </row>
    <row r="15" spans="1:8" x14ac:dyDescent="0.35">
      <c r="A15" t="s">
        <v>20</v>
      </c>
      <c r="B15">
        <v>2220</v>
      </c>
      <c r="D15" t="s">
        <v>14</v>
      </c>
      <c r="E15">
        <v>88</v>
      </c>
    </row>
    <row r="16" spans="1:8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Sub_category</vt:lpstr>
      <vt:lpstr>Date</vt:lpstr>
      <vt:lpstr>Goal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于畅</cp:lastModifiedBy>
  <dcterms:created xsi:type="dcterms:W3CDTF">2021-09-29T18:52:28Z</dcterms:created>
  <dcterms:modified xsi:type="dcterms:W3CDTF">2023-07-27T02:23:30Z</dcterms:modified>
</cp:coreProperties>
</file>