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esktop\서울 공공도서관\"/>
    </mc:Choice>
  </mc:AlternateContent>
  <xr:revisionPtr revIDLastSave="0" documentId="13_ncr:1_{4CEAF733-E4AE-41FC-B07C-F055E72AA886}" xr6:coauthVersionLast="45" xr6:coauthVersionMax="45" xr10:uidLastSave="{00000000-0000-0000-0000-000000000000}"/>
  <bookViews>
    <workbookView xWindow="-110" yWindow="-110" windowWidth="19420" windowHeight="10420" tabRatio="917" xr2:uid="{00000000-000D-0000-FFFF-FFFF00000000}"/>
  </bookViews>
  <sheets>
    <sheet name="송파구 통합" sheetId="3" r:id="rId1"/>
    <sheet name="122.송파구 거마도서관" sheetId="2" r:id="rId2"/>
    <sheet name="123.송파구 돌마리도서관" sheetId="5" r:id="rId3"/>
    <sheet name="125.송파구 소나무2호도서관" sheetId="6" r:id="rId4"/>
    <sheet name="126.송파구 소나무3호도서관" sheetId="7" r:id="rId5"/>
    <sheet name="127.송파구 소나무잠실본동도서관" sheetId="8" r:id="rId6"/>
    <sheet name="128.송파구 송파글마루도서관" sheetId="4" r:id="rId7"/>
    <sheet name="129.송파구 송파위례도서관" sheetId="9" r:id="rId8"/>
    <sheet name="131.송파구 송파어린이도서관" sheetId="10" r:id="rId9"/>
    <sheet name="132.송파구 송파어린이도영어서관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3" l="1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C15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C12" i="3"/>
  <c r="D12" i="3"/>
  <c r="E12" i="3"/>
  <c r="F12" i="3"/>
  <c r="H12" i="3"/>
  <c r="I12" i="3"/>
  <c r="J12" i="3"/>
  <c r="K12" i="3"/>
  <c r="L12" i="3"/>
  <c r="M12" i="3"/>
  <c r="N12" i="3"/>
  <c r="O12" i="3"/>
  <c r="P12" i="3"/>
  <c r="Q12" i="3"/>
  <c r="R12" i="3"/>
  <c r="C13" i="3"/>
  <c r="D13" i="3"/>
  <c r="E13" i="3"/>
  <c r="F13" i="3"/>
  <c r="H13" i="3"/>
  <c r="I13" i="3"/>
  <c r="J13" i="3"/>
  <c r="K13" i="3"/>
  <c r="L13" i="3"/>
  <c r="M13" i="3"/>
  <c r="N13" i="3"/>
  <c r="O13" i="3"/>
  <c r="P13" i="3"/>
  <c r="P7" i="3" s="1"/>
  <c r="Q13" i="3"/>
  <c r="D8" i="3"/>
  <c r="E8" i="3"/>
  <c r="F8" i="3"/>
  <c r="G8" i="3"/>
  <c r="H8" i="3"/>
  <c r="I8" i="3"/>
  <c r="I7" i="3" s="1"/>
  <c r="J8" i="3"/>
  <c r="K8" i="3"/>
  <c r="L8" i="3"/>
  <c r="M8" i="3"/>
  <c r="N8" i="3"/>
  <c r="O8" i="3"/>
  <c r="P8" i="3"/>
  <c r="Q8" i="3"/>
  <c r="C8" i="3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C14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C7" i="11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C14" i="10"/>
  <c r="R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C7" i="10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4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7" i="4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C14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C7" i="5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4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D7" i="2"/>
  <c r="C7" i="2"/>
  <c r="D7" i="3"/>
  <c r="G14" i="3"/>
  <c r="O14" i="3" l="1"/>
  <c r="K14" i="3"/>
  <c r="O7" i="3"/>
  <c r="K7" i="3"/>
  <c r="N7" i="3"/>
  <c r="J7" i="3"/>
  <c r="F7" i="3"/>
  <c r="Q7" i="3"/>
  <c r="M7" i="3"/>
  <c r="E7" i="3"/>
  <c r="N14" i="3"/>
  <c r="J14" i="3"/>
  <c r="F14" i="3"/>
  <c r="I14" i="3"/>
  <c r="M14" i="3"/>
  <c r="E14" i="3"/>
  <c r="L7" i="3"/>
  <c r="D14" i="3"/>
  <c r="C14" i="3"/>
  <c r="P14" i="3"/>
  <c r="H14" i="3"/>
  <c r="L14" i="3"/>
  <c r="C7" i="3"/>
  <c r="H7" i="3"/>
  <c r="R6" i="11"/>
  <c r="J6" i="11"/>
  <c r="P6" i="11"/>
  <c r="O6" i="11"/>
  <c r="N6" i="11"/>
  <c r="M6" i="11"/>
  <c r="F6" i="11"/>
  <c r="E6" i="11"/>
  <c r="D6" i="11"/>
  <c r="C6" i="11"/>
  <c r="Q6" i="11"/>
  <c r="I6" i="11"/>
  <c r="H6" i="11"/>
  <c r="G6" i="11"/>
  <c r="K6" i="11" l="1"/>
  <c r="L6" i="11"/>
  <c r="R6" i="10" l="1"/>
  <c r="Q6" i="10"/>
  <c r="P6" i="10"/>
  <c r="N6" i="10"/>
  <c r="M6" i="10"/>
  <c r="I6" i="10"/>
  <c r="H6" i="10"/>
  <c r="G6" i="10"/>
  <c r="F6" i="10"/>
  <c r="O6" i="10"/>
  <c r="E6" i="10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R13" i="9"/>
  <c r="G13" i="9"/>
  <c r="G13" i="3" s="1"/>
  <c r="G12" i="9"/>
  <c r="G12" i="3" s="1"/>
  <c r="G7" i="3" s="1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R7" i="9" l="1"/>
  <c r="R13" i="3"/>
  <c r="J6" i="10"/>
  <c r="C6" i="10"/>
  <c r="K6" i="10"/>
  <c r="D6" i="10"/>
  <c r="L6" i="10"/>
  <c r="C6" i="9"/>
  <c r="P6" i="9"/>
  <c r="O6" i="9"/>
  <c r="N6" i="9"/>
  <c r="I6" i="9"/>
  <c r="H6" i="9"/>
  <c r="F6" i="9"/>
  <c r="E6" i="9"/>
  <c r="M6" i="9"/>
  <c r="L6" i="9"/>
  <c r="J6" i="9"/>
  <c r="G6" i="9"/>
  <c r="D6" i="9"/>
  <c r="R26" i="8"/>
  <c r="R26" i="3" s="1"/>
  <c r="Q26" i="8"/>
  <c r="Q26" i="3" s="1"/>
  <c r="R25" i="8"/>
  <c r="R25" i="3" s="1"/>
  <c r="Q25" i="8"/>
  <c r="Q25" i="3" s="1"/>
  <c r="R24" i="8"/>
  <c r="R24" i="3" s="1"/>
  <c r="Q24" i="8"/>
  <c r="Q24" i="3" s="1"/>
  <c r="R23" i="8"/>
  <c r="R23" i="3" s="1"/>
  <c r="Q23" i="8"/>
  <c r="Q23" i="3" s="1"/>
  <c r="R22" i="8"/>
  <c r="R22" i="3" s="1"/>
  <c r="Q22" i="8"/>
  <c r="Q22" i="3" s="1"/>
  <c r="R21" i="8"/>
  <c r="R21" i="3" s="1"/>
  <c r="Q21" i="8"/>
  <c r="Q21" i="3" s="1"/>
  <c r="R20" i="8"/>
  <c r="R20" i="3" s="1"/>
  <c r="Q20" i="8"/>
  <c r="Q20" i="3" s="1"/>
  <c r="R19" i="8"/>
  <c r="R19" i="3" s="1"/>
  <c r="Q19" i="8"/>
  <c r="Q19" i="3" s="1"/>
  <c r="R18" i="8"/>
  <c r="R18" i="3" s="1"/>
  <c r="Q18" i="8"/>
  <c r="Q18" i="3" s="1"/>
  <c r="R17" i="8"/>
  <c r="R17" i="3" s="1"/>
  <c r="Q17" i="8"/>
  <c r="Q17" i="3" s="1"/>
  <c r="R16" i="8"/>
  <c r="R16" i="3" s="1"/>
  <c r="Q16" i="8"/>
  <c r="Q16" i="3" s="1"/>
  <c r="R15" i="8"/>
  <c r="R15" i="3" s="1"/>
  <c r="Q15" i="8"/>
  <c r="R14" i="8"/>
  <c r="P14" i="8"/>
  <c r="R8" i="8"/>
  <c r="R8" i="3" s="1"/>
  <c r="R7" i="3" s="1"/>
  <c r="R14" i="3" l="1"/>
  <c r="Q14" i="8"/>
  <c r="Q15" i="3"/>
  <c r="Q14" i="3" s="1"/>
  <c r="Q6" i="9"/>
  <c r="K6" i="9"/>
  <c r="R6" i="9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R7" i="8"/>
  <c r="Q7" i="8"/>
  <c r="P7" i="8"/>
  <c r="P6" i="8" s="1"/>
  <c r="O7" i="8"/>
  <c r="O6" i="8" s="1"/>
  <c r="N7" i="8"/>
  <c r="N6" i="8" s="1"/>
  <c r="M7" i="8"/>
  <c r="M6" i="8" s="1"/>
  <c r="L7" i="8"/>
  <c r="L6" i="8" s="1"/>
  <c r="K7" i="8"/>
  <c r="K6" i="8" s="1"/>
  <c r="J7" i="8"/>
  <c r="J6" i="8" s="1"/>
  <c r="I7" i="8"/>
  <c r="I6" i="8" s="1"/>
  <c r="H7" i="8"/>
  <c r="H6" i="8" s="1"/>
  <c r="G7" i="8"/>
  <c r="G6" i="8" s="1"/>
  <c r="F7" i="8"/>
  <c r="F6" i="8" s="1"/>
  <c r="E7" i="8"/>
  <c r="D7" i="8"/>
  <c r="D6" i="8" s="1"/>
  <c r="C7" i="8"/>
  <c r="R6" i="8"/>
  <c r="E6" i="8"/>
  <c r="C6" i="8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R7" i="7"/>
  <c r="Q7" i="7"/>
  <c r="P7" i="7"/>
  <c r="O7" i="7"/>
  <c r="O6" i="7" s="1"/>
  <c r="N7" i="7"/>
  <c r="N6" i="7" s="1"/>
  <c r="M7" i="7"/>
  <c r="M6" i="7" s="1"/>
  <c r="L7" i="7"/>
  <c r="L6" i="7" s="1"/>
  <c r="K7" i="7"/>
  <c r="K6" i="7" s="1"/>
  <c r="J7" i="7"/>
  <c r="J6" i="7" s="1"/>
  <c r="I7" i="7"/>
  <c r="I6" i="7" s="1"/>
  <c r="H7" i="7"/>
  <c r="H6" i="7" s="1"/>
  <c r="G7" i="7"/>
  <c r="G6" i="7" s="1"/>
  <c r="F7" i="7"/>
  <c r="F6" i="7" s="1"/>
  <c r="E7" i="7"/>
  <c r="E6" i="7" s="1"/>
  <c r="D7" i="7"/>
  <c r="D6" i="7" s="1"/>
  <c r="C7" i="7"/>
  <c r="C6" i="7" s="1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Q6" i="8" l="1"/>
  <c r="Q6" i="7"/>
  <c r="P6" i="7"/>
  <c r="R6" i="7"/>
  <c r="R6" i="6"/>
  <c r="K6" i="6"/>
  <c r="J6" i="6"/>
  <c r="F6" i="6"/>
  <c r="E6" i="6"/>
  <c r="C6" i="6"/>
  <c r="Q6" i="6"/>
  <c r="P6" i="6"/>
  <c r="O6" i="6"/>
  <c r="N6" i="6"/>
  <c r="M6" i="6"/>
  <c r="L6" i="6"/>
  <c r="I6" i="6"/>
  <c r="H6" i="6"/>
  <c r="G6" i="6"/>
  <c r="D6" i="6"/>
  <c r="M6" i="5" l="1"/>
  <c r="G6" i="5"/>
  <c r="E6" i="5"/>
  <c r="D6" i="5"/>
  <c r="R6" i="5"/>
  <c r="Q6" i="5"/>
  <c r="P6" i="5"/>
  <c r="O6" i="5"/>
  <c r="N6" i="5"/>
  <c r="L6" i="5"/>
  <c r="K6" i="5"/>
  <c r="J6" i="5"/>
  <c r="I6" i="5"/>
  <c r="H6" i="5"/>
  <c r="F6" i="5"/>
  <c r="C6" i="5"/>
  <c r="O6" i="4" l="1"/>
  <c r="M6" i="4"/>
  <c r="L6" i="4"/>
  <c r="K6" i="4"/>
  <c r="G6" i="4"/>
  <c r="C6" i="4"/>
  <c r="R6" i="4"/>
  <c r="Q6" i="4"/>
  <c r="P6" i="4"/>
  <c r="N6" i="4"/>
  <c r="J6" i="4"/>
  <c r="I6" i="4"/>
  <c r="H6" i="4"/>
  <c r="F6" i="4"/>
  <c r="E6" i="4"/>
  <c r="D6" i="4"/>
  <c r="R6" i="3" l="1"/>
  <c r="E6" i="3"/>
  <c r="D6" i="3"/>
  <c r="C6" i="3"/>
  <c r="O6" i="3"/>
  <c r="N6" i="3"/>
  <c r="M6" i="3"/>
  <c r="L6" i="3"/>
  <c r="K6" i="3"/>
  <c r="J6" i="3"/>
  <c r="I6" i="3"/>
  <c r="H6" i="3"/>
  <c r="G6" i="3"/>
  <c r="F6" i="3"/>
  <c r="R6" i="2" l="1"/>
  <c r="Q6" i="2"/>
  <c r="P6" i="2"/>
  <c r="N6" i="2"/>
  <c r="L6" i="2" l="1"/>
  <c r="F6" i="2"/>
  <c r="G6" i="2"/>
  <c r="H6" i="2"/>
  <c r="K6" i="2"/>
  <c r="I6" i="2"/>
  <c r="J6" i="2"/>
  <c r="E6" i="2"/>
  <c r="D6" i="2"/>
  <c r="C6" i="2"/>
  <c r="M6" i="2"/>
  <c r="O6" i="2"/>
  <c r="P6" i="3" l="1"/>
  <c r="Q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0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9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1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2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3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4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5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6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7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00000000-0006-0000-0800-000001000000}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<sst xmlns="http://schemas.openxmlformats.org/spreadsheetml/2006/main" count="541" uniqueCount="37">
  <si>
    <t>택배 대출(책바다 등)</t>
  </si>
  <si>
    <t>[부분 개관] 대출 현황</t>
  </si>
  <si>
    <t>[휴관중] 비대면 예약 대출</t>
  </si>
  <si>
    <t>온라인 운영 현황</t>
  </si>
  <si>
    <t>오프라인 대출 현황</t>
  </si>
  <si>
    <t>covid-19 공공도서관 운영 현황 조사</t>
  </si>
  <si>
    <t>오디오북</t>
  </si>
  <si>
    <t>2019년</t>
  </si>
  <si>
    <t xml:space="preserve">2020년 </t>
  </si>
  <si>
    <t>스마트도서관</t>
  </si>
  <si>
    <t>상호대차</t>
  </si>
  <si>
    <t>[통계 기준 : 2019.1.1~2020.6.30]</t>
  </si>
  <si>
    <t>3월</t>
  </si>
  <si>
    <t>1월</t>
  </si>
  <si>
    <t>5월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</si>
  <si>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</si>
  <si>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</si>
  <si>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</si>
  <si>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</si>
  <si>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</si>
  <si>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</si>
  <si>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</si>
  <si>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</si>
  <si>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</si>
  <si>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</si>
  <si>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</si>
  <si>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</si>
  <si>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</si>
  <si>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</si>
  <si>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</si>
  <si>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</si>
  <si>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</si>
  <si>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</si>
  <si>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송파구</t>
    <phoneticPr fontId="6" type="noConversion"/>
  </si>
  <si>
    <t>구립도서관
9개소
(1호,4호 제외)</t>
    <phoneticPr fontId="6" type="noConversion"/>
  </si>
  <si>
    <t>구립도서관
9개소</t>
    <phoneticPr fontId="6" type="noConversion"/>
  </si>
  <si>
    <t>*스마트 도서관 '19. 7월 개관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</si>
</sst>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76" formatCode="#,##0_ "/>
    <numFmt numFmtId="177" formatCode="0_);[Red]\(0\)"/>
  </numFmts>
  <fonts count="10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Border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4" borderId="3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vertical="center"/>
    </xf>
    <xf numFmtId="176" fontId="1" fillId="4" borderId="3" xfId="0" applyNumberFormat="1" applyFont="1" applyFill="1" applyBorder="1" applyAlignment="1" applyProtection="1">
      <alignment vertical="center"/>
    </xf>
    <xf numFmtId="0" fontId="0" fillId="0" borderId="0" xfId="0" applyNumberFormat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vertical="center"/>
    </xf>
    <xf numFmtId="41" fontId="0" fillId="0" borderId="2" xfId="1" applyFont="1" applyFill="1" applyBorder="1" applyAlignment="1" applyProtection="1">
      <alignment vertical="center"/>
    </xf>
    <xf numFmtId="41" fontId="0" fillId="0" borderId="1" xfId="1" applyFont="1" applyFill="1" applyBorder="1" applyAlignment="1" applyProtection="1">
      <alignment vertical="center"/>
    </xf>
    <xf numFmtId="0" fontId="0" fillId="0" borderId="0" xfId="0" applyNumberFormat="1" applyAlignment="1">
      <alignment horizontal="right" vertical="center"/>
    </xf>
    <xf numFmtId="3" fontId="0" fillId="0" borderId="2" xfId="0" applyNumberFormat="1" applyFont="1" applyFill="1" applyBorder="1" applyAlignment="1" applyProtection="1">
      <alignment vertical="center"/>
    </xf>
    <xf numFmtId="3" fontId="0" fillId="0" borderId="1" xfId="0" applyNumberFormat="1" applyFont="1" applyFill="1" applyBorder="1" applyAlignment="1" applyProtection="1">
      <alignment vertical="center"/>
    </xf>
    <xf numFmtId="41" fontId="1" fillId="4" borderId="3" xfId="1" applyFont="1" applyFill="1" applyBorder="1" applyAlignment="1" applyProtection="1">
      <alignment horizontal="center" vertical="center"/>
    </xf>
    <xf numFmtId="41" fontId="1" fillId="4" borderId="3" xfId="1" applyFont="1" applyFill="1" applyBorder="1" applyAlignment="1" applyProtection="1">
      <alignment vertical="center"/>
    </xf>
    <xf numFmtId="41" fontId="0" fillId="0" borderId="2" xfId="1" applyFont="1" applyFill="1" applyBorder="1" applyAlignment="1" applyProtection="1">
      <alignment horizontal="center" vertical="center"/>
    </xf>
    <xf numFmtId="41" fontId="0" fillId="0" borderId="1" xfId="1" applyFont="1" applyFill="1" applyBorder="1" applyAlignment="1" applyProtection="1">
      <alignment horizontal="center" vertical="center"/>
    </xf>
    <xf numFmtId="41" fontId="8" fillId="0" borderId="1" xfId="1" applyFont="1" applyFill="1" applyBorder="1" applyAlignment="1" applyProtection="1">
      <alignment horizontal="right" vertical="center"/>
    </xf>
    <xf numFmtId="41" fontId="8" fillId="0" borderId="2" xfId="1" applyFont="1" applyFill="1" applyBorder="1" applyAlignment="1" applyProtection="1">
      <alignment vertical="center"/>
    </xf>
    <xf numFmtId="41" fontId="8" fillId="0" borderId="2" xfId="1" applyFont="1" applyFill="1" applyBorder="1" applyAlignment="1" applyProtection="1">
      <alignment horizontal="right" vertical="center"/>
    </xf>
    <xf numFmtId="41" fontId="8" fillId="0" borderId="1" xfId="1" applyFont="1" applyFill="1" applyBorder="1" applyAlignment="1" applyProtection="1">
      <alignment vertical="center"/>
    </xf>
    <xf numFmtId="177" fontId="0" fillId="0" borderId="2" xfId="0" applyNumberFormat="1" applyFont="1" applyFill="1" applyBorder="1" applyAlignment="1" applyProtection="1">
      <alignment vertical="center"/>
    </xf>
    <xf numFmtId="177" fontId="0" fillId="0" borderId="1" xfId="0" applyNumberFormat="1" applyFont="1" applyFill="1" applyBorder="1" applyAlignment="1" applyProtection="1">
      <alignment vertical="center"/>
    </xf>
    <xf numFmtId="41" fontId="0" fillId="0" borderId="0" xfId="0" applyNumberFormat="1" applyBorder="1">
      <alignment vertical="center"/>
    </xf>
    <xf numFmtId="0" fontId="7" fillId="0" borderId="0" xfId="0" applyNumberFormat="1" applyFont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right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2" borderId="5" xfId="0" applyNumberFormat="1" applyFont="1" applyFill="1" applyBorder="1" applyAlignment="1" applyProtection="1">
      <alignment horizontal="center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1" fillId="2" borderId="5" xfId="0" applyNumberFormat="1" applyFont="1" applyFill="1" applyBorder="1" applyAlignment="1" applyProtection="1">
      <alignment horizontal="center" vertical="center"/>
    </xf>
    <xf numFmtId="0" fontId="1" fillId="2" borderId="7" xfId="0" applyNumberFormat="1" applyFont="1" applyFill="1" applyBorder="1" applyAlignment="1" applyProtection="1">
      <alignment horizontal="center" vertical="center"/>
    </xf>
    <xf numFmtId="0" fontId="7" fillId="0" borderId="8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tabSelected="1" zoomScale="73" zoomScaleNormal="73" zoomScaleSheetLayoutView="75" workbookViewId="0">
      <selection activeCell="F28" sqref="F28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15" width="12.58203125" style="21" customWidth="1"/>
    <col min="16" max="17" width="15.5" style="21" customWidth="1"/>
    <col min="18" max="18" width="12.58203125" style="21" customWidth="1"/>
  </cols>
  <sheetData>
    <row r="1" spans="1:20" ht="36.75" customHeight="1" x14ac:dyDescent="0.45">
      <c r="B1" s="42" t="s">
        <v>5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36.75" customHeight="1" x14ac:dyDescent="0.45">
      <c r="A2" s="43" t="s">
        <v>11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0" s="7" customFormat="1" ht="24.75" customHeight="1" x14ac:dyDescent="0.45">
      <c r="A3" s="44" t="s">
        <v>26</v>
      </c>
      <c r="B3" s="44" t="s">
        <v>32</v>
      </c>
      <c r="C3" s="45" t="s">
        <v>3</v>
      </c>
      <c r="D3" s="46"/>
      <c r="E3" s="46"/>
      <c r="F3" s="45"/>
      <c r="G3" s="47"/>
      <c r="H3" s="45" t="s">
        <v>4</v>
      </c>
      <c r="I3" s="46"/>
      <c r="J3" s="46"/>
      <c r="K3" s="46"/>
      <c r="L3" s="46"/>
      <c r="M3" s="46"/>
      <c r="N3" s="46"/>
      <c r="O3" s="46"/>
      <c r="P3" s="46"/>
      <c r="Q3" s="45"/>
      <c r="R3" s="47"/>
    </row>
    <row r="4" spans="1:20" s="8" customFormat="1" ht="27" customHeight="1" x14ac:dyDescent="0.45">
      <c r="A4" s="44"/>
      <c r="B4" s="44"/>
      <c r="C4" s="44" t="s">
        <v>31</v>
      </c>
      <c r="D4" s="44"/>
      <c r="E4" s="22" t="s">
        <v>6</v>
      </c>
      <c r="F4" s="48" t="s">
        <v>30</v>
      </c>
      <c r="G4" s="49"/>
      <c r="H4" s="44" t="s">
        <v>1</v>
      </c>
      <c r="I4" s="44"/>
      <c r="J4" s="44" t="s">
        <v>9</v>
      </c>
      <c r="K4" s="44"/>
      <c r="L4" s="44" t="s">
        <v>2</v>
      </c>
      <c r="M4" s="44"/>
      <c r="N4" s="44" t="s">
        <v>0</v>
      </c>
      <c r="O4" s="44"/>
      <c r="P4" s="22" t="s">
        <v>10</v>
      </c>
      <c r="Q4" s="48" t="s">
        <v>30</v>
      </c>
      <c r="R4" s="49"/>
    </row>
    <row r="5" spans="1:20" s="8" customFormat="1" ht="27" customHeight="1" x14ac:dyDescent="0.45">
      <c r="A5" s="44"/>
      <c r="B5" s="44"/>
      <c r="C5" s="16" t="s">
        <v>16</v>
      </c>
      <c r="D5" s="16" t="s">
        <v>29</v>
      </c>
      <c r="E5" s="16" t="s">
        <v>20</v>
      </c>
      <c r="F5" s="16" t="s">
        <v>20</v>
      </c>
      <c r="G5" s="16" t="s">
        <v>16</v>
      </c>
      <c r="H5" s="16" t="s">
        <v>16</v>
      </c>
      <c r="I5" s="16" t="s">
        <v>22</v>
      </c>
      <c r="J5" s="16" t="s">
        <v>16</v>
      </c>
      <c r="K5" s="16" t="s">
        <v>22</v>
      </c>
      <c r="L5" s="16" t="s">
        <v>16</v>
      </c>
      <c r="M5" s="16" t="s">
        <v>22</v>
      </c>
      <c r="N5" s="16" t="s">
        <v>16</v>
      </c>
      <c r="O5" s="16" t="s">
        <v>22</v>
      </c>
      <c r="P5" s="16" t="s">
        <v>22</v>
      </c>
      <c r="Q5" s="16" t="s">
        <v>20</v>
      </c>
      <c r="R5" s="16" t="s">
        <v>16</v>
      </c>
    </row>
    <row r="6" spans="1:20" s="8" customFormat="1" ht="27" customHeight="1" x14ac:dyDescent="0.45">
      <c r="A6" s="17" t="s">
        <v>33</v>
      </c>
      <c r="B6" s="17" t="s">
        <v>17</v>
      </c>
      <c r="C6" s="19">
        <f>C7+C14</f>
        <v>119640</v>
      </c>
      <c r="D6" s="19">
        <f t="shared" ref="D6:R6" si="0">D7+D14</f>
        <v>28366</v>
      </c>
      <c r="E6" s="19">
        <f t="shared" si="0"/>
        <v>33862</v>
      </c>
      <c r="F6" s="19">
        <f t="shared" si="0"/>
        <v>32</v>
      </c>
      <c r="G6" s="19">
        <f t="shared" si="0"/>
        <v>1682</v>
      </c>
      <c r="H6" s="19">
        <f t="shared" si="0"/>
        <v>16422</v>
      </c>
      <c r="I6" s="19">
        <f t="shared" si="0"/>
        <v>52983</v>
      </c>
      <c r="J6" s="19">
        <f t="shared" si="0"/>
        <v>4006</v>
      </c>
      <c r="K6" s="19">
        <f t="shared" si="0"/>
        <v>8722</v>
      </c>
      <c r="L6" s="19">
        <f t="shared" si="0"/>
        <v>14170</v>
      </c>
      <c r="M6" s="19">
        <f t="shared" si="0"/>
        <v>58149</v>
      </c>
      <c r="N6" s="19">
        <f t="shared" si="0"/>
        <v>76</v>
      </c>
      <c r="O6" s="19">
        <f t="shared" si="0"/>
        <v>156</v>
      </c>
      <c r="P6" s="19">
        <f t="shared" si="0"/>
        <v>85803</v>
      </c>
      <c r="Q6" s="19">
        <f t="shared" si="0"/>
        <v>5774</v>
      </c>
      <c r="R6" s="19">
        <f t="shared" si="0"/>
        <v>184753</v>
      </c>
    </row>
    <row r="7" spans="1:20" s="7" customFormat="1" ht="27" customHeight="1" thickBot="1" x14ac:dyDescent="0.5">
      <c r="A7" s="51" t="s">
        <v>35</v>
      </c>
      <c r="B7" s="30" t="s">
        <v>8</v>
      </c>
      <c r="C7" s="31">
        <f t="shared" ref="C7:R7" si="1">SUM(C8:C13)</f>
        <v>50661</v>
      </c>
      <c r="D7" s="31">
        <f t="shared" si="1"/>
        <v>11496</v>
      </c>
      <c r="E7" s="31">
        <f t="shared" si="1"/>
        <v>14535</v>
      </c>
      <c r="F7" s="31">
        <f t="shared" si="1"/>
        <v>32</v>
      </c>
      <c r="G7" s="31">
        <f t="shared" si="1"/>
        <v>1682</v>
      </c>
      <c r="H7" s="31">
        <f t="shared" si="1"/>
        <v>16422</v>
      </c>
      <c r="I7" s="31">
        <f t="shared" si="1"/>
        <v>52983</v>
      </c>
      <c r="J7" s="31">
        <f t="shared" si="1"/>
        <v>2309</v>
      </c>
      <c r="K7" s="31">
        <f t="shared" si="1"/>
        <v>3727</v>
      </c>
      <c r="L7" s="31">
        <f t="shared" si="1"/>
        <v>14170</v>
      </c>
      <c r="M7" s="31">
        <f t="shared" si="1"/>
        <v>58149</v>
      </c>
      <c r="N7" s="31">
        <f t="shared" si="1"/>
        <v>15</v>
      </c>
      <c r="O7" s="31">
        <f t="shared" si="1"/>
        <v>25</v>
      </c>
      <c r="P7" s="31">
        <f t="shared" si="1"/>
        <v>15116</v>
      </c>
      <c r="Q7" s="31">
        <f t="shared" si="1"/>
        <v>302</v>
      </c>
      <c r="R7" s="31">
        <f t="shared" si="1"/>
        <v>7451</v>
      </c>
    </row>
    <row r="8" spans="1:20" s="7" customFormat="1" ht="27" customHeight="1" thickTop="1" x14ac:dyDescent="0.45">
      <c r="A8" s="52"/>
      <c r="B8" s="32" t="s">
        <v>13</v>
      </c>
      <c r="C8" s="25">
        <f>SUM('122.송파구 거마도서관:132.송파구 송파어린이도영어서관'!C8)</f>
        <v>6001</v>
      </c>
      <c r="D8" s="25">
        <f>SUM('122.송파구 거마도서관:132.송파구 송파어린이도영어서관'!D8)</f>
        <v>1129</v>
      </c>
      <c r="E8" s="25">
        <f>SUM('122.송파구 거마도서관:132.송파구 송파어린이도영어서관'!E8)</f>
        <v>2594</v>
      </c>
      <c r="F8" s="25">
        <f>SUM('122.송파구 거마도서관:132.송파구 송파어린이도영어서관'!F8)</f>
        <v>0</v>
      </c>
      <c r="G8" s="25">
        <f>SUM('122.송파구 거마도서관:132.송파구 송파어린이도영어서관'!G8)</f>
        <v>0</v>
      </c>
      <c r="H8" s="25">
        <f>SUM('122.송파구 거마도서관:132.송파구 송파어린이도영어서관'!H8)</f>
        <v>0</v>
      </c>
      <c r="I8" s="25">
        <f>SUM('122.송파구 거마도서관:132.송파구 송파어린이도영어서관'!I8)</f>
        <v>0</v>
      </c>
      <c r="J8" s="25">
        <f>SUM('122.송파구 거마도서관:132.송파구 송파어린이도영어서관'!J8)</f>
        <v>446</v>
      </c>
      <c r="K8" s="25">
        <f>SUM('122.송파구 거마도서관:132.송파구 송파어린이도영어서관'!K8)</f>
        <v>733</v>
      </c>
      <c r="L8" s="25">
        <f>SUM('122.송파구 거마도서관:132.송파구 송파어린이도영어서관'!L8)</f>
        <v>0</v>
      </c>
      <c r="M8" s="25">
        <f>SUM('122.송파구 거마도서관:132.송파구 송파어린이도영어서관'!M8)</f>
        <v>0</v>
      </c>
      <c r="N8" s="25">
        <f>SUM('122.송파구 거마도서관:132.송파구 송파어린이도영어서관'!N8)</f>
        <v>4</v>
      </c>
      <c r="O8" s="25">
        <f>SUM('122.송파구 거마도서관:132.송파구 송파어린이도영어서관'!O8)</f>
        <v>8</v>
      </c>
      <c r="P8" s="25">
        <f>SUM('122.송파구 거마도서관:132.송파구 송파어린이도영어서관'!P8)</f>
        <v>6798</v>
      </c>
      <c r="Q8" s="25">
        <f>SUM('122.송파구 거마도서관:132.송파구 송파어린이도영어서관'!Q8)</f>
        <v>283</v>
      </c>
      <c r="R8" s="25">
        <f>SUM('122.송파구 거마도서관:132.송파구 송파어린이도영어서관'!R8)</f>
        <v>5670</v>
      </c>
    </row>
    <row r="9" spans="1:20" s="7" customFormat="1" ht="27" customHeight="1" x14ac:dyDescent="0.45">
      <c r="A9" s="52"/>
      <c r="B9" s="33" t="s">
        <v>27</v>
      </c>
      <c r="C9" s="25">
        <f>SUM('122.송파구 거마도서관:132.송파구 송파어린이도영어서관'!C9)</f>
        <v>7784</v>
      </c>
      <c r="D9" s="25">
        <f>SUM('122.송파구 거마도서관:132.송파구 송파어린이도영어서관'!D9)</f>
        <v>1757</v>
      </c>
      <c r="E9" s="25">
        <f>SUM('122.송파구 거마도서관:132.송파구 송파어린이도영어서관'!E9)</f>
        <v>2325</v>
      </c>
      <c r="F9" s="25">
        <f>SUM('122.송파구 거마도서관:132.송파구 송파어린이도영어서관'!F9)</f>
        <v>0</v>
      </c>
      <c r="G9" s="25">
        <f>SUM('122.송파구 거마도서관:132.송파구 송파어린이도영어서관'!G9)</f>
        <v>0</v>
      </c>
      <c r="H9" s="25">
        <f>SUM('122.송파구 거마도서관:132.송파구 송파어린이도영어서관'!H9)</f>
        <v>0</v>
      </c>
      <c r="I9" s="25">
        <f>SUM('122.송파구 거마도서관:132.송파구 송파어린이도영어서관'!I9)</f>
        <v>0</v>
      </c>
      <c r="J9" s="25">
        <f>SUM('122.송파구 거마도서관:132.송파구 송파어린이도영어서관'!J9)</f>
        <v>333</v>
      </c>
      <c r="K9" s="25">
        <f>SUM('122.송파구 거마도서관:132.송파구 송파어린이도영어서관'!K9)</f>
        <v>524</v>
      </c>
      <c r="L9" s="25">
        <f>SUM('122.송파구 거마도서관:132.송파구 송파어린이도영어서관'!L9)</f>
        <v>0</v>
      </c>
      <c r="M9" s="25">
        <f>SUM('122.송파구 거마도서관:132.송파구 송파어린이도영어서관'!M9)</f>
        <v>0</v>
      </c>
      <c r="N9" s="25">
        <f>SUM('122.송파구 거마도서관:132.송파구 송파어린이도영어서관'!N9)</f>
        <v>4</v>
      </c>
      <c r="O9" s="25">
        <f>SUM('122.송파구 거마도서관:132.송파구 송파어린이도영어서관'!O9)</f>
        <v>6</v>
      </c>
      <c r="P9" s="25">
        <f>SUM('122.송파구 거마도서관:132.송파구 송파어린이도영어서관'!P9)</f>
        <v>1289</v>
      </c>
      <c r="Q9" s="25">
        <f>SUM('122.송파구 거마도서관:132.송파구 송파어린이도영어서관'!Q9)</f>
        <v>2</v>
      </c>
      <c r="R9" s="25">
        <f>SUM('122.송파구 거마도서관:132.송파구 송파어린이도영어서관'!R9)</f>
        <v>33</v>
      </c>
      <c r="T9" s="40"/>
    </row>
    <row r="10" spans="1:20" s="7" customFormat="1" ht="27" customHeight="1" x14ac:dyDescent="0.45">
      <c r="A10" s="52"/>
      <c r="B10" s="33" t="s">
        <v>12</v>
      </c>
      <c r="C10" s="25">
        <f>SUM('122.송파구 거마도서관:132.송파구 송파어린이도영어서관'!C10)</f>
        <v>11693</v>
      </c>
      <c r="D10" s="25">
        <f>SUM('122.송파구 거마도서관:132.송파구 송파어린이도영어서관'!D10)</f>
        <v>2659</v>
      </c>
      <c r="E10" s="25">
        <f>SUM('122.송파구 거마도서관:132.송파구 송파어린이도영어서관'!E10)</f>
        <v>2636</v>
      </c>
      <c r="F10" s="25">
        <f>SUM('122.송파구 거마도서관:132.송파구 송파어린이도영어서관'!F10)</f>
        <v>0</v>
      </c>
      <c r="G10" s="25">
        <f>SUM('122.송파구 거마도서관:132.송파구 송파어린이도영어서관'!G10)</f>
        <v>0</v>
      </c>
      <c r="H10" s="25">
        <f>SUM('122.송파구 거마도서관:132.송파구 송파어린이도영어서관'!H10)</f>
        <v>0</v>
      </c>
      <c r="I10" s="25">
        <f>SUM('122.송파구 거마도서관:132.송파구 송파어린이도영어서관'!I10)</f>
        <v>0</v>
      </c>
      <c r="J10" s="25">
        <f>SUM('122.송파구 거마도서관:132.송파구 송파어린이도영어서관'!J10)</f>
        <v>448</v>
      </c>
      <c r="K10" s="25">
        <f>SUM('122.송파구 거마도서관:132.송파구 송파어린이도영어서관'!K10)</f>
        <v>735</v>
      </c>
      <c r="L10" s="25">
        <f>SUM('122.송파구 거마도서관:132.송파구 송파어린이도영어서관'!L10)</f>
        <v>3259</v>
      </c>
      <c r="M10" s="25">
        <f>SUM('122.송파구 거마도서관:132.송파구 송파어린이도영어서관'!M10)</f>
        <v>14111</v>
      </c>
      <c r="N10" s="25">
        <f>SUM('122.송파구 거마도서관:132.송파구 송파어린이도영어서관'!N10)</f>
        <v>0</v>
      </c>
      <c r="O10" s="25">
        <f>SUM('122.송파구 거마도서관:132.송파구 송파어린이도영어서관'!O10)</f>
        <v>0</v>
      </c>
      <c r="P10" s="25">
        <f>SUM('122.송파구 거마도서관:132.송파구 송파어린이도영어서관'!P10)</f>
        <v>14</v>
      </c>
      <c r="Q10" s="25">
        <f>SUM('122.송파구 거마도서관:132.송파구 송파어린이도영어서관'!Q10)</f>
        <v>0</v>
      </c>
      <c r="R10" s="25">
        <f>SUM('122.송파구 거마도서관:132.송파구 송파어린이도영어서관'!R10)</f>
        <v>0</v>
      </c>
    </row>
    <row r="11" spans="1:20" s="7" customFormat="1" ht="27" customHeight="1" x14ac:dyDescent="0.45">
      <c r="A11" s="52"/>
      <c r="B11" s="33" t="s">
        <v>28</v>
      </c>
      <c r="C11" s="25">
        <f>SUM('122.송파구 거마도서관:132.송파구 송파어린이도영어서관'!C11)</f>
        <v>9922</v>
      </c>
      <c r="D11" s="25">
        <f>SUM('122.송파구 거마도서관:132.송파구 송파어린이도영어서관'!D11)</f>
        <v>2451</v>
      </c>
      <c r="E11" s="25">
        <f>SUM('122.송파구 거마도서관:132.송파구 송파어린이도영어서관'!E11)</f>
        <v>2395</v>
      </c>
      <c r="F11" s="25">
        <f>SUM('122.송파구 거마도서관:132.송파구 송파어린이도영어서관'!F11)</f>
        <v>7</v>
      </c>
      <c r="G11" s="25">
        <f>SUM('122.송파구 거마도서관:132.송파구 송파어린이도영어서관'!G11)</f>
        <v>437</v>
      </c>
      <c r="H11" s="25">
        <f>SUM('122.송파구 거마도서관:132.송파구 송파어린이도영어서관'!H11)</f>
        <v>0</v>
      </c>
      <c r="I11" s="25">
        <f>SUM('122.송파구 거마도서관:132.송파구 송파어린이도영어서관'!I11)</f>
        <v>0</v>
      </c>
      <c r="J11" s="25">
        <f>SUM('122.송파구 거마도서관:132.송파구 송파어린이도영어서관'!J11)</f>
        <v>368</v>
      </c>
      <c r="K11" s="25">
        <f>SUM('122.송파구 거마도서관:132.송파구 송파어린이도영어서관'!K11)</f>
        <v>595</v>
      </c>
      <c r="L11" s="25">
        <f>SUM('122.송파구 거마도서관:132.송파구 송파어린이도영어서관'!L11)</f>
        <v>5970</v>
      </c>
      <c r="M11" s="25">
        <f>SUM('122.송파구 거마도서관:132.송파구 송파어린이도영어서관'!M11)</f>
        <v>24103</v>
      </c>
      <c r="N11" s="25">
        <f>SUM('122.송파구 거마도서관:132.송파구 송파어린이도영어서관'!N11)</f>
        <v>1</v>
      </c>
      <c r="O11" s="25">
        <f>SUM('122.송파구 거마도서관:132.송파구 송파어린이도영어서관'!O11)</f>
        <v>1</v>
      </c>
      <c r="P11" s="25">
        <f>SUM('122.송파구 거마도서관:132.송파구 송파어린이도영어서관'!P11)</f>
        <v>1083</v>
      </c>
      <c r="Q11" s="25">
        <f>SUM('122.송파구 거마도서관:132.송파구 송파어린이도영어서관'!Q11)</f>
        <v>0</v>
      </c>
      <c r="R11" s="25">
        <f>SUM('122.송파구 거마도서관:132.송파구 송파어린이도영어서관'!R11)</f>
        <v>0</v>
      </c>
    </row>
    <row r="12" spans="1:20" s="7" customFormat="1" ht="27" customHeight="1" x14ac:dyDescent="0.45">
      <c r="A12" s="52"/>
      <c r="B12" s="33" t="s">
        <v>14</v>
      </c>
      <c r="C12" s="25">
        <f>SUM('122.송파구 거마도서관:132.송파구 송파어린이도영어서관'!C12)</f>
        <v>8909</v>
      </c>
      <c r="D12" s="25">
        <f>SUM('122.송파구 거마도서관:132.송파구 송파어린이도영어서관'!D12)</f>
        <v>1835</v>
      </c>
      <c r="E12" s="25">
        <f>SUM('122.송파구 거마도서관:132.송파구 송파어린이도영어서관'!E12)</f>
        <v>2483</v>
      </c>
      <c r="F12" s="25">
        <f>SUM('122.송파구 거마도서관:132.송파구 송파어린이도영어서관'!F12)</f>
        <v>9</v>
      </c>
      <c r="G12" s="25">
        <f>SUM('122.송파구 거마도서관:132.송파구 송파어린이도영어서관'!G12)</f>
        <v>461</v>
      </c>
      <c r="H12" s="25">
        <f>SUM('122.송파구 거마도서관:132.송파구 송파어린이도영어서관'!H12)</f>
        <v>16422</v>
      </c>
      <c r="I12" s="25">
        <f>SUM('122.송파구 거마도서관:132.송파구 송파어린이도영어서관'!I12)</f>
        <v>52983</v>
      </c>
      <c r="J12" s="25">
        <f>SUM('122.송파구 거마도서관:132.송파구 송파어린이도영어서관'!J12)</f>
        <v>362</v>
      </c>
      <c r="K12" s="25">
        <f>SUM('122.송파구 거마도서관:132.송파구 송파어린이도영어서관'!K12)</f>
        <v>571</v>
      </c>
      <c r="L12" s="25">
        <f>SUM('122.송파구 거마도서관:132.송파구 송파어린이도영어서관'!L12)</f>
        <v>1934</v>
      </c>
      <c r="M12" s="25">
        <f>SUM('122.송파구 거마도서관:132.송파구 송파어린이도영어서관'!M12)</f>
        <v>7223</v>
      </c>
      <c r="N12" s="25">
        <f>SUM('122.송파구 거마도서관:132.송파구 송파어린이도영어서관'!N12)</f>
        <v>4</v>
      </c>
      <c r="O12" s="25">
        <f>SUM('122.송파구 거마도서관:132.송파구 송파어린이도영어서관'!O12)</f>
        <v>6</v>
      </c>
      <c r="P12" s="25">
        <f>SUM('122.송파구 거마도서관:132.송파구 송파어린이도영어서관'!P12)</f>
        <v>2344</v>
      </c>
      <c r="Q12" s="25">
        <f>SUM('122.송파구 거마도서관:132.송파구 송파어린이도영어서관'!Q12)</f>
        <v>9</v>
      </c>
      <c r="R12" s="25">
        <f>SUM('122.송파구 거마도서관:132.송파구 송파어린이도영어서관'!R12)</f>
        <v>469</v>
      </c>
    </row>
    <row r="13" spans="1:20" s="7" customFormat="1" ht="27" customHeight="1" x14ac:dyDescent="0.45">
      <c r="A13" s="52"/>
      <c r="B13" s="33" t="s">
        <v>25</v>
      </c>
      <c r="C13" s="25">
        <f>SUM('122.송파구 거마도서관:132.송파구 송파어린이도영어서관'!C13)</f>
        <v>6352</v>
      </c>
      <c r="D13" s="25">
        <f>SUM('122.송파구 거마도서관:132.송파구 송파어린이도영어서관'!D13)</f>
        <v>1665</v>
      </c>
      <c r="E13" s="25">
        <f>SUM('122.송파구 거마도서관:132.송파구 송파어린이도영어서관'!E13)</f>
        <v>2102</v>
      </c>
      <c r="F13" s="25">
        <f>SUM('122.송파구 거마도서관:132.송파구 송파어린이도영어서관'!F13)</f>
        <v>16</v>
      </c>
      <c r="G13" s="25">
        <f>SUM('122.송파구 거마도서관:132.송파구 송파어린이도영어서관'!G13)</f>
        <v>784</v>
      </c>
      <c r="H13" s="25">
        <f>SUM('122.송파구 거마도서관:132.송파구 송파어린이도영어서관'!H13)</f>
        <v>0</v>
      </c>
      <c r="I13" s="25">
        <f>SUM('122.송파구 거마도서관:132.송파구 송파어린이도영어서관'!I13)</f>
        <v>0</v>
      </c>
      <c r="J13" s="25">
        <f>SUM('122.송파구 거마도서관:132.송파구 송파어린이도영어서관'!J13)</f>
        <v>352</v>
      </c>
      <c r="K13" s="25">
        <f>SUM('122.송파구 거마도서관:132.송파구 송파어린이도영어서관'!K13)</f>
        <v>569</v>
      </c>
      <c r="L13" s="25">
        <f>SUM('122.송파구 거마도서관:132.송파구 송파어린이도영어서관'!L13)</f>
        <v>3007</v>
      </c>
      <c r="M13" s="25">
        <f>SUM('122.송파구 거마도서관:132.송파구 송파어린이도영어서관'!M13)</f>
        <v>12712</v>
      </c>
      <c r="N13" s="25">
        <f>SUM('122.송파구 거마도서관:132.송파구 송파어린이도영어서관'!N13)</f>
        <v>2</v>
      </c>
      <c r="O13" s="25">
        <f>SUM('122.송파구 거마도서관:132.송파구 송파어린이도영어서관'!O13)</f>
        <v>4</v>
      </c>
      <c r="P13" s="25">
        <f>SUM('122.송파구 거마도서관:132.송파구 송파어린이도영어서관'!P13)</f>
        <v>3588</v>
      </c>
      <c r="Q13" s="25">
        <f>SUM('122.송파구 거마도서관:132.송파구 송파어린이도영어서관'!Q13)</f>
        <v>8</v>
      </c>
      <c r="R13" s="25">
        <f>SUM('122.송파구 거마도서관:132.송파구 송파어린이도영어서관'!R13)</f>
        <v>1279</v>
      </c>
    </row>
    <row r="14" spans="1:20" s="7" customFormat="1" ht="27" customHeight="1" thickBot="1" x14ac:dyDescent="0.5">
      <c r="A14" s="52"/>
      <c r="B14" s="30" t="s">
        <v>7</v>
      </c>
      <c r="C14" s="31">
        <f>SUM(C15:C26)</f>
        <v>68979</v>
      </c>
      <c r="D14" s="31">
        <f t="shared" ref="D14:R14" si="2">SUM(D15:D26)</f>
        <v>16870</v>
      </c>
      <c r="E14" s="31">
        <f t="shared" si="2"/>
        <v>19327</v>
      </c>
      <c r="F14" s="31">
        <f t="shared" si="2"/>
        <v>0</v>
      </c>
      <c r="G14" s="31">
        <f t="shared" si="2"/>
        <v>0</v>
      </c>
      <c r="H14" s="31">
        <f t="shared" si="2"/>
        <v>0</v>
      </c>
      <c r="I14" s="31">
        <f t="shared" si="2"/>
        <v>0</v>
      </c>
      <c r="J14" s="31">
        <f t="shared" si="2"/>
        <v>1697</v>
      </c>
      <c r="K14" s="31">
        <f t="shared" si="2"/>
        <v>4995</v>
      </c>
      <c r="L14" s="31">
        <f t="shared" si="2"/>
        <v>0</v>
      </c>
      <c r="M14" s="31">
        <f t="shared" si="2"/>
        <v>0</v>
      </c>
      <c r="N14" s="31">
        <f t="shared" si="2"/>
        <v>61</v>
      </c>
      <c r="O14" s="31">
        <f t="shared" si="2"/>
        <v>131</v>
      </c>
      <c r="P14" s="31">
        <f t="shared" si="2"/>
        <v>70687</v>
      </c>
      <c r="Q14" s="31">
        <f t="shared" si="2"/>
        <v>5472</v>
      </c>
      <c r="R14" s="31">
        <f t="shared" si="2"/>
        <v>177302</v>
      </c>
    </row>
    <row r="15" spans="1:20" s="7" customFormat="1" ht="27" customHeight="1" thickTop="1" x14ac:dyDescent="0.45">
      <c r="A15" s="52"/>
      <c r="B15" s="32" t="s">
        <v>13</v>
      </c>
      <c r="C15" s="25">
        <f>SUM('122.송파구 거마도서관:132.송파구 송파어린이도영어서관'!C15)</f>
        <v>6220</v>
      </c>
      <c r="D15" s="25">
        <f>SUM('122.송파구 거마도서관:132.송파구 송파어린이도영어서관'!D15)</f>
        <v>1739</v>
      </c>
      <c r="E15" s="25">
        <f>SUM('122.송파구 거마도서관:132.송파구 송파어린이도영어서관'!E15)</f>
        <v>2253</v>
      </c>
      <c r="F15" s="25">
        <f>SUM('122.송파구 거마도서관:132.송파구 송파어린이도영어서관'!F15)</f>
        <v>0</v>
      </c>
      <c r="G15" s="25">
        <f>SUM('122.송파구 거마도서관:132.송파구 송파어린이도영어서관'!G15)</f>
        <v>0</v>
      </c>
      <c r="H15" s="25">
        <f>SUM('122.송파구 거마도서관:132.송파구 송파어린이도영어서관'!H15)</f>
        <v>0</v>
      </c>
      <c r="I15" s="25">
        <f>SUM('122.송파구 거마도서관:132.송파구 송파어린이도영어서관'!I15)</f>
        <v>0</v>
      </c>
      <c r="J15" s="25">
        <f>SUM('122.송파구 거마도서관:132.송파구 송파어린이도영어서관'!J15)</f>
        <v>0</v>
      </c>
      <c r="K15" s="25">
        <f>SUM('122.송파구 거마도서관:132.송파구 송파어린이도영어서관'!K15)</f>
        <v>0</v>
      </c>
      <c r="L15" s="25">
        <f>SUM('122.송파구 거마도서관:132.송파구 송파어린이도영어서관'!L15)</f>
        <v>0</v>
      </c>
      <c r="M15" s="25">
        <f>SUM('122.송파구 거마도서관:132.송파구 송파어린이도영어서관'!M15)</f>
        <v>0</v>
      </c>
      <c r="N15" s="25">
        <f>SUM('122.송파구 거마도서관:132.송파구 송파어린이도영어서관'!N15)</f>
        <v>6</v>
      </c>
      <c r="O15" s="25">
        <f>SUM('122.송파구 거마도서관:132.송파구 송파어린이도영어서관'!O15)</f>
        <v>11</v>
      </c>
      <c r="P15" s="25">
        <f>SUM('122.송파구 거마도서관:132.송파구 송파어린이도영어서관'!P15)</f>
        <v>6821</v>
      </c>
      <c r="Q15" s="25">
        <f>SUM('122.송파구 거마도서관:132.송파구 송파어린이도영어서관'!Q15)</f>
        <v>378</v>
      </c>
      <c r="R15" s="25">
        <f>SUM('122.송파구 거마도서관:132.송파구 송파어린이도영어서관'!R15)</f>
        <v>7482</v>
      </c>
    </row>
    <row r="16" spans="1:20" s="7" customFormat="1" ht="27" customHeight="1" x14ac:dyDescent="0.45">
      <c r="A16" s="52"/>
      <c r="B16" s="33" t="s">
        <v>27</v>
      </c>
      <c r="C16" s="25">
        <f>SUM('122.송파구 거마도서관:132.송파구 송파어린이도영어서관'!C16)</f>
        <v>5226</v>
      </c>
      <c r="D16" s="25">
        <f>SUM('122.송파구 거마도서관:132.송파구 송파어린이도영어서관'!D16)</f>
        <v>1426</v>
      </c>
      <c r="E16" s="25">
        <f>SUM('122.송파구 거마도서관:132.송파구 송파어린이도영어서관'!E16)</f>
        <v>1336</v>
      </c>
      <c r="F16" s="25">
        <f>SUM('122.송파구 거마도서관:132.송파구 송파어린이도영어서관'!F16)</f>
        <v>0</v>
      </c>
      <c r="G16" s="25">
        <f>SUM('122.송파구 거마도서관:132.송파구 송파어린이도영어서관'!G16)</f>
        <v>0</v>
      </c>
      <c r="H16" s="25">
        <f>SUM('122.송파구 거마도서관:132.송파구 송파어린이도영어서관'!H16)</f>
        <v>0</v>
      </c>
      <c r="I16" s="25">
        <f>SUM('122.송파구 거마도서관:132.송파구 송파어린이도영어서관'!I16)</f>
        <v>0</v>
      </c>
      <c r="J16" s="25">
        <f>SUM('122.송파구 거마도서관:132.송파구 송파어린이도영어서관'!J16)</f>
        <v>0</v>
      </c>
      <c r="K16" s="25">
        <f>SUM('122.송파구 거마도서관:132.송파구 송파어린이도영어서관'!K16)</f>
        <v>0</v>
      </c>
      <c r="L16" s="25">
        <f>SUM('122.송파구 거마도서관:132.송파구 송파어린이도영어서관'!L16)</f>
        <v>0</v>
      </c>
      <c r="M16" s="25">
        <f>SUM('122.송파구 거마도서관:132.송파구 송파어린이도영어서관'!M16)</f>
        <v>0</v>
      </c>
      <c r="N16" s="25">
        <f>SUM('122.송파구 거마도서관:132.송파구 송파어린이도영어서관'!N16)</f>
        <v>4</v>
      </c>
      <c r="O16" s="25">
        <f>SUM('122.송파구 거마도서관:132.송파구 송파어린이도영어서관'!O16)</f>
        <v>6</v>
      </c>
      <c r="P16" s="25">
        <f>SUM('122.송파구 거마도서관:132.송파구 송파어린이도영어서관'!P16)</f>
        <v>4879</v>
      </c>
      <c r="Q16" s="25">
        <f>SUM('122.송파구 거마도서관:132.송파구 송파어린이도영어서관'!Q16)</f>
        <v>251</v>
      </c>
      <c r="R16" s="25">
        <f>SUM('122.송파구 거마도서관:132.송파구 송파어린이도영어서관'!R16)</f>
        <v>6724</v>
      </c>
    </row>
    <row r="17" spans="1:18" s="7" customFormat="1" ht="27" customHeight="1" x14ac:dyDescent="0.45">
      <c r="A17" s="52"/>
      <c r="B17" s="33" t="s">
        <v>12</v>
      </c>
      <c r="C17" s="25">
        <f>SUM('122.송파구 거마도서관:132.송파구 송파어린이도영어서관'!C17)</f>
        <v>4925</v>
      </c>
      <c r="D17" s="25">
        <f>SUM('122.송파구 거마도서관:132.송파구 송파어린이도영어서관'!D17)</f>
        <v>1348</v>
      </c>
      <c r="E17" s="25">
        <f>SUM('122.송파구 거마도서관:132.송파구 송파어린이도영어서관'!E17)</f>
        <v>1786</v>
      </c>
      <c r="F17" s="25">
        <f>SUM('122.송파구 거마도서관:132.송파구 송파어린이도영어서관'!F17)</f>
        <v>0</v>
      </c>
      <c r="G17" s="25">
        <f>SUM('122.송파구 거마도서관:132.송파구 송파어린이도영어서관'!G17)</f>
        <v>0</v>
      </c>
      <c r="H17" s="25">
        <f>SUM('122.송파구 거마도서관:132.송파구 송파어린이도영어서관'!H17)</f>
        <v>0</v>
      </c>
      <c r="I17" s="25">
        <f>SUM('122.송파구 거마도서관:132.송파구 송파어린이도영어서관'!I17)</f>
        <v>0</v>
      </c>
      <c r="J17" s="25">
        <f>SUM('122.송파구 거마도서관:132.송파구 송파어린이도영어서관'!J17)</f>
        <v>0</v>
      </c>
      <c r="K17" s="25">
        <f>SUM('122.송파구 거마도서관:132.송파구 송파어린이도영어서관'!K17)</f>
        <v>0</v>
      </c>
      <c r="L17" s="25">
        <f>SUM('122.송파구 거마도서관:132.송파구 송파어린이도영어서관'!L17)</f>
        <v>0</v>
      </c>
      <c r="M17" s="25">
        <f>SUM('122.송파구 거마도서관:132.송파구 송파어린이도영어서관'!M17)</f>
        <v>0</v>
      </c>
      <c r="N17" s="25">
        <f>SUM('122.송파구 거마도서관:132.송파구 송파어린이도영어서관'!N17)</f>
        <v>3</v>
      </c>
      <c r="O17" s="25">
        <f>SUM('122.송파구 거마도서관:132.송파구 송파어린이도영어서관'!O17)</f>
        <v>7</v>
      </c>
      <c r="P17" s="25">
        <f>SUM('122.송파구 거마도서관:132.송파구 송파어린이도영어서관'!P17)</f>
        <v>5925</v>
      </c>
      <c r="Q17" s="25">
        <f>SUM('122.송파구 거마도서관:132.송파구 송파어린이도영어서관'!Q17)</f>
        <v>360</v>
      </c>
      <c r="R17" s="25">
        <f>SUM('122.송파구 거마도서관:132.송파구 송파어린이도영어서관'!R17)</f>
        <v>8335</v>
      </c>
    </row>
    <row r="18" spans="1:18" s="7" customFormat="1" ht="27" customHeight="1" x14ac:dyDescent="0.45">
      <c r="A18" s="52"/>
      <c r="B18" s="33" t="s">
        <v>28</v>
      </c>
      <c r="C18" s="25">
        <f>SUM('122.송파구 거마도서관:132.송파구 송파어린이도영어서관'!C18)</f>
        <v>4569</v>
      </c>
      <c r="D18" s="25">
        <f>SUM('122.송파구 거마도서관:132.송파구 송파어린이도영어서관'!D18)</f>
        <v>1292</v>
      </c>
      <c r="E18" s="25">
        <f>SUM('122.송파구 거마도서관:132.송파구 송파어린이도영어서관'!E18)</f>
        <v>1685</v>
      </c>
      <c r="F18" s="25">
        <f>SUM('122.송파구 거마도서관:132.송파구 송파어린이도영어서관'!F18)</f>
        <v>0</v>
      </c>
      <c r="G18" s="25">
        <f>SUM('122.송파구 거마도서관:132.송파구 송파어린이도영어서관'!G18)</f>
        <v>0</v>
      </c>
      <c r="H18" s="25">
        <f>SUM('122.송파구 거마도서관:132.송파구 송파어린이도영어서관'!H18)</f>
        <v>0</v>
      </c>
      <c r="I18" s="25">
        <f>SUM('122.송파구 거마도서관:132.송파구 송파어린이도영어서관'!I18)</f>
        <v>0</v>
      </c>
      <c r="J18" s="25">
        <f>SUM('122.송파구 거마도서관:132.송파구 송파어린이도영어서관'!J18)</f>
        <v>0</v>
      </c>
      <c r="K18" s="25">
        <f>SUM('122.송파구 거마도서관:132.송파구 송파어린이도영어서관'!K18)</f>
        <v>0</v>
      </c>
      <c r="L18" s="25">
        <f>SUM('122.송파구 거마도서관:132.송파구 송파어린이도영어서관'!L18)</f>
        <v>0</v>
      </c>
      <c r="M18" s="25">
        <f>SUM('122.송파구 거마도서관:132.송파구 송파어린이도영어서관'!M18)</f>
        <v>0</v>
      </c>
      <c r="N18" s="25">
        <f>SUM('122.송파구 거마도서관:132.송파구 송파어린이도영어서관'!N18)</f>
        <v>6</v>
      </c>
      <c r="O18" s="25">
        <f>SUM('122.송파구 거마도서관:132.송파구 송파어린이도영어서관'!O18)</f>
        <v>12</v>
      </c>
      <c r="P18" s="25">
        <f>SUM('122.송파구 거마도서관:132.송파구 송파어린이도영어서관'!P18)</f>
        <v>6022</v>
      </c>
      <c r="Q18" s="25">
        <f>SUM('122.송파구 거마도서관:132.송파구 송파어린이도영어서관'!Q18)</f>
        <v>578</v>
      </c>
      <c r="R18" s="25">
        <f>SUM('122.송파구 거마도서관:132.송파구 송파어린이도영어서관'!R18)</f>
        <v>16715</v>
      </c>
    </row>
    <row r="19" spans="1:18" s="7" customFormat="1" ht="27" customHeight="1" x14ac:dyDescent="0.45">
      <c r="A19" s="52"/>
      <c r="B19" s="33" t="s">
        <v>14</v>
      </c>
      <c r="C19" s="25">
        <f>SUM('122.송파구 거마도서관:132.송파구 송파어린이도영어서관'!C19)</f>
        <v>4558</v>
      </c>
      <c r="D19" s="25">
        <f>SUM('122.송파구 거마도서관:132.송파구 송파어린이도영어서관'!D19)</f>
        <v>1144</v>
      </c>
      <c r="E19" s="25">
        <f>SUM('122.송파구 거마도서관:132.송파구 송파어린이도영어서관'!E19)</f>
        <v>1080</v>
      </c>
      <c r="F19" s="25">
        <f>SUM('122.송파구 거마도서관:132.송파구 송파어린이도영어서관'!F19)</f>
        <v>0</v>
      </c>
      <c r="G19" s="25">
        <f>SUM('122.송파구 거마도서관:132.송파구 송파어린이도영어서관'!G19)</f>
        <v>0</v>
      </c>
      <c r="H19" s="25">
        <f>SUM('122.송파구 거마도서관:132.송파구 송파어린이도영어서관'!H19)</f>
        <v>0</v>
      </c>
      <c r="I19" s="25">
        <f>SUM('122.송파구 거마도서관:132.송파구 송파어린이도영어서관'!I19)</f>
        <v>0</v>
      </c>
      <c r="J19" s="25">
        <f>SUM('122.송파구 거마도서관:132.송파구 송파어린이도영어서관'!J19)</f>
        <v>0</v>
      </c>
      <c r="K19" s="25">
        <f>SUM('122.송파구 거마도서관:132.송파구 송파어린이도영어서관'!K19)</f>
        <v>0</v>
      </c>
      <c r="L19" s="25">
        <f>SUM('122.송파구 거마도서관:132.송파구 송파어린이도영어서관'!L19)</f>
        <v>0</v>
      </c>
      <c r="M19" s="25">
        <f>SUM('122.송파구 거마도서관:132.송파구 송파어린이도영어서관'!M19)</f>
        <v>0</v>
      </c>
      <c r="N19" s="25">
        <f>SUM('122.송파구 거마도서관:132.송파구 송파어린이도영어서관'!N19)</f>
        <v>7</v>
      </c>
      <c r="O19" s="25">
        <f>SUM('122.송파구 거마도서관:132.송파구 송파어린이도영어서관'!O19)</f>
        <v>16</v>
      </c>
      <c r="P19" s="25">
        <f>SUM('122.송파구 거마도서관:132.송파구 송파어린이도영어서관'!P19)</f>
        <v>6288</v>
      </c>
      <c r="Q19" s="25">
        <f>SUM('122.송파구 거마도서관:132.송파구 송파어린이도영어서관'!Q19)</f>
        <v>544</v>
      </c>
      <c r="R19" s="25">
        <f>SUM('122.송파구 거마도서관:132.송파구 송파어린이도영어서관'!R19)</f>
        <v>12864</v>
      </c>
    </row>
    <row r="20" spans="1:18" s="7" customFormat="1" ht="27" customHeight="1" x14ac:dyDescent="0.45">
      <c r="A20" s="52"/>
      <c r="B20" s="33" t="s">
        <v>25</v>
      </c>
      <c r="C20" s="25">
        <f>SUM('122.송파구 거마도서관:132.송파구 송파어린이도영어서관'!C20)</f>
        <v>5486</v>
      </c>
      <c r="D20" s="25">
        <f>SUM('122.송파구 거마도서관:132.송파구 송파어린이도영어서관'!D20)</f>
        <v>1094</v>
      </c>
      <c r="E20" s="25">
        <f>SUM('122.송파구 거마도서관:132.송파구 송파어린이도영어서관'!E20)</f>
        <v>1170</v>
      </c>
      <c r="F20" s="25">
        <f>SUM('122.송파구 거마도서관:132.송파구 송파어린이도영어서관'!F20)</f>
        <v>0</v>
      </c>
      <c r="G20" s="25">
        <f>SUM('122.송파구 거마도서관:132.송파구 송파어린이도영어서관'!G20)</f>
        <v>0</v>
      </c>
      <c r="H20" s="25">
        <f>SUM('122.송파구 거마도서관:132.송파구 송파어린이도영어서관'!H20)</f>
        <v>0</v>
      </c>
      <c r="I20" s="25">
        <f>SUM('122.송파구 거마도서관:132.송파구 송파어린이도영어서관'!I20)</f>
        <v>0</v>
      </c>
      <c r="J20" s="25">
        <f>SUM('122.송파구 거마도서관:132.송파구 송파어린이도영어서관'!J20)</f>
        <v>0</v>
      </c>
      <c r="K20" s="25">
        <f>SUM('122.송파구 거마도서관:132.송파구 송파어린이도영어서관'!K20)</f>
        <v>0</v>
      </c>
      <c r="L20" s="25">
        <f>SUM('122.송파구 거마도서관:132.송파구 송파어린이도영어서관'!L20)</f>
        <v>0</v>
      </c>
      <c r="M20" s="25">
        <f>SUM('122.송파구 거마도서관:132.송파구 송파어린이도영어서관'!M20)</f>
        <v>0</v>
      </c>
      <c r="N20" s="25">
        <f>SUM('122.송파구 거마도서관:132.송파구 송파어린이도영어서관'!N20)</f>
        <v>2</v>
      </c>
      <c r="O20" s="25">
        <f>SUM('122.송파구 거마도서관:132.송파구 송파어린이도영어서관'!O20)</f>
        <v>4</v>
      </c>
      <c r="P20" s="25">
        <f>SUM('122.송파구 거마도서관:132.송파구 송파어린이도영어서관'!P20)</f>
        <v>5507</v>
      </c>
      <c r="Q20" s="25">
        <f>SUM('122.송파구 거마도서관:132.송파구 송파어린이도영어서관'!Q20)</f>
        <v>367</v>
      </c>
      <c r="R20" s="25">
        <f>SUM('122.송파구 거마도서관:132.송파구 송파어린이도영어서관'!R20)</f>
        <v>9990</v>
      </c>
    </row>
    <row r="21" spans="1:18" s="7" customFormat="1" ht="27" customHeight="1" x14ac:dyDescent="0.45">
      <c r="A21" s="52"/>
      <c r="B21" s="33" t="s">
        <v>21</v>
      </c>
      <c r="C21" s="25">
        <f>SUM('122.송파구 거마도서관:132.송파구 송파어린이도영어서관'!C21)</f>
        <v>5302</v>
      </c>
      <c r="D21" s="25">
        <f>SUM('122.송파구 거마도서관:132.송파구 송파어린이도영어서관'!D21)</f>
        <v>1369</v>
      </c>
      <c r="E21" s="25">
        <f>SUM('122.송파구 거마도서관:132.송파구 송파어린이도영어서관'!E21)</f>
        <v>1133</v>
      </c>
      <c r="F21" s="25">
        <f>SUM('122.송파구 거마도서관:132.송파구 송파어린이도영어서관'!F21)</f>
        <v>0</v>
      </c>
      <c r="G21" s="25">
        <f>SUM('122.송파구 거마도서관:132.송파구 송파어린이도영어서관'!G21)</f>
        <v>0</v>
      </c>
      <c r="H21" s="25">
        <f>SUM('122.송파구 거마도서관:132.송파구 송파어린이도영어서관'!H21)</f>
        <v>0</v>
      </c>
      <c r="I21" s="25">
        <f>SUM('122.송파구 거마도서관:132.송파구 송파어린이도영어서관'!I21)</f>
        <v>0</v>
      </c>
      <c r="J21" s="25">
        <f>SUM('122.송파구 거마도서관:132.송파구 송파어린이도영어서관'!J21)</f>
        <v>286</v>
      </c>
      <c r="K21" s="25">
        <f>SUM('122.송파구 거마도서관:132.송파구 송파어린이도영어서관'!K21)</f>
        <v>883</v>
      </c>
      <c r="L21" s="25">
        <f>SUM('122.송파구 거마도서관:132.송파구 송파어린이도영어서관'!L21)</f>
        <v>0</v>
      </c>
      <c r="M21" s="25">
        <f>SUM('122.송파구 거마도서관:132.송파구 송파어린이도영어서관'!M21)</f>
        <v>0</v>
      </c>
      <c r="N21" s="25">
        <f>SUM('122.송파구 거마도서관:132.송파구 송파어린이도영어서관'!N21)</f>
        <v>4</v>
      </c>
      <c r="O21" s="25">
        <f>SUM('122.송파구 거마도서관:132.송파구 송파어린이도영어서관'!O21)</f>
        <v>7</v>
      </c>
      <c r="P21" s="25">
        <f>SUM('122.송파구 거마도서관:132.송파구 송파어린이도영어서관'!P21)</f>
        <v>5592</v>
      </c>
      <c r="Q21" s="25">
        <f>SUM('122.송파구 거마도서관:132.송파구 송파어린이도영어서관'!Q21)</f>
        <v>512</v>
      </c>
      <c r="R21" s="25">
        <f>SUM('122.송파구 거마도서관:132.송파구 송파어린이도영어서관'!R21)</f>
        <v>10952</v>
      </c>
    </row>
    <row r="22" spans="1:18" s="7" customFormat="1" ht="27" customHeight="1" x14ac:dyDescent="0.45">
      <c r="A22" s="52"/>
      <c r="B22" s="33" t="s">
        <v>23</v>
      </c>
      <c r="C22" s="25">
        <f>SUM('122.송파구 거마도서관:132.송파구 송파어린이도영어서관'!C22)</f>
        <v>6839</v>
      </c>
      <c r="D22" s="25">
        <f>SUM('122.송파구 거마도서관:132.송파구 송파어린이도영어서관'!D22)</f>
        <v>1604</v>
      </c>
      <c r="E22" s="25">
        <f>SUM('122.송파구 거마도서관:132.송파구 송파어린이도영어서관'!E22)</f>
        <v>848</v>
      </c>
      <c r="F22" s="25">
        <f>SUM('122.송파구 거마도서관:132.송파구 송파어린이도영어서관'!F22)</f>
        <v>0</v>
      </c>
      <c r="G22" s="25">
        <f>SUM('122.송파구 거마도서관:132.송파구 송파어린이도영어서관'!G22)</f>
        <v>0</v>
      </c>
      <c r="H22" s="25">
        <f>SUM('122.송파구 거마도서관:132.송파구 송파어린이도영어서관'!H22)</f>
        <v>0</v>
      </c>
      <c r="I22" s="25">
        <f>SUM('122.송파구 거마도서관:132.송파구 송파어린이도영어서관'!I22)</f>
        <v>0</v>
      </c>
      <c r="J22" s="25">
        <f>SUM('122.송파구 거마도서관:132.송파구 송파어린이도영어서관'!J22)</f>
        <v>318</v>
      </c>
      <c r="K22" s="25">
        <f>SUM('122.송파구 거마도서관:132.송파구 송파어린이도영어서관'!K22)</f>
        <v>1031</v>
      </c>
      <c r="L22" s="25">
        <f>SUM('122.송파구 거마도서관:132.송파구 송파어린이도영어서관'!L22)</f>
        <v>0</v>
      </c>
      <c r="M22" s="25">
        <f>SUM('122.송파구 거마도서관:132.송파구 송파어린이도영어서관'!M22)</f>
        <v>0</v>
      </c>
      <c r="N22" s="25">
        <f>SUM('122.송파구 거마도서관:132.송파구 송파어린이도영어서관'!N22)</f>
        <v>8</v>
      </c>
      <c r="O22" s="25">
        <f>SUM('122.송파구 거마도서관:132.송파구 송파어린이도영어서관'!O22)</f>
        <v>15</v>
      </c>
      <c r="P22" s="25">
        <f>SUM('122.송파구 거마도서관:132.송파구 송파어린이도영어서관'!P22)</f>
        <v>6333</v>
      </c>
      <c r="Q22" s="25">
        <f>SUM('122.송파구 거마도서관:132.송파구 송파어린이도영어서관'!Q22)</f>
        <v>521</v>
      </c>
      <c r="R22" s="25">
        <f>SUM('122.송파구 거마도서관:132.송파구 송파어린이도영어서관'!R22)</f>
        <v>14629</v>
      </c>
    </row>
    <row r="23" spans="1:18" s="7" customFormat="1" ht="27" customHeight="1" x14ac:dyDescent="0.45">
      <c r="A23" s="52"/>
      <c r="B23" s="33" t="s">
        <v>24</v>
      </c>
      <c r="C23" s="25">
        <f>SUM('122.송파구 거마도서관:132.송파구 송파어린이도영어서관'!C23)</f>
        <v>5918</v>
      </c>
      <c r="D23" s="25">
        <f>SUM('122.송파구 거마도서관:132.송파구 송파어린이도영어서관'!D23)</f>
        <v>1422</v>
      </c>
      <c r="E23" s="25">
        <f>SUM('122.송파구 거마도서관:132.송파구 송파어린이도영어서관'!E23)</f>
        <v>1104</v>
      </c>
      <c r="F23" s="25">
        <f>SUM('122.송파구 거마도서관:132.송파구 송파어린이도영어서관'!F23)</f>
        <v>0</v>
      </c>
      <c r="G23" s="25">
        <f>SUM('122.송파구 거마도서관:132.송파구 송파어린이도영어서관'!G23)</f>
        <v>0</v>
      </c>
      <c r="H23" s="25">
        <f>SUM('122.송파구 거마도서관:132.송파구 송파어린이도영어서관'!H23)</f>
        <v>0</v>
      </c>
      <c r="I23" s="25">
        <f>SUM('122.송파구 거마도서관:132.송파구 송파어린이도영어서관'!I23)</f>
        <v>0</v>
      </c>
      <c r="J23" s="25">
        <f>SUM('122.송파구 거마도서관:132.송파구 송파어린이도영어서관'!J23)</f>
        <v>296</v>
      </c>
      <c r="K23" s="25">
        <f>SUM('122.송파구 거마도서관:132.송파구 송파어린이도영어서관'!K23)</f>
        <v>846</v>
      </c>
      <c r="L23" s="25">
        <f>SUM('122.송파구 거마도서관:132.송파구 송파어린이도영어서관'!L23)</f>
        <v>0</v>
      </c>
      <c r="M23" s="25">
        <f>SUM('122.송파구 거마도서관:132.송파구 송파어린이도영어서관'!M23)</f>
        <v>0</v>
      </c>
      <c r="N23" s="25">
        <f>SUM('122.송파구 거마도서관:132.송파구 송파어린이도영어서관'!N23)</f>
        <v>2</v>
      </c>
      <c r="O23" s="25">
        <f>SUM('122.송파구 거마도서관:132.송파구 송파어린이도영어서관'!O23)</f>
        <v>5</v>
      </c>
      <c r="P23" s="25">
        <f>SUM('122.송파구 거마도서관:132.송파구 송파어린이도영어서관'!P23)</f>
        <v>5154</v>
      </c>
      <c r="Q23" s="25">
        <f>SUM('122.송파구 거마도서관:132.송파구 송파어린이도영어서관'!Q23)</f>
        <v>526</v>
      </c>
      <c r="R23" s="25">
        <f>SUM('122.송파구 거마도서관:132.송파구 송파어린이도영어서관'!R23)</f>
        <v>15574</v>
      </c>
    </row>
    <row r="24" spans="1:18" s="7" customFormat="1" ht="27" customHeight="1" x14ac:dyDescent="0.45">
      <c r="A24" s="52"/>
      <c r="B24" s="33" t="s">
        <v>19</v>
      </c>
      <c r="C24" s="25">
        <f>SUM('122.송파구 거마도서관:132.송파구 송파어린이도영어서관'!C24)</f>
        <v>6243</v>
      </c>
      <c r="D24" s="25">
        <f>SUM('122.송파구 거마도서관:132.송파구 송파어린이도영어서관'!D24)</f>
        <v>1401</v>
      </c>
      <c r="E24" s="25">
        <f>SUM('122.송파구 거마도서관:132.송파구 송파어린이도영어서관'!E24)</f>
        <v>1208</v>
      </c>
      <c r="F24" s="25">
        <f>SUM('122.송파구 거마도서관:132.송파구 송파어린이도영어서관'!F24)</f>
        <v>0</v>
      </c>
      <c r="G24" s="25">
        <f>SUM('122.송파구 거마도서관:132.송파구 송파어린이도영어서관'!G24)</f>
        <v>0</v>
      </c>
      <c r="H24" s="25">
        <f>SUM('122.송파구 거마도서관:132.송파구 송파어린이도영어서관'!H24)</f>
        <v>0</v>
      </c>
      <c r="I24" s="25">
        <f>SUM('122.송파구 거마도서관:132.송파구 송파어린이도영어서관'!I24)</f>
        <v>0</v>
      </c>
      <c r="J24" s="25">
        <f>SUM('122.송파구 거마도서관:132.송파구 송파어린이도영어서관'!J24)</f>
        <v>302</v>
      </c>
      <c r="K24" s="25">
        <f>SUM('122.송파구 거마도서관:132.송파구 송파어린이도영어서관'!K24)</f>
        <v>825</v>
      </c>
      <c r="L24" s="25">
        <f>SUM('122.송파구 거마도서관:132.송파구 송파어린이도영어서관'!L24)</f>
        <v>0</v>
      </c>
      <c r="M24" s="25">
        <f>SUM('122.송파구 거마도서관:132.송파구 송파어린이도영어서관'!M24)</f>
        <v>0</v>
      </c>
      <c r="N24" s="25">
        <f>SUM('122.송파구 거마도서관:132.송파구 송파어린이도영어서관'!N24)</f>
        <v>4</v>
      </c>
      <c r="O24" s="25">
        <f>SUM('122.송파구 거마도서관:132.송파구 송파어린이도영어서관'!O24)</f>
        <v>10</v>
      </c>
      <c r="P24" s="25">
        <f>SUM('122.송파구 거마도서관:132.송파구 송파어린이도영어서관'!P24)</f>
        <v>6414</v>
      </c>
      <c r="Q24" s="25">
        <f>SUM('122.송파구 거마도서관:132.송파구 송파어린이도영어서관'!Q24)</f>
        <v>540</v>
      </c>
      <c r="R24" s="25">
        <f>SUM('122.송파구 거마도서관:132.송파구 송파어린이도영어서관'!R24)</f>
        <v>12157</v>
      </c>
    </row>
    <row r="25" spans="1:18" s="7" customFormat="1" ht="27" customHeight="1" x14ac:dyDescent="0.45">
      <c r="A25" s="52"/>
      <c r="B25" s="33" t="s">
        <v>15</v>
      </c>
      <c r="C25" s="25">
        <f>SUM('122.송파구 거마도서관:132.송파구 송파어린이도영어서관'!C25)</f>
        <v>6823</v>
      </c>
      <c r="D25" s="25">
        <f>SUM('122.송파구 거마도서관:132.송파구 송파어린이도영어서관'!D25)</f>
        <v>1445</v>
      </c>
      <c r="E25" s="25">
        <f>SUM('122.송파구 거마도서관:132.송파구 송파어린이도영어서관'!E25)</f>
        <v>2178</v>
      </c>
      <c r="F25" s="25">
        <f>SUM('122.송파구 거마도서관:132.송파구 송파어린이도영어서관'!F25)</f>
        <v>0</v>
      </c>
      <c r="G25" s="25">
        <f>SUM('122.송파구 거마도서관:132.송파구 송파어린이도영어서관'!G25)</f>
        <v>0</v>
      </c>
      <c r="H25" s="25">
        <f>SUM('122.송파구 거마도서관:132.송파구 송파어린이도영어서관'!H25)</f>
        <v>0</v>
      </c>
      <c r="I25" s="25">
        <f>SUM('122.송파구 거마도서관:132.송파구 송파어린이도영어서관'!I25)</f>
        <v>0</v>
      </c>
      <c r="J25" s="25">
        <f>SUM('122.송파구 거마도서관:132.송파구 송파어린이도영어서관'!J25)</f>
        <v>252</v>
      </c>
      <c r="K25" s="25">
        <f>SUM('122.송파구 거마도서관:132.송파구 송파어린이도영어서관'!K25)</f>
        <v>741</v>
      </c>
      <c r="L25" s="25">
        <f>SUM('122.송파구 거마도서관:132.송파구 송파어린이도영어서관'!L25)</f>
        <v>0</v>
      </c>
      <c r="M25" s="25">
        <f>SUM('122.송파구 거마도서관:132.송파구 송파어린이도영어서관'!M25)</f>
        <v>0</v>
      </c>
      <c r="N25" s="25">
        <f>SUM('122.송파구 거마도서관:132.송파구 송파어린이도영어서관'!N25)</f>
        <v>9</v>
      </c>
      <c r="O25" s="25">
        <f>SUM('122.송파구 거마도서관:132.송파구 송파어린이도영어서관'!O25)</f>
        <v>21</v>
      </c>
      <c r="P25" s="25">
        <f>SUM('122.송파구 거마도서관:132.송파구 송파어린이도영어서관'!P25)</f>
        <v>5603</v>
      </c>
      <c r="Q25" s="25">
        <f>SUM('122.송파구 거마도서관:132.송파구 송파어린이도영어서관'!Q25)</f>
        <v>581</v>
      </c>
      <c r="R25" s="25">
        <f>SUM('122.송파구 거마도서관:132.송파구 송파어린이도영어서관'!R25)</f>
        <v>54285</v>
      </c>
    </row>
    <row r="26" spans="1:18" s="7" customFormat="1" ht="27" customHeight="1" x14ac:dyDescent="0.45">
      <c r="A26" s="52"/>
      <c r="B26" s="33" t="s">
        <v>18</v>
      </c>
      <c r="C26" s="25">
        <f>SUM('122.송파구 거마도서관:132.송파구 송파어린이도영어서관'!C26)</f>
        <v>6870</v>
      </c>
      <c r="D26" s="25">
        <f>SUM('122.송파구 거마도서관:132.송파구 송파어린이도영어서관'!D26)</f>
        <v>1586</v>
      </c>
      <c r="E26" s="25">
        <f>SUM('122.송파구 거마도서관:132.송파구 송파어린이도영어서관'!E26)</f>
        <v>3546</v>
      </c>
      <c r="F26" s="25">
        <f>SUM('122.송파구 거마도서관:132.송파구 송파어린이도영어서관'!F26)</f>
        <v>0</v>
      </c>
      <c r="G26" s="25">
        <f>SUM('122.송파구 거마도서관:132.송파구 송파어린이도영어서관'!G26)</f>
        <v>0</v>
      </c>
      <c r="H26" s="25">
        <f>SUM('122.송파구 거마도서관:132.송파구 송파어린이도영어서관'!H26)</f>
        <v>0</v>
      </c>
      <c r="I26" s="25">
        <f>SUM('122.송파구 거마도서관:132.송파구 송파어린이도영어서관'!I26)</f>
        <v>0</v>
      </c>
      <c r="J26" s="25">
        <f>SUM('122.송파구 거마도서관:132.송파구 송파어린이도영어서관'!J26)</f>
        <v>243</v>
      </c>
      <c r="K26" s="25">
        <f>SUM('122.송파구 거마도서관:132.송파구 송파어린이도영어서관'!K26)</f>
        <v>669</v>
      </c>
      <c r="L26" s="25">
        <f>SUM('122.송파구 거마도서관:132.송파구 송파어린이도영어서관'!L26)</f>
        <v>0</v>
      </c>
      <c r="M26" s="25">
        <f>SUM('122.송파구 거마도서관:132.송파구 송파어린이도영어서관'!M26)</f>
        <v>0</v>
      </c>
      <c r="N26" s="25">
        <f>SUM('122.송파구 거마도서관:132.송파구 송파어린이도영어서관'!N26)</f>
        <v>6</v>
      </c>
      <c r="O26" s="25">
        <f>SUM('122.송파구 거마도서관:132.송파구 송파어린이도영어서관'!O26)</f>
        <v>17</v>
      </c>
      <c r="P26" s="25">
        <f>SUM('122.송파구 거마도서관:132.송파구 송파어린이도영어서관'!P26)</f>
        <v>6149</v>
      </c>
      <c r="Q26" s="25">
        <f>SUM('122.송파구 거마도서관:132.송파구 송파어린이도영어서관'!Q26)</f>
        <v>314</v>
      </c>
      <c r="R26" s="25">
        <f>SUM('122.송파구 거마도서관:132.송파구 송파어린이도영어서관'!R26)</f>
        <v>7595</v>
      </c>
    </row>
    <row r="27" spans="1:18" x14ac:dyDescent="0.45">
      <c r="B27" s="41"/>
      <c r="J27" s="50" t="s">
        <v>36</v>
      </c>
      <c r="K27" s="50"/>
    </row>
  </sheetData>
  <mergeCells count="15">
    <mergeCell ref="J27:K27"/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7"/>
  <sheetViews>
    <sheetView zoomScale="73" zoomScaleNormal="73" zoomScaleSheetLayoutView="75" workbookViewId="0">
      <selection activeCell="E21" sqref="E21"/>
    </sheetView>
  </sheetViews>
  <sheetFormatPr defaultRowHeight="17" x14ac:dyDescent="0.45"/>
  <cols>
    <col min="1" max="1" width="17" style="5" customWidth="1"/>
    <col min="2" max="2" width="8.75" style="6" customWidth="1"/>
    <col min="3" max="15" width="12.58203125" style="21" customWidth="1"/>
    <col min="16" max="17" width="15.5" style="21" customWidth="1"/>
    <col min="18" max="18" width="12.58203125" style="21" customWidth="1"/>
  </cols>
  <sheetData>
    <row r="1" spans="1:18" ht="36.75" customHeight="1" x14ac:dyDescent="0.45">
      <c r="B1" s="42" t="s">
        <v>5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36.75" customHeight="1" x14ac:dyDescent="0.45">
      <c r="A2" s="43" t="s">
        <v>11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 s="7" customFormat="1" ht="24.75" customHeight="1" x14ac:dyDescent="0.45">
      <c r="A3" s="44" t="s">
        <v>26</v>
      </c>
      <c r="B3" s="44" t="s">
        <v>32</v>
      </c>
      <c r="C3" s="45" t="s">
        <v>3</v>
      </c>
      <c r="D3" s="46"/>
      <c r="E3" s="46"/>
      <c r="F3" s="45"/>
      <c r="G3" s="47"/>
      <c r="H3" s="45" t="s">
        <v>4</v>
      </c>
      <c r="I3" s="46"/>
      <c r="J3" s="46"/>
      <c r="K3" s="46"/>
      <c r="L3" s="46"/>
      <c r="M3" s="46"/>
      <c r="N3" s="46"/>
      <c r="O3" s="46"/>
      <c r="P3" s="46"/>
      <c r="Q3" s="45"/>
      <c r="R3" s="47"/>
    </row>
    <row r="4" spans="1:18" s="8" customFormat="1" ht="27" customHeight="1" x14ac:dyDescent="0.45">
      <c r="A4" s="44"/>
      <c r="B4" s="44"/>
      <c r="C4" s="44" t="s">
        <v>31</v>
      </c>
      <c r="D4" s="44"/>
      <c r="E4" s="23" t="s">
        <v>6</v>
      </c>
      <c r="F4" s="48" t="s">
        <v>30</v>
      </c>
      <c r="G4" s="49"/>
      <c r="H4" s="44" t="s">
        <v>1</v>
      </c>
      <c r="I4" s="44"/>
      <c r="J4" s="44" t="s">
        <v>9</v>
      </c>
      <c r="K4" s="44"/>
      <c r="L4" s="44" t="s">
        <v>2</v>
      </c>
      <c r="M4" s="44"/>
      <c r="N4" s="44" t="s">
        <v>0</v>
      </c>
      <c r="O4" s="44"/>
      <c r="P4" s="23" t="s">
        <v>10</v>
      </c>
      <c r="Q4" s="48" t="s">
        <v>30</v>
      </c>
      <c r="R4" s="49"/>
    </row>
    <row r="5" spans="1:18" s="8" customFormat="1" ht="27" customHeight="1" x14ac:dyDescent="0.45">
      <c r="A5" s="44"/>
      <c r="B5" s="44"/>
      <c r="C5" s="16" t="s">
        <v>16</v>
      </c>
      <c r="D5" s="16" t="s">
        <v>29</v>
      </c>
      <c r="E5" s="16" t="s">
        <v>20</v>
      </c>
      <c r="F5" s="16" t="s">
        <v>20</v>
      </c>
      <c r="G5" s="16" t="s">
        <v>16</v>
      </c>
      <c r="H5" s="16" t="s">
        <v>16</v>
      </c>
      <c r="I5" s="16" t="s">
        <v>22</v>
      </c>
      <c r="J5" s="16" t="s">
        <v>16</v>
      </c>
      <c r="K5" s="16" t="s">
        <v>22</v>
      </c>
      <c r="L5" s="16" t="s">
        <v>16</v>
      </c>
      <c r="M5" s="16" t="s">
        <v>22</v>
      </c>
      <c r="N5" s="16" t="s">
        <v>16</v>
      </c>
      <c r="O5" s="16" t="s">
        <v>22</v>
      </c>
      <c r="P5" s="16" t="s">
        <v>22</v>
      </c>
      <c r="Q5" s="16" t="s">
        <v>20</v>
      </c>
      <c r="R5" s="16" t="s">
        <v>16</v>
      </c>
    </row>
    <row r="6" spans="1:18" s="8" customFormat="1" ht="27" customHeight="1" x14ac:dyDescent="0.45">
      <c r="A6" s="17" t="s">
        <v>33</v>
      </c>
      <c r="B6" s="17" t="s">
        <v>17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L6" s="19">
        <f t="shared" si="0"/>
        <v>550</v>
      </c>
      <c r="M6" s="19">
        <f t="shared" si="0"/>
        <v>2748</v>
      </c>
      <c r="N6" s="19">
        <f t="shared" si="0"/>
        <v>12</v>
      </c>
      <c r="O6" s="19">
        <f t="shared" si="0"/>
        <v>23</v>
      </c>
      <c r="P6" s="19">
        <f t="shared" si="0"/>
        <v>3265</v>
      </c>
      <c r="Q6" s="19">
        <f t="shared" si="0"/>
        <v>1498</v>
      </c>
      <c r="R6" s="19">
        <f t="shared" si="0"/>
        <v>19607</v>
      </c>
    </row>
    <row r="7" spans="1:18" s="7" customFormat="1" ht="27" customHeight="1" thickBot="1" x14ac:dyDescent="0.5">
      <c r="A7" s="51" t="s">
        <v>34</v>
      </c>
      <c r="B7" s="18" t="s">
        <v>8</v>
      </c>
      <c r="C7" s="20">
        <f>SUM(C8:C13)</f>
        <v>0</v>
      </c>
      <c r="D7" s="20">
        <f t="shared" ref="D7:R7" si="1">SUM(D8:D13)</f>
        <v>0</v>
      </c>
      <c r="E7" s="20">
        <f t="shared" si="1"/>
        <v>0</v>
      </c>
      <c r="F7" s="20">
        <f t="shared" si="1"/>
        <v>0</v>
      </c>
      <c r="G7" s="20">
        <f t="shared" si="1"/>
        <v>0</v>
      </c>
      <c r="H7" s="20">
        <f t="shared" si="1"/>
        <v>0</v>
      </c>
      <c r="I7" s="20">
        <f t="shared" si="1"/>
        <v>0</v>
      </c>
      <c r="J7" s="20">
        <f t="shared" si="1"/>
        <v>0</v>
      </c>
      <c r="K7" s="20">
        <f t="shared" si="1"/>
        <v>0</v>
      </c>
      <c r="L7" s="20">
        <f t="shared" si="1"/>
        <v>550</v>
      </c>
      <c r="M7" s="20">
        <f t="shared" si="1"/>
        <v>2748</v>
      </c>
      <c r="N7" s="20">
        <f t="shared" si="1"/>
        <v>2</v>
      </c>
      <c r="O7" s="20">
        <f t="shared" si="1"/>
        <v>2</v>
      </c>
      <c r="P7" s="20">
        <f t="shared" si="1"/>
        <v>223</v>
      </c>
      <c r="Q7" s="20">
        <f t="shared" si="1"/>
        <v>155</v>
      </c>
      <c r="R7" s="20">
        <f t="shared" si="1"/>
        <v>1867</v>
      </c>
    </row>
    <row r="8" spans="1:18" s="7" customFormat="1" ht="27" customHeight="1" thickTop="1" x14ac:dyDescent="0.45">
      <c r="A8" s="52"/>
      <c r="B8" s="13" t="s">
        <v>13</v>
      </c>
      <c r="C8" s="38"/>
      <c r="D8" s="38"/>
      <c r="E8" s="38"/>
      <c r="F8" s="38">
        <v>0</v>
      </c>
      <c r="G8" s="38">
        <v>0</v>
      </c>
      <c r="H8" s="38"/>
      <c r="I8" s="38"/>
      <c r="J8" s="38"/>
      <c r="K8" s="38"/>
      <c r="L8" s="38"/>
      <c r="M8" s="38"/>
      <c r="N8" s="38">
        <v>1</v>
      </c>
      <c r="O8" s="38">
        <v>1</v>
      </c>
      <c r="P8" s="38">
        <v>194</v>
      </c>
      <c r="Q8" s="38">
        <v>155</v>
      </c>
      <c r="R8" s="38">
        <v>1867</v>
      </c>
    </row>
    <row r="9" spans="1:18" s="7" customFormat="1" ht="27" customHeight="1" x14ac:dyDescent="0.45">
      <c r="A9" s="52"/>
      <c r="B9" s="10" t="s">
        <v>27</v>
      </c>
      <c r="C9" s="39"/>
      <c r="D9" s="39"/>
      <c r="E9" s="39"/>
      <c r="F9" s="39">
        <v>0</v>
      </c>
      <c r="G9" s="39">
        <v>0</v>
      </c>
      <c r="H9" s="39"/>
      <c r="I9" s="39"/>
      <c r="J9" s="39"/>
      <c r="K9" s="39"/>
      <c r="L9" s="39"/>
      <c r="M9" s="39"/>
      <c r="N9" s="39">
        <v>1</v>
      </c>
      <c r="O9" s="39">
        <v>1</v>
      </c>
      <c r="P9" s="39">
        <v>29</v>
      </c>
      <c r="Q9" s="39">
        <v>0</v>
      </c>
      <c r="R9" s="39">
        <v>0</v>
      </c>
    </row>
    <row r="10" spans="1:18" s="7" customFormat="1" ht="27" customHeight="1" x14ac:dyDescent="0.45">
      <c r="A10" s="52"/>
      <c r="B10" s="10" t="s">
        <v>12</v>
      </c>
      <c r="C10" s="39"/>
      <c r="D10" s="39"/>
      <c r="E10" s="39"/>
      <c r="F10" s="39">
        <v>0</v>
      </c>
      <c r="G10" s="39">
        <v>0</v>
      </c>
      <c r="H10" s="39"/>
      <c r="I10" s="39"/>
      <c r="J10" s="39"/>
      <c r="K10" s="39"/>
      <c r="L10" s="39">
        <v>314</v>
      </c>
      <c r="M10" s="39">
        <v>1550</v>
      </c>
      <c r="N10" s="39">
        <v>0</v>
      </c>
      <c r="O10" s="39">
        <v>0</v>
      </c>
      <c r="P10" s="39"/>
      <c r="Q10" s="39">
        <v>0</v>
      </c>
      <c r="R10" s="39">
        <v>0</v>
      </c>
    </row>
    <row r="11" spans="1:18" s="7" customFormat="1" ht="27" customHeight="1" x14ac:dyDescent="0.45">
      <c r="A11" s="52"/>
      <c r="B11" s="10" t="s">
        <v>28</v>
      </c>
      <c r="C11" s="39"/>
      <c r="D11" s="39"/>
      <c r="E11" s="39"/>
      <c r="F11" s="39">
        <v>0</v>
      </c>
      <c r="G11" s="39">
        <v>0</v>
      </c>
      <c r="H11" s="39"/>
      <c r="I11" s="39"/>
      <c r="J11" s="39"/>
      <c r="K11" s="39"/>
      <c r="L11" s="39">
        <v>236</v>
      </c>
      <c r="M11" s="39">
        <v>1198</v>
      </c>
      <c r="N11" s="39">
        <v>0</v>
      </c>
      <c r="O11" s="39">
        <v>0</v>
      </c>
      <c r="P11" s="39"/>
      <c r="Q11" s="39">
        <v>0</v>
      </c>
      <c r="R11" s="39">
        <v>0</v>
      </c>
    </row>
    <row r="12" spans="1:18" s="7" customFormat="1" ht="27" customHeight="1" x14ac:dyDescent="0.45">
      <c r="A12" s="52"/>
      <c r="B12" s="10" t="s">
        <v>14</v>
      </c>
      <c r="C12" s="39"/>
      <c r="D12" s="39"/>
      <c r="E12" s="39"/>
      <c r="F12" s="39">
        <v>0</v>
      </c>
      <c r="G12" s="39">
        <v>0</v>
      </c>
      <c r="H12" s="39"/>
      <c r="I12" s="39"/>
      <c r="J12" s="39"/>
      <c r="K12" s="39"/>
      <c r="L12" s="39"/>
      <c r="M12" s="39"/>
      <c r="N12" s="39">
        <v>0</v>
      </c>
      <c r="O12" s="39">
        <v>0</v>
      </c>
      <c r="P12" s="39"/>
      <c r="Q12" s="39">
        <v>0</v>
      </c>
      <c r="R12" s="39">
        <v>0</v>
      </c>
    </row>
    <row r="13" spans="1:18" s="7" customFormat="1" ht="27" customHeight="1" x14ac:dyDescent="0.45">
      <c r="A13" s="52"/>
      <c r="B13" s="10" t="s">
        <v>25</v>
      </c>
      <c r="C13" s="39"/>
      <c r="D13" s="39"/>
      <c r="E13" s="39"/>
      <c r="F13" s="39">
        <v>0</v>
      </c>
      <c r="G13" s="39">
        <v>0</v>
      </c>
      <c r="H13" s="39"/>
      <c r="I13" s="39"/>
      <c r="J13" s="39"/>
      <c r="K13" s="39"/>
      <c r="L13" s="39"/>
      <c r="M13" s="39"/>
      <c r="N13" s="39">
        <v>0</v>
      </c>
      <c r="O13" s="39">
        <v>0</v>
      </c>
      <c r="P13" s="39"/>
      <c r="Q13" s="39">
        <v>0</v>
      </c>
      <c r="R13" s="39">
        <v>0</v>
      </c>
    </row>
    <row r="14" spans="1:18" s="7" customFormat="1" ht="27" customHeight="1" thickBot="1" x14ac:dyDescent="0.5">
      <c r="A14" s="52"/>
      <c r="B14" s="18" t="s">
        <v>7</v>
      </c>
      <c r="C14" s="20">
        <f>SUM(C15:C26)</f>
        <v>0</v>
      </c>
      <c r="D14" s="20">
        <f t="shared" ref="D14:R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10</v>
      </c>
      <c r="O14" s="20">
        <f t="shared" si="2"/>
        <v>21</v>
      </c>
      <c r="P14" s="20">
        <f t="shared" si="2"/>
        <v>3042</v>
      </c>
      <c r="Q14" s="20">
        <f t="shared" si="2"/>
        <v>1343</v>
      </c>
      <c r="R14" s="20">
        <f t="shared" si="2"/>
        <v>17740</v>
      </c>
    </row>
    <row r="15" spans="1:18" s="7" customFormat="1" ht="27" customHeight="1" thickTop="1" x14ac:dyDescent="0.45">
      <c r="A15" s="52"/>
      <c r="B15" s="13" t="s">
        <v>13</v>
      </c>
      <c r="C15" s="38"/>
      <c r="D15" s="38"/>
      <c r="E15" s="38"/>
      <c r="F15" s="38">
        <v>0</v>
      </c>
      <c r="G15" s="38">
        <v>0</v>
      </c>
      <c r="H15" s="38"/>
      <c r="I15" s="38"/>
      <c r="J15" s="38"/>
      <c r="K15" s="38"/>
      <c r="L15" s="38"/>
      <c r="M15" s="38"/>
      <c r="N15" s="38">
        <v>2</v>
      </c>
      <c r="O15" s="38">
        <v>2</v>
      </c>
      <c r="P15" s="38">
        <v>329</v>
      </c>
      <c r="Q15" s="38">
        <v>156</v>
      </c>
      <c r="R15" s="38">
        <v>2071</v>
      </c>
    </row>
    <row r="16" spans="1:18" s="7" customFormat="1" ht="27" customHeight="1" x14ac:dyDescent="0.45">
      <c r="A16" s="52"/>
      <c r="B16" s="10" t="s">
        <v>27</v>
      </c>
      <c r="C16" s="39"/>
      <c r="D16" s="39"/>
      <c r="E16" s="39"/>
      <c r="F16" s="39">
        <v>0</v>
      </c>
      <c r="G16" s="39">
        <v>0</v>
      </c>
      <c r="H16" s="39"/>
      <c r="I16" s="39"/>
      <c r="J16" s="39"/>
      <c r="K16" s="39"/>
      <c r="L16" s="39"/>
      <c r="M16" s="39"/>
      <c r="N16" s="39">
        <v>1</v>
      </c>
      <c r="O16" s="39">
        <v>1</v>
      </c>
      <c r="P16" s="39">
        <v>254</v>
      </c>
      <c r="Q16" s="39">
        <v>71</v>
      </c>
      <c r="R16" s="39">
        <v>1052</v>
      </c>
    </row>
    <row r="17" spans="1:18" s="7" customFormat="1" ht="27" customHeight="1" x14ac:dyDescent="0.45">
      <c r="A17" s="52"/>
      <c r="B17" s="10" t="s">
        <v>12</v>
      </c>
      <c r="C17" s="39"/>
      <c r="D17" s="39"/>
      <c r="E17" s="39"/>
      <c r="F17" s="39">
        <v>0</v>
      </c>
      <c r="G17" s="39">
        <v>0</v>
      </c>
      <c r="H17" s="39"/>
      <c r="I17" s="39"/>
      <c r="J17" s="39"/>
      <c r="K17" s="39"/>
      <c r="L17" s="39"/>
      <c r="M17" s="39"/>
      <c r="N17" s="39">
        <v>0</v>
      </c>
      <c r="O17" s="39">
        <v>0</v>
      </c>
      <c r="P17" s="39">
        <v>283</v>
      </c>
      <c r="Q17" s="39">
        <v>113</v>
      </c>
      <c r="R17" s="39">
        <v>1584</v>
      </c>
    </row>
    <row r="18" spans="1:18" s="7" customFormat="1" ht="27" customHeight="1" x14ac:dyDescent="0.45">
      <c r="A18" s="52"/>
      <c r="B18" s="10" t="s">
        <v>28</v>
      </c>
      <c r="C18" s="39"/>
      <c r="D18" s="39"/>
      <c r="E18" s="39"/>
      <c r="F18" s="39">
        <v>0</v>
      </c>
      <c r="G18" s="39">
        <v>0</v>
      </c>
      <c r="H18" s="39"/>
      <c r="I18" s="39"/>
      <c r="J18" s="39"/>
      <c r="K18" s="39"/>
      <c r="L18" s="39"/>
      <c r="M18" s="39"/>
      <c r="N18" s="39">
        <v>0</v>
      </c>
      <c r="O18" s="39">
        <v>0</v>
      </c>
      <c r="P18" s="39">
        <v>275</v>
      </c>
      <c r="Q18" s="39">
        <v>126</v>
      </c>
      <c r="R18" s="39">
        <v>1751</v>
      </c>
    </row>
    <row r="19" spans="1:18" s="7" customFormat="1" ht="27" customHeight="1" x14ac:dyDescent="0.45">
      <c r="A19" s="52"/>
      <c r="B19" s="10" t="s">
        <v>14</v>
      </c>
      <c r="C19" s="39"/>
      <c r="D19" s="39"/>
      <c r="E19" s="39"/>
      <c r="F19" s="39">
        <v>0</v>
      </c>
      <c r="G19" s="39">
        <v>0</v>
      </c>
      <c r="H19" s="39"/>
      <c r="I19" s="39"/>
      <c r="J19" s="39"/>
      <c r="K19" s="39"/>
      <c r="L19" s="39"/>
      <c r="M19" s="39"/>
      <c r="N19" s="39">
        <v>2</v>
      </c>
      <c r="O19" s="39">
        <v>5</v>
      </c>
      <c r="P19" s="39">
        <v>271</v>
      </c>
      <c r="Q19" s="39">
        <v>127</v>
      </c>
      <c r="R19" s="39">
        <v>1782</v>
      </c>
    </row>
    <row r="20" spans="1:18" s="7" customFormat="1" ht="27" customHeight="1" x14ac:dyDescent="0.45">
      <c r="A20" s="52"/>
      <c r="B20" s="10" t="s">
        <v>25</v>
      </c>
      <c r="C20" s="39"/>
      <c r="D20" s="39"/>
      <c r="E20" s="39"/>
      <c r="F20" s="39">
        <v>0</v>
      </c>
      <c r="G20" s="39">
        <v>0</v>
      </c>
      <c r="H20" s="39"/>
      <c r="I20" s="39"/>
      <c r="J20" s="39"/>
      <c r="K20" s="39"/>
      <c r="L20" s="39"/>
      <c r="M20" s="39"/>
      <c r="N20" s="39">
        <v>0</v>
      </c>
      <c r="O20" s="39">
        <v>0</v>
      </c>
      <c r="P20" s="39">
        <v>247</v>
      </c>
      <c r="Q20" s="39">
        <v>100</v>
      </c>
      <c r="R20" s="39">
        <v>1367</v>
      </c>
    </row>
    <row r="21" spans="1:18" s="7" customFormat="1" ht="27" customHeight="1" x14ac:dyDescent="0.45">
      <c r="A21" s="52"/>
      <c r="B21" s="10" t="s">
        <v>21</v>
      </c>
      <c r="C21" s="39"/>
      <c r="D21" s="39"/>
      <c r="E21" s="39"/>
      <c r="F21" s="39">
        <v>0</v>
      </c>
      <c r="G21" s="39">
        <v>0</v>
      </c>
      <c r="H21" s="39"/>
      <c r="I21" s="39"/>
      <c r="J21" s="39"/>
      <c r="K21" s="39"/>
      <c r="L21" s="39"/>
      <c r="M21" s="39"/>
      <c r="N21" s="39">
        <v>0</v>
      </c>
      <c r="O21" s="39">
        <v>0</v>
      </c>
      <c r="P21" s="39">
        <v>180</v>
      </c>
      <c r="Q21" s="39">
        <v>127</v>
      </c>
      <c r="R21" s="39">
        <v>1719</v>
      </c>
    </row>
    <row r="22" spans="1:18" s="7" customFormat="1" ht="27" customHeight="1" x14ac:dyDescent="0.45">
      <c r="A22" s="52"/>
      <c r="B22" s="10" t="s">
        <v>23</v>
      </c>
      <c r="C22" s="39"/>
      <c r="D22" s="39"/>
      <c r="E22" s="39"/>
      <c r="F22" s="39">
        <v>0</v>
      </c>
      <c r="G22" s="39">
        <v>0</v>
      </c>
      <c r="H22" s="39"/>
      <c r="I22" s="39"/>
      <c r="J22" s="39"/>
      <c r="K22" s="39"/>
      <c r="L22" s="39"/>
      <c r="M22" s="39"/>
      <c r="N22" s="39">
        <v>2</v>
      </c>
      <c r="O22" s="39">
        <v>4</v>
      </c>
      <c r="P22" s="39">
        <v>235</v>
      </c>
      <c r="Q22" s="39">
        <v>104</v>
      </c>
      <c r="R22" s="39">
        <v>1381</v>
      </c>
    </row>
    <row r="23" spans="1:18" s="7" customFormat="1" ht="27" customHeight="1" x14ac:dyDescent="0.45">
      <c r="A23" s="52"/>
      <c r="B23" s="10" t="s">
        <v>24</v>
      </c>
      <c r="C23" s="39"/>
      <c r="D23" s="39"/>
      <c r="E23" s="39"/>
      <c r="F23" s="39">
        <v>0</v>
      </c>
      <c r="G23" s="39">
        <v>0</v>
      </c>
      <c r="H23" s="39"/>
      <c r="I23" s="39"/>
      <c r="J23" s="39"/>
      <c r="K23" s="39"/>
      <c r="L23" s="39"/>
      <c r="M23" s="39"/>
      <c r="N23" s="39">
        <v>1</v>
      </c>
      <c r="O23" s="39">
        <v>3</v>
      </c>
      <c r="P23" s="39">
        <v>214</v>
      </c>
      <c r="Q23" s="39">
        <v>88</v>
      </c>
      <c r="R23" s="39">
        <v>1108</v>
      </c>
    </row>
    <row r="24" spans="1:18" s="7" customFormat="1" ht="27" customHeight="1" x14ac:dyDescent="0.45">
      <c r="A24" s="52"/>
      <c r="B24" s="10" t="s">
        <v>19</v>
      </c>
      <c r="C24" s="39"/>
      <c r="D24" s="39"/>
      <c r="E24" s="39"/>
      <c r="F24" s="39">
        <v>0</v>
      </c>
      <c r="G24" s="39">
        <v>0</v>
      </c>
      <c r="H24" s="39"/>
      <c r="I24" s="39"/>
      <c r="J24" s="39"/>
      <c r="K24" s="39"/>
      <c r="L24" s="39"/>
      <c r="M24" s="39"/>
      <c r="N24" s="39">
        <v>1</v>
      </c>
      <c r="O24" s="39">
        <v>3</v>
      </c>
      <c r="P24" s="39">
        <v>300</v>
      </c>
      <c r="Q24" s="39">
        <v>121</v>
      </c>
      <c r="R24" s="39">
        <v>1393</v>
      </c>
    </row>
    <row r="25" spans="1:18" s="7" customFormat="1" ht="27" customHeight="1" x14ac:dyDescent="0.45">
      <c r="A25" s="52"/>
      <c r="B25" s="10" t="s">
        <v>15</v>
      </c>
      <c r="C25" s="39"/>
      <c r="D25" s="39"/>
      <c r="E25" s="39"/>
      <c r="F25" s="39">
        <v>0</v>
      </c>
      <c r="G25" s="39">
        <v>0</v>
      </c>
      <c r="H25" s="39"/>
      <c r="I25" s="39"/>
      <c r="J25" s="39"/>
      <c r="K25" s="39"/>
      <c r="L25" s="39"/>
      <c r="M25" s="39"/>
      <c r="N25" s="39">
        <v>1</v>
      </c>
      <c r="O25" s="39">
        <v>3</v>
      </c>
      <c r="P25" s="39">
        <v>234</v>
      </c>
      <c r="Q25" s="39">
        <v>117</v>
      </c>
      <c r="R25" s="39">
        <v>1389</v>
      </c>
    </row>
    <row r="26" spans="1:18" s="7" customFormat="1" ht="27" customHeight="1" x14ac:dyDescent="0.45">
      <c r="A26" s="52"/>
      <c r="B26" s="10" t="s">
        <v>18</v>
      </c>
      <c r="C26" s="39"/>
      <c r="D26" s="39"/>
      <c r="E26" s="39"/>
      <c r="F26" s="39">
        <v>0</v>
      </c>
      <c r="G26" s="39">
        <v>0</v>
      </c>
      <c r="H26" s="39"/>
      <c r="I26" s="39"/>
      <c r="J26" s="39"/>
      <c r="K26" s="39"/>
      <c r="L26" s="39"/>
      <c r="M26" s="39"/>
      <c r="N26" s="39">
        <v>0</v>
      </c>
      <c r="O26" s="39">
        <v>0</v>
      </c>
      <c r="P26" s="39">
        <v>220</v>
      </c>
      <c r="Q26" s="39">
        <v>93</v>
      </c>
      <c r="R26" s="39">
        <v>1143</v>
      </c>
    </row>
    <row r="27" spans="1:18" x14ac:dyDescent="0.45">
      <c r="L27" s="27"/>
      <c r="M27" s="27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7"/>
  <sheetViews>
    <sheetView zoomScale="73" zoomScaleNormal="73" zoomScaleSheetLayoutView="75" workbookViewId="0">
      <selection activeCell="C8" sqref="C8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5" width="12.58203125" style="3" customWidth="1"/>
    <col min="6" max="6" width="12.58203125" style="1" customWidth="1"/>
    <col min="7" max="7" width="12.58203125" style="2" customWidth="1"/>
    <col min="8" max="9" width="12.58203125" style="1" customWidth="1"/>
    <col min="10" max="13" width="12.58203125" style="3" customWidth="1"/>
    <col min="14" max="15" width="12.58203125" style="1" customWidth="1"/>
    <col min="16" max="16" width="15.5" style="3" customWidth="1"/>
    <col min="17" max="17" width="15.5" style="1" customWidth="1"/>
    <col min="18" max="18" width="12.58203125" style="2" customWidth="1"/>
  </cols>
  <sheetData>
    <row r="1" spans="1:18" ht="36.75" customHeight="1" x14ac:dyDescent="0.45">
      <c r="B1" s="42" t="s">
        <v>5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36.75" customHeight="1" x14ac:dyDescent="0.45">
      <c r="A2" s="43" t="s">
        <v>11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 s="7" customFormat="1" ht="24.75" customHeight="1" x14ac:dyDescent="0.45">
      <c r="A3" s="44" t="s">
        <v>26</v>
      </c>
      <c r="B3" s="44" t="s">
        <v>32</v>
      </c>
      <c r="C3" s="45" t="s">
        <v>3</v>
      </c>
      <c r="D3" s="46"/>
      <c r="E3" s="46"/>
      <c r="F3" s="45"/>
      <c r="G3" s="47"/>
      <c r="H3" s="45" t="s">
        <v>4</v>
      </c>
      <c r="I3" s="46"/>
      <c r="J3" s="46"/>
      <c r="K3" s="46"/>
      <c r="L3" s="46"/>
      <c r="M3" s="46"/>
      <c r="N3" s="46"/>
      <c r="O3" s="46"/>
      <c r="P3" s="46"/>
      <c r="Q3" s="45"/>
      <c r="R3" s="47"/>
    </row>
    <row r="4" spans="1:18" s="8" customFormat="1" ht="27" customHeight="1" x14ac:dyDescent="0.45">
      <c r="A4" s="44"/>
      <c r="B4" s="44"/>
      <c r="C4" s="44" t="s">
        <v>31</v>
      </c>
      <c r="D4" s="44"/>
      <c r="E4" s="9" t="s">
        <v>6</v>
      </c>
      <c r="F4" s="48" t="s">
        <v>30</v>
      </c>
      <c r="G4" s="49"/>
      <c r="H4" s="44" t="s">
        <v>1</v>
      </c>
      <c r="I4" s="44"/>
      <c r="J4" s="44" t="s">
        <v>9</v>
      </c>
      <c r="K4" s="44"/>
      <c r="L4" s="44" t="s">
        <v>2</v>
      </c>
      <c r="M4" s="44"/>
      <c r="N4" s="44" t="s">
        <v>0</v>
      </c>
      <c r="O4" s="44"/>
      <c r="P4" s="15" t="s">
        <v>10</v>
      </c>
      <c r="Q4" s="48" t="s">
        <v>30</v>
      </c>
      <c r="R4" s="49"/>
    </row>
    <row r="5" spans="1:18" s="8" customFormat="1" ht="27" customHeight="1" x14ac:dyDescent="0.45">
      <c r="A5" s="44"/>
      <c r="B5" s="44"/>
      <c r="C5" s="16" t="s">
        <v>16</v>
      </c>
      <c r="D5" s="16" t="s">
        <v>29</v>
      </c>
      <c r="E5" s="16" t="s">
        <v>20</v>
      </c>
      <c r="F5" s="16" t="s">
        <v>20</v>
      </c>
      <c r="G5" s="16" t="s">
        <v>16</v>
      </c>
      <c r="H5" s="16" t="s">
        <v>16</v>
      </c>
      <c r="I5" s="16" t="s">
        <v>22</v>
      </c>
      <c r="J5" s="16" t="s">
        <v>16</v>
      </c>
      <c r="K5" s="16" t="s">
        <v>22</v>
      </c>
      <c r="L5" s="16" t="s">
        <v>16</v>
      </c>
      <c r="M5" s="16" t="s">
        <v>22</v>
      </c>
      <c r="N5" s="16" t="s">
        <v>16</v>
      </c>
      <c r="O5" s="16" t="s">
        <v>22</v>
      </c>
      <c r="P5" s="16" t="s">
        <v>22</v>
      </c>
      <c r="Q5" s="16" t="s">
        <v>20</v>
      </c>
      <c r="R5" s="16" t="s">
        <v>16</v>
      </c>
    </row>
    <row r="6" spans="1:18" s="8" customFormat="1" ht="27" customHeight="1" x14ac:dyDescent="0.45">
      <c r="A6" s="17" t="s">
        <v>33</v>
      </c>
      <c r="B6" s="17" t="s">
        <v>17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908</v>
      </c>
      <c r="I6" s="19">
        <f t="shared" si="0"/>
        <v>2975</v>
      </c>
      <c r="J6" s="19">
        <f t="shared" si="0"/>
        <v>0</v>
      </c>
      <c r="K6" s="19">
        <f t="shared" si="0"/>
        <v>0</v>
      </c>
      <c r="L6" s="19">
        <f t="shared" si="0"/>
        <v>1161</v>
      </c>
      <c r="M6" s="19">
        <f t="shared" si="0"/>
        <v>4711</v>
      </c>
      <c r="N6" s="19">
        <f t="shared" si="0"/>
        <v>5</v>
      </c>
      <c r="O6" s="19">
        <f t="shared" si="0"/>
        <v>8</v>
      </c>
      <c r="P6" s="19">
        <f t="shared" si="0"/>
        <v>9623</v>
      </c>
      <c r="Q6" s="19">
        <f t="shared" si="0"/>
        <v>353</v>
      </c>
      <c r="R6" s="19">
        <f t="shared" si="0"/>
        <v>5994</v>
      </c>
    </row>
    <row r="7" spans="1:18" s="7" customFormat="1" ht="27" customHeight="1" x14ac:dyDescent="0.45">
      <c r="A7" s="51" t="s">
        <v>34</v>
      </c>
      <c r="B7" s="18" t="s">
        <v>8</v>
      </c>
      <c r="C7" s="20">
        <f>SUM(C8:C13)</f>
        <v>0</v>
      </c>
      <c r="D7" s="20">
        <f>SUM(D8:D13)</f>
        <v>0</v>
      </c>
      <c r="E7" s="20">
        <f t="shared" ref="E7:R7" si="1">SUM(E8:E13)</f>
        <v>0</v>
      </c>
      <c r="F7" s="20">
        <f t="shared" si="1"/>
        <v>0</v>
      </c>
      <c r="G7" s="20">
        <f t="shared" si="1"/>
        <v>0</v>
      </c>
      <c r="H7" s="20">
        <f t="shared" si="1"/>
        <v>908</v>
      </c>
      <c r="I7" s="20">
        <f t="shared" si="1"/>
        <v>2975</v>
      </c>
      <c r="J7" s="20">
        <f t="shared" si="1"/>
        <v>0</v>
      </c>
      <c r="K7" s="20">
        <f t="shared" si="1"/>
        <v>0</v>
      </c>
      <c r="L7" s="20">
        <f t="shared" si="1"/>
        <v>1161</v>
      </c>
      <c r="M7" s="20">
        <f t="shared" si="1"/>
        <v>4711</v>
      </c>
      <c r="N7" s="20">
        <f t="shared" si="1"/>
        <v>2</v>
      </c>
      <c r="O7" s="20">
        <f t="shared" si="1"/>
        <v>2</v>
      </c>
      <c r="P7" s="20">
        <f t="shared" si="1"/>
        <v>1390</v>
      </c>
      <c r="Q7" s="20">
        <f t="shared" si="1"/>
        <v>12</v>
      </c>
      <c r="R7" s="20">
        <f t="shared" si="1"/>
        <v>36</v>
      </c>
    </row>
    <row r="8" spans="1:18" s="7" customFormat="1" ht="27" customHeight="1" x14ac:dyDescent="0.45">
      <c r="A8" s="52"/>
      <c r="B8" s="13" t="s">
        <v>13</v>
      </c>
      <c r="C8" s="12"/>
      <c r="D8" s="12"/>
      <c r="E8" s="14"/>
      <c r="F8" s="14"/>
      <c r="G8" s="14"/>
      <c r="H8" s="28"/>
      <c r="I8" s="28"/>
      <c r="J8" s="12"/>
      <c r="K8" s="12"/>
      <c r="L8" s="12"/>
      <c r="M8" s="12"/>
      <c r="N8" s="12">
        <v>1</v>
      </c>
      <c r="O8" s="12">
        <v>1</v>
      </c>
      <c r="P8" s="12">
        <v>894</v>
      </c>
      <c r="Q8" s="12">
        <v>12</v>
      </c>
      <c r="R8" s="14">
        <v>36</v>
      </c>
    </row>
    <row r="9" spans="1:18" s="7" customFormat="1" ht="27" customHeight="1" x14ac:dyDescent="0.45">
      <c r="A9" s="52"/>
      <c r="B9" s="10" t="s">
        <v>27</v>
      </c>
      <c r="C9" s="4"/>
      <c r="D9" s="4"/>
      <c r="E9" s="11"/>
      <c r="F9" s="11"/>
      <c r="G9" s="11"/>
      <c r="H9" s="29"/>
      <c r="I9" s="29"/>
      <c r="J9" s="4"/>
      <c r="K9" s="4"/>
      <c r="L9" s="4"/>
      <c r="M9" s="4"/>
      <c r="N9" s="4">
        <v>1</v>
      </c>
      <c r="O9" s="4">
        <v>1</v>
      </c>
      <c r="P9" s="4">
        <v>155</v>
      </c>
      <c r="Q9" s="4">
        <v>0</v>
      </c>
      <c r="R9" s="11">
        <v>0</v>
      </c>
    </row>
    <row r="10" spans="1:18" s="7" customFormat="1" ht="27" customHeight="1" x14ac:dyDescent="0.45">
      <c r="A10" s="52"/>
      <c r="B10" s="10" t="s">
        <v>12</v>
      </c>
      <c r="C10" s="4"/>
      <c r="D10" s="4"/>
      <c r="E10" s="11"/>
      <c r="F10" s="11"/>
      <c r="G10" s="11"/>
      <c r="H10" s="11"/>
      <c r="I10" s="29"/>
      <c r="J10" s="4"/>
      <c r="K10" s="4"/>
      <c r="L10" s="4">
        <v>264</v>
      </c>
      <c r="M10" s="4">
        <v>1064</v>
      </c>
      <c r="N10" s="4">
        <v>0</v>
      </c>
      <c r="O10" s="4">
        <v>0</v>
      </c>
      <c r="P10" s="4"/>
      <c r="Q10" s="4">
        <v>0</v>
      </c>
      <c r="R10" s="11">
        <v>0</v>
      </c>
    </row>
    <row r="11" spans="1:18" s="7" customFormat="1" ht="27" customHeight="1" x14ac:dyDescent="0.45">
      <c r="A11" s="52"/>
      <c r="B11" s="10" t="s">
        <v>28</v>
      </c>
      <c r="C11" s="4"/>
      <c r="D11" s="4"/>
      <c r="E11" s="11"/>
      <c r="F11" s="11"/>
      <c r="G11" s="11"/>
      <c r="H11" s="11"/>
      <c r="I11" s="29"/>
      <c r="J11" s="4"/>
      <c r="K11" s="4"/>
      <c r="L11" s="4">
        <v>534</v>
      </c>
      <c r="M11" s="4">
        <v>2195</v>
      </c>
      <c r="N11" s="4">
        <v>0</v>
      </c>
      <c r="O11" s="4">
        <v>0</v>
      </c>
      <c r="P11" s="4"/>
      <c r="Q11" s="4">
        <v>0</v>
      </c>
      <c r="R11" s="11">
        <v>0</v>
      </c>
    </row>
    <row r="12" spans="1:18" s="7" customFormat="1" ht="27" customHeight="1" x14ac:dyDescent="0.45">
      <c r="A12" s="52"/>
      <c r="B12" s="10" t="s">
        <v>14</v>
      </c>
      <c r="C12" s="4"/>
      <c r="D12" s="4"/>
      <c r="E12" s="11"/>
      <c r="F12" s="11"/>
      <c r="G12" s="11"/>
      <c r="H12" s="11">
        <v>908</v>
      </c>
      <c r="I12" s="11">
        <v>2975</v>
      </c>
      <c r="J12" s="4"/>
      <c r="K12" s="4"/>
      <c r="L12" s="4">
        <v>130</v>
      </c>
      <c r="M12" s="4">
        <v>538</v>
      </c>
      <c r="N12" s="4">
        <v>0</v>
      </c>
      <c r="O12" s="4">
        <v>0</v>
      </c>
      <c r="P12" s="4">
        <v>341</v>
      </c>
      <c r="Q12" s="4">
        <v>0</v>
      </c>
      <c r="R12" s="11">
        <v>0</v>
      </c>
    </row>
    <row r="13" spans="1:18" s="7" customFormat="1" ht="27" customHeight="1" x14ac:dyDescent="0.45">
      <c r="A13" s="52"/>
      <c r="B13" s="10" t="s">
        <v>25</v>
      </c>
      <c r="C13" s="4"/>
      <c r="D13" s="4"/>
      <c r="E13" s="11"/>
      <c r="F13" s="11"/>
      <c r="G13" s="11"/>
      <c r="H13" s="11"/>
      <c r="I13" s="11"/>
      <c r="J13" s="4"/>
      <c r="K13" s="4"/>
      <c r="L13" s="4">
        <v>233</v>
      </c>
      <c r="M13" s="4">
        <v>914</v>
      </c>
      <c r="N13" s="4">
        <v>0</v>
      </c>
      <c r="O13" s="4">
        <v>0</v>
      </c>
      <c r="P13" s="4"/>
      <c r="Q13" s="4">
        <v>0</v>
      </c>
      <c r="R13" s="11">
        <v>0</v>
      </c>
    </row>
    <row r="14" spans="1:18" s="7" customFormat="1" ht="27" customHeight="1" x14ac:dyDescent="0.45">
      <c r="A14" s="52"/>
      <c r="B14" s="18" t="s">
        <v>7</v>
      </c>
      <c r="C14" s="20">
        <f>SUM(C15:C26)</f>
        <v>0</v>
      </c>
      <c r="D14" s="20">
        <f t="shared" ref="D14:R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3</v>
      </c>
      <c r="O14" s="20">
        <f t="shared" si="2"/>
        <v>6</v>
      </c>
      <c r="P14" s="20">
        <f t="shared" si="2"/>
        <v>8233</v>
      </c>
      <c r="Q14" s="20">
        <f t="shared" si="2"/>
        <v>341</v>
      </c>
      <c r="R14" s="20">
        <f t="shared" si="2"/>
        <v>5958</v>
      </c>
    </row>
    <row r="15" spans="1:18" s="7" customFormat="1" ht="27" customHeight="1" x14ac:dyDescent="0.45">
      <c r="A15" s="52"/>
      <c r="B15" s="13" t="s">
        <v>13</v>
      </c>
      <c r="C15" s="12"/>
      <c r="D15" s="12"/>
      <c r="E15" s="14"/>
      <c r="F15" s="14"/>
      <c r="G15" s="14"/>
      <c r="H15" s="14"/>
      <c r="I15" s="14"/>
      <c r="J15" s="12"/>
      <c r="K15" s="12"/>
      <c r="L15" s="12"/>
      <c r="M15" s="12"/>
      <c r="N15" s="12">
        <v>0</v>
      </c>
      <c r="O15" s="12">
        <v>0</v>
      </c>
      <c r="P15" s="12">
        <v>825</v>
      </c>
      <c r="Q15" s="12">
        <v>0</v>
      </c>
      <c r="R15" s="14">
        <v>0</v>
      </c>
    </row>
    <row r="16" spans="1:18" s="7" customFormat="1" ht="27" customHeight="1" x14ac:dyDescent="0.45">
      <c r="A16" s="52"/>
      <c r="B16" s="10" t="s">
        <v>27</v>
      </c>
      <c r="C16" s="4"/>
      <c r="D16" s="4"/>
      <c r="E16" s="11"/>
      <c r="F16" s="11"/>
      <c r="G16" s="11"/>
      <c r="H16" s="11"/>
      <c r="I16" s="11"/>
      <c r="J16" s="4"/>
      <c r="K16" s="4"/>
      <c r="L16" s="4"/>
      <c r="M16" s="4"/>
      <c r="N16" s="4">
        <v>0</v>
      </c>
      <c r="O16" s="4">
        <v>0</v>
      </c>
      <c r="P16" s="4">
        <v>511</v>
      </c>
      <c r="Q16" s="4">
        <v>22</v>
      </c>
      <c r="R16" s="11">
        <v>190</v>
      </c>
    </row>
    <row r="17" spans="1:18" s="7" customFormat="1" ht="27" customHeight="1" x14ac:dyDescent="0.45">
      <c r="A17" s="52"/>
      <c r="B17" s="10" t="s">
        <v>12</v>
      </c>
      <c r="C17" s="4"/>
      <c r="D17" s="4"/>
      <c r="E17" s="11"/>
      <c r="F17" s="11"/>
      <c r="G17" s="11"/>
      <c r="H17" s="11"/>
      <c r="I17" s="11"/>
      <c r="J17" s="4"/>
      <c r="K17" s="4"/>
      <c r="L17" s="4"/>
      <c r="M17" s="4"/>
      <c r="N17" s="4">
        <v>0</v>
      </c>
      <c r="O17" s="4">
        <v>0</v>
      </c>
      <c r="P17" s="4">
        <v>445</v>
      </c>
      <c r="Q17" s="4">
        <v>16</v>
      </c>
      <c r="R17" s="11">
        <v>195</v>
      </c>
    </row>
    <row r="18" spans="1:18" s="7" customFormat="1" ht="27" customHeight="1" x14ac:dyDescent="0.45">
      <c r="A18" s="52"/>
      <c r="B18" s="10" t="s">
        <v>28</v>
      </c>
      <c r="C18" s="4"/>
      <c r="D18" s="4"/>
      <c r="E18" s="11"/>
      <c r="F18" s="11"/>
      <c r="G18" s="11"/>
      <c r="H18" s="11"/>
      <c r="I18" s="11"/>
      <c r="J18" s="4"/>
      <c r="K18" s="4"/>
      <c r="L18" s="4"/>
      <c r="M18" s="4"/>
      <c r="N18" s="4">
        <v>0</v>
      </c>
      <c r="O18" s="4">
        <v>0</v>
      </c>
      <c r="P18" s="4">
        <v>717</v>
      </c>
      <c r="Q18" s="4">
        <v>14</v>
      </c>
      <c r="R18" s="11">
        <v>1826</v>
      </c>
    </row>
    <row r="19" spans="1:18" s="7" customFormat="1" ht="27" customHeight="1" x14ac:dyDescent="0.45">
      <c r="A19" s="52"/>
      <c r="B19" s="10" t="s">
        <v>14</v>
      </c>
      <c r="C19" s="4"/>
      <c r="D19" s="4"/>
      <c r="E19" s="11"/>
      <c r="F19" s="11"/>
      <c r="G19" s="11"/>
      <c r="H19" s="11"/>
      <c r="I19" s="11"/>
      <c r="J19" s="4"/>
      <c r="K19" s="4"/>
      <c r="L19" s="4"/>
      <c r="M19" s="4"/>
      <c r="N19" s="4">
        <v>0</v>
      </c>
      <c r="O19" s="4">
        <v>0</v>
      </c>
      <c r="P19" s="4">
        <v>790</v>
      </c>
      <c r="Q19" s="4">
        <v>12</v>
      </c>
      <c r="R19" s="11">
        <v>122</v>
      </c>
    </row>
    <row r="20" spans="1:18" s="7" customFormat="1" ht="27" customHeight="1" x14ac:dyDescent="0.45">
      <c r="A20" s="52"/>
      <c r="B20" s="10" t="s">
        <v>25</v>
      </c>
      <c r="C20" s="4"/>
      <c r="D20" s="4"/>
      <c r="E20" s="11"/>
      <c r="F20" s="11"/>
      <c r="G20" s="11"/>
      <c r="H20" s="11"/>
      <c r="I20" s="11"/>
      <c r="J20" s="4"/>
      <c r="K20" s="4"/>
      <c r="L20" s="4"/>
      <c r="M20" s="4"/>
      <c r="N20" s="4">
        <v>0</v>
      </c>
      <c r="O20" s="4">
        <v>0</v>
      </c>
      <c r="P20" s="4">
        <v>669</v>
      </c>
      <c r="Q20" s="4">
        <v>8</v>
      </c>
      <c r="R20" s="11">
        <v>30</v>
      </c>
    </row>
    <row r="21" spans="1:18" s="7" customFormat="1" ht="27" customHeight="1" x14ac:dyDescent="0.45">
      <c r="A21" s="52"/>
      <c r="B21" s="10" t="s">
        <v>21</v>
      </c>
      <c r="C21" s="4"/>
      <c r="D21" s="4"/>
      <c r="E21" s="11"/>
      <c r="F21" s="11"/>
      <c r="G21" s="11"/>
      <c r="H21" s="11"/>
      <c r="I21" s="11"/>
      <c r="J21" s="4"/>
      <c r="K21" s="4"/>
      <c r="L21" s="4"/>
      <c r="M21" s="4"/>
      <c r="N21" s="4">
        <v>0</v>
      </c>
      <c r="O21" s="4">
        <v>0</v>
      </c>
      <c r="P21" s="4">
        <v>696</v>
      </c>
      <c r="Q21" s="4">
        <v>79</v>
      </c>
      <c r="R21" s="11">
        <v>408</v>
      </c>
    </row>
    <row r="22" spans="1:18" s="7" customFormat="1" ht="27" customHeight="1" x14ac:dyDescent="0.45">
      <c r="A22" s="52"/>
      <c r="B22" s="10" t="s">
        <v>23</v>
      </c>
      <c r="C22" s="4"/>
      <c r="D22" s="4"/>
      <c r="E22" s="11"/>
      <c r="F22" s="11"/>
      <c r="G22" s="11"/>
      <c r="H22" s="11"/>
      <c r="I22" s="11"/>
      <c r="J22" s="4"/>
      <c r="K22" s="4"/>
      <c r="L22" s="4"/>
      <c r="M22" s="4"/>
      <c r="N22" s="4">
        <v>1</v>
      </c>
      <c r="O22" s="4">
        <v>3</v>
      </c>
      <c r="P22" s="4">
        <v>755</v>
      </c>
      <c r="Q22" s="4">
        <v>25</v>
      </c>
      <c r="R22" s="11">
        <v>317</v>
      </c>
    </row>
    <row r="23" spans="1:18" s="7" customFormat="1" ht="27" customHeight="1" x14ac:dyDescent="0.45">
      <c r="A23" s="52"/>
      <c r="B23" s="10" t="s">
        <v>24</v>
      </c>
      <c r="C23" s="4"/>
      <c r="D23" s="4"/>
      <c r="E23" s="11"/>
      <c r="F23" s="11"/>
      <c r="G23" s="11"/>
      <c r="H23" s="11"/>
      <c r="I23" s="11"/>
      <c r="J23" s="4"/>
      <c r="K23" s="4"/>
      <c r="L23" s="4"/>
      <c r="M23" s="4"/>
      <c r="N23" s="4">
        <v>0</v>
      </c>
      <c r="O23" s="4">
        <v>0</v>
      </c>
      <c r="P23" s="4">
        <v>641</v>
      </c>
      <c r="Q23" s="4">
        <v>54</v>
      </c>
      <c r="R23" s="11">
        <v>510</v>
      </c>
    </row>
    <row r="24" spans="1:18" s="7" customFormat="1" ht="27" customHeight="1" x14ac:dyDescent="0.45">
      <c r="A24" s="52"/>
      <c r="B24" s="10" t="s">
        <v>19</v>
      </c>
      <c r="C24" s="4"/>
      <c r="D24" s="4"/>
      <c r="E24" s="11"/>
      <c r="F24" s="11"/>
      <c r="G24" s="11"/>
      <c r="H24" s="11"/>
      <c r="I24" s="11"/>
      <c r="J24" s="4"/>
      <c r="K24" s="4"/>
      <c r="L24" s="4"/>
      <c r="M24" s="4"/>
      <c r="N24" s="4">
        <v>0</v>
      </c>
      <c r="O24" s="4">
        <v>0</v>
      </c>
      <c r="P24" s="4">
        <v>716</v>
      </c>
      <c r="Q24" s="4">
        <v>54</v>
      </c>
      <c r="R24" s="11">
        <v>500</v>
      </c>
    </row>
    <row r="25" spans="1:18" s="7" customFormat="1" ht="27" customHeight="1" x14ac:dyDescent="0.45">
      <c r="A25" s="52"/>
      <c r="B25" s="10" t="s">
        <v>15</v>
      </c>
      <c r="C25" s="4"/>
      <c r="D25" s="4"/>
      <c r="E25" s="11"/>
      <c r="F25" s="11"/>
      <c r="G25" s="11"/>
      <c r="H25" s="11"/>
      <c r="I25" s="11"/>
      <c r="J25" s="4"/>
      <c r="K25" s="4"/>
      <c r="L25" s="4"/>
      <c r="M25" s="4"/>
      <c r="N25" s="4">
        <v>1</v>
      </c>
      <c r="O25" s="4">
        <v>2</v>
      </c>
      <c r="P25" s="4">
        <v>713</v>
      </c>
      <c r="Q25" s="4">
        <v>57</v>
      </c>
      <c r="R25" s="11">
        <v>1860</v>
      </c>
    </row>
    <row r="26" spans="1:18" s="7" customFormat="1" ht="27" customHeight="1" x14ac:dyDescent="0.45">
      <c r="A26" s="52"/>
      <c r="B26" s="10" t="s">
        <v>18</v>
      </c>
      <c r="C26" s="4"/>
      <c r="D26" s="4"/>
      <c r="E26" s="11"/>
      <c r="F26" s="11"/>
      <c r="G26" s="11"/>
      <c r="H26" s="11"/>
      <c r="I26" s="11"/>
      <c r="J26" s="4"/>
      <c r="K26" s="4"/>
      <c r="L26" s="4"/>
      <c r="M26" s="4"/>
      <c r="N26" s="4">
        <v>1</v>
      </c>
      <c r="O26" s="4">
        <v>1</v>
      </c>
      <c r="P26" s="4">
        <v>755</v>
      </c>
      <c r="Q26" s="4">
        <v>0</v>
      </c>
      <c r="R26" s="11">
        <v>0</v>
      </c>
    </row>
    <row r="27" spans="1:18" x14ac:dyDescent="0.45">
      <c r="L27" s="27"/>
      <c r="M27" s="27"/>
    </row>
  </sheetData>
  <mergeCells count="14">
    <mergeCell ref="A7:A26"/>
    <mergeCell ref="B3:B5"/>
    <mergeCell ref="A3:A5"/>
    <mergeCell ref="A2:R2"/>
    <mergeCell ref="H4:I4"/>
    <mergeCell ref="H3:R3"/>
    <mergeCell ref="C4:D4"/>
    <mergeCell ref="J4:K4"/>
    <mergeCell ref="L4:M4"/>
    <mergeCell ref="B1:R1"/>
    <mergeCell ref="C3:G3"/>
    <mergeCell ref="Q4:R4"/>
    <mergeCell ref="F4:G4"/>
    <mergeCell ref="N4:O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"/>
  <sheetViews>
    <sheetView zoomScale="73" zoomScaleNormal="73" zoomScaleSheetLayoutView="75" workbookViewId="0">
      <selection activeCell="C14" sqref="C14:R14"/>
    </sheetView>
  </sheetViews>
  <sheetFormatPr defaultRowHeight="17" x14ac:dyDescent="0.45"/>
  <cols>
    <col min="1" max="1" width="17" style="5" customWidth="1"/>
    <col min="2" max="2" width="8.75" style="6" customWidth="1"/>
    <col min="3" max="15" width="12.58203125" style="21" customWidth="1"/>
    <col min="16" max="17" width="15.5" style="21" customWidth="1"/>
    <col min="18" max="18" width="12.58203125" style="21" customWidth="1"/>
  </cols>
  <sheetData>
    <row r="1" spans="1:18" ht="36.75" customHeight="1" x14ac:dyDescent="0.45">
      <c r="B1" s="42" t="s">
        <v>5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36.75" customHeight="1" x14ac:dyDescent="0.45">
      <c r="A2" s="43" t="s">
        <v>11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 s="7" customFormat="1" ht="24.75" customHeight="1" x14ac:dyDescent="0.45">
      <c r="A3" s="44" t="s">
        <v>26</v>
      </c>
      <c r="B3" s="44" t="s">
        <v>32</v>
      </c>
      <c r="C3" s="45" t="s">
        <v>3</v>
      </c>
      <c r="D3" s="46"/>
      <c r="E3" s="46"/>
      <c r="F3" s="45"/>
      <c r="G3" s="47"/>
      <c r="H3" s="45" t="s">
        <v>4</v>
      </c>
      <c r="I3" s="46"/>
      <c r="J3" s="46"/>
      <c r="K3" s="46"/>
      <c r="L3" s="46"/>
      <c r="M3" s="46"/>
      <c r="N3" s="46"/>
      <c r="O3" s="46"/>
      <c r="P3" s="46"/>
      <c r="Q3" s="45"/>
      <c r="R3" s="47"/>
    </row>
    <row r="4" spans="1:18" s="8" customFormat="1" ht="27" customHeight="1" x14ac:dyDescent="0.45">
      <c r="A4" s="44"/>
      <c r="B4" s="44"/>
      <c r="C4" s="44" t="s">
        <v>31</v>
      </c>
      <c r="D4" s="44"/>
      <c r="E4" s="23" t="s">
        <v>6</v>
      </c>
      <c r="F4" s="48" t="s">
        <v>30</v>
      </c>
      <c r="G4" s="49"/>
      <c r="H4" s="44" t="s">
        <v>1</v>
      </c>
      <c r="I4" s="44"/>
      <c r="J4" s="44" t="s">
        <v>9</v>
      </c>
      <c r="K4" s="44"/>
      <c r="L4" s="44" t="s">
        <v>2</v>
      </c>
      <c r="M4" s="44"/>
      <c r="N4" s="44" t="s">
        <v>0</v>
      </c>
      <c r="O4" s="44"/>
      <c r="P4" s="23" t="s">
        <v>10</v>
      </c>
      <c r="Q4" s="48" t="s">
        <v>30</v>
      </c>
      <c r="R4" s="49"/>
    </row>
    <row r="5" spans="1:18" s="8" customFormat="1" ht="27" customHeight="1" x14ac:dyDescent="0.45">
      <c r="A5" s="44"/>
      <c r="B5" s="44"/>
      <c r="C5" s="16" t="s">
        <v>16</v>
      </c>
      <c r="D5" s="16" t="s">
        <v>29</v>
      </c>
      <c r="E5" s="16" t="s">
        <v>20</v>
      </c>
      <c r="F5" s="16" t="s">
        <v>20</v>
      </c>
      <c r="G5" s="16" t="s">
        <v>16</v>
      </c>
      <c r="H5" s="16" t="s">
        <v>16</v>
      </c>
      <c r="I5" s="16" t="s">
        <v>22</v>
      </c>
      <c r="J5" s="16" t="s">
        <v>16</v>
      </c>
      <c r="K5" s="16" t="s">
        <v>22</v>
      </c>
      <c r="L5" s="16" t="s">
        <v>16</v>
      </c>
      <c r="M5" s="16" t="s">
        <v>22</v>
      </c>
      <c r="N5" s="16" t="s">
        <v>16</v>
      </c>
      <c r="O5" s="16" t="s">
        <v>22</v>
      </c>
      <c r="P5" s="16" t="s">
        <v>22</v>
      </c>
      <c r="Q5" s="16" t="s">
        <v>20</v>
      </c>
      <c r="R5" s="16" t="s">
        <v>16</v>
      </c>
    </row>
    <row r="6" spans="1:18" s="8" customFormat="1" ht="27" customHeight="1" x14ac:dyDescent="0.45">
      <c r="A6" s="17" t="s">
        <v>33</v>
      </c>
      <c r="B6" s="17" t="s">
        <v>17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1172</v>
      </c>
      <c r="I6" s="19">
        <f t="shared" si="0"/>
        <v>3601</v>
      </c>
      <c r="J6" s="19">
        <f t="shared" si="0"/>
        <v>0</v>
      </c>
      <c r="K6" s="19">
        <f t="shared" si="0"/>
        <v>0</v>
      </c>
      <c r="L6" s="19">
        <f t="shared" si="0"/>
        <v>1101</v>
      </c>
      <c r="M6" s="19">
        <f t="shared" si="0"/>
        <v>4124</v>
      </c>
      <c r="N6" s="19">
        <f t="shared" si="0"/>
        <v>5</v>
      </c>
      <c r="O6" s="19">
        <f t="shared" si="0"/>
        <v>18</v>
      </c>
      <c r="P6" s="19">
        <f t="shared" si="0"/>
        <v>6528</v>
      </c>
      <c r="Q6" s="19">
        <f t="shared" si="0"/>
        <v>158</v>
      </c>
      <c r="R6" s="19">
        <f t="shared" si="0"/>
        <v>3242</v>
      </c>
    </row>
    <row r="7" spans="1:18" s="7" customFormat="1" ht="27" customHeight="1" thickBot="1" x14ac:dyDescent="0.5">
      <c r="A7" s="51" t="s">
        <v>34</v>
      </c>
      <c r="B7" s="18" t="s">
        <v>8</v>
      </c>
      <c r="C7" s="20">
        <f>SUM(C8:C13)</f>
        <v>0</v>
      </c>
      <c r="D7" s="20">
        <f t="shared" ref="D7:R7" si="1">SUM(D8:D13)</f>
        <v>0</v>
      </c>
      <c r="E7" s="20">
        <f t="shared" si="1"/>
        <v>0</v>
      </c>
      <c r="F7" s="20">
        <f t="shared" si="1"/>
        <v>0</v>
      </c>
      <c r="G7" s="20">
        <f t="shared" si="1"/>
        <v>0</v>
      </c>
      <c r="H7" s="20">
        <f t="shared" si="1"/>
        <v>1172</v>
      </c>
      <c r="I7" s="20">
        <f t="shared" si="1"/>
        <v>3601</v>
      </c>
      <c r="J7" s="20">
        <f t="shared" si="1"/>
        <v>0</v>
      </c>
      <c r="K7" s="20">
        <f t="shared" si="1"/>
        <v>0</v>
      </c>
      <c r="L7" s="20">
        <f t="shared" si="1"/>
        <v>1101</v>
      </c>
      <c r="M7" s="20">
        <f t="shared" si="1"/>
        <v>4124</v>
      </c>
      <c r="N7" s="20">
        <f t="shared" si="1"/>
        <v>1</v>
      </c>
      <c r="O7" s="20">
        <f t="shared" si="1"/>
        <v>3</v>
      </c>
      <c r="P7" s="20">
        <f t="shared" si="1"/>
        <v>750</v>
      </c>
      <c r="Q7" s="20">
        <f t="shared" si="1"/>
        <v>0</v>
      </c>
      <c r="R7" s="20">
        <f t="shared" si="1"/>
        <v>0</v>
      </c>
    </row>
    <row r="8" spans="1:18" s="7" customFormat="1" ht="27" customHeight="1" thickTop="1" x14ac:dyDescent="0.45">
      <c r="A8" s="52"/>
      <c r="B8" s="13" t="s">
        <v>13</v>
      </c>
      <c r="C8" s="12"/>
      <c r="D8" s="12"/>
      <c r="E8" s="14"/>
      <c r="F8" s="14"/>
      <c r="G8" s="14"/>
      <c r="H8" s="14"/>
      <c r="I8" s="14"/>
      <c r="J8" s="12"/>
      <c r="K8" s="12"/>
      <c r="L8" s="12"/>
      <c r="M8" s="12"/>
      <c r="N8" s="12">
        <v>1</v>
      </c>
      <c r="O8" s="12">
        <v>3</v>
      </c>
      <c r="P8" s="12">
        <v>412</v>
      </c>
      <c r="Q8" s="12"/>
      <c r="R8" s="14"/>
    </row>
    <row r="9" spans="1:18" s="7" customFormat="1" ht="27" customHeight="1" x14ac:dyDescent="0.45">
      <c r="A9" s="52"/>
      <c r="B9" s="10" t="s">
        <v>27</v>
      </c>
      <c r="C9" s="4"/>
      <c r="D9" s="4"/>
      <c r="E9" s="11"/>
      <c r="F9" s="11"/>
      <c r="G9" s="11"/>
      <c r="H9" s="11"/>
      <c r="I9" s="11"/>
      <c r="J9" s="4"/>
      <c r="K9" s="4"/>
      <c r="L9" s="4"/>
      <c r="M9" s="4"/>
      <c r="N9" s="4"/>
      <c r="O9" s="4"/>
      <c r="P9" s="4">
        <v>91</v>
      </c>
      <c r="Q9" s="4"/>
      <c r="R9" s="11"/>
    </row>
    <row r="10" spans="1:18" s="7" customFormat="1" ht="27" customHeight="1" x14ac:dyDescent="0.45">
      <c r="A10" s="52"/>
      <c r="B10" s="10" t="s">
        <v>12</v>
      </c>
      <c r="C10" s="4"/>
      <c r="D10" s="4"/>
      <c r="E10" s="11"/>
      <c r="F10" s="11"/>
      <c r="G10" s="11"/>
      <c r="H10" s="11"/>
      <c r="I10" s="11"/>
      <c r="J10" s="4"/>
      <c r="K10" s="4"/>
      <c r="L10" s="4">
        <v>278</v>
      </c>
      <c r="M10" s="4">
        <v>982</v>
      </c>
      <c r="N10" s="4"/>
      <c r="O10" s="4"/>
      <c r="P10" s="4"/>
      <c r="Q10" s="4"/>
      <c r="R10" s="11"/>
    </row>
    <row r="11" spans="1:18" s="7" customFormat="1" ht="27" customHeight="1" x14ac:dyDescent="0.45">
      <c r="A11" s="52"/>
      <c r="B11" s="10" t="s">
        <v>28</v>
      </c>
      <c r="C11" s="4"/>
      <c r="D11" s="4"/>
      <c r="E11" s="11"/>
      <c r="F11" s="11"/>
      <c r="G11" s="11"/>
      <c r="H11" s="11"/>
      <c r="I11" s="11"/>
      <c r="J11" s="4"/>
      <c r="K11" s="4"/>
      <c r="L11" s="4">
        <v>467</v>
      </c>
      <c r="M11" s="4">
        <v>1748</v>
      </c>
      <c r="N11" s="4"/>
      <c r="O11" s="4"/>
      <c r="P11" s="4"/>
      <c r="Q11" s="4"/>
      <c r="R11" s="11"/>
    </row>
    <row r="12" spans="1:18" s="7" customFormat="1" ht="27" customHeight="1" x14ac:dyDescent="0.45">
      <c r="A12" s="52"/>
      <c r="B12" s="10" t="s">
        <v>14</v>
      </c>
      <c r="C12" s="4"/>
      <c r="D12" s="4"/>
      <c r="E12" s="11"/>
      <c r="F12" s="11"/>
      <c r="G12" s="11"/>
      <c r="H12" s="11">
        <v>1172</v>
      </c>
      <c r="I12" s="11">
        <v>3601</v>
      </c>
      <c r="J12" s="4"/>
      <c r="K12" s="4"/>
      <c r="L12" s="4">
        <v>154</v>
      </c>
      <c r="M12" s="4">
        <v>592</v>
      </c>
      <c r="N12" s="4"/>
      <c r="O12" s="4"/>
      <c r="P12" s="4">
        <v>247</v>
      </c>
      <c r="Q12" s="4"/>
      <c r="R12" s="11"/>
    </row>
    <row r="13" spans="1:18" s="7" customFormat="1" ht="27" customHeight="1" x14ac:dyDescent="0.45">
      <c r="A13" s="52"/>
      <c r="B13" s="10" t="s">
        <v>25</v>
      </c>
      <c r="C13" s="4"/>
      <c r="D13" s="4"/>
      <c r="E13" s="11"/>
      <c r="F13" s="11"/>
      <c r="G13" s="11"/>
      <c r="H13" s="11"/>
      <c r="I13" s="11"/>
      <c r="J13" s="4"/>
      <c r="K13" s="4"/>
      <c r="L13" s="4">
        <v>202</v>
      </c>
      <c r="M13" s="4">
        <v>802</v>
      </c>
      <c r="N13" s="4"/>
      <c r="O13" s="4"/>
      <c r="P13" s="4"/>
      <c r="Q13" s="4"/>
      <c r="R13" s="11"/>
    </row>
    <row r="14" spans="1:18" s="7" customFormat="1" ht="27" customHeight="1" thickBot="1" x14ac:dyDescent="0.5">
      <c r="A14" s="52"/>
      <c r="B14" s="18" t="s">
        <v>7</v>
      </c>
      <c r="C14" s="20">
        <f>SUM(C15:C26)</f>
        <v>0</v>
      </c>
      <c r="D14" s="20">
        <f t="shared" ref="D14:R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4</v>
      </c>
      <c r="O14" s="20">
        <f t="shared" si="2"/>
        <v>15</v>
      </c>
      <c r="P14" s="20">
        <f t="shared" si="2"/>
        <v>5778</v>
      </c>
      <c r="Q14" s="20">
        <f t="shared" si="2"/>
        <v>158</v>
      </c>
      <c r="R14" s="20">
        <f t="shared" si="2"/>
        <v>3242</v>
      </c>
    </row>
    <row r="15" spans="1:18" s="7" customFormat="1" ht="27" customHeight="1" thickTop="1" x14ac:dyDescent="0.45">
      <c r="A15" s="52"/>
      <c r="B15" s="13" t="s">
        <v>13</v>
      </c>
      <c r="C15" s="12"/>
      <c r="D15" s="12"/>
      <c r="E15" s="14"/>
      <c r="F15" s="14"/>
      <c r="G15" s="14"/>
      <c r="H15" s="14"/>
      <c r="I15" s="14"/>
      <c r="J15" s="12"/>
      <c r="K15" s="12"/>
      <c r="L15" s="12"/>
      <c r="M15" s="12"/>
      <c r="N15" s="12"/>
      <c r="O15" s="12"/>
      <c r="P15" s="12">
        <v>624</v>
      </c>
      <c r="Q15" s="12">
        <v>12</v>
      </c>
      <c r="R15" s="14">
        <v>82</v>
      </c>
    </row>
    <row r="16" spans="1:18" s="7" customFormat="1" ht="27" customHeight="1" x14ac:dyDescent="0.45">
      <c r="A16" s="52"/>
      <c r="B16" s="10" t="s">
        <v>27</v>
      </c>
      <c r="C16" s="4"/>
      <c r="D16" s="4"/>
      <c r="E16" s="11"/>
      <c r="F16" s="11"/>
      <c r="G16" s="11"/>
      <c r="H16" s="11"/>
      <c r="I16" s="11"/>
      <c r="J16" s="4"/>
      <c r="K16" s="4"/>
      <c r="L16" s="4"/>
      <c r="M16" s="4"/>
      <c r="N16" s="4"/>
      <c r="O16" s="4"/>
      <c r="P16" s="4">
        <v>451</v>
      </c>
      <c r="Q16" s="4">
        <v>14</v>
      </c>
      <c r="R16" s="11">
        <v>114</v>
      </c>
    </row>
    <row r="17" spans="1:18" s="7" customFormat="1" ht="27" customHeight="1" x14ac:dyDescent="0.45">
      <c r="A17" s="52"/>
      <c r="B17" s="10" t="s">
        <v>12</v>
      </c>
      <c r="C17" s="4"/>
      <c r="D17" s="4"/>
      <c r="E17" s="11"/>
      <c r="F17" s="11"/>
      <c r="G17" s="11"/>
      <c r="H17" s="11"/>
      <c r="I17" s="11"/>
      <c r="J17" s="4"/>
      <c r="K17" s="4"/>
      <c r="L17" s="4"/>
      <c r="M17" s="4"/>
      <c r="N17" s="4"/>
      <c r="O17" s="4"/>
      <c r="P17" s="4">
        <v>513</v>
      </c>
      <c r="Q17" s="4">
        <v>12</v>
      </c>
      <c r="R17" s="11">
        <v>116</v>
      </c>
    </row>
    <row r="18" spans="1:18" s="7" customFormat="1" ht="27" customHeight="1" x14ac:dyDescent="0.45">
      <c r="A18" s="52"/>
      <c r="B18" s="10" t="s">
        <v>28</v>
      </c>
      <c r="C18" s="4"/>
      <c r="D18" s="4"/>
      <c r="E18" s="11"/>
      <c r="F18" s="11"/>
      <c r="G18" s="11"/>
      <c r="H18" s="11"/>
      <c r="I18" s="11"/>
      <c r="J18" s="4"/>
      <c r="K18" s="4"/>
      <c r="L18" s="4"/>
      <c r="M18" s="4"/>
      <c r="N18" s="4"/>
      <c r="O18" s="4"/>
      <c r="P18" s="4">
        <v>527</v>
      </c>
      <c r="Q18" s="4">
        <v>10</v>
      </c>
      <c r="R18" s="11">
        <v>564</v>
      </c>
    </row>
    <row r="19" spans="1:18" s="7" customFormat="1" ht="27" customHeight="1" x14ac:dyDescent="0.45">
      <c r="A19" s="52"/>
      <c r="B19" s="10" t="s">
        <v>14</v>
      </c>
      <c r="C19" s="4"/>
      <c r="D19" s="4"/>
      <c r="E19" s="11"/>
      <c r="F19" s="11"/>
      <c r="G19" s="11"/>
      <c r="H19" s="11"/>
      <c r="I19" s="11"/>
      <c r="J19" s="4"/>
      <c r="K19" s="4"/>
      <c r="L19" s="4"/>
      <c r="M19" s="4"/>
      <c r="N19" s="4"/>
      <c r="O19" s="4"/>
      <c r="P19" s="4">
        <v>536</v>
      </c>
      <c r="Q19" s="4">
        <v>21</v>
      </c>
      <c r="R19" s="11">
        <v>951</v>
      </c>
    </row>
    <row r="20" spans="1:18" s="7" customFormat="1" ht="27" customHeight="1" x14ac:dyDescent="0.45">
      <c r="A20" s="52"/>
      <c r="B20" s="10" t="s">
        <v>25</v>
      </c>
      <c r="C20" s="4"/>
      <c r="D20" s="4"/>
      <c r="E20" s="11"/>
      <c r="F20" s="11"/>
      <c r="G20" s="11"/>
      <c r="H20" s="11"/>
      <c r="I20" s="11"/>
      <c r="J20" s="4"/>
      <c r="K20" s="4"/>
      <c r="L20" s="4"/>
      <c r="M20" s="4"/>
      <c r="N20" s="4"/>
      <c r="O20" s="4"/>
      <c r="P20" s="4">
        <v>293</v>
      </c>
      <c r="Q20" s="4">
        <v>9</v>
      </c>
      <c r="R20" s="11">
        <v>59</v>
      </c>
    </row>
    <row r="21" spans="1:18" s="7" customFormat="1" ht="27" customHeight="1" x14ac:dyDescent="0.45">
      <c r="A21" s="52"/>
      <c r="B21" s="10" t="s">
        <v>21</v>
      </c>
      <c r="C21" s="4"/>
      <c r="D21" s="4"/>
      <c r="E21" s="11"/>
      <c r="F21" s="11"/>
      <c r="G21" s="11"/>
      <c r="H21" s="11"/>
      <c r="I21" s="11"/>
      <c r="J21" s="4"/>
      <c r="K21" s="4"/>
      <c r="L21" s="4"/>
      <c r="M21" s="4"/>
      <c r="N21" s="4"/>
      <c r="O21" s="4"/>
      <c r="P21" s="4">
        <v>482</v>
      </c>
      <c r="Q21" s="4">
        <v>8</v>
      </c>
      <c r="R21" s="11">
        <v>63</v>
      </c>
    </row>
    <row r="22" spans="1:18" s="7" customFormat="1" ht="27" customHeight="1" x14ac:dyDescent="0.45">
      <c r="A22" s="52"/>
      <c r="B22" s="10" t="s">
        <v>23</v>
      </c>
      <c r="C22" s="4"/>
      <c r="D22" s="4"/>
      <c r="E22" s="11"/>
      <c r="F22" s="11"/>
      <c r="G22" s="11"/>
      <c r="H22" s="11"/>
      <c r="I22" s="11"/>
      <c r="J22" s="4"/>
      <c r="K22" s="4"/>
      <c r="L22" s="4"/>
      <c r="M22" s="4"/>
      <c r="N22" s="4"/>
      <c r="O22" s="4"/>
      <c r="P22" s="4">
        <v>555</v>
      </c>
      <c r="Q22" s="4">
        <v>23</v>
      </c>
      <c r="R22" s="11">
        <v>197</v>
      </c>
    </row>
    <row r="23" spans="1:18" s="7" customFormat="1" ht="27" customHeight="1" x14ac:dyDescent="0.45">
      <c r="A23" s="52"/>
      <c r="B23" s="10" t="s">
        <v>24</v>
      </c>
      <c r="C23" s="4"/>
      <c r="D23" s="4"/>
      <c r="E23" s="11"/>
      <c r="F23" s="11"/>
      <c r="G23" s="11"/>
      <c r="H23" s="11"/>
      <c r="I23" s="11"/>
      <c r="J23" s="4"/>
      <c r="K23" s="4"/>
      <c r="L23" s="4"/>
      <c r="M23" s="4"/>
      <c r="N23" s="4"/>
      <c r="O23" s="4"/>
      <c r="P23" s="4">
        <v>464</v>
      </c>
      <c r="Q23" s="4">
        <v>12</v>
      </c>
      <c r="R23" s="11">
        <v>747</v>
      </c>
    </row>
    <row r="24" spans="1:18" s="7" customFormat="1" ht="27" customHeight="1" x14ac:dyDescent="0.45">
      <c r="A24" s="52"/>
      <c r="B24" s="10" t="s">
        <v>19</v>
      </c>
      <c r="C24" s="4"/>
      <c r="D24" s="4"/>
      <c r="E24" s="11"/>
      <c r="F24" s="11"/>
      <c r="G24" s="11"/>
      <c r="H24" s="11"/>
      <c r="I24" s="11"/>
      <c r="J24" s="4"/>
      <c r="K24" s="4"/>
      <c r="L24" s="4"/>
      <c r="M24" s="4"/>
      <c r="N24" s="4">
        <v>2</v>
      </c>
      <c r="O24" s="4">
        <v>6</v>
      </c>
      <c r="P24" s="4">
        <v>473</v>
      </c>
      <c r="Q24" s="4">
        <v>12</v>
      </c>
      <c r="R24" s="11">
        <v>122</v>
      </c>
    </row>
    <row r="25" spans="1:18" s="7" customFormat="1" ht="27" customHeight="1" x14ac:dyDescent="0.45">
      <c r="A25" s="52"/>
      <c r="B25" s="10" t="s">
        <v>15</v>
      </c>
      <c r="C25" s="4"/>
      <c r="D25" s="4"/>
      <c r="E25" s="11"/>
      <c r="F25" s="11"/>
      <c r="G25" s="11"/>
      <c r="H25" s="11"/>
      <c r="I25" s="11"/>
      <c r="J25" s="4"/>
      <c r="K25" s="4"/>
      <c r="L25" s="4"/>
      <c r="M25" s="4"/>
      <c r="N25" s="4">
        <v>1</v>
      </c>
      <c r="O25" s="4">
        <v>3</v>
      </c>
      <c r="P25" s="4">
        <v>412</v>
      </c>
      <c r="Q25" s="4">
        <v>15</v>
      </c>
      <c r="R25" s="11">
        <v>131</v>
      </c>
    </row>
    <row r="26" spans="1:18" s="7" customFormat="1" ht="27" customHeight="1" x14ac:dyDescent="0.45">
      <c r="A26" s="52"/>
      <c r="B26" s="10" t="s">
        <v>18</v>
      </c>
      <c r="C26" s="4"/>
      <c r="D26" s="4"/>
      <c r="E26" s="11"/>
      <c r="F26" s="11"/>
      <c r="G26" s="11"/>
      <c r="H26" s="11"/>
      <c r="I26" s="11"/>
      <c r="J26" s="4"/>
      <c r="K26" s="4"/>
      <c r="L26" s="4"/>
      <c r="M26" s="4"/>
      <c r="N26" s="4">
        <v>1</v>
      </c>
      <c r="O26" s="4">
        <v>6</v>
      </c>
      <c r="P26" s="4">
        <v>448</v>
      </c>
      <c r="Q26" s="4">
        <v>10</v>
      </c>
      <c r="R26" s="11">
        <v>96</v>
      </c>
    </row>
    <row r="27" spans="1:18" x14ac:dyDescent="0.45">
      <c r="L27" s="27"/>
      <c r="M27" s="27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7"/>
  <sheetViews>
    <sheetView zoomScale="73" zoomScaleNormal="73" zoomScaleSheetLayoutView="75" workbookViewId="0">
      <selection activeCell="H21" sqref="H21"/>
    </sheetView>
  </sheetViews>
  <sheetFormatPr defaultRowHeight="17" x14ac:dyDescent="0.45"/>
  <cols>
    <col min="1" max="1" width="17" style="5" customWidth="1"/>
    <col min="2" max="2" width="8.75" style="6" customWidth="1"/>
    <col min="3" max="15" width="12.58203125" style="21" customWidth="1"/>
    <col min="16" max="17" width="15.5" style="21" customWidth="1"/>
    <col min="18" max="18" width="12.58203125" style="21" customWidth="1"/>
  </cols>
  <sheetData>
    <row r="1" spans="1:18" ht="36.75" customHeight="1" x14ac:dyDescent="0.45">
      <c r="B1" s="42" t="s">
        <v>5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36.75" customHeight="1" x14ac:dyDescent="0.45">
      <c r="A2" s="43" t="s">
        <v>11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 s="7" customFormat="1" ht="24.75" customHeight="1" x14ac:dyDescent="0.45">
      <c r="A3" s="44" t="s">
        <v>26</v>
      </c>
      <c r="B3" s="44" t="s">
        <v>32</v>
      </c>
      <c r="C3" s="45" t="s">
        <v>3</v>
      </c>
      <c r="D3" s="46"/>
      <c r="E3" s="46"/>
      <c r="F3" s="45"/>
      <c r="G3" s="47"/>
      <c r="H3" s="45" t="s">
        <v>4</v>
      </c>
      <c r="I3" s="46"/>
      <c r="J3" s="46"/>
      <c r="K3" s="46"/>
      <c r="L3" s="46"/>
      <c r="M3" s="46"/>
      <c r="N3" s="46"/>
      <c r="O3" s="46"/>
      <c r="P3" s="46"/>
      <c r="Q3" s="45"/>
      <c r="R3" s="47"/>
    </row>
    <row r="4" spans="1:18" s="8" customFormat="1" ht="27" customHeight="1" x14ac:dyDescent="0.45">
      <c r="A4" s="44"/>
      <c r="B4" s="44"/>
      <c r="C4" s="44" t="s">
        <v>31</v>
      </c>
      <c r="D4" s="44"/>
      <c r="E4" s="23" t="s">
        <v>6</v>
      </c>
      <c r="F4" s="48" t="s">
        <v>30</v>
      </c>
      <c r="G4" s="49"/>
      <c r="H4" s="44" t="s">
        <v>1</v>
      </c>
      <c r="I4" s="44"/>
      <c r="J4" s="44" t="s">
        <v>9</v>
      </c>
      <c r="K4" s="44"/>
      <c r="L4" s="44" t="s">
        <v>2</v>
      </c>
      <c r="M4" s="44"/>
      <c r="N4" s="44" t="s">
        <v>0</v>
      </c>
      <c r="O4" s="44"/>
      <c r="P4" s="23" t="s">
        <v>10</v>
      </c>
      <c r="Q4" s="48" t="s">
        <v>30</v>
      </c>
      <c r="R4" s="49"/>
    </row>
    <row r="5" spans="1:18" s="8" customFormat="1" ht="27" customHeight="1" x14ac:dyDescent="0.45">
      <c r="A5" s="44"/>
      <c r="B5" s="44"/>
      <c r="C5" s="16" t="s">
        <v>16</v>
      </c>
      <c r="D5" s="16" t="s">
        <v>29</v>
      </c>
      <c r="E5" s="16" t="s">
        <v>20</v>
      </c>
      <c r="F5" s="16" t="s">
        <v>20</v>
      </c>
      <c r="G5" s="16" t="s">
        <v>16</v>
      </c>
      <c r="H5" s="16" t="s">
        <v>16</v>
      </c>
      <c r="I5" s="16" t="s">
        <v>22</v>
      </c>
      <c r="J5" s="16" t="s">
        <v>16</v>
      </c>
      <c r="K5" s="16" t="s">
        <v>22</v>
      </c>
      <c r="L5" s="16" t="s">
        <v>16</v>
      </c>
      <c r="M5" s="16" t="s">
        <v>22</v>
      </c>
      <c r="N5" s="16" t="s">
        <v>16</v>
      </c>
      <c r="O5" s="16" t="s">
        <v>22</v>
      </c>
      <c r="P5" s="16" t="s">
        <v>22</v>
      </c>
      <c r="Q5" s="16" t="s">
        <v>20</v>
      </c>
      <c r="R5" s="16" t="s">
        <v>16</v>
      </c>
    </row>
    <row r="6" spans="1:18" s="8" customFormat="1" ht="27" customHeight="1" x14ac:dyDescent="0.45">
      <c r="A6" s="17" t="s">
        <v>33</v>
      </c>
      <c r="B6" s="17" t="s">
        <v>17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1367</v>
      </c>
      <c r="I6" s="19">
        <f t="shared" si="0"/>
        <v>4202</v>
      </c>
      <c r="J6" s="19">
        <f t="shared" si="0"/>
        <v>0</v>
      </c>
      <c r="K6" s="19">
        <f t="shared" si="0"/>
        <v>0</v>
      </c>
      <c r="L6" s="19">
        <f t="shared" si="0"/>
        <v>720</v>
      </c>
      <c r="M6" s="19">
        <f t="shared" si="0"/>
        <v>2532</v>
      </c>
      <c r="N6" s="19">
        <f t="shared" si="0"/>
        <v>10</v>
      </c>
      <c r="O6" s="19">
        <f t="shared" si="0"/>
        <v>15</v>
      </c>
      <c r="P6" s="19">
        <f t="shared" si="0"/>
        <v>5274</v>
      </c>
      <c r="Q6" s="19">
        <f t="shared" si="0"/>
        <v>284</v>
      </c>
      <c r="R6" s="19">
        <f t="shared" si="0"/>
        <v>2621</v>
      </c>
    </row>
    <row r="7" spans="1:18" s="7" customFormat="1" ht="27" customHeight="1" thickBot="1" x14ac:dyDescent="0.5">
      <c r="A7" s="51" t="s">
        <v>34</v>
      </c>
      <c r="B7" s="18" t="s">
        <v>8</v>
      </c>
      <c r="C7" s="20">
        <f>SUM(C8:C13)</f>
        <v>0</v>
      </c>
      <c r="D7" s="20">
        <f>SUM(D8:D13)</f>
        <v>0</v>
      </c>
      <c r="E7" s="20">
        <f>SUM(E8:E13)</f>
        <v>0</v>
      </c>
      <c r="F7" s="20">
        <f>SUM(F8:F13)</f>
        <v>0</v>
      </c>
      <c r="G7" s="20">
        <f>SUM(G8:G13)</f>
        <v>0</v>
      </c>
      <c r="H7" s="20">
        <f t="shared" ref="H7:R7" si="1">SUM(H8:H13)</f>
        <v>1367</v>
      </c>
      <c r="I7" s="20">
        <f t="shared" si="1"/>
        <v>4202</v>
      </c>
      <c r="J7" s="20">
        <f t="shared" si="1"/>
        <v>0</v>
      </c>
      <c r="K7" s="20">
        <f t="shared" si="1"/>
        <v>0</v>
      </c>
      <c r="L7" s="20">
        <f t="shared" si="1"/>
        <v>720</v>
      </c>
      <c r="M7" s="20">
        <f t="shared" si="1"/>
        <v>2532</v>
      </c>
      <c r="N7" s="20">
        <f t="shared" si="1"/>
        <v>2</v>
      </c>
      <c r="O7" s="20">
        <f t="shared" si="1"/>
        <v>2</v>
      </c>
      <c r="P7" s="20">
        <f t="shared" si="1"/>
        <v>667</v>
      </c>
      <c r="Q7" s="20">
        <f t="shared" si="1"/>
        <v>7</v>
      </c>
      <c r="R7" s="20">
        <f t="shared" si="1"/>
        <v>59</v>
      </c>
    </row>
    <row r="8" spans="1:18" s="7" customFormat="1" ht="27" customHeight="1" thickTop="1" x14ac:dyDescent="0.45">
      <c r="A8" s="52"/>
      <c r="B8" s="13" t="s">
        <v>13</v>
      </c>
      <c r="C8" s="12"/>
      <c r="D8" s="12"/>
      <c r="E8" s="14"/>
      <c r="F8" s="14"/>
      <c r="G8" s="14"/>
      <c r="H8" s="14"/>
      <c r="I8" s="14"/>
      <c r="J8" s="12"/>
      <c r="K8" s="12"/>
      <c r="L8" s="12"/>
      <c r="M8" s="12"/>
      <c r="N8" s="12"/>
      <c r="O8" s="12"/>
      <c r="P8" s="12">
        <v>413</v>
      </c>
      <c r="Q8" s="12">
        <v>7</v>
      </c>
      <c r="R8" s="14">
        <v>59</v>
      </c>
    </row>
    <row r="9" spans="1:18" s="7" customFormat="1" ht="27" customHeight="1" x14ac:dyDescent="0.45">
      <c r="A9" s="52"/>
      <c r="B9" s="10" t="s">
        <v>27</v>
      </c>
      <c r="C9" s="4"/>
      <c r="D9" s="4"/>
      <c r="E9" s="11"/>
      <c r="F9" s="11"/>
      <c r="G9" s="11"/>
      <c r="H9" s="11"/>
      <c r="I9" s="11"/>
      <c r="J9" s="4"/>
      <c r="K9" s="4"/>
      <c r="L9" s="4"/>
      <c r="M9" s="4"/>
      <c r="N9" s="4"/>
      <c r="O9" s="4"/>
      <c r="P9" s="4">
        <v>79</v>
      </c>
      <c r="Q9" s="4"/>
      <c r="R9" s="11"/>
    </row>
    <row r="10" spans="1:18" s="7" customFormat="1" ht="27" customHeight="1" x14ac:dyDescent="0.45">
      <c r="A10" s="52"/>
      <c r="B10" s="10" t="s">
        <v>12</v>
      </c>
      <c r="C10" s="4"/>
      <c r="D10" s="4"/>
      <c r="E10" s="11"/>
      <c r="F10" s="11"/>
      <c r="G10" s="11"/>
      <c r="H10" s="11"/>
      <c r="I10" s="11"/>
      <c r="J10" s="4"/>
      <c r="K10" s="4"/>
      <c r="L10" s="4">
        <v>144</v>
      </c>
      <c r="M10" s="4">
        <v>664</v>
      </c>
      <c r="N10" s="4"/>
      <c r="O10" s="4"/>
      <c r="P10" s="4"/>
      <c r="Q10" s="4"/>
      <c r="R10" s="11"/>
    </row>
    <row r="11" spans="1:18" s="7" customFormat="1" ht="27" customHeight="1" x14ac:dyDescent="0.45">
      <c r="A11" s="52"/>
      <c r="B11" s="10" t="s">
        <v>28</v>
      </c>
      <c r="C11" s="4"/>
      <c r="D11" s="4"/>
      <c r="E11" s="11"/>
      <c r="F11" s="11"/>
      <c r="G11" s="11"/>
      <c r="H11" s="11"/>
      <c r="I11" s="11"/>
      <c r="J11" s="4"/>
      <c r="K11" s="4"/>
      <c r="L11" s="4">
        <v>332</v>
      </c>
      <c r="M11" s="4">
        <v>756</v>
      </c>
      <c r="N11" s="4">
        <v>1</v>
      </c>
      <c r="O11" s="4">
        <v>1</v>
      </c>
      <c r="P11" s="4"/>
      <c r="Q11" s="4"/>
      <c r="R11" s="11"/>
    </row>
    <row r="12" spans="1:18" s="7" customFormat="1" ht="27" customHeight="1" x14ac:dyDescent="0.45">
      <c r="A12" s="52"/>
      <c r="B12" s="10" t="s">
        <v>14</v>
      </c>
      <c r="C12" s="4"/>
      <c r="D12" s="4"/>
      <c r="E12" s="11"/>
      <c r="F12" s="11"/>
      <c r="G12" s="11"/>
      <c r="H12" s="11">
        <v>1367</v>
      </c>
      <c r="I12" s="11">
        <v>4202</v>
      </c>
      <c r="J12" s="4"/>
      <c r="K12" s="4"/>
      <c r="L12" s="4">
        <v>98</v>
      </c>
      <c r="M12" s="4">
        <v>423</v>
      </c>
      <c r="N12" s="4">
        <v>1</v>
      </c>
      <c r="O12" s="4">
        <v>1</v>
      </c>
      <c r="P12" s="4">
        <v>175</v>
      </c>
      <c r="Q12" s="4"/>
      <c r="R12" s="11"/>
    </row>
    <row r="13" spans="1:18" s="7" customFormat="1" ht="27" customHeight="1" x14ac:dyDescent="0.45">
      <c r="A13" s="52"/>
      <c r="B13" s="10" t="s">
        <v>25</v>
      </c>
      <c r="C13" s="4"/>
      <c r="D13" s="4"/>
      <c r="E13" s="11"/>
      <c r="F13" s="11"/>
      <c r="G13" s="11"/>
      <c r="H13" s="11"/>
      <c r="I13" s="11"/>
      <c r="J13" s="4"/>
      <c r="K13" s="4"/>
      <c r="L13" s="4">
        <v>146</v>
      </c>
      <c r="M13" s="4">
        <v>689</v>
      </c>
      <c r="N13" s="4"/>
      <c r="O13" s="4"/>
      <c r="P13" s="4"/>
      <c r="Q13" s="4"/>
      <c r="R13" s="11"/>
    </row>
    <row r="14" spans="1:18" s="7" customFormat="1" ht="27" customHeight="1" thickBot="1" x14ac:dyDescent="0.5">
      <c r="A14" s="52"/>
      <c r="B14" s="18" t="s">
        <v>7</v>
      </c>
      <c r="C14" s="20">
        <f>SUM(C15:C26)</f>
        <v>0</v>
      </c>
      <c r="D14" s="20">
        <f t="shared" ref="D14:R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8</v>
      </c>
      <c r="O14" s="20">
        <f t="shared" si="2"/>
        <v>13</v>
      </c>
      <c r="P14" s="20">
        <f t="shared" si="2"/>
        <v>4607</v>
      </c>
      <c r="Q14" s="20">
        <f t="shared" si="2"/>
        <v>277</v>
      </c>
      <c r="R14" s="20">
        <f t="shared" si="2"/>
        <v>2562</v>
      </c>
    </row>
    <row r="15" spans="1:18" s="7" customFormat="1" ht="27" customHeight="1" thickTop="1" x14ac:dyDescent="0.45">
      <c r="A15" s="52"/>
      <c r="B15" s="13" t="s">
        <v>13</v>
      </c>
      <c r="C15" s="12"/>
      <c r="D15" s="12"/>
      <c r="E15" s="14"/>
      <c r="F15" s="14"/>
      <c r="G15" s="14"/>
      <c r="H15" s="14"/>
      <c r="I15" s="14"/>
      <c r="J15" s="12"/>
      <c r="K15" s="12"/>
      <c r="L15" s="12"/>
      <c r="M15" s="12"/>
      <c r="N15" s="12">
        <v>1</v>
      </c>
      <c r="O15" s="12">
        <v>1</v>
      </c>
      <c r="P15" s="12">
        <v>388</v>
      </c>
      <c r="Q15" s="12">
        <v>21</v>
      </c>
      <c r="R15" s="14">
        <v>295</v>
      </c>
    </row>
    <row r="16" spans="1:18" s="7" customFormat="1" ht="27" customHeight="1" x14ac:dyDescent="0.45">
      <c r="A16" s="52"/>
      <c r="B16" s="10" t="s">
        <v>27</v>
      </c>
      <c r="C16" s="4"/>
      <c r="D16" s="4"/>
      <c r="E16" s="11"/>
      <c r="F16" s="11"/>
      <c r="G16" s="11"/>
      <c r="H16" s="11"/>
      <c r="I16" s="11"/>
      <c r="J16" s="4"/>
      <c r="K16" s="4"/>
      <c r="L16" s="4"/>
      <c r="M16" s="4"/>
      <c r="N16" s="4"/>
      <c r="O16" s="4"/>
      <c r="P16" s="4">
        <v>307</v>
      </c>
      <c r="Q16" s="4">
        <v>13</v>
      </c>
      <c r="R16" s="11">
        <v>215</v>
      </c>
    </row>
    <row r="17" spans="1:18" s="7" customFormat="1" ht="27" customHeight="1" x14ac:dyDescent="0.45">
      <c r="A17" s="52"/>
      <c r="B17" s="10" t="s">
        <v>12</v>
      </c>
      <c r="C17" s="4"/>
      <c r="D17" s="4"/>
      <c r="E17" s="11"/>
      <c r="F17" s="11"/>
      <c r="G17" s="11"/>
      <c r="H17" s="11"/>
      <c r="I17" s="11"/>
      <c r="J17" s="4"/>
      <c r="K17" s="4"/>
      <c r="L17" s="4"/>
      <c r="M17" s="4"/>
      <c r="N17" s="4"/>
      <c r="O17" s="4"/>
      <c r="P17" s="4">
        <v>379</v>
      </c>
      <c r="Q17" s="4">
        <v>12</v>
      </c>
      <c r="R17" s="11">
        <v>108</v>
      </c>
    </row>
    <row r="18" spans="1:18" s="7" customFormat="1" ht="27" customHeight="1" x14ac:dyDescent="0.45">
      <c r="A18" s="52"/>
      <c r="B18" s="10" t="s">
        <v>28</v>
      </c>
      <c r="C18" s="4"/>
      <c r="D18" s="4"/>
      <c r="E18" s="11"/>
      <c r="F18" s="11"/>
      <c r="G18" s="11"/>
      <c r="H18" s="11"/>
      <c r="I18" s="11"/>
      <c r="J18" s="4"/>
      <c r="K18" s="4"/>
      <c r="L18" s="4"/>
      <c r="M18" s="4"/>
      <c r="N18" s="4"/>
      <c r="O18" s="4"/>
      <c r="P18" s="4">
        <v>423</v>
      </c>
      <c r="Q18" s="4">
        <v>35</v>
      </c>
      <c r="R18" s="11">
        <v>372</v>
      </c>
    </row>
    <row r="19" spans="1:18" s="7" customFormat="1" ht="27" customHeight="1" x14ac:dyDescent="0.45">
      <c r="A19" s="52"/>
      <c r="B19" s="10" t="s">
        <v>14</v>
      </c>
      <c r="C19" s="4"/>
      <c r="D19" s="4"/>
      <c r="E19" s="11"/>
      <c r="F19" s="11"/>
      <c r="G19" s="11"/>
      <c r="H19" s="11"/>
      <c r="I19" s="11"/>
      <c r="J19" s="4"/>
      <c r="K19" s="4"/>
      <c r="L19" s="4"/>
      <c r="M19" s="4"/>
      <c r="N19" s="4">
        <v>1</v>
      </c>
      <c r="O19" s="4">
        <v>2</v>
      </c>
      <c r="P19" s="4">
        <v>411</v>
      </c>
      <c r="Q19" s="4">
        <v>39</v>
      </c>
      <c r="R19" s="11">
        <v>297</v>
      </c>
    </row>
    <row r="20" spans="1:18" s="7" customFormat="1" ht="27" customHeight="1" x14ac:dyDescent="0.45">
      <c r="A20" s="52"/>
      <c r="B20" s="10" t="s">
        <v>25</v>
      </c>
      <c r="C20" s="4"/>
      <c r="D20" s="4"/>
      <c r="E20" s="11"/>
      <c r="F20" s="11"/>
      <c r="G20" s="11"/>
      <c r="H20" s="11"/>
      <c r="I20" s="11"/>
      <c r="J20" s="4"/>
      <c r="K20" s="4"/>
      <c r="L20" s="4"/>
      <c r="M20" s="4"/>
      <c r="N20" s="4"/>
      <c r="O20" s="4"/>
      <c r="P20" s="4">
        <v>409</v>
      </c>
      <c r="Q20" s="4">
        <v>10</v>
      </c>
      <c r="R20" s="11">
        <v>115</v>
      </c>
    </row>
    <row r="21" spans="1:18" s="7" customFormat="1" ht="27" customHeight="1" x14ac:dyDescent="0.45">
      <c r="A21" s="52"/>
      <c r="B21" s="10" t="s">
        <v>21</v>
      </c>
      <c r="C21" s="4"/>
      <c r="D21" s="4"/>
      <c r="E21" s="11"/>
      <c r="F21" s="11"/>
      <c r="G21" s="11"/>
      <c r="H21" s="11"/>
      <c r="I21" s="11"/>
      <c r="J21" s="4"/>
      <c r="K21" s="4"/>
      <c r="L21" s="4"/>
      <c r="M21" s="4"/>
      <c r="N21" s="4">
        <v>1</v>
      </c>
      <c r="O21" s="4">
        <v>1</v>
      </c>
      <c r="P21" s="4">
        <v>313</v>
      </c>
      <c r="Q21" s="4">
        <v>20</v>
      </c>
      <c r="R21" s="11">
        <v>96</v>
      </c>
    </row>
    <row r="22" spans="1:18" s="7" customFormat="1" ht="27" customHeight="1" x14ac:dyDescent="0.45">
      <c r="A22" s="52"/>
      <c r="B22" s="10" t="s">
        <v>23</v>
      </c>
      <c r="C22" s="4"/>
      <c r="D22" s="4"/>
      <c r="E22" s="11"/>
      <c r="F22" s="11"/>
      <c r="G22" s="11"/>
      <c r="H22" s="11"/>
      <c r="I22" s="11"/>
      <c r="J22" s="4"/>
      <c r="K22" s="4"/>
      <c r="L22" s="4"/>
      <c r="M22" s="4"/>
      <c r="N22" s="4">
        <v>1</v>
      </c>
      <c r="O22" s="4">
        <v>1</v>
      </c>
      <c r="P22" s="4">
        <v>371</v>
      </c>
      <c r="Q22" s="4">
        <v>28</v>
      </c>
      <c r="R22" s="11">
        <v>290</v>
      </c>
    </row>
    <row r="23" spans="1:18" s="7" customFormat="1" ht="27" customHeight="1" x14ac:dyDescent="0.45">
      <c r="A23" s="52"/>
      <c r="B23" s="10" t="s">
        <v>24</v>
      </c>
      <c r="C23" s="4"/>
      <c r="D23" s="4"/>
      <c r="E23" s="11"/>
      <c r="F23" s="11"/>
      <c r="G23" s="11"/>
      <c r="H23" s="11"/>
      <c r="I23" s="11"/>
      <c r="J23" s="4"/>
      <c r="K23" s="4"/>
      <c r="L23" s="4"/>
      <c r="M23" s="4"/>
      <c r="N23" s="4"/>
      <c r="O23" s="4"/>
      <c r="P23" s="4">
        <v>365</v>
      </c>
      <c r="Q23" s="4">
        <v>5</v>
      </c>
      <c r="R23" s="11">
        <v>33</v>
      </c>
    </row>
    <row r="24" spans="1:18" s="7" customFormat="1" ht="27" customHeight="1" x14ac:dyDescent="0.45">
      <c r="A24" s="52"/>
      <c r="B24" s="10" t="s">
        <v>19</v>
      </c>
      <c r="C24" s="4"/>
      <c r="D24" s="4"/>
      <c r="E24" s="11"/>
      <c r="F24" s="11"/>
      <c r="G24" s="11"/>
      <c r="H24" s="11"/>
      <c r="I24" s="11"/>
      <c r="J24" s="4"/>
      <c r="K24" s="4"/>
      <c r="L24" s="4"/>
      <c r="M24" s="4"/>
      <c r="N24" s="4">
        <v>1</v>
      </c>
      <c r="O24" s="4">
        <v>1</v>
      </c>
      <c r="P24" s="4">
        <v>442</v>
      </c>
      <c r="Q24" s="4">
        <v>33</v>
      </c>
      <c r="R24" s="11">
        <v>278</v>
      </c>
    </row>
    <row r="25" spans="1:18" s="7" customFormat="1" ht="27" customHeight="1" x14ac:dyDescent="0.45">
      <c r="A25" s="52"/>
      <c r="B25" s="10" t="s">
        <v>15</v>
      </c>
      <c r="C25" s="4"/>
      <c r="D25" s="4"/>
      <c r="E25" s="11"/>
      <c r="F25" s="11"/>
      <c r="G25" s="11"/>
      <c r="H25" s="11"/>
      <c r="I25" s="11"/>
      <c r="J25" s="4"/>
      <c r="K25" s="4"/>
      <c r="L25" s="4"/>
      <c r="M25" s="4"/>
      <c r="N25" s="4">
        <v>2</v>
      </c>
      <c r="O25" s="4">
        <v>4</v>
      </c>
      <c r="P25" s="4">
        <v>403</v>
      </c>
      <c r="Q25" s="4">
        <v>46</v>
      </c>
      <c r="R25" s="11">
        <v>308</v>
      </c>
    </row>
    <row r="26" spans="1:18" s="7" customFormat="1" ht="27" customHeight="1" x14ac:dyDescent="0.45">
      <c r="A26" s="52"/>
      <c r="B26" s="10" t="s">
        <v>18</v>
      </c>
      <c r="C26" s="4"/>
      <c r="D26" s="4"/>
      <c r="E26" s="11"/>
      <c r="F26" s="11"/>
      <c r="G26" s="11"/>
      <c r="H26" s="11"/>
      <c r="I26" s="11"/>
      <c r="J26" s="4"/>
      <c r="K26" s="4"/>
      <c r="L26" s="4"/>
      <c r="M26" s="4"/>
      <c r="N26" s="4">
        <v>1</v>
      </c>
      <c r="O26" s="4">
        <v>3</v>
      </c>
      <c r="P26" s="4">
        <v>396</v>
      </c>
      <c r="Q26" s="4">
        <v>15</v>
      </c>
      <c r="R26" s="11">
        <v>155</v>
      </c>
    </row>
    <row r="27" spans="1:18" x14ac:dyDescent="0.45">
      <c r="L27" s="27"/>
      <c r="M27" s="27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7"/>
  <sheetViews>
    <sheetView zoomScale="73" zoomScaleNormal="73" zoomScaleSheetLayoutView="75" workbookViewId="0">
      <selection activeCell="D14" sqref="D14"/>
    </sheetView>
  </sheetViews>
  <sheetFormatPr defaultRowHeight="17" x14ac:dyDescent="0.45"/>
  <cols>
    <col min="1" max="1" width="17" style="5" customWidth="1"/>
    <col min="2" max="2" width="8.75" style="6" customWidth="1"/>
    <col min="3" max="15" width="12.58203125" style="21" customWidth="1"/>
    <col min="16" max="17" width="15.5" style="21" customWidth="1"/>
    <col min="18" max="18" width="12.58203125" style="21" customWidth="1"/>
  </cols>
  <sheetData>
    <row r="1" spans="1:18" ht="36.75" customHeight="1" x14ac:dyDescent="0.45">
      <c r="B1" s="42" t="s">
        <v>5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36.75" customHeight="1" x14ac:dyDescent="0.45">
      <c r="A2" s="43" t="s">
        <v>11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 s="7" customFormat="1" ht="24.75" customHeight="1" x14ac:dyDescent="0.45">
      <c r="A3" s="44" t="s">
        <v>26</v>
      </c>
      <c r="B3" s="44" t="s">
        <v>32</v>
      </c>
      <c r="C3" s="45" t="s">
        <v>3</v>
      </c>
      <c r="D3" s="46"/>
      <c r="E3" s="46"/>
      <c r="F3" s="45"/>
      <c r="G3" s="47"/>
      <c r="H3" s="45" t="s">
        <v>4</v>
      </c>
      <c r="I3" s="46"/>
      <c r="J3" s="46"/>
      <c r="K3" s="46"/>
      <c r="L3" s="46"/>
      <c r="M3" s="46"/>
      <c r="N3" s="46"/>
      <c r="O3" s="46"/>
      <c r="P3" s="46"/>
      <c r="Q3" s="45"/>
      <c r="R3" s="47"/>
    </row>
    <row r="4" spans="1:18" s="8" customFormat="1" ht="27" customHeight="1" x14ac:dyDescent="0.45">
      <c r="A4" s="44"/>
      <c r="B4" s="44"/>
      <c r="C4" s="44" t="s">
        <v>31</v>
      </c>
      <c r="D4" s="44"/>
      <c r="E4" s="23" t="s">
        <v>6</v>
      </c>
      <c r="F4" s="48" t="s">
        <v>30</v>
      </c>
      <c r="G4" s="49"/>
      <c r="H4" s="44" t="s">
        <v>1</v>
      </c>
      <c r="I4" s="44"/>
      <c r="J4" s="44" t="s">
        <v>9</v>
      </c>
      <c r="K4" s="44"/>
      <c r="L4" s="44" t="s">
        <v>2</v>
      </c>
      <c r="M4" s="44"/>
      <c r="N4" s="44" t="s">
        <v>0</v>
      </c>
      <c r="O4" s="44"/>
      <c r="P4" s="23" t="s">
        <v>10</v>
      </c>
      <c r="Q4" s="48" t="s">
        <v>30</v>
      </c>
      <c r="R4" s="49"/>
    </row>
    <row r="5" spans="1:18" s="8" customFormat="1" ht="27" customHeight="1" x14ac:dyDescent="0.45">
      <c r="A5" s="44"/>
      <c r="B5" s="44"/>
      <c r="C5" s="16" t="s">
        <v>16</v>
      </c>
      <c r="D5" s="16" t="s">
        <v>29</v>
      </c>
      <c r="E5" s="16" t="s">
        <v>20</v>
      </c>
      <c r="F5" s="16" t="s">
        <v>20</v>
      </c>
      <c r="G5" s="16" t="s">
        <v>16</v>
      </c>
      <c r="H5" s="16" t="s">
        <v>16</v>
      </c>
      <c r="I5" s="16" t="s">
        <v>22</v>
      </c>
      <c r="J5" s="16" t="s">
        <v>16</v>
      </c>
      <c r="K5" s="16" t="s">
        <v>22</v>
      </c>
      <c r="L5" s="16" t="s">
        <v>16</v>
      </c>
      <c r="M5" s="16" t="s">
        <v>22</v>
      </c>
      <c r="N5" s="16" t="s">
        <v>16</v>
      </c>
      <c r="O5" s="16" t="s">
        <v>22</v>
      </c>
      <c r="P5" s="16" t="s">
        <v>22</v>
      </c>
      <c r="Q5" s="16" t="s">
        <v>20</v>
      </c>
      <c r="R5" s="16" t="s">
        <v>16</v>
      </c>
    </row>
    <row r="6" spans="1:18" s="8" customFormat="1" ht="27" customHeight="1" x14ac:dyDescent="0.45">
      <c r="A6" s="17" t="s">
        <v>33</v>
      </c>
      <c r="B6" s="17" t="s">
        <v>17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534</v>
      </c>
      <c r="I6" s="19">
        <f t="shared" si="0"/>
        <v>1778</v>
      </c>
      <c r="J6" s="19">
        <f t="shared" si="0"/>
        <v>0</v>
      </c>
      <c r="K6" s="19">
        <f t="shared" si="0"/>
        <v>0</v>
      </c>
      <c r="L6" s="19">
        <f t="shared" si="0"/>
        <v>720</v>
      </c>
      <c r="M6" s="19">
        <f t="shared" si="0"/>
        <v>2532</v>
      </c>
      <c r="N6" s="19">
        <f t="shared" si="0"/>
        <v>0</v>
      </c>
      <c r="O6" s="19">
        <f t="shared" si="0"/>
        <v>0</v>
      </c>
      <c r="P6" s="19">
        <f t="shared" si="0"/>
        <v>9680</v>
      </c>
      <c r="Q6" s="19">
        <f t="shared" si="0"/>
        <v>395</v>
      </c>
      <c r="R6" s="19">
        <f t="shared" si="0"/>
        <v>5414</v>
      </c>
    </row>
    <row r="7" spans="1:18" s="7" customFormat="1" ht="27" customHeight="1" thickBot="1" x14ac:dyDescent="0.5">
      <c r="A7" s="51" t="s">
        <v>34</v>
      </c>
      <c r="B7" s="18" t="s">
        <v>8</v>
      </c>
      <c r="C7" s="20">
        <f>SUM(C8:C13)</f>
        <v>0</v>
      </c>
      <c r="D7" s="20">
        <f>SUM(D8:D13)</f>
        <v>0</v>
      </c>
      <c r="E7" s="20">
        <f>SUM(E8:E13)</f>
        <v>0</v>
      </c>
      <c r="F7" s="20">
        <f>SUM(F8:F13)</f>
        <v>0</v>
      </c>
      <c r="G7" s="20">
        <f>SUM(G8:G13)</f>
        <v>0</v>
      </c>
      <c r="H7" s="20">
        <f t="shared" ref="H7:R7" si="1">SUM(H8:H13)</f>
        <v>534</v>
      </c>
      <c r="I7" s="20">
        <f t="shared" si="1"/>
        <v>1778</v>
      </c>
      <c r="J7" s="20">
        <f t="shared" si="1"/>
        <v>0</v>
      </c>
      <c r="K7" s="20">
        <f t="shared" si="1"/>
        <v>0</v>
      </c>
      <c r="L7" s="20">
        <f t="shared" si="1"/>
        <v>720</v>
      </c>
      <c r="M7" s="20">
        <f t="shared" si="1"/>
        <v>2532</v>
      </c>
      <c r="N7" s="20">
        <f t="shared" si="1"/>
        <v>0</v>
      </c>
      <c r="O7" s="20">
        <f t="shared" si="1"/>
        <v>0</v>
      </c>
      <c r="P7" s="20">
        <f t="shared" si="1"/>
        <v>1414</v>
      </c>
      <c r="Q7" s="20">
        <f t="shared" si="1"/>
        <v>0</v>
      </c>
      <c r="R7" s="20">
        <f t="shared" si="1"/>
        <v>0</v>
      </c>
    </row>
    <row r="8" spans="1:18" s="7" customFormat="1" ht="27" customHeight="1" thickTop="1" x14ac:dyDescent="0.45">
      <c r="A8" s="52"/>
      <c r="B8" s="13" t="s">
        <v>13</v>
      </c>
      <c r="C8" s="12"/>
      <c r="D8" s="12"/>
      <c r="E8" s="14"/>
      <c r="F8" s="14"/>
      <c r="G8" s="14"/>
      <c r="H8" s="14"/>
      <c r="I8" s="14"/>
      <c r="J8" s="12"/>
      <c r="K8" s="12"/>
      <c r="L8" s="12"/>
      <c r="M8" s="12"/>
      <c r="N8" s="12"/>
      <c r="O8" s="12"/>
      <c r="P8" s="12">
        <v>809</v>
      </c>
      <c r="Q8" s="12"/>
      <c r="R8" s="14"/>
    </row>
    <row r="9" spans="1:18" s="7" customFormat="1" ht="27" customHeight="1" x14ac:dyDescent="0.45">
      <c r="A9" s="52"/>
      <c r="B9" s="10" t="s">
        <v>27</v>
      </c>
      <c r="C9" s="4"/>
      <c r="D9" s="4"/>
      <c r="E9" s="11"/>
      <c r="F9" s="11"/>
      <c r="G9" s="11"/>
      <c r="H9" s="11"/>
      <c r="I9" s="11"/>
      <c r="J9" s="4"/>
      <c r="K9" s="4"/>
      <c r="L9" s="4"/>
      <c r="M9" s="4"/>
      <c r="N9" s="4"/>
      <c r="O9" s="4"/>
      <c r="P9" s="4">
        <v>171</v>
      </c>
      <c r="Q9" s="4"/>
      <c r="R9" s="11"/>
    </row>
    <row r="10" spans="1:18" s="7" customFormat="1" ht="27" customHeight="1" x14ac:dyDescent="0.45">
      <c r="A10" s="52"/>
      <c r="B10" s="10" t="s">
        <v>12</v>
      </c>
      <c r="C10" s="4"/>
      <c r="D10" s="4"/>
      <c r="E10" s="11"/>
      <c r="F10" s="11"/>
      <c r="G10" s="11"/>
      <c r="H10" s="11"/>
      <c r="I10" s="11"/>
      <c r="J10" s="4"/>
      <c r="K10" s="4"/>
      <c r="L10" s="4">
        <v>144</v>
      </c>
      <c r="M10" s="4">
        <v>664</v>
      </c>
      <c r="N10" s="4"/>
      <c r="O10" s="4"/>
      <c r="P10" s="4"/>
      <c r="Q10" s="4"/>
      <c r="R10" s="11"/>
    </row>
    <row r="11" spans="1:18" s="7" customFormat="1" ht="27" customHeight="1" x14ac:dyDescent="0.45">
      <c r="A11" s="52"/>
      <c r="B11" s="10" t="s">
        <v>28</v>
      </c>
      <c r="C11" s="4"/>
      <c r="D11" s="4"/>
      <c r="E11" s="11"/>
      <c r="F11" s="11"/>
      <c r="G11" s="11"/>
      <c r="H11" s="11"/>
      <c r="I11" s="11"/>
      <c r="J11" s="4"/>
      <c r="K11" s="4"/>
      <c r="L11" s="4">
        <v>332</v>
      </c>
      <c r="M11" s="4">
        <v>756</v>
      </c>
      <c r="N11" s="4"/>
      <c r="O11" s="4"/>
      <c r="P11" s="4"/>
      <c r="Q11" s="4"/>
      <c r="R11" s="11"/>
    </row>
    <row r="12" spans="1:18" s="7" customFormat="1" ht="27" customHeight="1" x14ac:dyDescent="0.45">
      <c r="A12" s="52"/>
      <c r="B12" s="10" t="s">
        <v>14</v>
      </c>
      <c r="C12" s="4"/>
      <c r="D12" s="4"/>
      <c r="E12" s="11"/>
      <c r="F12" s="11"/>
      <c r="G12" s="11"/>
      <c r="H12" s="11">
        <v>534</v>
      </c>
      <c r="I12" s="11">
        <v>1778</v>
      </c>
      <c r="J12" s="4"/>
      <c r="K12" s="4"/>
      <c r="L12" s="4">
        <v>98</v>
      </c>
      <c r="M12" s="4">
        <v>423</v>
      </c>
      <c r="N12" s="4"/>
      <c r="O12" s="4"/>
      <c r="P12" s="4">
        <v>434</v>
      </c>
      <c r="Q12" s="4"/>
      <c r="R12" s="11"/>
    </row>
    <row r="13" spans="1:18" s="7" customFormat="1" ht="27" customHeight="1" x14ac:dyDescent="0.45">
      <c r="A13" s="52"/>
      <c r="B13" s="10" t="s">
        <v>25</v>
      </c>
      <c r="C13" s="4"/>
      <c r="D13" s="4"/>
      <c r="E13" s="11"/>
      <c r="F13" s="11"/>
      <c r="G13" s="11"/>
      <c r="H13" s="11"/>
      <c r="I13" s="11"/>
      <c r="J13" s="4"/>
      <c r="K13" s="4"/>
      <c r="L13" s="4">
        <v>146</v>
      </c>
      <c r="M13" s="4">
        <v>689</v>
      </c>
      <c r="N13" s="4"/>
      <c r="O13" s="4"/>
      <c r="P13" s="4"/>
      <c r="Q13" s="4"/>
      <c r="R13" s="11"/>
    </row>
    <row r="14" spans="1:18" s="7" customFormat="1" ht="27" customHeight="1" thickBot="1" x14ac:dyDescent="0.5">
      <c r="A14" s="52"/>
      <c r="B14" s="18" t="s">
        <v>7</v>
      </c>
      <c r="C14" s="20">
        <f>SUM(C15:C26)</f>
        <v>0</v>
      </c>
      <c r="D14" s="20">
        <f t="shared" ref="D14:R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0</v>
      </c>
      <c r="O14" s="20">
        <f t="shared" si="2"/>
        <v>0</v>
      </c>
      <c r="P14" s="20">
        <f t="shared" si="2"/>
        <v>8266</v>
      </c>
      <c r="Q14" s="20">
        <f t="shared" si="2"/>
        <v>395</v>
      </c>
      <c r="R14" s="20">
        <f t="shared" si="2"/>
        <v>5414</v>
      </c>
    </row>
    <row r="15" spans="1:18" s="7" customFormat="1" ht="27" customHeight="1" thickTop="1" x14ac:dyDescent="0.45">
      <c r="A15" s="52"/>
      <c r="B15" s="13" t="s">
        <v>13</v>
      </c>
      <c r="C15" s="12"/>
      <c r="D15" s="12"/>
      <c r="E15" s="14"/>
      <c r="F15" s="14"/>
      <c r="G15" s="14"/>
      <c r="H15" s="14"/>
      <c r="I15" s="14"/>
      <c r="J15" s="12"/>
      <c r="K15" s="12"/>
      <c r="L15" s="12"/>
      <c r="M15" s="12"/>
      <c r="N15" s="12"/>
      <c r="O15" s="12"/>
      <c r="P15" s="12">
        <v>740</v>
      </c>
      <c r="Q15" s="12">
        <v>23</v>
      </c>
      <c r="R15" s="14">
        <v>306</v>
      </c>
    </row>
    <row r="16" spans="1:18" s="7" customFormat="1" ht="27" customHeight="1" x14ac:dyDescent="0.45">
      <c r="A16" s="52"/>
      <c r="B16" s="10" t="s">
        <v>27</v>
      </c>
      <c r="C16" s="4"/>
      <c r="D16" s="4"/>
      <c r="E16" s="11"/>
      <c r="F16" s="11"/>
      <c r="G16" s="11"/>
      <c r="H16" s="11"/>
      <c r="I16" s="11"/>
      <c r="J16" s="4"/>
      <c r="K16" s="4"/>
      <c r="L16" s="4"/>
      <c r="M16" s="4"/>
      <c r="N16" s="4"/>
      <c r="O16" s="4"/>
      <c r="P16" s="4">
        <v>600</v>
      </c>
      <c r="Q16" s="4">
        <v>17</v>
      </c>
      <c r="R16" s="11">
        <v>147</v>
      </c>
    </row>
    <row r="17" spans="1:18" s="7" customFormat="1" ht="27" customHeight="1" x14ac:dyDescent="0.45">
      <c r="A17" s="52"/>
      <c r="B17" s="10" t="s">
        <v>12</v>
      </c>
      <c r="C17" s="4"/>
      <c r="D17" s="4"/>
      <c r="E17" s="11"/>
      <c r="F17" s="11"/>
      <c r="G17" s="11"/>
      <c r="H17" s="11"/>
      <c r="I17" s="11"/>
      <c r="J17" s="4"/>
      <c r="K17" s="4"/>
      <c r="L17" s="4"/>
      <c r="M17" s="4"/>
      <c r="N17" s="4"/>
      <c r="O17" s="4"/>
      <c r="P17" s="4">
        <v>681</v>
      </c>
      <c r="Q17" s="4">
        <v>36</v>
      </c>
      <c r="R17" s="11">
        <v>90</v>
      </c>
    </row>
    <row r="18" spans="1:18" s="7" customFormat="1" ht="27" customHeight="1" x14ac:dyDescent="0.45">
      <c r="A18" s="52"/>
      <c r="B18" s="10" t="s">
        <v>28</v>
      </c>
      <c r="C18" s="4"/>
      <c r="D18" s="4"/>
      <c r="E18" s="11"/>
      <c r="F18" s="11"/>
      <c r="G18" s="11"/>
      <c r="H18" s="11"/>
      <c r="I18" s="11"/>
      <c r="J18" s="4"/>
      <c r="K18" s="4"/>
      <c r="L18" s="4"/>
      <c r="M18" s="4"/>
      <c r="N18" s="4"/>
      <c r="O18" s="4"/>
      <c r="P18" s="4">
        <v>754</v>
      </c>
      <c r="Q18" s="4">
        <v>71</v>
      </c>
      <c r="R18" s="11">
        <v>706</v>
      </c>
    </row>
    <row r="19" spans="1:18" s="7" customFormat="1" ht="27" customHeight="1" x14ac:dyDescent="0.45">
      <c r="A19" s="52"/>
      <c r="B19" s="10" t="s">
        <v>14</v>
      </c>
      <c r="C19" s="4"/>
      <c r="D19" s="4"/>
      <c r="E19" s="11"/>
      <c r="F19" s="11"/>
      <c r="G19" s="11"/>
      <c r="H19" s="11"/>
      <c r="I19" s="11"/>
      <c r="J19" s="4"/>
      <c r="K19" s="4"/>
      <c r="L19" s="4"/>
      <c r="M19" s="4"/>
      <c r="N19" s="4"/>
      <c r="O19" s="4"/>
      <c r="P19" s="4">
        <v>690</v>
      </c>
      <c r="Q19" s="4">
        <v>52</v>
      </c>
      <c r="R19" s="11">
        <v>400</v>
      </c>
    </row>
    <row r="20" spans="1:18" s="7" customFormat="1" ht="27" customHeight="1" x14ac:dyDescent="0.45">
      <c r="A20" s="52"/>
      <c r="B20" s="10" t="s">
        <v>25</v>
      </c>
      <c r="C20" s="4"/>
      <c r="D20" s="4"/>
      <c r="E20" s="11"/>
      <c r="F20" s="11"/>
      <c r="G20" s="11"/>
      <c r="H20" s="11"/>
      <c r="I20" s="11"/>
      <c r="J20" s="4"/>
      <c r="K20" s="4"/>
      <c r="L20" s="4"/>
      <c r="M20" s="4"/>
      <c r="N20" s="4"/>
      <c r="O20" s="4"/>
      <c r="P20" s="4">
        <v>615</v>
      </c>
      <c r="Q20" s="4">
        <v>10</v>
      </c>
      <c r="R20" s="11">
        <v>301</v>
      </c>
    </row>
    <row r="21" spans="1:18" s="7" customFormat="1" ht="27" customHeight="1" x14ac:dyDescent="0.45">
      <c r="A21" s="52"/>
      <c r="B21" s="10" t="s">
        <v>21</v>
      </c>
      <c r="C21" s="4"/>
      <c r="D21" s="4"/>
      <c r="E21" s="11"/>
      <c r="F21" s="11"/>
      <c r="G21" s="11"/>
      <c r="H21" s="11"/>
      <c r="I21" s="11"/>
      <c r="J21" s="4"/>
      <c r="K21" s="4"/>
      <c r="L21" s="4"/>
      <c r="M21" s="4"/>
      <c r="N21" s="4"/>
      <c r="O21" s="4"/>
      <c r="P21" s="4">
        <v>668</v>
      </c>
      <c r="Q21" s="4">
        <v>25</v>
      </c>
      <c r="R21" s="11">
        <v>367</v>
      </c>
    </row>
    <row r="22" spans="1:18" s="7" customFormat="1" ht="27" customHeight="1" x14ac:dyDescent="0.45">
      <c r="A22" s="52"/>
      <c r="B22" s="10" t="s">
        <v>23</v>
      </c>
      <c r="C22" s="4"/>
      <c r="D22" s="4"/>
      <c r="E22" s="11"/>
      <c r="F22" s="11"/>
      <c r="G22" s="11"/>
      <c r="H22" s="11"/>
      <c r="I22" s="11"/>
      <c r="J22" s="4"/>
      <c r="K22" s="4"/>
      <c r="L22" s="4"/>
      <c r="M22" s="4"/>
      <c r="N22" s="4"/>
      <c r="O22" s="4"/>
      <c r="P22" s="4">
        <v>687</v>
      </c>
      <c r="Q22" s="4">
        <v>44</v>
      </c>
      <c r="R22" s="11">
        <v>1003</v>
      </c>
    </row>
    <row r="23" spans="1:18" s="7" customFormat="1" ht="27" customHeight="1" x14ac:dyDescent="0.45">
      <c r="A23" s="52"/>
      <c r="B23" s="10" t="s">
        <v>24</v>
      </c>
      <c r="C23" s="4"/>
      <c r="D23" s="4"/>
      <c r="E23" s="11"/>
      <c r="F23" s="11"/>
      <c r="G23" s="11"/>
      <c r="H23" s="11"/>
      <c r="I23" s="11"/>
      <c r="J23" s="4"/>
      <c r="K23" s="4"/>
      <c r="L23" s="4"/>
      <c r="M23" s="4"/>
      <c r="N23" s="4"/>
      <c r="O23" s="4"/>
      <c r="P23" s="4">
        <v>643</v>
      </c>
      <c r="Q23" s="4">
        <v>5</v>
      </c>
      <c r="R23" s="11">
        <v>568</v>
      </c>
    </row>
    <row r="24" spans="1:18" s="7" customFormat="1" ht="27" customHeight="1" x14ac:dyDescent="0.45">
      <c r="A24" s="52"/>
      <c r="B24" s="10" t="s">
        <v>19</v>
      </c>
      <c r="C24" s="4"/>
      <c r="D24" s="4"/>
      <c r="E24" s="11"/>
      <c r="F24" s="11"/>
      <c r="G24" s="11"/>
      <c r="H24" s="11"/>
      <c r="I24" s="11"/>
      <c r="J24" s="4"/>
      <c r="K24" s="4"/>
      <c r="L24" s="4"/>
      <c r="M24" s="4"/>
      <c r="N24" s="4"/>
      <c r="O24" s="4"/>
      <c r="P24" s="4">
        <v>775</v>
      </c>
      <c r="Q24" s="4">
        <v>40</v>
      </c>
      <c r="R24" s="11">
        <v>699</v>
      </c>
    </row>
    <row r="25" spans="1:18" s="7" customFormat="1" ht="27" customHeight="1" x14ac:dyDescent="0.45">
      <c r="A25" s="52"/>
      <c r="B25" s="10" t="s">
        <v>15</v>
      </c>
      <c r="C25" s="4"/>
      <c r="D25" s="4"/>
      <c r="E25" s="11"/>
      <c r="F25" s="11"/>
      <c r="G25" s="11"/>
      <c r="H25" s="11"/>
      <c r="I25" s="11"/>
      <c r="J25" s="4"/>
      <c r="K25" s="4"/>
      <c r="L25" s="4"/>
      <c r="M25" s="4"/>
      <c r="N25" s="4"/>
      <c r="O25" s="4"/>
      <c r="P25" s="4">
        <v>705</v>
      </c>
      <c r="Q25" s="4">
        <v>57</v>
      </c>
      <c r="R25" s="11">
        <v>578</v>
      </c>
    </row>
    <row r="26" spans="1:18" s="7" customFormat="1" ht="27" customHeight="1" x14ac:dyDescent="0.45">
      <c r="A26" s="52"/>
      <c r="B26" s="10" t="s">
        <v>18</v>
      </c>
      <c r="C26" s="4"/>
      <c r="D26" s="4"/>
      <c r="E26" s="11"/>
      <c r="F26" s="11"/>
      <c r="G26" s="11"/>
      <c r="H26" s="11"/>
      <c r="I26" s="11"/>
      <c r="J26" s="4"/>
      <c r="K26" s="4"/>
      <c r="L26" s="4"/>
      <c r="M26" s="4"/>
      <c r="N26" s="4"/>
      <c r="O26" s="4"/>
      <c r="P26" s="4">
        <v>708</v>
      </c>
      <c r="Q26" s="4">
        <v>15</v>
      </c>
      <c r="R26" s="11">
        <v>249</v>
      </c>
    </row>
    <row r="27" spans="1:18" x14ac:dyDescent="0.45">
      <c r="L27" s="27"/>
      <c r="M27" s="27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7"/>
  <sheetViews>
    <sheetView zoomScale="73" zoomScaleNormal="73" zoomScaleSheetLayoutView="75" workbookViewId="0">
      <selection activeCell="R7" sqref="R7"/>
    </sheetView>
  </sheetViews>
  <sheetFormatPr defaultRowHeight="17" x14ac:dyDescent="0.45"/>
  <cols>
    <col min="1" max="1" width="17" style="5" customWidth="1"/>
    <col min="2" max="2" width="8.75" style="6" customWidth="1"/>
    <col min="3" max="15" width="12.58203125" style="21" customWidth="1"/>
    <col min="16" max="17" width="15.5" style="21" customWidth="1"/>
    <col min="18" max="18" width="12.58203125" style="21" customWidth="1"/>
  </cols>
  <sheetData>
    <row r="1" spans="1:18" ht="36.75" customHeight="1" x14ac:dyDescent="0.45">
      <c r="B1" s="42" t="s">
        <v>5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36.75" customHeight="1" x14ac:dyDescent="0.45">
      <c r="A2" s="43" t="s">
        <v>11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 s="7" customFormat="1" ht="24.75" customHeight="1" x14ac:dyDescent="0.45">
      <c r="A3" s="44" t="s">
        <v>26</v>
      </c>
      <c r="B3" s="44" t="s">
        <v>32</v>
      </c>
      <c r="C3" s="45" t="s">
        <v>3</v>
      </c>
      <c r="D3" s="46"/>
      <c r="E3" s="46"/>
      <c r="F3" s="45"/>
      <c r="G3" s="47"/>
      <c r="H3" s="45" t="s">
        <v>4</v>
      </c>
      <c r="I3" s="46"/>
      <c r="J3" s="46"/>
      <c r="K3" s="46"/>
      <c r="L3" s="46"/>
      <c r="M3" s="46"/>
      <c r="N3" s="46"/>
      <c r="O3" s="46"/>
      <c r="P3" s="46"/>
      <c r="Q3" s="45"/>
      <c r="R3" s="47"/>
    </row>
    <row r="4" spans="1:18" s="8" customFormat="1" ht="27" customHeight="1" x14ac:dyDescent="0.45">
      <c r="A4" s="44"/>
      <c r="B4" s="44"/>
      <c r="C4" s="44" t="s">
        <v>31</v>
      </c>
      <c r="D4" s="44"/>
      <c r="E4" s="23" t="s">
        <v>6</v>
      </c>
      <c r="F4" s="48" t="s">
        <v>30</v>
      </c>
      <c r="G4" s="49"/>
      <c r="H4" s="44" t="s">
        <v>1</v>
      </c>
      <c r="I4" s="44"/>
      <c r="J4" s="44" t="s">
        <v>9</v>
      </c>
      <c r="K4" s="44"/>
      <c r="L4" s="44" t="s">
        <v>2</v>
      </c>
      <c r="M4" s="44"/>
      <c r="N4" s="44" t="s">
        <v>0</v>
      </c>
      <c r="O4" s="44"/>
      <c r="P4" s="23" t="s">
        <v>10</v>
      </c>
      <c r="Q4" s="48" t="s">
        <v>30</v>
      </c>
      <c r="R4" s="49"/>
    </row>
    <row r="5" spans="1:18" s="8" customFormat="1" ht="27" customHeight="1" x14ac:dyDescent="0.45">
      <c r="A5" s="44"/>
      <c r="B5" s="44"/>
      <c r="C5" s="16" t="s">
        <v>16</v>
      </c>
      <c r="D5" s="16" t="s">
        <v>29</v>
      </c>
      <c r="E5" s="16" t="s">
        <v>20</v>
      </c>
      <c r="F5" s="16" t="s">
        <v>20</v>
      </c>
      <c r="G5" s="16" t="s">
        <v>16</v>
      </c>
      <c r="H5" s="16" t="s">
        <v>16</v>
      </c>
      <c r="I5" s="16" t="s">
        <v>22</v>
      </c>
      <c r="J5" s="16" t="s">
        <v>16</v>
      </c>
      <c r="K5" s="16" t="s">
        <v>22</v>
      </c>
      <c r="L5" s="16" t="s">
        <v>16</v>
      </c>
      <c r="M5" s="16" t="s">
        <v>22</v>
      </c>
      <c r="N5" s="16" t="s">
        <v>16</v>
      </c>
      <c r="O5" s="16" t="s">
        <v>22</v>
      </c>
      <c r="P5" s="16" t="s">
        <v>22</v>
      </c>
      <c r="Q5" s="16" t="s">
        <v>20</v>
      </c>
      <c r="R5" s="16" t="s">
        <v>16</v>
      </c>
    </row>
    <row r="6" spans="1:18" s="8" customFormat="1" ht="27" customHeight="1" x14ac:dyDescent="0.45">
      <c r="A6" s="17" t="s">
        <v>33</v>
      </c>
      <c r="B6" s="17" t="s">
        <v>17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1125</v>
      </c>
      <c r="I6" s="19">
        <f t="shared" si="0"/>
        <v>3035</v>
      </c>
      <c r="J6" s="19">
        <f t="shared" si="0"/>
        <v>0</v>
      </c>
      <c r="K6" s="19">
        <f t="shared" si="0"/>
        <v>0</v>
      </c>
      <c r="L6" s="19">
        <f t="shared" si="0"/>
        <v>1189</v>
      </c>
      <c r="M6" s="19">
        <f t="shared" si="0"/>
        <v>5019</v>
      </c>
      <c r="N6" s="19">
        <f t="shared" si="0"/>
        <v>0</v>
      </c>
      <c r="O6" s="19">
        <f t="shared" si="0"/>
        <v>0</v>
      </c>
      <c r="P6" s="19">
        <f t="shared" si="0"/>
        <v>8561</v>
      </c>
      <c r="Q6" s="19">
        <f t="shared" si="0"/>
        <v>437</v>
      </c>
      <c r="R6" s="19">
        <f t="shared" si="0"/>
        <v>8579</v>
      </c>
    </row>
    <row r="7" spans="1:18" s="7" customFormat="1" ht="27" customHeight="1" thickBot="1" x14ac:dyDescent="0.5">
      <c r="A7" s="51" t="s">
        <v>34</v>
      </c>
      <c r="B7" s="18" t="s">
        <v>8</v>
      </c>
      <c r="C7" s="20">
        <f>SUM(C8:C13)</f>
        <v>0</v>
      </c>
      <c r="D7" s="20">
        <f>SUM(D8:D13)</f>
        <v>0</v>
      </c>
      <c r="E7" s="20">
        <f>SUM(E8:E13)</f>
        <v>0</v>
      </c>
      <c r="F7" s="20">
        <f>SUM(F8:F13)</f>
        <v>0</v>
      </c>
      <c r="G7" s="20">
        <f>SUM(G8:G13)</f>
        <v>0</v>
      </c>
      <c r="H7" s="20">
        <f t="shared" ref="H7:R7" si="1">SUM(H8:H13)</f>
        <v>1125</v>
      </c>
      <c r="I7" s="20">
        <f t="shared" si="1"/>
        <v>3035</v>
      </c>
      <c r="J7" s="20">
        <f t="shared" si="1"/>
        <v>0</v>
      </c>
      <c r="K7" s="20">
        <f t="shared" si="1"/>
        <v>0</v>
      </c>
      <c r="L7" s="20">
        <f t="shared" si="1"/>
        <v>1189</v>
      </c>
      <c r="M7" s="20">
        <f t="shared" si="1"/>
        <v>5019</v>
      </c>
      <c r="N7" s="20">
        <f t="shared" si="1"/>
        <v>0</v>
      </c>
      <c r="O7" s="20">
        <f t="shared" si="1"/>
        <v>0</v>
      </c>
      <c r="P7" s="20">
        <f t="shared" si="1"/>
        <v>1217</v>
      </c>
      <c r="Q7" s="20">
        <f t="shared" si="1"/>
        <v>23</v>
      </c>
      <c r="R7" s="20">
        <f t="shared" si="1"/>
        <v>476</v>
      </c>
    </row>
    <row r="8" spans="1:18" s="7" customFormat="1" ht="27" customHeight="1" thickTop="1" x14ac:dyDescent="0.45">
      <c r="A8" s="52"/>
      <c r="B8" s="13" t="s">
        <v>13</v>
      </c>
      <c r="C8" s="12"/>
      <c r="D8" s="12"/>
      <c r="E8" s="14"/>
      <c r="F8" s="14"/>
      <c r="G8" s="14"/>
      <c r="H8" s="14"/>
      <c r="I8" s="14"/>
      <c r="J8" s="12"/>
      <c r="K8" s="12"/>
      <c r="L8" s="12"/>
      <c r="M8" s="12"/>
      <c r="N8" s="12"/>
      <c r="O8" s="12"/>
      <c r="P8" s="12">
        <v>701</v>
      </c>
      <c r="Q8" s="12">
        <v>20</v>
      </c>
      <c r="R8" s="14">
        <f>266+120</f>
        <v>386</v>
      </c>
    </row>
    <row r="9" spans="1:18" s="7" customFormat="1" ht="27" customHeight="1" x14ac:dyDescent="0.45">
      <c r="A9" s="52"/>
      <c r="B9" s="10" t="s">
        <v>27</v>
      </c>
      <c r="C9" s="4"/>
      <c r="D9" s="4"/>
      <c r="E9" s="11"/>
      <c r="F9" s="11"/>
      <c r="G9" s="11"/>
      <c r="H9" s="11"/>
      <c r="I9" s="11"/>
      <c r="J9" s="4"/>
      <c r="K9" s="4"/>
      <c r="L9" s="4"/>
      <c r="M9" s="4"/>
      <c r="N9" s="4"/>
      <c r="O9" s="4"/>
      <c r="P9" s="4">
        <v>137</v>
      </c>
      <c r="Q9" s="4">
        <v>1</v>
      </c>
      <c r="R9" s="11">
        <v>30</v>
      </c>
    </row>
    <row r="10" spans="1:18" s="7" customFormat="1" ht="27" customHeight="1" x14ac:dyDescent="0.45">
      <c r="A10" s="52"/>
      <c r="B10" s="10" t="s">
        <v>12</v>
      </c>
      <c r="C10" s="4"/>
      <c r="D10" s="4"/>
      <c r="E10" s="11"/>
      <c r="F10" s="11"/>
      <c r="G10" s="11"/>
      <c r="H10" s="11"/>
      <c r="I10" s="11"/>
      <c r="J10" s="4"/>
      <c r="K10" s="4"/>
      <c r="L10" s="4">
        <v>234</v>
      </c>
      <c r="M10" s="4">
        <v>1098</v>
      </c>
      <c r="N10" s="4"/>
      <c r="O10" s="4"/>
      <c r="P10" s="4">
        <v>0</v>
      </c>
      <c r="Q10" s="4">
        <v>0</v>
      </c>
      <c r="R10" s="11">
        <v>0</v>
      </c>
    </row>
    <row r="11" spans="1:18" s="7" customFormat="1" ht="27" customHeight="1" x14ac:dyDescent="0.45">
      <c r="A11" s="52"/>
      <c r="B11" s="10" t="s">
        <v>28</v>
      </c>
      <c r="C11" s="4"/>
      <c r="D11" s="4"/>
      <c r="E11" s="11"/>
      <c r="F11" s="11"/>
      <c r="G11" s="11"/>
      <c r="H11" s="11"/>
      <c r="I11" s="11"/>
      <c r="J11" s="4"/>
      <c r="K11" s="4"/>
      <c r="L11" s="4">
        <v>505</v>
      </c>
      <c r="M11" s="4">
        <v>2075</v>
      </c>
      <c r="N11" s="4"/>
      <c r="O11" s="4"/>
      <c r="P11" s="4">
        <v>0</v>
      </c>
      <c r="Q11" s="4">
        <v>0</v>
      </c>
      <c r="R11" s="11">
        <v>0</v>
      </c>
    </row>
    <row r="12" spans="1:18" s="7" customFormat="1" ht="27" customHeight="1" x14ac:dyDescent="0.45">
      <c r="A12" s="52"/>
      <c r="B12" s="10" t="s">
        <v>14</v>
      </c>
      <c r="C12" s="4"/>
      <c r="D12" s="4"/>
      <c r="E12" s="11"/>
      <c r="F12" s="11"/>
      <c r="G12" s="11"/>
      <c r="H12" s="11">
        <v>1125</v>
      </c>
      <c r="I12" s="11">
        <v>3035</v>
      </c>
      <c r="J12" s="4"/>
      <c r="K12" s="4"/>
      <c r="L12" s="4">
        <v>169</v>
      </c>
      <c r="M12" s="4">
        <v>698</v>
      </c>
      <c r="N12" s="4"/>
      <c r="O12" s="4"/>
      <c r="P12" s="4">
        <v>379</v>
      </c>
      <c r="Q12" s="4">
        <v>2</v>
      </c>
      <c r="R12" s="11">
        <v>60</v>
      </c>
    </row>
    <row r="13" spans="1:18" s="7" customFormat="1" ht="27" customHeight="1" x14ac:dyDescent="0.45">
      <c r="A13" s="52"/>
      <c r="B13" s="10" t="s">
        <v>25</v>
      </c>
      <c r="C13" s="4"/>
      <c r="D13" s="4"/>
      <c r="E13" s="11"/>
      <c r="F13" s="11"/>
      <c r="G13" s="11"/>
      <c r="H13" s="11"/>
      <c r="I13" s="11"/>
      <c r="J13" s="4"/>
      <c r="K13" s="4"/>
      <c r="L13" s="4">
        <v>281</v>
      </c>
      <c r="M13" s="4">
        <v>1148</v>
      </c>
      <c r="N13" s="4"/>
      <c r="O13" s="4"/>
      <c r="P13" s="4">
        <v>0</v>
      </c>
      <c r="Q13" s="4">
        <v>0</v>
      </c>
      <c r="R13" s="11">
        <v>0</v>
      </c>
    </row>
    <row r="14" spans="1:18" s="7" customFormat="1" ht="27" customHeight="1" thickBot="1" x14ac:dyDescent="0.5">
      <c r="A14" s="52"/>
      <c r="B14" s="18" t="s">
        <v>7</v>
      </c>
      <c r="C14" s="20">
        <f>SUM(C15:C26)</f>
        <v>0</v>
      </c>
      <c r="D14" s="20">
        <f t="shared" ref="D14:R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0</v>
      </c>
      <c r="O14" s="20">
        <f t="shared" si="2"/>
        <v>0</v>
      </c>
      <c r="P14" s="20">
        <f t="shared" si="2"/>
        <v>7344</v>
      </c>
      <c r="Q14" s="20">
        <f t="shared" si="2"/>
        <v>414</v>
      </c>
      <c r="R14" s="20">
        <f t="shared" si="2"/>
        <v>8103</v>
      </c>
    </row>
    <row r="15" spans="1:18" s="7" customFormat="1" ht="27" customHeight="1" thickTop="1" x14ac:dyDescent="0.45">
      <c r="A15" s="52"/>
      <c r="B15" s="13" t="s">
        <v>13</v>
      </c>
      <c r="C15" s="12"/>
      <c r="D15" s="12"/>
      <c r="E15" s="14"/>
      <c r="F15" s="14"/>
      <c r="G15" s="14"/>
      <c r="H15" s="14"/>
      <c r="I15" s="14"/>
      <c r="J15" s="12"/>
      <c r="K15" s="12"/>
      <c r="L15" s="12"/>
      <c r="M15" s="12"/>
      <c r="N15" s="12"/>
      <c r="O15" s="12"/>
      <c r="P15" s="12">
        <v>714</v>
      </c>
      <c r="Q15" s="12">
        <f>33+9</f>
        <v>42</v>
      </c>
      <c r="R15" s="14">
        <f>358+120+50</f>
        <v>528</v>
      </c>
    </row>
    <row r="16" spans="1:18" s="7" customFormat="1" ht="27" customHeight="1" x14ac:dyDescent="0.45">
      <c r="A16" s="52"/>
      <c r="B16" s="10" t="s">
        <v>27</v>
      </c>
      <c r="C16" s="4"/>
      <c r="D16" s="4"/>
      <c r="E16" s="11"/>
      <c r="F16" s="11"/>
      <c r="G16" s="11"/>
      <c r="H16" s="11"/>
      <c r="I16" s="11"/>
      <c r="J16" s="4"/>
      <c r="K16" s="4"/>
      <c r="L16" s="4"/>
      <c r="M16" s="4"/>
      <c r="N16" s="4"/>
      <c r="O16" s="4"/>
      <c r="P16" s="4">
        <v>445</v>
      </c>
      <c r="Q16" s="4">
        <f>1+9</f>
        <v>10</v>
      </c>
      <c r="R16" s="24">
        <f>120+50</f>
        <v>170</v>
      </c>
    </row>
    <row r="17" spans="1:18" s="7" customFormat="1" ht="27" customHeight="1" x14ac:dyDescent="0.45">
      <c r="A17" s="52"/>
      <c r="B17" s="10" t="s">
        <v>12</v>
      </c>
      <c r="C17" s="4"/>
      <c r="D17" s="4"/>
      <c r="E17" s="11"/>
      <c r="F17" s="11"/>
      <c r="G17" s="11"/>
      <c r="H17" s="11"/>
      <c r="I17" s="11"/>
      <c r="J17" s="4"/>
      <c r="K17" s="4"/>
      <c r="L17" s="4"/>
      <c r="M17" s="4"/>
      <c r="N17" s="4"/>
      <c r="O17" s="4"/>
      <c r="P17" s="4">
        <v>674</v>
      </c>
      <c r="Q17" s="4">
        <f>5+9</f>
        <v>14</v>
      </c>
      <c r="R17" s="11">
        <f>108+120+50</f>
        <v>278</v>
      </c>
    </row>
    <row r="18" spans="1:18" s="7" customFormat="1" ht="27" customHeight="1" x14ac:dyDescent="0.45">
      <c r="A18" s="52"/>
      <c r="B18" s="10" t="s">
        <v>28</v>
      </c>
      <c r="C18" s="4"/>
      <c r="D18" s="4"/>
      <c r="E18" s="11"/>
      <c r="F18" s="11"/>
      <c r="G18" s="11"/>
      <c r="H18" s="11"/>
      <c r="I18" s="11"/>
      <c r="J18" s="4"/>
      <c r="K18" s="4"/>
      <c r="L18" s="4"/>
      <c r="M18" s="4"/>
      <c r="N18" s="4"/>
      <c r="O18" s="4"/>
      <c r="P18" s="4">
        <v>607</v>
      </c>
      <c r="Q18" s="4">
        <f>60+9</f>
        <v>69</v>
      </c>
      <c r="R18" s="11">
        <f>941+120+50</f>
        <v>1111</v>
      </c>
    </row>
    <row r="19" spans="1:18" s="7" customFormat="1" ht="27" customHeight="1" x14ac:dyDescent="0.45">
      <c r="A19" s="52"/>
      <c r="B19" s="10" t="s">
        <v>14</v>
      </c>
      <c r="C19" s="4"/>
      <c r="D19" s="4"/>
      <c r="E19" s="11"/>
      <c r="F19" s="11"/>
      <c r="G19" s="11"/>
      <c r="H19" s="11"/>
      <c r="I19" s="11"/>
      <c r="J19" s="4"/>
      <c r="K19" s="4"/>
      <c r="L19" s="4"/>
      <c r="M19" s="4"/>
      <c r="N19" s="4"/>
      <c r="O19" s="4"/>
      <c r="P19" s="4">
        <v>589</v>
      </c>
      <c r="Q19" s="4">
        <f>18+9</f>
        <v>27</v>
      </c>
      <c r="R19" s="11">
        <f>540+120+50</f>
        <v>710</v>
      </c>
    </row>
    <row r="20" spans="1:18" s="7" customFormat="1" ht="27" customHeight="1" x14ac:dyDescent="0.45">
      <c r="A20" s="52"/>
      <c r="B20" s="10" t="s">
        <v>25</v>
      </c>
      <c r="C20" s="4"/>
      <c r="D20" s="4"/>
      <c r="E20" s="11"/>
      <c r="F20" s="11"/>
      <c r="G20" s="11"/>
      <c r="H20" s="11"/>
      <c r="I20" s="11"/>
      <c r="J20" s="4"/>
      <c r="K20" s="4"/>
      <c r="L20" s="4"/>
      <c r="M20" s="4"/>
      <c r="N20" s="4"/>
      <c r="O20" s="4"/>
      <c r="P20" s="4">
        <v>574</v>
      </c>
      <c r="Q20" s="4">
        <f>9+9</f>
        <v>18</v>
      </c>
      <c r="R20" s="11">
        <f>240+120+50</f>
        <v>410</v>
      </c>
    </row>
    <row r="21" spans="1:18" s="7" customFormat="1" ht="27" customHeight="1" x14ac:dyDescent="0.45">
      <c r="A21" s="52"/>
      <c r="B21" s="10" t="s">
        <v>21</v>
      </c>
      <c r="C21" s="4"/>
      <c r="D21" s="4"/>
      <c r="E21" s="11"/>
      <c r="F21" s="11"/>
      <c r="G21" s="11"/>
      <c r="H21" s="11"/>
      <c r="I21" s="11"/>
      <c r="J21" s="4"/>
      <c r="K21" s="4"/>
      <c r="L21" s="4"/>
      <c r="M21" s="4"/>
      <c r="N21" s="4"/>
      <c r="O21" s="4"/>
      <c r="P21" s="4">
        <v>571</v>
      </c>
      <c r="Q21" s="4">
        <f>10+9</f>
        <v>19</v>
      </c>
      <c r="R21" s="11">
        <f>127+120+50</f>
        <v>297</v>
      </c>
    </row>
    <row r="22" spans="1:18" s="7" customFormat="1" ht="27" customHeight="1" x14ac:dyDescent="0.45">
      <c r="A22" s="52"/>
      <c r="B22" s="10" t="s">
        <v>23</v>
      </c>
      <c r="C22" s="4"/>
      <c r="D22" s="4"/>
      <c r="E22" s="11"/>
      <c r="F22" s="11"/>
      <c r="G22" s="11"/>
      <c r="H22" s="11"/>
      <c r="I22" s="11"/>
      <c r="J22" s="4"/>
      <c r="K22" s="4"/>
      <c r="L22" s="4"/>
      <c r="M22" s="4"/>
      <c r="N22" s="4"/>
      <c r="O22" s="4"/>
      <c r="P22" s="4">
        <v>677</v>
      </c>
      <c r="Q22" s="4">
        <f>34+9</f>
        <v>43</v>
      </c>
      <c r="R22" s="11">
        <f>525+120+50</f>
        <v>695</v>
      </c>
    </row>
    <row r="23" spans="1:18" s="7" customFormat="1" ht="27" customHeight="1" x14ac:dyDescent="0.45">
      <c r="A23" s="52"/>
      <c r="B23" s="10" t="s">
        <v>24</v>
      </c>
      <c r="C23" s="4"/>
      <c r="D23" s="4"/>
      <c r="E23" s="11"/>
      <c r="F23" s="11"/>
      <c r="G23" s="11"/>
      <c r="H23" s="11"/>
      <c r="I23" s="11"/>
      <c r="J23" s="4"/>
      <c r="K23" s="4"/>
      <c r="L23" s="4"/>
      <c r="M23" s="4"/>
      <c r="N23" s="4"/>
      <c r="O23" s="4"/>
      <c r="P23" s="4">
        <v>523</v>
      </c>
      <c r="Q23" s="4">
        <f>67+9</f>
        <v>76</v>
      </c>
      <c r="R23" s="11">
        <f>1242+120+50</f>
        <v>1412</v>
      </c>
    </row>
    <row r="24" spans="1:18" s="7" customFormat="1" ht="27" customHeight="1" x14ac:dyDescent="0.45">
      <c r="A24" s="52"/>
      <c r="B24" s="10" t="s">
        <v>19</v>
      </c>
      <c r="C24" s="4"/>
      <c r="D24" s="4"/>
      <c r="E24" s="11"/>
      <c r="F24" s="11"/>
      <c r="G24" s="11"/>
      <c r="H24" s="11"/>
      <c r="I24" s="11"/>
      <c r="J24" s="4"/>
      <c r="K24" s="4"/>
      <c r="L24" s="4"/>
      <c r="M24" s="4"/>
      <c r="N24" s="4"/>
      <c r="O24" s="4"/>
      <c r="P24" s="4">
        <v>721</v>
      </c>
      <c r="Q24" s="4">
        <f>17+9</f>
        <v>26</v>
      </c>
      <c r="R24" s="11">
        <f>195+120+50</f>
        <v>365</v>
      </c>
    </row>
    <row r="25" spans="1:18" s="7" customFormat="1" ht="27" customHeight="1" x14ac:dyDescent="0.45">
      <c r="A25" s="52"/>
      <c r="B25" s="10" t="s">
        <v>15</v>
      </c>
      <c r="C25" s="4"/>
      <c r="D25" s="4"/>
      <c r="E25" s="11"/>
      <c r="F25" s="11"/>
      <c r="G25" s="11"/>
      <c r="H25" s="11"/>
      <c r="I25" s="11"/>
      <c r="J25" s="4"/>
      <c r="K25" s="4"/>
      <c r="L25" s="4"/>
      <c r="M25" s="4"/>
      <c r="N25" s="4"/>
      <c r="O25" s="4"/>
      <c r="P25" s="4">
        <v>637</v>
      </c>
      <c r="Q25" s="4">
        <f>44+9</f>
        <v>53</v>
      </c>
      <c r="R25" s="11">
        <f>1717+120+50</f>
        <v>1887</v>
      </c>
    </row>
    <row r="26" spans="1:18" s="7" customFormat="1" ht="27" customHeight="1" x14ac:dyDescent="0.45">
      <c r="A26" s="52"/>
      <c r="B26" s="10" t="s">
        <v>18</v>
      </c>
      <c r="C26" s="4"/>
      <c r="D26" s="4"/>
      <c r="E26" s="11"/>
      <c r="F26" s="11"/>
      <c r="G26" s="11"/>
      <c r="H26" s="11"/>
      <c r="I26" s="11"/>
      <c r="J26" s="4"/>
      <c r="K26" s="4"/>
      <c r="L26" s="4"/>
      <c r="M26" s="4"/>
      <c r="N26" s="4"/>
      <c r="O26" s="4"/>
      <c r="P26" s="4">
        <v>612</v>
      </c>
      <c r="Q26" s="4">
        <f>8+9</f>
        <v>17</v>
      </c>
      <c r="R26" s="11">
        <f>70+120+50</f>
        <v>240</v>
      </c>
    </row>
    <row r="27" spans="1:18" x14ac:dyDescent="0.45">
      <c r="L27" s="27"/>
      <c r="M27" s="27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7"/>
  <sheetViews>
    <sheetView zoomScale="73" zoomScaleNormal="73" zoomScaleSheetLayoutView="75" workbookViewId="0">
      <selection activeCell="Q21" sqref="Q21"/>
    </sheetView>
  </sheetViews>
  <sheetFormatPr defaultColWidth="9" defaultRowHeight="17" x14ac:dyDescent="0.45"/>
  <cols>
    <col min="1" max="1" width="17" style="5" customWidth="1"/>
    <col min="2" max="2" width="8.75" style="6" customWidth="1"/>
    <col min="3" max="15" width="12.58203125" style="21" customWidth="1"/>
    <col min="16" max="17" width="15.5" style="21" customWidth="1"/>
    <col min="18" max="18" width="12.58203125" style="21" customWidth="1"/>
  </cols>
  <sheetData>
    <row r="1" spans="1:18" ht="36.75" customHeight="1" x14ac:dyDescent="0.45">
      <c r="B1" s="42" t="s">
        <v>5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36.75" customHeight="1" x14ac:dyDescent="0.45">
      <c r="A2" s="43" t="s">
        <v>11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 s="7" customFormat="1" ht="24.75" customHeight="1" x14ac:dyDescent="0.45">
      <c r="A3" s="44" t="s">
        <v>26</v>
      </c>
      <c r="B3" s="44" t="s">
        <v>32</v>
      </c>
      <c r="C3" s="45" t="s">
        <v>3</v>
      </c>
      <c r="D3" s="46"/>
      <c r="E3" s="46"/>
      <c r="F3" s="45"/>
      <c r="G3" s="47"/>
      <c r="H3" s="45" t="s">
        <v>4</v>
      </c>
      <c r="I3" s="46"/>
      <c r="J3" s="46"/>
      <c r="K3" s="46"/>
      <c r="L3" s="46"/>
      <c r="M3" s="46"/>
      <c r="N3" s="46"/>
      <c r="O3" s="46"/>
      <c r="P3" s="46"/>
      <c r="Q3" s="45"/>
      <c r="R3" s="47"/>
    </row>
    <row r="4" spans="1:18" s="8" customFormat="1" ht="27" customHeight="1" x14ac:dyDescent="0.45">
      <c r="A4" s="44"/>
      <c r="B4" s="44"/>
      <c r="C4" s="44" t="s">
        <v>31</v>
      </c>
      <c r="D4" s="44"/>
      <c r="E4" s="23" t="s">
        <v>6</v>
      </c>
      <c r="F4" s="48" t="s">
        <v>30</v>
      </c>
      <c r="G4" s="49"/>
      <c r="H4" s="44" t="s">
        <v>1</v>
      </c>
      <c r="I4" s="44"/>
      <c r="J4" s="44" t="s">
        <v>9</v>
      </c>
      <c r="K4" s="44"/>
      <c r="L4" s="44" t="s">
        <v>2</v>
      </c>
      <c r="M4" s="44"/>
      <c r="N4" s="44" t="s">
        <v>0</v>
      </c>
      <c r="O4" s="44"/>
      <c r="P4" s="23" t="s">
        <v>10</v>
      </c>
      <c r="Q4" s="48" t="s">
        <v>30</v>
      </c>
      <c r="R4" s="49"/>
    </row>
    <row r="5" spans="1:18" s="8" customFormat="1" ht="27" customHeight="1" x14ac:dyDescent="0.45">
      <c r="A5" s="44"/>
      <c r="B5" s="44"/>
      <c r="C5" s="16" t="s">
        <v>16</v>
      </c>
      <c r="D5" s="16" t="s">
        <v>29</v>
      </c>
      <c r="E5" s="16" t="s">
        <v>20</v>
      </c>
      <c r="F5" s="16" t="s">
        <v>20</v>
      </c>
      <c r="G5" s="16" t="s">
        <v>16</v>
      </c>
      <c r="H5" s="16" t="s">
        <v>16</v>
      </c>
      <c r="I5" s="16" t="s">
        <v>22</v>
      </c>
      <c r="J5" s="16" t="s">
        <v>16</v>
      </c>
      <c r="K5" s="16" t="s">
        <v>22</v>
      </c>
      <c r="L5" s="16" t="s">
        <v>16</v>
      </c>
      <c r="M5" s="16" t="s">
        <v>22</v>
      </c>
      <c r="N5" s="16" t="s">
        <v>16</v>
      </c>
      <c r="O5" s="16" t="s">
        <v>22</v>
      </c>
      <c r="P5" s="16" t="s">
        <v>22</v>
      </c>
      <c r="Q5" s="16" t="s">
        <v>20</v>
      </c>
      <c r="R5" s="16" t="s">
        <v>16</v>
      </c>
    </row>
    <row r="6" spans="1:18" s="8" customFormat="1" ht="27" customHeight="1" x14ac:dyDescent="0.45">
      <c r="A6" s="17" t="s">
        <v>33</v>
      </c>
      <c r="B6" s="17" t="s">
        <v>17</v>
      </c>
      <c r="C6" s="19">
        <f>C7+C14</f>
        <v>119640</v>
      </c>
      <c r="D6" s="19">
        <f t="shared" ref="D6:R6" si="0">D7+D14</f>
        <v>28366</v>
      </c>
      <c r="E6" s="19">
        <f t="shared" si="0"/>
        <v>33862</v>
      </c>
      <c r="F6" s="19">
        <f t="shared" si="0"/>
        <v>12</v>
      </c>
      <c r="G6" s="19">
        <f t="shared" si="0"/>
        <v>969</v>
      </c>
      <c r="H6" s="19">
        <f t="shared" si="0"/>
        <v>3347</v>
      </c>
      <c r="I6" s="19">
        <f t="shared" si="0"/>
        <v>11023</v>
      </c>
      <c r="J6" s="19">
        <f t="shared" si="0"/>
        <v>4006</v>
      </c>
      <c r="K6" s="19">
        <f t="shared" si="0"/>
        <v>8722</v>
      </c>
      <c r="L6" s="19">
        <f t="shared" si="0"/>
        <v>3739</v>
      </c>
      <c r="M6" s="19">
        <f t="shared" si="0"/>
        <v>15004</v>
      </c>
      <c r="N6" s="19">
        <f t="shared" si="0"/>
        <v>21</v>
      </c>
      <c r="O6" s="19">
        <f t="shared" si="0"/>
        <v>51</v>
      </c>
      <c r="P6" s="19">
        <f t="shared" si="0"/>
        <v>26540</v>
      </c>
      <c r="Q6" s="19">
        <f t="shared" si="0"/>
        <v>1760</v>
      </c>
      <c r="R6" s="19">
        <f t="shared" si="0"/>
        <v>105656</v>
      </c>
    </row>
    <row r="7" spans="1:18" s="7" customFormat="1" ht="27" customHeight="1" thickBot="1" x14ac:dyDescent="0.5">
      <c r="A7" s="51" t="s">
        <v>34</v>
      </c>
      <c r="B7" s="30" t="s">
        <v>8</v>
      </c>
      <c r="C7" s="31">
        <f>SUM(C8:C13)</f>
        <v>50661</v>
      </c>
      <c r="D7" s="31">
        <f t="shared" ref="D7:R7" si="1">SUM(D8:D13)</f>
        <v>11496</v>
      </c>
      <c r="E7" s="31">
        <f t="shared" si="1"/>
        <v>14535</v>
      </c>
      <c r="F7" s="31">
        <f t="shared" si="1"/>
        <v>12</v>
      </c>
      <c r="G7" s="31">
        <f t="shared" si="1"/>
        <v>969</v>
      </c>
      <c r="H7" s="31">
        <f t="shared" si="1"/>
        <v>3347</v>
      </c>
      <c r="I7" s="31">
        <f t="shared" si="1"/>
        <v>11023</v>
      </c>
      <c r="J7" s="31">
        <f t="shared" si="1"/>
        <v>2309</v>
      </c>
      <c r="K7" s="31">
        <f t="shared" si="1"/>
        <v>3727</v>
      </c>
      <c r="L7" s="31">
        <f t="shared" si="1"/>
        <v>3739</v>
      </c>
      <c r="M7" s="31">
        <f t="shared" si="1"/>
        <v>15004</v>
      </c>
      <c r="N7" s="31">
        <f t="shared" si="1"/>
        <v>5</v>
      </c>
      <c r="O7" s="31">
        <f t="shared" si="1"/>
        <v>9</v>
      </c>
      <c r="P7" s="31">
        <f t="shared" si="1"/>
        <v>7176</v>
      </c>
      <c r="Q7" s="31">
        <f t="shared" si="1"/>
        <v>30</v>
      </c>
      <c r="R7" s="31">
        <f t="shared" si="1"/>
        <v>974</v>
      </c>
    </row>
    <row r="8" spans="1:18" s="7" customFormat="1" ht="27" customHeight="1" thickTop="1" x14ac:dyDescent="0.45">
      <c r="A8" s="52"/>
      <c r="B8" s="32" t="s">
        <v>13</v>
      </c>
      <c r="C8" s="25">
        <v>6001</v>
      </c>
      <c r="D8" s="25">
        <v>1129</v>
      </c>
      <c r="E8" s="25">
        <v>2594</v>
      </c>
      <c r="F8" s="25"/>
      <c r="G8" s="25"/>
      <c r="H8" s="25"/>
      <c r="I8" s="25"/>
      <c r="J8" s="25">
        <v>446</v>
      </c>
      <c r="K8" s="25">
        <v>733</v>
      </c>
      <c r="L8" s="25"/>
      <c r="M8" s="25"/>
      <c r="N8" s="25"/>
      <c r="O8" s="25"/>
      <c r="P8" s="25">
        <v>2009</v>
      </c>
      <c r="Q8" s="25">
        <v>29</v>
      </c>
      <c r="R8" s="25">
        <v>971</v>
      </c>
    </row>
    <row r="9" spans="1:18" s="7" customFormat="1" ht="27" customHeight="1" x14ac:dyDescent="0.45">
      <c r="A9" s="52"/>
      <c r="B9" s="33" t="s">
        <v>27</v>
      </c>
      <c r="C9" s="26">
        <v>7784</v>
      </c>
      <c r="D9" s="26">
        <v>1757</v>
      </c>
      <c r="E9" s="26">
        <v>2325</v>
      </c>
      <c r="F9" s="26"/>
      <c r="G9" s="26"/>
      <c r="H9" s="26"/>
      <c r="I9" s="26"/>
      <c r="J9" s="26">
        <v>333</v>
      </c>
      <c r="K9" s="26">
        <v>524</v>
      </c>
      <c r="L9" s="26"/>
      <c r="M9" s="26"/>
      <c r="N9" s="26">
        <v>1</v>
      </c>
      <c r="O9" s="26">
        <v>1</v>
      </c>
      <c r="P9" s="26">
        <v>384</v>
      </c>
      <c r="Q9" s="26">
        <v>1</v>
      </c>
      <c r="R9" s="26">
        <v>3</v>
      </c>
    </row>
    <row r="10" spans="1:18" s="7" customFormat="1" ht="27" customHeight="1" x14ac:dyDescent="0.45">
      <c r="A10" s="52"/>
      <c r="B10" s="33" t="s">
        <v>12</v>
      </c>
      <c r="C10" s="26">
        <v>11693</v>
      </c>
      <c r="D10" s="26">
        <v>2659</v>
      </c>
      <c r="E10" s="26">
        <v>2636</v>
      </c>
      <c r="F10" s="26"/>
      <c r="G10" s="26"/>
      <c r="H10" s="26"/>
      <c r="I10" s="26"/>
      <c r="J10" s="26">
        <v>448</v>
      </c>
      <c r="K10" s="26">
        <v>735</v>
      </c>
      <c r="L10" s="26">
        <v>896</v>
      </c>
      <c r="M10" s="26">
        <v>3516</v>
      </c>
      <c r="N10" s="26"/>
      <c r="O10" s="26"/>
      <c r="P10" s="26">
        <v>14</v>
      </c>
      <c r="Q10" s="34"/>
      <c r="R10" s="34"/>
    </row>
    <row r="11" spans="1:18" s="7" customFormat="1" ht="27" customHeight="1" x14ac:dyDescent="0.45">
      <c r="A11" s="52"/>
      <c r="B11" s="33" t="s">
        <v>28</v>
      </c>
      <c r="C11" s="26">
        <v>9922</v>
      </c>
      <c r="D11" s="26">
        <v>2451</v>
      </c>
      <c r="E11" s="26">
        <v>2395</v>
      </c>
      <c r="F11" s="26">
        <v>3</v>
      </c>
      <c r="G11" s="26">
        <v>421</v>
      </c>
      <c r="H11" s="26"/>
      <c r="I11" s="26"/>
      <c r="J11" s="26">
        <v>368</v>
      </c>
      <c r="K11" s="26">
        <v>595</v>
      </c>
      <c r="L11" s="26">
        <v>1582</v>
      </c>
      <c r="M11" s="26">
        <v>6314</v>
      </c>
      <c r="N11" s="26"/>
      <c r="O11" s="26"/>
      <c r="P11" s="26">
        <v>1083</v>
      </c>
      <c r="Q11" s="34"/>
      <c r="R11" s="34"/>
    </row>
    <row r="12" spans="1:18" s="7" customFormat="1" ht="27" customHeight="1" x14ac:dyDescent="0.45">
      <c r="A12" s="52"/>
      <c r="B12" s="33" t="s">
        <v>14</v>
      </c>
      <c r="C12" s="26">
        <v>8909</v>
      </c>
      <c r="D12" s="26">
        <v>1835</v>
      </c>
      <c r="E12" s="26">
        <v>2483</v>
      </c>
      <c r="F12" s="26">
        <v>4</v>
      </c>
      <c r="G12" s="26">
        <v>223</v>
      </c>
      <c r="H12" s="26">
        <v>3347</v>
      </c>
      <c r="I12" s="26">
        <v>11023</v>
      </c>
      <c r="J12" s="26">
        <v>362</v>
      </c>
      <c r="K12" s="26">
        <v>571</v>
      </c>
      <c r="L12" s="26">
        <v>513</v>
      </c>
      <c r="M12" s="26">
        <v>2056</v>
      </c>
      <c r="N12" s="26">
        <v>3</v>
      </c>
      <c r="O12" s="26">
        <v>5</v>
      </c>
      <c r="P12" s="26">
        <v>98</v>
      </c>
      <c r="Q12" s="34"/>
      <c r="R12" s="34"/>
    </row>
    <row r="13" spans="1:18" s="7" customFormat="1" ht="27" customHeight="1" x14ac:dyDescent="0.45">
      <c r="A13" s="52"/>
      <c r="B13" s="33" t="s">
        <v>25</v>
      </c>
      <c r="C13" s="26">
        <v>6352</v>
      </c>
      <c r="D13" s="26">
        <v>1665</v>
      </c>
      <c r="E13" s="26">
        <v>2102</v>
      </c>
      <c r="F13" s="26">
        <v>5</v>
      </c>
      <c r="G13" s="26">
        <v>325</v>
      </c>
      <c r="H13" s="26"/>
      <c r="I13" s="26"/>
      <c r="J13" s="26">
        <v>352</v>
      </c>
      <c r="K13" s="26">
        <v>569</v>
      </c>
      <c r="L13" s="26">
        <v>748</v>
      </c>
      <c r="M13" s="26">
        <v>3118</v>
      </c>
      <c r="N13" s="26">
        <v>1</v>
      </c>
      <c r="O13" s="26">
        <v>3</v>
      </c>
      <c r="P13" s="26">
        <v>3588</v>
      </c>
      <c r="Q13" s="34"/>
      <c r="R13" s="34"/>
    </row>
    <row r="14" spans="1:18" s="7" customFormat="1" ht="27" customHeight="1" thickBot="1" x14ac:dyDescent="0.5">
      <c r="A14" s="52"/>
      <c r="B14" s="30" t="s">
        <v>7</v>
      </c>
      <c r="C14" s="31">
        <f>SUM(C15:C26)</f>
        <v>68979</v>
      </c>
      <c r="D14" s="31">
        <f t="shared" ref="D14:R14" si="2">SUM(D15:D26)</f>
        <v>16870</v>
      </c>
      <c r="E14" s="31">
        <f t="shared" si="2"/>
        <v>19327</v>
      </c>
      <c r="F14" s="31">
        <f t="shared" si="2"/>
        <v>0</v>
      </c>
      <c r="G14" s="31">
        <f t="shared" si="2"/>
        <v>0</v>
      </c>
      <c r="H14" s="31">
        <f t="shared" si="2"/>
        <v>0</v>
      </c>
      <c r="I14" s="31">
        <f t="shared" si="2"/>
        <v>0</v>
      </c>
      <c r="J14" s="31">
        <f t="shared" si="2"/>
        <v>1697</v>
      </c>
      <c r="K14" s="31">
        <f t="shared" si="2"/>
        <v>4995</v>
      </c>
      <c r="L14" s="31">
        <f t="shared" si="2"/>
        <v>0</v>
      </c>
      <c r="M14" s="31">
        <f t="shared" si="2"/>
        <v>0</v>
      </c>
      <c r="N14" s="31">
        <f t="shared" si="2"/>
        <v>16</v>
      </c>
      <c r="O14" s="31">
        <f t="shared" si="2"/>
        <v>42</v>
      </c>
      <c r="P14" s="31">
        <f t="shared" si="2"/>
        <v>19364</v>
      </c>
      <c r="Q14" s="31">
        <f t="shared" si="2"/>
        <v>1730</v>
      </c>
      <c r="R14" s="31">
        <f t="shared" si="2"/>
        <v>104682</v>
      </c>
    </row>
    <row r="15" spans="1:18" s="7" customFormat="1" ht="27" customHeight="1" thickTop="1" x14ac:dyDescent="0.45">
      <c r="A15" s="52"/>
      <c r="B15" s="32" t="s">
        <v>13</v>
      </c>
      <c r="C15" s="25">
        <v>6220</v>
      </c>
      <c r="D15" s="25">
        <v>1739</v>
      </c>
      <c r="E15" s="25">
        <v>2253</v>
      </c>
      <c r="F15" s="35"/>
      <c r="G15" s="35"/>
      <c r="H15" s="35"/>
      <c r="I15" s="35"/>
      <c r="J15" s="36"/>
      <c r="K15" s="36"/>
      <c r="L15" s="36"/>
      <c r="M15" s="36"/>
      <c r="N15" s="25">
        <v>2</v>
      </c>
      <c r="O15" s="25">
        <v>5</v>
      </c>
      <c r="P15" s="25">
        <v>1885</v>
      </c>
      <c r="Q15" s="25">
        <v>63</v>
      </c>
      <c r="R15" s="25">
        <v>2367</v>
      </c>
    </row>
    <row r="16" spans="1:18" s="7" customFormat="1" ht="27" customHeight="1" x14ac:dyDescent="0.45">
      <c r="A16" s="52"/>
      <c r="B16" s="33" t="s">
        <v>27</v>
      </c>
      <c r="C16" s="26">
        <v>5226</v>
      </c>
      <c r="D16" s="26">
        <v>1426</v>
      </c>
      <c r="E16" s="26">
        <v>1336</v>
      </c>
      <c r="F16" s="37"/>
      <c r="G16" s="37"/>
      <c r="H16" s="37"/>
      <c r="I16" s="37"/>
      <c r="J16" s="34"/>
      <c r="K16" s="34"/>
      <c r="L16" s="34"/>
      <c r="M16" s="34"/>
      <c r="N16" s="26">
        <v>2</v>
      </c>
      <c r="O16" s="26">
        <v>4</v>
      </c>
      <c r="P16" s="26">
        <v>1365</v>
      </c>
      <c r="Q16" s="26">
        <v>83</v>
      </c>
      <c r="R16" s="26">
        <v>3010</v>
      </c>
    </row>
    <row r="17" spans="1:18" s="7" customFormat="1" ht="27" customHeight="1" x14ac:dyDescent="0.45">
      <c r="A17" s="52"/>
      <c r="B17" s="33" t="s">
        <v>12</v>
      </c>
      <c r="C17" s="26">
        <v>4925</v>
      </c>
      <c r="D17" s="26">
        <v>1348</v>
      </c>
      <c r="E17" s="26">
        <v>1786</v>
      </c>
      <c r="F17" s="37"/>
      <c r="G17" s="26"/>
      <c r="H17" s="37"/>
      <c r="I17" s="37"/>
      <c r="J17" s="34"/>
      <c r="K17" s="34"/>
      <c r="L17" s="34"/>
      <c r="M17" s="34"/>
      <c r="N17" s="26">
        <v>1</v>
      </c>
      <c r="O17" s="26">
        <v>3</v>
      </c>
      <c r="P17" s="26">
        <v>1689</v>
      </c>
      <c r="Q17" s="26">
        <v>107</v>
      </c>
      <c r="R17" s="26">
        <v>4254</v>
      </c>
    </row>
    <row r="18" spans="1:18" s="7" customFormat="1" ht="27" customHeight="1" x14ac:dyDescent="0.45">
      <c r="A18" s="52"/>
      <c r="B18" s="33" t="s">
        <v>28</v>
      </c>
      <c r="C18" s="26">
        <v>4569</v>
      </c>
      <c r="D18" s="26">
        <v>1292</v>
      </c>
      <c r="E18" s="26">
        <v>1685</v>
      </c>
      <c r="F18" s="37"/>
      <c r="G18" s="26"/>
      <c r="H18" s="37"/>
      <c r="I18" s="37"/>
      <c r="J18" s="34"/>
      <c r="K18" s="34"/>
      <c r="L18" s="34"/>
      <c r="M18" s="34"/>
      <c r="N18" s="26">
        <v>3</v>
      </c>
      <c r="O18" s="26">
        <v>8</v>
      </c>
      <c r="P18" s="26">
        <v>1519</v>
      </c>
      <c r="Q18" s="26">
        <v>136</v>
      </c>
      <c r="R18" s="26">
        <v>6305</v>
      </c>
    </row>
    <row r="19" spans="1:18" s="7" customFormat="1" ht="27" customHeight="1" x14ac:dyDescent="0.45">
      <c r="A19" s="52"/>
      <c r="B19" s="33" t="s">
        <v>14</v>
      </c>
      <c r="C19" s="26">
        <v>4558</v>
      </c>
      <c r="D19" s="26">
        <v>1144</v>
      </c>
      <c r="E19" s="26">
        <v>1080</v>
      </c>
      <c r="F19" s="37"/>
      <c r="G19" s="26"/>
      <c r="H19" s="37"/>
      <c r="I19" s="37"/>
      <c r="J19" s="34"/>
      <c r="K19" s="34"/>
      <c r="L19" s="34"/>
      <c r="M19" s="34"/>
      <c r="N19" s="26">
        <v>2</v>
      </c>
      <c r="O19" s="26">
        <v>7</v>
      </c>
      <c r="P19" s="26">
        <v>1755</v>
      </c>
      <c r="Q19" s="26">
        <v>175</v>
      </c>
      <c r="R19" s="26">
        <v>5350</v>
      </c>
    </row>
    <row r="20" spans="1:18" s="7" customFormat="1" ht="27" customHeight="1" x14ac:dyDescent="0.45">
      <c r="A20" s="52"/>
      <c r="B20" s="33" t="s">
        <v>25</v>
      </c>
      <c r="C20" s="26">
        <v>5486</v>
      </c>
      <c r="D20" s="26">
        <v>1094</v>
      </c>
      <c r="E20" s="26">
        <v>1170</v>
      </c>
      <c r="F20" s="37"/>
      <c r="G20" s="26"/>
      <c r="H20" s="37"/>
      <c r="I20" s="37"/>
      <c r="J20" s="34"/>
      <c r="K20" s="34"/>
      <c r="L20" s="34"/>
      <c r="M20" s="34"/>
      <c r="N20" s="26">
        <v>1</v>
      </c>
      <c r="O20" s="26">
        <v>2</v>
      </c>
      <c r="P20" s="26">
        <v>1584</v>
      </c>
      <c r="Q20" s="26">
        <v>160</v>
      </c>
      <c r="R20" s="26">
        <v>5778</v>
      </c>
    </row>
    <row r="21" spans="1:18" s="7" customFormat="1" ht="27" customHeight="1" x14ac:dyDescent="0.45">
      <c r="A21" s="52"/>
      <c r="B21" s="33" t="s">
        <v>21</v>
      </c>
      <c r="C21" s="26">
        <v>5302</v>
      </c>
      <c r="D21" s="26">
        <v>1369</v>
      </c>
      <c r="E21" s="26">
        <v>1133</v>
      </c>
      <c r="F21" s="37"/>
      <c r="G21" s="26"/>
      <c r="H21" s="37"/>
      <c r="I21" s="37"/>
      <c r="J21" s="26">
        <v>286</v>
      </c>
      <c r="K21" s="26">
        <v>883</v>
      </c>
      <c r="L21" s="34"/>
      <c r="M21" s="34"/>
      <c r="N21" s="26">
        <v>1</v>
      </c>
      <c r="O21" s="26">
        <v>3</v>
      </c>
      <c r="P21" s="26">
        <v>1677</v>
      </c>
      <c r="Q21" s="26">
        <v>163</v>
      </c>
      <c r="R21" s="26">
        <v>6127</v>
      </c>
    </row>
    <row r="22" spans="1:18" s="7" customFormat="1" ht="27" customHeight="1" x14ac:dyDescent="0.45">
      <c r="A22" s="52"/>
      <c r="B22" s="33" t="s">
        <v>23</v>
      </c>
      <c r="C22" s="26">
        <v>6839</v>
      </c>
      <c r="D22" s="26">
        <v>1604</v>
      </c>
      <c r="E22" s="26">
        <v>848</v>
      </c>
      <c r="F22" s="37"/>
      <c r="G22" s="26"/>
      <c r="H22" s="37"/>
      <c r="I22" s="37"/>
      <c r="J22" s="26">
        <v>318</v>
      </c>
      <c r="K22" s="26">
        <v>1031</v>
      </c>
      <c r="L22" s="34"/>
      <c r="M22" s="34"/>
      <c r="N22" s="26">
        <v>1</v>
      </c>
      <c r="O22" s="26">
        <v>1</v>
      </c>
      <c r="P22" s="26">
        <v>1820</v>
      </c>
      <c r="Q22" s="26">
        <v>185</v>
      </c>
      <c r="R22" s="26">
        <v>8211</v>
      </c>
    </row>
    <row r="23" spans="1:18" s="7" customFormat="1" ht="27" customHeight="1" x14ac:dyDescent="0.45">
      <c r="A23" s="52"/>
      <c r="B23" s="33" t="s">
        <v>24</v>
      </c>
      <c r="C23" s="26">
        <v>5918</v>
      </c>
      <c r="D23" s="26">
        <v>1422</v>
      </c>
      <c r="E23" s="26">
        <v>1104</v>
      </c>
      <c r="F23" s="37"/>
      <c r="G23" s="26"/>
      <c r="H23" s="37"/>
      <c r="I23" s="37"/>
      <c r="J23" s="26">
        <v>296</v>
      </c>
      <c r="K23" s="26">
        <v>846</v>
      </c>
      <c r="L23" s="34"/>
      <c r="M23" s="34"/>
      <c r="N23" s="26"/>
      <c r="O23" s="26"/>
      <c r="P23" s="26">
        <v>1301</v>
      </c>
      <c r="Q23" s="26">
        <v>186</v>
      </c>
      <c r="R23" s="26">
        <v>8244</v>
      </c>
    </row>
    <row r="24" spans="1:18" s="7" customFormat="1" ht="27" customHeight="1" x14ac:dyDescent="0.45">
      <c r="A24" s="52"/>
      <c r="B24" s="33" t="s">
        <v>19</v>
      </c>
      <c r="C24" s="26">
        <v>6243</v>
      </c>
      <c r="D24" s="26">
        <v>1401</v>
      </c>
      <c r="E24" s="26">
        <v>1208</v>
      </c>
      <c r="F24" s="37"/>
      <c r="G24" s="26"/>
      <c r="H24" s="37"/>
      <c r="I24" s="37"/>
      <c r="J24" s="26">
        <v>302</v>
      </c>
      <c r="K24" s="26">
        <v>825</v>
      </c>
      <c r="L24" s="34"/>
      <c r="M24" s="34"/>
      <c r="N24" s="26"/>
      <c r="O24" s="26"/>
      <c r="P24" s="26">
        <v>1609</v>
      </c>
      <c r="Q24" s="26">
        <v>168</v>
      </c>
      <c r="R24" s="26">
        <v>5257</v>
      </c>
    </row>
    <row r="25" spans="1:18" s="7" customFormat="1" ht="27" customHeight="1" x14ac:dyDescent="0.45">
      <c r="A25" s="52"/>
      <c r="B25" s="33" t="s">
        <v>15</v>
      </c>
      <c r="C25" s="26">
        <v>6823</v>
      </c>
      <c r="D25" s="26">
        <v>1445</v>
      </c>
      <c r="E25" s="26">
        <v>2178</v>
      </c>
      <c r="F25" s="37"/>
      <c r="G25" s="26"/>
      <c r="H25" s="37"/>
      <c r="I25" s="37"/>
      <c r="J25" s="26">
        <v>252</v>
      </c>
      <c r="K25" s="26">
        <v>741</v>
      </c>
      <c r="L25" s="34"/>
      <c r="M25" s="34"/>
      <c r="N25" s="26">
        <v>2</v>
      </c>
      <c r="O25" s="26">
        <v>6</v>
      </c>
      <c r="P25" s="26">
        <v>1281</v>
      </c>
      <c r="Q25" s="26">
        <v>164</v>
      </c>
      <c r="R25" s="26">
        <v>45327</v>
      </c>
    </row>
    <row r="26" spans="1:18" s="7" customFormat="1" ht="27" customHeight="1" x14ac:dyDescent="0.45">
      <c r="A26" s="52"/>
      <c r="B26" s="33" t="s">
        <v>18</v>
      </c>
      <c r="C26" s="26">
        <v>6870</v>
      </c>
      <c r="D26" s="26">
        <v>1586</v>
      </c>
      <c r="E26" s="26">
        <v>3546</v>
      </c>
      <c r="F26" s="37"/>
      <c r="G26" s="26"/>
      <c r="H26" s="37"/>
      <c r="I26" s="37"/>
      <c r="J26" s="26">
        <v>243</v>
      </c>
      <c r="K26" s="26">
        <v>669</v>
      </c>
      <c r="L26" s="34"/>
      <c r="M26" s="34"/>
      <c r="N26" s="26">
        <v>1</v>
      </c>
      <c r="O26" s="26">
        <v>3</v>
      </c>
      <c r="P26" s="26">
        <v>1879</v>
      </c>
      <c r="Q26" s="26">
        <v>140</v>
      </c>
      <c r="R26" s="26">
        <v>4452</v>
      </c>
    </row>
    <row r="27" spans="1:18" x14ac:dyDescent="0.45">
      <c r="L27" s="27"/>
      <c r="M27" s="27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7"/>
  <sheetViews>
    <sheetView topLeftCell="B1" zoomScale="73" zoomScaleNormal="73" zoomScaleSheetLayoutView="75" workbookViewId="0">
      <selection activeCell="R7" sqref="R7"/>
    </sheetView>
  </sheetViews>
  <sheetFormatPr defaultRowHeight="17" x14ac:dyDescent="0.45"/>
  <cols>
    <col min="1" max="1" width="17" style="5" customWidth="1"/>
    <col min="2" max="2" width="8.75" style="6" customWidth="1"/>
    <col min="3" max="15" width="12.58203125" style="21" customWidth="1"/>
    <col min="16" max="17" width="15.5" style="21" customWidth="1"/>
    <col min="18" max="18" width="12.58203125" style="21" customWidth="1"/>
  </cols>
  <sheetData>
    <row r="1" spans="1:18" ht="36.75" customHeight="1" x14ac:dyDescent="0.45">
      <c r="B1" s="42" t="s">
        <v>5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36.75" customHeight="1" x14ac:dyDescent="0.45">
      <c r="A2" s="43" t="s">
        <v>11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 s="7" customFormat="1" ht="24.75" customHeight="1" x14ac:dyDescent="0.45">
      <c r="A3" s="44" t="s">
        <v>26</v>
      </c>
      <c r="B3" s="44" t="s">
        <v>32</v>
      </c>
      <c r="C3" s="45" t="s">
        <v>3</v>
      </c>
      <c r="D3" s="46"/>
      <c r="E3" s="46"/>
      <c r="F3" s="45"/>
      <c r="G3" s="47"/>
      <c r="H3" s="45" t="s">
        <v>4</v>
      </c>
      <c r="I3" s="46"/>
      <c r="J3" s="46"/>
      <c r="K3" s="46"/>
      <c r="L3" s="46"/>
      <c r="M3" s="46"/>
      <c r="N3" s="46"/>
      <c r="O3" s="46"/>
      <c r="P3" s="46"/>
      <c r="Q3" s="45"/>
      <c r="R3" s="47"/>
    </row>
    <row r="4" spans="1:18" s="8" customFormat="1" ht="27" customHeight="1" x14ac:dyDescent="0.45">
      <c r="A4" s="44"/>
      <c r="B4" s="44"/>
      <c r="C4" s="44" t="s">
        <v>31</v>
      </c>
      <c r="D4" s="44"/>
      <c r="E4" s="23" t="s">
        <v>6</v>
      </c>
      <c r="F4" s="48" t="s">
        <v>30</v>
      </c>
      <c r="G4" s="49"/>
      <c r="H4" s="44" t="s">
        <v>1</v>
      </c>
      <c r="I4" s="44"/>
      <c r="J4" s="44" t="s">
        <v>9</v>
      </c>
      <c r="K4" s="44"/>
      <c r="L4" s="44" t="s">
        <v>2</v>
      </c>
      <c r="M4" s="44"/>
      <c r="N4" s="44" t="s">
        <v>0</v>
      </c>
      <c r="O4" s="44"/>
      <c r="P4" s="23" t="s">
        <v>10</v>
      </c>
      <c r="Q4" s="48" t="s">
        <v>30</v>
      </c>
      <c r="R4" s="49"/>
    </row>
    <row r="5" spans="1:18" s="8" customFormat="1" ht="27" customHeight="1" x14ac:dyDescent="0.45">
      <c r="A5" s="44"/>
      <c r="B5" s="44"/>
      <c r="C5" s="16" t="s">
        <v>16</v>
      </c>
      <c r="D5" s="16" t="s">
        <v>29</v>
      </c>
      <c r="E5" s="16" t="s">
        <v>20</v>
      </c>
      <c r="F5" s="16" t="s">
        <v>20</v>
      </c>
      <c r="G5" s="16" t="s">
        <v>16</v>
      </c>
      <c r="H5" s="16" t="s">
        <v>16</v>
      </c>
      <c r="I5" s="16" t="s">
        <v>22</v>
      </c>
      <c r="J5" s="16" t="s">
        <v>16</v>
      </c>
      <c r="K5" s="16" t="s">
        <v>22</v>
      </c>
      <c r="L5" s="16" t="s">
        <v>16</v>
      </c>
      <c r="M5" s="16" t="s">
        <v>22</v>
      </c>
      <c r="N5" s="16" t="s">
        <v>16</v>
      </c>
      <c r="O5" s="16" t="s">
        <v>22</v>
      </c>
      <c r="P5" s="16" t="s">
        <v>22</v>
      </c>
      <c r="Q5" s="16" t="s">
        <v>20</v>
      </c>
      <c r="R5" s="16" t="s">
        <v>16</v>
      </c>
    </row>
    <row r="6" spans="1:18" s="8" customFormat="1" ht="27" customHeight="1" x14ac:dyDescent="0.45">
      <c r="A6" s="17" t="s">
        <v>33</v>
      </c>
      <c r="B6" s="17" t="s">
        <v>17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16</v>
      </c>
      <c r="G6" s="19">
        <f t="shared" si="0"/>
        <v>533</v>
      </c>
      <c r="H6" s="19">
        <f t="shared" si="0"/>
        <v>3084</v>
      </c>
      <c r="I6" s="19">
        <f t="shared" si="0"/>
        <v>10294</v>
      </c>
      <c r="J6" s="19">
        <f t="shared" si="0"/>
        <v>0</v>
      </c>
      <c r="K6" s="19">
        <f t="shared" si="0"/>
        <v>0</v>
      </c>
      <c r="L6" s="19">
        <f t="shared" si="0"/>
        <v>2510</v>
      </c>
      <c r="M6" s="19">
        <f t="shared" si="0"/>
        <v>10765</v>
      </c>
      <c r="N6" s="19">
        <f t="shared" si="0"/>
        <v>23</v>
      </c>
      <c r="O6" s="19">
        <f t="shared" si="0"/>
        <v>41</v>
      </c>
      <c r="P6" s="19">
        <f t="shared" si="0"/>
        <v>10863</v>
      </c>
      <c r="Q6" s="19">
        <f t="shared" si="0"/>
        <v>514</v>
      </c>
      <c r="R6" s="19">
        <f t="shared" si="0"/>
        <v>23452</v>
      </c>
    </row>
    <row r="7" spans="1:18" s="7" customFormat="1" ht="27" customHeight="1" thickBot="1" x14ac:dyDescent="0.5">
      <c r="A7" s="51" t="s">
        <v>34</v>
      </c>
      <c r="B7" s="18" t="s">
        <v>8</v>
      </c>
      <c r="C7" s="20">
        <f>SUM(C8:C13)</f>
        <v>0</v>
      </c>
      <c r="D7" s="20">
        <f t="shared" ref="D7:R7" si="1">SUM(D8:D13)</f>
        <v>0</v>
      </c>
      <c r="E7" s="20">
        <f t="shared" si="1"/>
        <v>0</v>
      </c>
      <c r="F7" s="20">
        <f t="shared" si="1"/>
        <v>16</v>
      </c>
      <c r="G7" s="20">
        <f t="shared" si="1"/>
        <v>533</v>
      </c>
      <c r="H7" s="20">
        <f t="shared" si="1"/>
        <v>3084</v>
      </c>
      <c r="I7" s="20">
        <f t="shared" si="1"/>
        <v>10294</v>
      </c>
      <c r="J7" s="20">
        <f t="shared" si="1"/>
        <v>0</v>
      </c>
      <c r="K7" s="20">
        <f t="shared" si="1"/>
        <v>0</v>
      </c>
      <c r="L7" s="20">
        <f t="shared" si="1"/>
        <v>2510</v>
      </c>
      <c r="M7" s="20">
        <f t="shared" si="1"/>
        <v>10765</v>
      </c>
      <c r="N7" s="20">
        <f t="shared" si="1"/>
        <v>3</v>
      </c>
      <c r="O7" s="20">
        <f t="shared" si="1"/>
        <v>7</v>
      </c>
      <c r="P7" s="20">
        <f t="shared" si="1"/>
        <v>1408</v>
      </c>
      <c r="Q7" s="20">
        <f t="shared" si="1"/>
        <v>41</v>
      </c>
      <c r="R7" s="20">
        <f t="shared" si="1"/>
        <v>2923</v>
      </c>
    </row>
    <row r="8" spans="1:18" s="7" customFormat="1" ht="27" customHeight="1" thickTop="1" x14ac:dyDescent="0.45">
      <c r="A8" s="52"/>
      <c r="B8" s="13" t="s">
        <v>13</v>
      </c>
      <c r="C8" s="12"/>
      <c r="D8" s="12"/>
      <c r="E8" s="14"/>
      <c r="F8" s="14">
        <v>0</v>
      </c>
      <c r="G8" s="14">
        <v>0</v>
      </c>
      <c r="H8" s="14"/>
      <c r="I8" s="14"/>
      <c r="J8" s="12"/>
      <c r="K8" s="12"/>
      <c r="L8" s="12"/>
      <c r="M8" s="12"/>
      <c r="N8" s="12">
        <v>1</v>
      </c>
      <c r="O8" s="12">
        <v>3</v>
      </c>
      <c r="P8" s="12">
        <v>837</v>
      </c>
      <c r="Q8" s="12">
        <v>26</v>
      </c>
      <c r="R8" s="14">
        <v>1235</v>
      </c>
    </row>
    <row r="9" spans="1:18" s="7" customFormat="1" ht="27" customHeight="1" x14ac:dyDescent="0.45">
      <c r="A9" s="52"/>
      <c r="B9" s="10" t="s">
        <v>27</v>
      </c>
      <c r="C9" s="4"/>
      <c r="D9" s="4"/>
      <c r="E9" s="11"/>
      <c r="F9" s="11">
        <v>0</v>
      </c>
      <c r="G9" s="11">
        <v>0</v>
      </c>
      <c r="H9" s="11"/>
      <c r="I9" s="11"/>
      <c r="J9" s="4"/>
      <c r="K9" s="4"/>
      <c r="L9" s="4"/>
      <c r="M9" s="4"/>
      <c r="N9" s="4">
        <v>1</v>
      </c>
      <c r="O9" s="4">
        <v>3</v>
      </c>
      <c r="P9" s="4">
        <v>157</v>
      </c>
      <c r="Q9" s="4">
        <v>0</v>
      </c>
      <c r="R9" s="11">
        <v>0</v>
      </c>
    </row>
    <row r="10" spans="1:18" s="7" customFormat="1" ht="27" customHeight="1" x14ac:dyDescent="0.45">
      <c r="A10" s="52"/>
      <c r="B10" s="10" t="s">
        <v>12</v>
      </c>
      <c r="C10" s="4"/>
      <c r="D10" s="4"/>
      <c r="E10" s="11"/>
      <c r="F10" s="11">
        <v>0</v>
      </c>
      <c r="G10" s="11">
        <v>0</v>
      </c>
      <c r="H10" s="11"/>
      <c r="I10" s="11"/>
      <c r="J10" s="4"/>
      <c r="K10" s="4"/>
      <c r="L10" s="4">
        <v>493</v>
      </c>
      <c r="M10" s="4">
        <v>2256</v>
      </c>
      <c r="N10" s="4">
        <v>0</v>
      </c>
      <c r="O10" s="4">
        <v>0</v>
      </c>
      <c r="P10" s="4"/>
      <c r="Q10" s="4">
        <v>0</v>
      </c>
      <c r="R10" s="11">
        <v>0</v>
      </c>
    </row>
    <row r="11" spans="1:18" s="7" customFormat="1" ht="27" customHeight="1" x14ac:dyDescent="0.45">
      <c r="A11" s="52"/>
      <c r="B11" s="10" t="s">
        <v>28</v>
      </c>
      <c r="C11" s="4"/>
      <c r="D11" s="4"/>
      <c r="E11" s="11"/>
      <c r="F11" s="11">
        <v>4</v>
      </c>
      <c r="G11" s="11">
        <v>16</v>
      </c>
      <c r="H11" s="11"/>
      <c r="I11" s="11"/>
      <c r="J11" s="4"/>
      <c r="K11" s="4"/>
      <c r="L11" s="4">
        <v>1012</v>
      </c>
      <c r="M11" s="4">
        <v>4818</v>
      </c>
      <c r="N11" s="4">
        <v>0</v>
      </c>
      <c r="O11" s="4">
        <v>0</v>
      </c>
      <c r="P11" s="4"/>
      <c r="Q11" s="4">
        <v>0</v>
      </c>
      <c r="R11" s="11">
        <v>0</v>
      </c>
    </row>
    <row r="12" spans="1:18" s="7" customFormat="1" ht="27" customHeight="1" x14ac:dyDescent="0.45">
      <c r="A12" s="52"/>
      <c r="B12" s="10" t="s">
        <v>14</v>
      </c>
      <c r="C12" s="4"/>
      <c r="D12" s="4"/>
      <c r="E12" s="11"/>
      <c r="F12" s="11">
        <v>5</v>
      </c>
      <c r="G12" s="11">
        <f>92+96+50</f>
        <v>238</v>
      </c>
      <c r="H12" s="11">
        <v>3084</v>
      </c>
      <c r="I12" s="11">
        <v>10294</v>
      </c>
      <c r="J12" s="4"/>
      <c r="K12" s="4"/>
      <c r="L12" s="4">
        <v>383</v>
      </c>
      <c r="M12" s="4">
        <v>957</v>
      </c>
      <c r="N12" s="4">
        <v>0</v>
      </c>
      <c r="O12" s="4">
        <v>0</v>
      </c>
      <c r="P12" s="4">
        <v>414</v>
      </c>
      <c r="Q12" s="4">
        <v>7</v>
      </c>
      <c r="R12" s="11">
        <v>409</v>
      </c>
    </row>
    <row r="13" spans="1:18" s="7" customFormat="1" ht="27" customHeight="1" x14ac:dyDescent="0.45">
      <c r="A13" s="52"/>
      <c r="B13" s="10" t="s">
        <v>25</v>
      </c>
      <c r="C13" s="4"/>
      <c r="D13" s="4"/>
      <c r="E13" s="11"/>
      <c r="F13" s="11">
        <v>7</v>
      </c>
      <c r="G13" s="11">
        <f>96+50+101+30+2</f>
        <v>279</v>
      </c>
      <c r="H13" s="11"/>
      <c r="I13" s="11"/>
      <c r="J13" s="4"/>
      <c r="K13" s="4"/>
      <c r="L13" s="4">
        <v>622</v>
      </c>
      <c r="M13" s="4">
        <v>2734</v>
      </c>
      <c r="N13" s="4">
        <v>1</v>
      </c>
      <c r="O13" s="4">
        <v>1</v>
      </c>
      <c r="P13" s="4"/>
      <c r="Q13" s="4">
        <v>8</v>
      </c>
      <c r="R13" s="11">
        <f>1028+251</f>
        <v>1279</v>
      </c>
    </row>
    <row r="14" spans="1:18" s="7" customFormat="1" ht="27" customHeight="1" thickBot="1" x14ac:dyDescent="0.5">
      <c r="A14" s="52"/>
      <c r="B14" s="18" t="s">
        <v>7</v>
      </c>
      <c r="C14" s="20">
        <f>SUM(C15:C26)</f>
        <v>0</v>
      </c>
      <c r="D14" s="20">
        <f t="shared" ref="D14:R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20</v>
      </c>
      <c r="O14" s="20">
        <f t="shared" si="2"/>
        <v>34</v>
      </c>
      <c r="P14" s="20">
        <f t="shared" si="2"/>
        <v>9455</v>
      </c>
      <c r="Q14" s="20">
        <f t="shared" si="2"/>
        <v>473</v>
      </c>
      <c r="R14" s="20">
        <f t="shared" si="2"/>
        <v>20529</v>
      </c>
    </row>
    <row r="15" spans="1:18" s="7" customFormat="1" ht="27" customHeight="1" thickTop="1" x14ac:dyDescent="0.45">
      <c r="A15" s="52"/>
      <c r="B15" s="13" t="s">
        <v>13</v>
      </c>
      <c r="C15" s="12"/>
      <c r="D15" s="12"/>
      <c r="E15" s="14"/>
      <c r="F15" s="14">
        <v>0</v>
      </c>
      <c r="G15" s="14">
        <v>0</v>
      </c>
      <c r="H15" s="14"/>
      <c r="I15" s="14"/>
      <c r="J15" s="12"/>
      <c r="K15" s="12"/>
      <c r="L15" s="12"/>
      <c r="M15" s="12"/>
      <c r="N15" s="12">
        <v>1</v>
      </c>
      <c r="O15" s="12">
        <v>3</v>
      </c>
      <c r="P15" s="12">
        <v>897</v>
      </c>
      <c r="Q15" s="12">
        <v>39</v>
      </c>
      <c r="R15" s="14">
        <v>1349</v>
      </c>
    </row>
    <row r="16" spans="1:18" s="7" customFormat="1" ht="27" customHeight="1" x14ac:dyDescent="0.45">
      <c r="A16" s="52"/>
      <c r="B16" s="10" t="s">
        <v>27</v>
      </c>
      <c r="C16" s="4"/>
      <c r="D16" s="4"/>
      <c r="E16" s="11"/>
      <c r="F16" s="11">
        <v>0</v>
      </c>
      <c r="G16" s="11">
        <v>0</v>
      </c>
      <c r="H16" s="11"/>
      <c r="I16" s="11"/>
      <c r="J16" s="4"/>
      <c r="K16" s="4"/>
      <c r="L16" s="4"/>
      <c r="M16" s="4"/>
      <c r="N16" s="4">
        <v>1</v>
      </c>
      <c r="O16" s="4">
        <v>1</v>
      </c>
      <c r="P16" s="4">
        <v>616</v>
      </c>
      <c r="Q16" s="4">
        <v>12</v>
      </c>
      <c r="R16" s="11">
        <v>1584</v>
      </c>
    </row>
    <row r="17" spans="1:18" s="7" customFormat="1" ht="27" customHeight="1" x14ac:dyDescent="0.45">
      <c r="A17" s="52"/>
      <c r="B17" s="10" t="s">
        <v>12</v>
      </c>
      <c r="C17" s="4"/>
      <c r="D17" s="4"/>
      <c r="E17" s="11"/>
      <c r="F17" s="11">
        <v>0</v>
      </c>
      <c r="G17" s="11">
        <v>0</v>
      </c>
      <c r="H17" s="11"/>
      <c r="I17" s="11"/>
      <c r="J17" s="4"/>
      <c r="K17" s="4"/>
      <c r="L17" s="4"/>
      <c r="M17" s="4"/>
      <c r="N17" s="4">
        <v>2</v>
      </c>
      <c r="O17" s="4">
        <v>4</v>
      </c>
      <c r="P17" s="4">
        <v>872</v>
      </c>
      <c r="Q17" s="4">
        <v>19</v>
      </c>
      <c r="R17" s="11">
        <v>1034</v>
      </c>
    </row>
    <row r="18" spans="1:18" s="7" customFormat="1" ht="27" customHeight="1" x14ac:dyDescent="0.45">
      <c r="A18" s="52"/>
      <c r="B18" s="10" t="s">
        <v>28</v>
      </c>
      <c r="C18" s="4"/>
      <c r="D18" s="4"/>
      <c r="E18" s="11"/>
      <c r="F18" s="11">
        <v>0</v>
      </c>
      <c r="G18" s="11">
        <v>0</v>
      </c>
      <c r="H18" s="11"/>
      <c r="I18" s="11"/>
      <c r="J18" s="4"/>
      <c r="K18" s="4"/>
      <c r="L18" s="4"/>
      <c r="M18" s="4"/>
      <c r="N18" s="4">
        <v>3</v>
      </c>
      <c r="O18" s="4">
        <v>4</v>
      </c>
      <c r="P18" s="4">
        <v>808</v>
      </c>
      <c r="Q18" s="4">
        <v>77</v>
      </c>
      <c r="R18" s="11">
        <v>2970</v>
      </c>
    </row>
    <row r="19" spans="1:18" s="7" customFormat="1" ht="27" customHeight="1" x14ac:dyDescent="0.45">
      <c r="A19" s="52"/>
      <c r="B19" s="10" t="s">
        <v>14</v>
      </c>
      <c r="C19" s="4"/>
      <c r="D19" s="4"/>
      <c r="E19" s="11"/>
      <c r="F19" s="11">
        <v>0</v>
      </c>
      <c r="G19" s="11">
        <v>0</v>
      </c>
      <c r="H19" s="11"/>
      <c r="I19" s="11"/>
      <c r="J19" s="4"/>
      <c r="K19" s="4"/>
      <c r="L19" s="4"/>
      <c r="M19" s="4"/>
      <c r="N19" s="4">
        <v>2</v>
      </c>
      <c r="O19" s="4">
        <v>2</v>
      </c>
      <c r="P19" s="4">
        <v>813</v>
      </c>
      <c r="Q19" s="4">
        <v>60</v>
      </c>
      <c r="R19" s="11">
        <v>2112</v>
      </c>
    </row>
    <row r="20" spans="1:18" s="7" customFormat="1" ht="27" customHeight="1" x14ac:dyDescent="0.45">
      <c r="A20" s="52"/>
      <c r="B20" s="10" t="s">
        <v>25</v>
      </c>
      <c r="C20" s="4"/>
      <c r="D20" s="4"/>
      <c r="E20" s="11"/>
      <c r="F20" s="11">
        <v>0</v>
      </c>
      <c r="G20" s="11">
        <v>0</v>
      </c>
      <c r="H20" s="11"/>
      <c r="I20" s="11"/>
      <c r="J20" s="4"/>
      <c r="K20" s="4"/>
      <c r="L20" s="4"/>
      <c r="M20" s="4"/>
      <c r="N20" s="4">
        <v>1</v>
      </c>
      <c r="O20" s="4">
        <v>2</v>
      </c>
      <c r="P20" s="4">
        <v>752</v>
      </c>
      <c r="Q20" s="4">
        <v>27</v>
      </c>
      <c r="R20" s="11">
        <v>1210</v>
      </c>
    </row>
    <row r="21" spans="1:18" s="7" customFormat="1" ht="27" customHeight="1" x14ac:dyDescent="0.45">
      <c r="A21" s="52"/>
      <c r="B21" s="10" t="s">
        <v>21</v>
      </c>
      <c r="C21" s="4"/>
      <c r="D21" s="4"/>
      <c r="E21" s="11"/>
      <c r="F21" s="11">
        <v>0</v>
      </c>
      <c r="G21" s="11">
        <v>0</v>
      </c>
      <c r="H21" s="11"/>
      <c r="I21" s="11"/>
      <c r="J21" s="4"/>
      <c r="K21" s="4"/>
      <c r="L21" s="4"/>
      <c r="M21" s="4"/>
      <c r="N21" s="4">
        <v>2</v>
      </c>
      <c r="O21" s="4">
        <v>3</v>
      </c>
      <c r="P21" s="4">
        <v>794</v>
      </c>
      <c r="Q21" s="4">
        <v>63</v>
      </c>
      <c r="R21" s="11">
        <v>1645</v>
      </c>
    </row>
    <row r="22" spans="1:18" s="7" customFormat="1" ht="27" customHeight="1" x14ac:dyDescent="0.45">
      <c r="A22" s="52"/>
      <c r="B22" s="10" t="s">
        <v>23</v>
      </c>
      <c r="C22" s="4"/>
      <c r="D22" s="4"/>
      <c r="E22" s="11"/>
      <c r="F22" s="11">
        <v>0</v>
      </c>
      <c r="G22" s="11">
        <v>0</v>
      </c>
      <c r="H22" s="11"/>
      <c r="I22" s="11"/>
      <c r="J22" s="4"/>
      <c r="K22" s="4"/>
      <c r="L22" s="4"/>
      <c r="M22" s="4"/>
      <c r="N22" s="4">
        <v>3</v>
      </c>
      <c r="O22" s="4">
        <v>6</v>
      </c>
      <c r="P22" s="4">
        <v>794</v>
      </c>
      <c r="Q22" s="4">
        <v>44</v>
      </c>
      <c r="R22" s="11">
        <v>1610</v>
      </c>
    </row>
    <row r="23" spans="1:18" s="7" customFormat="1" ht="27" customHeight="1" x14ac:dyDescent="0.45">
      <c r="A23" s="52"/>
      <c r="B23" s="10" t="s">
        <v>24</v>
      </c>
      <c r="C23" s="4"/>
      <c r="D23" s="4"/>
      <c r="E23" s="11"/>
      <c r="F23" s="11">
        <v>0</v>
      </c>
      <c r="G23" s="11">
        <v>0</v>
      </c>
      <c r="H23" s="11"/>
      <c r="I23" s="11"/>
      <c r="J23" s="4"/>
      <c r="K23" s="4"/>
      <c r="L23" s="4"/>
      <c r="M23" s="4"/>
      <c r="N23" s="4">
        <v>1</v>
      </c>
      <c r="O23" s="4">
        <v>2</v>
      </c>
      <c r="P23" s="4">
        <v>655</v>
      </c>
      <c r="Q23" s="4">
        <v>73</v>
      </c>
      <c r="R23" s="11">
        <v>2450</v>
      </c>
    </row>
    <row r="24" spans="1:18" s="7" customFormat="1" ht="27" customHeight="1" x14ac:dyDescent="0.45">
      <c r="A24" s="52"/>
      <c r="B24" s="10" t="s">
        <v>19</v>
      </c>
      <c r="C24" s="4"/>
      <c r="D24" s="4"/>
      <c r="E24" s="11"/>
      <c r="F24" s="11">
        <v>0</v>
      </c>
      <c r="G24" s="11">
        <v>0</v>
      </c>
      <c r="H24" s="11"/>
      <c r="I24" s="11"/>
      <c r="J24" s="4"/>
      <c r="K24" s="4"/>
      <c r="L24" s="4"/>
      <c r="M24" s="4"/>
      <c r="N24" s="4">
        <v>0</v>
      </c>
      <c r="O24" s="4">
        <v>0</v>
      </c>
      <c r="P24" s="4">
        <v>918</v>
      </c>
      <c r="Q24" s="4">
        <v>32</v>
      </c>
      <c r="R24" s="11">
        <v>1980</v>
      </c>
    </row>
    <row r="25" spans="1:18" s="7" customFormat="1" ht="27" customHeight="1" x14ac:dyDescent="0.45">
      <c r="A25" s="52"/>
      <c r="B25" s="10" t="s">
        <v>15</v>
      </c>
      <c r="C25" s="4"/>
      <c r="D25" s="4"/>
      <c r="E25" s="11"/>
      <c r="F25" s="11">
        <v>0</v>
      </c>
      <c r="G25" s="11">
        <v>0</v>
      </c>
      <c r="H25" s="11"/>
      <c r="I25" s="11"/>
      <c r="J25" s="4"/>
      <c r="K25" s="4"/>
      <c r="L25" s="4"/>
      <c r="M25" s="4"/>
      <c r="N25" s="4">
        <v>2</v>
      </c>
      <c r="O25" s="4">
        <v>3</v>
      </c>
      <c r="P25" s="4">
        <v>811</v>
      </c>
      <c r="Q25" s="4">
        <v>18</v>
      </c>
      <c r="R25" s="11">
        <v>1905</v>
      </c>
    </row>
    <row r="26" spans="1:18" s="7" customFormat="1" ht="27" customHeight="1" x14ac:dyDescent="0.45">
      <c r="A26" s="52"/>
      <c r="B26" s="10" t="s">
        <v>18</v>
      </c>
      <c r="C26" s="4"/>
      <c r="D26" s="4"/>
      <c r="E26" s="11"/>
      <c r="F26" s="11">
        <v>0</v>
      </c>
      <c r="G26" s="11">
        <v>0</v>
      </c>
      <c r="H26" s="11"/>
      <c r="I26" s="11"/>
      <c r="J26" s="4"/>
      <c r="K26" s="4"/>
      <c r="L26" s="4"/>
      <c r="M26" s="4"/>
      <c r="N26" s="4">
        <v>2</v>
      </c>
      <c r="O26" s="4">
        <v>4</v>
      </c>
      <c r="P26" s="4">
        <v>725</v>
      </c>
      <c r="Q26" s="4">
        <v>9</v>
      </c>
      <c r="R26" s="11">
        <v>680</v>
      </c>
    </row>
    <row r="27" spans="1:18" x14ac:dyDescent="0.45">
      <c r="L27" s="27"/>
      <c r="M27" s="27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7"/>
  <sheetViews>
    <sheetView zoomScale="73" zoomScaleNormal="73" zoomScaleSheetLayoutView="75" workbookViewId="0">
      <selection activeCell="M24" sqref="M24"/>
    </sheetView>
  </sheetViews>
  <sheetFormatPr defaultRowHeight="17" x14ac:dyDescent="0.45"/>
  <cols>
    <col min="1" max="1" width="17" style="5" customWidth="1"/>
    <col min="2" max="2" width="8.75" style="6" customWidth="1"/>
    <col min="3" max="15" width="12.58203125" style="21" customWidth="1"/>
    <col min="16" max="17" width="15.5" style="21" customWidth="1"/>
    <col min="18" max="18" width="12.58203125" style="21" customWidth="1"/>
  </cols>
  <sheetData>
    <row r="1" spans="1:18" ht="36.75" customHeight="1" x14ac:dyDescent="0.45">
      <c r="B1" s="42" t="s">
        <v>5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36.75" customHeight="1" x14ac:dyDescent="0.45">
      <c r="A2" s="43" t="s">
        <v>11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 s="7" customFormat="1" ht="24.75" customHeight="1" x14ac:dyDescent="0.45">
      <c r="A3" s="44" t="s">
        <v>26</v>
      </c>
      <c r="B3" s="44" t="s">
        <v>32</v>
      </c>
      <c r="C3" s="45" t="s">
        <v>3</v>
      </c>
      <c r="D3" s="46"/>
      <c r="E3" s="46"/>
      <c r="F3" s="45"/>
      <c r="G3" s="47"/>
      <c r="H3" s="45" t="s">
        <v>4</v>
      </c>
      <c r="I3" s="46"/>
      <c r="J3" s="46"/>
      <c r="K3" s="46"/>
      <c r="L3" s="46"/>
      <c r="M3" s="46"/>
      <c r="N3" s="46"/>
      <c r="O3" s="46"/>
      <c r="P3" s="46"/>
      <c r="Q3" s="45"/>
      <c r="R3" s="47"/>
    </row>
    <row r="4" spans="1:18" s="8" customFormat="1" ht="27" customHeight="1" x14ac:dyDescent="0.45">
      <c r="A4" s="44"/>
      <c r="B4" s="44"/>
      <c r="C4" s="44" t="s">
        <v>31</v>
      </c>
      <c r="D4" s="44"/>
      <c r="E4" s="23" t="s">
        <v>6</v>
      </c>
      <c r="F4" s="48" t="s">
        <v>30</v>
      </c>
      <c r="G4" s="49"/>
      <c r="H4" s="44" t="s">
        <v>1</v>
      </c>
      <c r="I4" s="44"/>
      <c r="J4" s="44" t="s">
        <v>9</v>
      </c>
      <c r="K4" s="44"/>
      <c r="L4" s="44" t="s">
        <v>2</v>
      </c>
      <c r="M4" s="44"/>
      <c r="N4" s="44" t="s">
        <v>0</v>
      </c>
      <c r="O4" s="44"/>
      <c r="P4" s="23" t="s">
        <v>10</v>
      </c>
      <c r="Q4" s="48" t="s">
        <v>30</v>
      </c>
      <c r="R4" s="49"/>
    </row>
    <row r="5" spans="1:18" s="8" customFormat="1" ht="27" customHeight="1" x14ac:dyDescent="0.45">
      <c r="A5" s="44"/>
      <c r="B5" s="44"/>
      <c r="C5" s="16" t="s">
        <v>16</v>
      </c>
      <c r="D5" s="16" t="s">
        <v>29</v>
      </c>
      <c r="E5" s="16" t="s">
        <v>20</v>
      </c>
      <c r="F5" s="16" t="s">
        <v>20</v>
      </c>
      <c r="G5" s="16" t="s">
        <v>16</v>
      </c>
      <c r="H5" s="16" t="s">
        <v>16</v>
      </c>
      <c r="I5" s="16" t="s">
        <v>22</v>
      </c>
      <c r="J5" s="16" t="s">
        <v>16</v>
      </c>
      <c r="K5" s="16" t="s">
        <v>22</v>
      </c>
      <c r="L5" s="16" t="s">
        <v>16</v>
      </c>
      <c r="M5" s="16" t="s">
        <v>22</v>
      </c>
      <c r="N5" s="16" t="s">
        <v>16</v>
      </c>
      <c r="O5" s="16" t="s">
        <v>22</v>
      </c>
      <c r="P5" s="16" t="s">
        <v>22</v>
      </c>
      <c r="Q5" s="16" t="s">
        <v>20</v>
      </c>
      <c r="R5" s="16" t="s">
        <v>16</v>
      </c>
    </row>
    <row r="6" spans="1:18" s="8" customFormat="1" ht="27" customHeight="1" x14ac:dyDescent="0.45">
      <c r="A6" s="17" t="s">
        <v>33</v>
      </c>
      <c r="B6" s="17" t="s">
        <v>17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4</v>
      </c>
      <c r="G6" s="19">
        <f t="shared" si="0"/>
        <v>180</v>
      </c>
      <c r="H6" s="19">
        <f t="shared" si="0"/>
        <v>4885</v>
      </c>
      <c r="I6" s="19">
        <f t="shared" si="0"/>
        <v>16075</v>
      </c>
      <c r="J6" s="19">
        <f t="shared" si="0"/>
        <v>0</v>
      </c>
      <c r="K6" s="19">
        <f t="shared" si="0"/>
        <v>0</v>
      </c>
      <c r="L6" s="19">
        <f t="shared" si="0"/>
        <v>2480</v>
      </c>
      <c r="M6" s="19">
        <f t="shared" si="0"/>
        <v>10714</v>
      </c>
      <c r="N6" s="19">
        <f t="shared" si="0"/>
        <v>0</v>
      </c>
      <c r="O6" s="19">
        <f t="shared" si="0"/>
        <v>0</v>
      </c>
      <c r="P6" s="19">
        <f t="shared" si="0"/>
        <v>5469</v>
      </c>
      <c r="Q6" s="19">
        <f t="shared" si="0"/>
        <v>375</v>
      </c>
      <c r="R6" s="19">
        <f t="shared" si="0"/>
        <v>10188</v>
      </c>
    </row>
    <row r="7" spans="1:18" s="7" customFormat="1" ht="27" customHeight="1" thickBot="1" x14ac:dyDescent="0.5">
      <c r="A7" s="51" t="s">
        <v>34</v>
      </c>
      <c r="B7" s="18" t="s">
        <v>8</v>
      </c>
      <c r="C7" s="20">
        <f>SUM(C8:C13)</f>
        <v>0</v>
      </c>
      <c r="D7" s="20">
        <f t="shared" ref="D7:Q7" si="1">SUM(D8:D13)</f>
        <v>0</v>
      </c>
      <c r="E7" s="20">
        <f t="shared" si="1"/>
        <v>0</v>
      </c>
      <c r="F7" s="20">
        <f t="shared" si="1"/>
        <v>4</v>
      </c>
      <c r="G7" s="20">
        <f t="shared" si="1"/>
        <v>180</v>
      </c>
      <c r="H7" s="20">
        <f t="shared" si="1"/>
        <v>4885</v>
      </c>
      <c r="I7" s="20">
        <f t="shared" si="1"/>
        <v>16075</v>
      </c>
      <c r="J7" s="20">
        <f t="shared" si="1"/>
        <v>0</v>
      </c>
      <c r="K7" s="20">
        <f t="shared" si="1"/>
        <v>0</v>
      </c>
      <c r="L7" s="20">
        <f t="shared" si="1"/>
        <v>2480</v>
      </c>
      <c r="M7" s="20">
        <f t="shared" si="1"/>
        <v>10714</v>
      </c>
      <c r="N7" s="20">
        <f t="shared" si="1"/>
        <v>0</v>
      </c>
      <c r="O7" s="20">
        <f t="shared" si="1"/>
        <v>0</v>
      </c>
      <c r="P7" s="20">
        <f t="shared" si="1"/>
        <v>871</v>
      </c>
      <c r="Q7" s="20">
        <f t="shared" si="1"/>
        <v>34</v>
      </c>
      <c r="R7" s="20">
        <f>SUM(R8:R13)</f>
        <v>1116</v>
      </c>
    </row>
    <row r="8" spans="1:18" s="7" customFormat="1" ht="27" customHeight="1" thickTop="1" x14ac:dyDescent="0.45">
      <c r="A8" s="52"/>
      <c r="B8" s="13" t="s">
        <v>13</v>
      </c>
      <c r="C8" s="12"/>
      <c r="D8" s="12"/>
      <c r="E8" s="14"/>
      <c r="F8" s="14">
        <v>0</v>
      </c>
      <c r="G8" s="14">
        <v>0</v>
      </c>
      <c r="H8" s="14"/>
      <c r="I8" s="14"/>
      <c r="J8" s="12"/>
      <c r="K8" s="12"/>
      <c r="L8" s="12"/>
      <c r="M8" s="12"/>
      <c r="N8" s="12"/>
      <c r="O8" s="12"/>
      <c r="P8" s="12">
        <v>529</v>
      </c>
      <c r="Q8" s="12">
        <v>34</v>
      </c>
      <c r="R8" s="14">
        <v>1116</v>
      </c>
    </row>
    <row r="9" spans="1:18" s="7" customFormat="1" ht="27" customHeight="1" x14ac:dyDescent="0.45">
      <c r="A9" s="52"/>
      <c r="B9" s="10" t="s">
        <v>27</v>
      </c>
      <c r="C9" s="4"/>
      <c r="D9" s="4"/>
      <c r="E9" s="11"/>
      <c r="F9" s="11">
        <v>0</v>
      </c>
      <c r="G9" s="11">
        <v>0</v>
      </c>
      <c r="H9" s="11"/>
      <c r="I9" s="11"/>
      <c r="J9" s="4"/>
      <c r="K9" s="4"/>
      <c r="L9" s="4"/>
      <c r="M9" s="4"/>
      <c r="N9" s="4"/>
      <c r="O9" s="4"/>
      <c r="P9" s="4">
        <v>86</v>
      </c>
      <c r="Q9" s="4">
        <v>0</v>
      </c>
      <c r="R9" s="11">
        <v>0</v>
      </c>
    </row>
    <row r="10" spans="1:18" s="7" customFormat="1" ht="27" customHeight="1" x14ac:dyDescent="0.45">
      <c r="A10" s="52"/>
      <c r="B10" s="10" t="s">
        <v>12</v>
      </c>
      <c r="C10" s="4"/>
      <c r="D10" s="4"/>
      <c r="E10" s="11"/>
      <c r="F10" s="11">
        <v>0</v>
      </c>
      <c r="G10" s="11">
        <v>0</v>
      </c>
      <c r="H10" s="11"/>
      <c r="I10" s="11"/>
      <c r="J10" s="4"/>
      <c r="K10" s="4"/>
      <c r="L10" s="4">
        <v>492</v>
      </c>
      <c r="M10" s="4">
        <v>2317</v>
      </c>
      <c r="N10" s="4"/>
      <c r="O10" s="4"/>
      <c r="P10" s="4"/>
      <c r="Q10" s="4">
        <v>0</v>
      </c>
      <c r="R10" s="11">
        <v>0</v>
      </c>
    </row>
    <row r="11" spans="1:18" s="7" customFormat="1" ht="27" customHeight="1" x14ac:dyDescent="0.45">
      <c r="A11" s="52"/>
      <c r="B11" s="10" t="s">
        <v>28</v>
      </c>
      <c r="C11" s="4"/>
      <c r="D11" s="4"/>
      <c r="E11" s="11"/>
      <c r="F11" s="11">
        <v>0</v>
      </c>
      <c r="G11" s="11">
        <v>0</v>
      </c>
      <c r="H11" s="11"/>
      <c r="I11" s="11"/>
      <c r="J11" s="4"/>
      <c r="K11" s="4"/>
      <c r="L11" s="4">
        <v>970</v>
      </c>
      <c r="M11" s="4">
        <v>4243</v>
      </c>
      <c r="N11" s="4"/>
      <c r="O11" s="4"/>
      <c r="P11" s="4"/>
      <c r="Q11" s="4">
        <v>0</v>
      </c>
      <c r="R11" s="11">
        <v>0</v>
      </c>
    </row>
    <row r="12" spans="1:18" s="7" customFormat="1" ht="27" customHeight="1" x14ac:dyDescent="0.45">
      <c r="A12" s="52"/>
      <c r="B12" s="10" t="s">
        <v>14</v>
      </c>
      <c r="C12" s="4"/>
      <c r="D12" s="4"/>
      <c r="E12" s="11"/>
      <c r="F12" s="11">
        <v>0</v>
      </c>
      <c r="G12" s="11">
        <v>0</v>
      </c>
      <c r="H12" s="11">
        <v>4885</v>
      </c>
      <c r="I12" s="11">
        <v>16075</v>
      </c>
      <c r="J12" s="4"/>
      <c r="K12" s="4"/>
      <c r="L12" s="4">
        <v>389</v>
      </c>
      <c r="M12" s="4">
        <v>1536</v>
      </c>
      <c r="N12" s="4"/>
      <c r="O12" s="4"/>
      <c r="P12" s="4">
        <v>256</v>
      </c>
      <c r="Q12" s="4">
        <v>0</v>
      </c>
      <c r="R12" s="11">
        <v>0</v>
      </c>
    </row>
    <row r="13" spans="1:18" s="7" customFormat="1" ht="27" customHeight="1" x14ac:dyDescent="0.45">
      <c r="A13" s="52"/>
      <c r="B13" s="10" t="s">
        <v>25</v>
      </c>
      <c r="C13" s="4"/>
      <c r="D13" s="4"/>
      <c r="E13" s="11"/>
      <c r="F13" s="11">
        <v>4</v>
      </c>
      <c r="G13" s="11">
        <v>180</v>
      </c>
      <c r="H13" s="11"/>
      <c r="I13" s="11"/>
      <c r="J13" s="4"/>
      <c r="K13" s="4"/>
      <c r="L13" s="4">
        <v>629</v>
      </c>
      <c r="M13" s="4">
        <v>2618</v>
      </c>
      <c r="N13" s="4"/>
      <c r="O13" s="4"/>
      <c r="P13" s="4"/>
      <c r="Q13" s="4">
        <v>0</v>
      </c>
      <c r="R13" s="11">
        <v>0</v>
      </c>
    </row>
    <row r="14" spans="1:18" s="7" customFormat="1" ht="27" customHeight="1" thickBot="1" x14ac:dyDescent="0.5">
      <c r="A14" s="52"/>
      <c r="B14" s="18" t="s">
        <v>7</v>
      </c>
      <c r="C14" s="20">
        <f>SUM(C15:C26)</f>
        <v>0</v>
      </c>
      <c r="D14" s="20">
        <f t="shared" ref="D14:R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0</v>
      </c>
      <c r="O14" s="20">
        <f t="shared" si="2"/>
        <v>0</v>
      </c>
      <c r="P14" s="20">
        <f t="shared" si="2"/>
        <v>4598</v>
      </c>
      <c r="Q14" s="20">
        <f t="shared" si="2"/>
        <v>341</v>
      </c>
      <c r="R14" s="20">
        <f t="shared" si="2"/>
        <v>9072</v>
      </c>
    </row>
    <row r="15" spans="1:18" s="7" customFormat="1" ht="27" customHeight="1" thickTop="1" x14ac:dyDescent="0.45">
      <c r="A15" s="52"/>
      <c r="B15" s="13" t="s">
        <v>13</v>
      </c>
      <c r="C15" s="12"/>
      <c r="D15" s="12"/>
      <c r="E15" s="14"/>
      <c r="F15" s="14">
        <v>0</v>
      </c>
      <c r="G15" s="14">
        <v>0</v>
      </c>
      <c r="H15" s="14"/>
      <c r="I15" s="14"/>
      <c r="J15" s="12"/>
      <c r="K15" s="12"/>
      <c r="L15" s="12"/>
      <c r="M15" s="12"/>
      <c r="N15" s="12"/>
      <c r="O15" s="12"/>
      <c r="P15" s="12">
        <v>419</v>
      </c>
      <c r="Q15" s="12">
        <v>22</v>
      </c>
      <c r="R15" s="14">
        <v>484</v>
      </c>
    </row>
    <row r="16" spans="1:18" s="7" customFormat="1" ht="27" customHeight="1" x14ac:dyDescent="0.45">
      <c r="A16" s="52"/>
      <c r="B16" s="10" t="s">
        <v>27</v>
      </c>
      <c r="C16" s="4"/>
      <c r="D16" s="4"/>
      <c r="E16" s="11"/>
      <c r="F16" s="11">
        <v>0</v>
      </c>
      <c r="G16" s="11">
        <v>0</v>
      </c>
      <c r="H16" s="11"/>
      <c r="I16" s="11"/>
      <c r="J16" s="4"/>
      <c r="K16" s="4"/>
      <c r="L16" s="4"/>
      <c r="M16" s="4"/>
      <c r="N16" s="4"/>
      <c r="O16" s="4"/>
      <c r="P16" s="4">
        <v>330</v>
      </c>
      <c r="Q16" s="4">
        <v>9</v>
      </c>
      <c r="R16" s="11">
        <v>242</v>
      </c>
    </row>
    <row r="17" spans="1:18" s="7" customFormat="1" ht="27" customHeight="1" x14ac:dyDescent="0.45">
      <c r="A17" s="52"/>
      <c r="B17" s="10" t="s">
        <v>12</v>
      </c>
      <c r="C17" s="4"/>
      <c r="D17" s="4"/>
      <c r="E17" s="11"/>
      <c r="F17" s="11">
        <v>0</v>
      </c>
      <c r="G17" s="11">
        <v>0</v>
      </c>
      <c r="H17" s="11"/>
      <c r="I17" s="11"/>
      <c r="J17" s="4"/>
      <c r="K17" s="4"/>
      <c r="L17" s="4"/>
      <c r="M17" s="4"/>
      <c r="N17" s="4"/>
      <c r="O17" s="4"/>
      <c r="P17" s="4">
        <v>389</v>
      </c>
      <c r="Q17" s="4">
        <v>31</v>
      </c>
      <c r="R17" s="11">
        <v>676</v>
      </c>
    </row>
    <row r="18" spans="1:18" s="7" customFormat="1" ht="27" customHeight="1" x14ac:dyDescent="0.45">
      <c r="A18" s="52"/>
      <c r="B18" s="10" t="s">
        <v>28</v>
      </c>
      <c r="C18" s="4"/>
      <c r="D18" s="4"/>
      <c r="E18" s="11"/>
      <c r="F18" s="11">
        <v>0</v>
      </c>
      <c r="G18" s="11">
        <v>0</v>
      </c>
      <c r="H18" s="11"/>
      <c r="I18" s="11"/>
      <c r="J18" s="4"/>
      <c r="K18" s="4"/>
      <c r="L18" s="4"/>
      <c r="M18" s="4"/>
      <c r="N18" s="4"/>
      <c r="O18" s="4"/>
      <c r="P18" s="4">
        <v>392</v>
      </c>
      <c r="Q18" s="4">
        <v>40</v>
      </c>
      <c r="R18" s="11">
        <v>1110</v>
      </c>
    </row>
    <row r="19" spans="1:18" s="7" customFormat="1" ht="27" customHeight="1" x14ac:dyDescent="0.45">
      <c r="A19" s="52"/>
      <c r="B19" s="10" t="s">
        <v>14</v>
      </c>
      <c r="C19" s="4"/>
      <c r="D19" s="4"/>
      <c r="E19" s="11"/>
      <c r="F19" s="11">
        <v>0</v>
      </c>
      <c r="G19" s="11">
        <v>0</v>
      </c>
      <c r="H19" s="11"/>
      <c r="I19" s="11"/>
      <c r="J19" s="4"/>
      <c r="K19" s="4"/>
      <c r="L19" s="4"/>
      <c r="M19" s="4"/>
      <c r="N19" s="4"/>
      <c r="O19" s="4"/>
      <c r="P19" s="4">
        <v>433</v>
      </c>
      <c r="Q19" s="4">
        <v>31</v>
      </c>
      <c r="R19" s="11">
        <v>1140</v>
      </c>
    </row>
    <row r="20" spans="1:18" s="7" customFormat="1" ht="27" customHeight="1" x14ac:dyDescent="0.45">
      <c r="A20" s="52"/>
      <c r="B20" s="10" t="s">
        <v>25</v>
      </c>
      <c r="C20" s="4"/>
      <c r="D20" s="4"/>
      <c r="E20" s="11"/>
      <c r="F20" s="11">
        <v>0</v>
      </c>
      <c r="G20" s="11">
        <v>0</v>
      </c>
      <c r="H20" s="11"/>
      <c r="I20" s="11"/>
      <c r="J20" s="4"/>
      <c r="K20" s="4"/>
      <c r="L20" s="4"/>
      <c r="M20" s="4"/>
      <c r="N20" s="4"/>
      <c r="O20" s="4"/>
      <c r="P20" s="4">
        <v>364</v>
      </c>
      <c r="Q20" s="4">
        <v>25</v>
      </c>
      <c r="R20" s="11">
        <v>720</v>
      </c>
    </row>
    <row r="21" spans="1:18" s="7" customFormat="1" ht="27" customHeight="1" x14ac:dyDescent="0.45">
      <c r="A21" s="52"/>
      <c r="B21" s="10" t="s">
        <v>21</v>
      </c>
      <c r="C21" s="4"/>
      <c r="D21" s="4"/>
      <c r="E21" s="11"/>
      <c r="F21" s="11">
        <v>0</v>
      </c>
      <c r="G21" s="11">
        <v>0</v>
      </c>
      <c r="H21" s="11"/>
      <c r="I21" s="11"/>
      <c r="J21" s="4"/>
      <c r="K21" s="4"/>
      <c r="L21" s="4"/>
      <c r="M21" s="4"/>
      <c r="N21" s="4"/>
      <c r="O21" s="4"/>
      <c r="P21" s="4">
        <v>211</v>
      </c>
      <c r="Q21" s="4">
        <v>8</v>
      </c>
      <c r="R21" s="11">
        <v>230</v>
      </c>
    </row>
    <row r="22" spans="1:18" s="7" customFormat="1" ht="27" customHeight="1" x14ac:dyDescent="0.45">
      <c r="A22" s="52"/>
      <c r="B22" s="10" t="s">
        <v>23</v>
      </c>
      <c r="C22" s="4"/>
      <c r="D22" s="4"/>
      <c r="E22" s="11"/>
      <c r="F22" s="11">
        <v>0</v>
      </c>
      <c r="G22" s="11">
        <v>0</v>
      </c>
      <c r="H22" s="11"/>
      <c r="I22" s="11"/>
      <c r="J22" s="4"/>
      <c r="K22" s="4"/>
      <c r="L22" s="4"/>
      <c r="M22" s="4"/>
      <c r="N22" s="4"/>
      <c r="O22" s="4"/>
      <c r="P22" s="4">
        <v>439</v>
      </c>
      <c r="Q22" s="4">
        <v>25</v>
      </c>
      <c r="R22" s="11">
        <v>925</v>
      </c>
    </row>
    <row r="23" spans="1:18" s="7" customFormat="1" ht="27" customHeight="1" x14ac:dyDescent="0.45">
      <c r="A23" s="52"/>
      <c r="B23" s="10" t="s">
        <v>24</v>
      </c>
      <c r="C23" s="4"/>
      <c r="D23" s="4"/>
      <c r="E23" s="11"/>
      <c r="F23" s="11">
        <v>0</v>
      </c>
      <c r="G23" s="11">
        <v>0</v>
      </c>
      <c r="H23" s="11"/>
      <c r="I23" s="11"/>
      <c r="J23" s="4"/>
      <c r="K23" s="4"/>
      <c r="L23" s="4"/>
      <c r="M23" s="4"/>
      <c r="N23" s="4"/>
      <c r="O23" s="4"/>
      <c r="P23" s="4">
        <v>348</v>
      </c>
      <c r="Q23" s="4">
        <v>27</v>
      </c>
      <c r="R23" s="11">
        <v>502</v>
      </c>
    </row>
    <row r="24" spans="1:18" s="7" customFormat="1" ht="27" customHeight="1" x14ac:dyDescent="0.45">
      <c r="A24" s="52"/>
      <c r="B24" s="10" t="s">
        <v>19</v>
      </c>
      <c r="C24" s="4"/>
      <c r="D24" s="4"/>
      <c r="E24" s="11"/>
      <c r="F24" s="11">
        <v>0</v>
      </c>
      <c r="G24" s="11">
        <v>0</v>
      </c>
      <c r="H24" s="11"/>
      <c r="I24" s="11"/>
      <c r="J24" s="4"/>
      <c r="K24" s="4"/>
      <c r="L24" s="4"/>
      <c r="M24" s="4"/>
      <c r="N24" s="4"/>
      <c r="O24" s="4"/>
      <c r="P24" s="4">
        <v>460</v>
      </c>
      <c r="Q24" s="4">
        <v>54</v>
      </c>
      <c r="R24" s="11">
        <v>1563</v>
      </c>
    </row>
    <row r="25" spans="1:18" s="7" customFormat="1" ht="27" customHeight="1" x14ac:dyDescent="0.45">
      <c r="A25" s="52"/>
      <c r="B25" s="10" t="s">
        <v>15</v>
      </c>
      <c r="C25" s="4"/>
      <c r="D25" s="4"/>
      <c r="E25" s="11"/>
      <c r="F25" s="11">
        <v>0</v>
      </c>
      <c r="G25" s="11">
        <v>0</v>
      </c>
      <c r="H25" s="11"/>
      <c r="I25" s="11"/>
      <c r="J25" s="4"/>
      <c r="K25" s="4"/>
      <c r="L25" s="4"/>
      <c r="M25" s="4"/>
      <c r="N25" s="4"/>
      <c r="O25" s="4"/>
      <c r="P25" s="4">
        <v>407</v>
      </c>
      <c r="Q25" s="4">
        <v>54</v>
      </c>
      <c r="R25" s="11">
        <v>900</v>
      </c>
    </row>
    <row r="26" spans="1:18" s="7" customFormat="1" ht="27" customHeight="1" x14ac:dyDescent="0.45">
      <c r="A26" s="52"/>
      <c r="B26" s="10" t="s">
        <v>18</v>
      </c>
      <c r="C26" s="4"/>
      <c r="D26" s="4"/>
      <c r="E26" s="11"/>
      <c r="F26" s="11">
        <v>0</v>
      </c>
      <c r="G26" s="11">
        <v>0</v>
      </c>
      <c r="H26" s="11"/>
      <c r="I26" s="11"/>
      <c r="J26" s="4"/>
      <c r="K26" s="4"/>
      <c r="L26" s="4"/>
      <c r="M26" s="4"/>
      <c r="N26" s="4"/>
      <c r="O26" s="4"/>
      <c r="P26" s="4">
        <v>406</v>
      </c>
      <c r="Q26" s="4">
        <v>15</v>
      </c>
      <c r="R26" s="11">
        <v>580</v>
      </c>
    </row>
    <row r="27" spans="1:18" x14ac:dyDescent="0.45">
      <c r="L27" s="27"/>
      <c r="M27" s="27"/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6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송파구 통합</vt:lpstr>
      <vt:lpstr>122.송파구 거마도서관</vt:lpstr>
      <vt:lpstr>123.송파구 돌마리도서관</vt:lpstr>
      <vt:lpstr>125.송파구 소나무2호도서관</vt:lpstr>
      <vt:lpstr>126.송파구 소나무3호도서관</vt:lpstr>
      <vt:lpstr>127.송파구 소나무잠실본동도서관</vt:lpstr>
      <vt:lpstr>128.송파구 송파글마루도서관</vt:lpstr>
      <vt:lpstr>129.송파구 송파위례도서관</vt:lpstr>
      <vt:lpstr>131.송파구 송파어린이도서관</vt:lpstr>
      <vt:lpstr>132.송파구 송파어린이도영어서관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cp:revision>39</cp:revision>
  <dcterms:created xsi:type="dcterms:W3CDTF">2020-07-11T07:29:31Z</dcterms:created>
  <dcterms:modified xsi:type="dcterms:W3CDTF">2020-07-24T08:20:17Z</dcterms:modified>
  <cp:version>1100.0100.01</cp:version>
</cp:coreProperties>
</file>