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png" ContentType="image/png"/>
  <Default Extension="rels" ContentType="application/vnd.openxmlformats-package.relationships+xml"/>
  <Default Extension="svg" ContentType="image/svg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Definition3.xml" ContentType="application/vnd.openxmlformats-officedocument.spreadsheetml.pivotCacheDefinition+xml"/>
  <Override PartName="/xl/pivotCache/pivotCacheDefinition4.xml" ContentType="application/vnd.openxmlformats-officedocument.spreadsheetml.pivotCacheDefinition+xml"/>
  <Override PartName="/xl/pivotCache/pivotCacheDefinition5.xml" ContentType="application/vnd.openxmlformats-officedocument.spreadsheetml.pivotCacheDefinition+xml"/>
  <Override PartName="/xl/pivotCache/pivotCacheDefinition6.xml" ContentType="application/vnd.openxmlformats-officedocument.spreadsheetml.pivotCacheDefinition+xml"/>
  <Override PartName="/xl/pivotCache/pivotCacheDefinition7.xml" ContentType="application/vnd.openxmlformats-officedocument.spreadsheetml.pivotCacheDefinition+xml"/>
  <Override PartName="/xl/slicerCaches/slicerCache1.xml" ContentType="application/vnd.ms-excel.slicerCache+xml"/>
  <Override PartName="/xl/pivotCache/pivotCacheDefinition8.xml" ContentType="application/vnd.openxmlformats-officedocument.spreadsheetml.pivotCacheDefinition+xml"/>
  <Override PartName="/xl/pivotTables/pivotTable1.xml" ContentType="application/vnd.openxmlformats-officedocument.spreadsheetml.pivotTable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drawings/drawing5.xml" ContentType="application/vnd.openxmlformats-officedocument.drawing+xml"/>
  <Override PartName="/xl/slicers/slicer1.xml" ContentType="application/vnd.ms-excel.slicer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tables/table3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customXml/itemProps20.xml" ContentType="application/vnd.openxmlformats-officedocument.customXmlProperties+xml"/>
  <Override PartName="/customXml/itemProps21.xml" ContentType="application/vnd.openxmlformats-officedocument.customXmlProperties+xml"/>
  <Override PartName="/customXml/itemProps22.xml" ContentType="application/vnd.openxmlformats-officedocument.customXmlProperties+xml"/>
  <Override PartName="/customXml/itemProps23.xml" ContentType="application/vnd.openxmlformats-officedocument.customXmlProperties+xml"/>
  <Override PartName="/customXml/itemProps24.xml" ContentType="application/vnd.openxmlformats-officedocument.customXmlProperties+xml"/>
  <Override PartName="/customXml/itemProps25.xml" ContentType="application/vnd.openxmlformats-officedocument.customXmlProperties+xml"/>
  <Override PartName="/customXml/itemProps26.xml" ContentType="application/vnd.openxmlformats-officedocument.customXmlProperties+xml"/>
  <Override PartName="/customXml/itemProps27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552002f974970c5/Cosas sin ordenar!!/xyz etc/TAMA Archivos/Tareas - Examenes - Quizes TAMA/Excel - Hazel/"/>
    </mc:Choice>
  </mc:AlternateContent>
  <xr:revisionPtr revIDLastSave="23" documentId="13_ncr:1_{470CEEF2-359F-41E8-830B-C1758179F6B0}" xr6:coauthVersionLast="47" xr6:coauthVersionMax="47" xr10:uidLastSave="{E21DEF74-457E-45AE-8EE3-DB83BED8C367}"/>
  <bookViews>
    <workbookView xWindow="-120" yWindow="-120" windowWidth="20730" windowHeight="11040" firstSheet="1" activeTab="6" xr2:uid="{888515B7-B819-45A3-867A-2DDB1924096A}"/>
  </bookViews>
  <sheets>
    <sheet name="Proceso" sheetId="9" r:id="rId1"/>
    <sheet name="1.Varios " sheetId="1" r:id="rId2"/>
    <sheet name="2.Función SI" sheetId="2" r:id="rId3"/>
    <sheet name="3.Función Logíca " sheetId="3" r:id="rId4"/>
    <sheet name="4.Gráficos " sheetId="4" r:id="rId5"/>
    <sheet name="5.Función " sheetId="5" r:id="rId6"/>
    <sheet name="6.Funciones" sheetId="6" r:id="rId7"/>
  </sheets>
  <definedNames>
    <definedName name="_xlcn.WorksheetConnection_Tarea_finalExcel1685503228784.xlsxTabla11" hidden="1">Tabla1[]</definedName>
    <definedName name="_xlcn.WorksheetConnection_Tarea_finalExcel1685503228784version1.xlsb.xlsxTabla31" hidden="1">Tabla3[]</definedName>
    <definedName name="_xlcn.WorksheetConnection_Tarea_finalExcel1685503228784version1.xlsb.xlsxTabla61" hidden="1">Tabla6[]</definedName>
    <definedName name="SegmentaciónDeDatos_Participantes">#N/A</definedName>
  </definedNames>
  <calcPr calcId="191029"/>
  <pivotCaches>
    <pivotCache cacheId="0" r:id="rId8"/>
    <pivotCache cacheId="1" r:id="rId9"/>
    <pivotCache cacheId="2" r:id="rId10"/>
    <pivotCache cacheId="3" r:id="rId11"/>
    <pivotCache cacheId="4" r:id="rId12"/>
    <pivotCache cacheId="5" r:id="rId13"/>
    <pivotCache cacheId="6" r:id="rId14"/>
  </pivotCaches>
  <extLst>
    <ext xmlns:x14="http://schemas.microsoft.com/office/spreadsheetml/2009/9/main" uri="{BBE1A952-AA13-448e-AADC-164F8A28A991}">
      <x14:slicerCaches>
        <x14:slicerCache r:id="rId15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841E416B-1EF1-43b6-AB56-02D37102CBD5}">
      <x15:pivotCaches>
        <pivotCache cacheId="7" r:id="rId16"/>
      </x15:pivotCaches>
    </ext>
    <ext xmlns:x15="http://schemas.microsoft.com/office/spreadsheetml/2010/11/main" uri="{983426D0-5260-488c-9760-48F4B6AC55F4}">
      <x15:pivotTableReferences>
        <x15:pivotTableReference r:id="rId17"/>
      </x15:pivotTableReferences>
    </ex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Tabla1" name="Varios" connection="WorksheetConnection_Tarea_finalExcel-1685503228784.xlsx!Tabla1"/>
          <x15:modelTable id="Tabla6" name="To-do list de Tarea de Excel" connection="WorksheetConnection_Tarea_finalExcel-1685503228784 (version 1).xlsb.xlsx!Tabla6"/>
          <x15:modelTable id="Tabla3" name="Funciones" connection="WorksheetConnection_Tarea_finalExcel-1685503228784 (version 1).xlsb.xlsx!Tabla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1" i="6" l="1"/>
  <c r="I10" i="6"/>
  <c r="I8" i="6"/>
  <c r="I9" i="6"/>
  <c r="I7" i="6"/>
  <c r="I6" i="6"/>
  <c r="I5" i="6"/>
  <c r="O4" i="5"/>
  <c r="O5" i="5"/>
  <c r="O6" i="5"/>
  <c r="O7" i="5"/>
  <c r="O8" i="5"/>
  <c r="O9" i="5"/>
  <c r="O3" i="5"/>
  <c r="N4" i="5"/>
  <c r="N5" i="5"/>
  <c r="N6" i="5"/>
  <c r="N7" i="5"/>
  <c r="N8" i="5"/>
  <c r="N9" i="5"/>
  <c r="N3" i="5"/>
  <c r="M4" i="5"/>
  <c r="M5" i="5"/>
  <c r="M6" i="5"/>
  <c r="M7" i="5"/>
  <c r="M8" i="5"/>
  <c r="M9" i="5"/>
  <c r="M3" i="5"/>
  <c r="L4" i="5"/>
  <c r="L5" i="5"/>
  <c r="L6" i="5"/>
  <c r="L7" i="5"/>
  <c r="L8" i="5"/>
  <c r="L9" i="5"/>
  <c r="L3" i="5"/>
  <c r="K4" i="5"/>
  <c r="K5" i="5"/>
  <c r="K6" i="5"/>
  <c r="K7" i="5"/>
  <c r="K8" i="5"/>
  <c r="K9" i="5"/>
  <c r="K3" i="5"/>
  <c r="F12" i="2"/>
  <c r="J7" i="3"/>
  <c r="J8" i="3"/>
  <c r="J9" i="3"/>
  <c r="J10" i="3"/>
  <c r="J11" i="3"/>
  <c r="J12" i="3"/>
  <c r="J13" i="3"/>
  <c r="J6" i="3"/>
  <c r="I6" i="3"/>
  <c r="G6" i="3"/>
  <c r="G7" i="3"/>
  <c r="G8" i="3"/>
  <c r="G9" i="3"/>
  <c r="G10" i="3"/>
  <c r="G11" i="3"/>
  <c r="G12" i="3"/>
  <c r="G13" i="3"/>
  <c r="I7" i="3"/>
  <c r="I8" i="3"/>
  <c r="I9" i="3"/>
  <c r="I10" i="3"/>
  <c r="I11" i="3"/>
  <c r="I12" i="3"/>
  <c r="I13" i="3"/>
  <c r="H7" i="3"/>
  <c r="H8" i="3"/>
  <c r="H9" i="3"/>
  <c r="H10" i="3"/>
  <c r="H11" i="3"/>
  <c r="H12" i="3"/>
  <c r="H13" i="3"/>
  <c r="H6" i="3"/>
  <c r="O59" i="1"/>
  <c r="O69" i="1"/>
  <c r="O73" i="1"/>
  <c r="O70" i="1"/>
  <c r="O71" i="1"/>
  <c r="O72" i="1"/>
  <c r="O60" i="1"/>
  <c r="O64" i="1"/>
  <c r="O68" i="1"/>
  <c r="O61" i="1"/>
  <c r="O65" i="1"/>
  <c r="O62" i="1"/>
  <c r="O66" i="1"/>
  <c r="O63" i="1"/>
  <c r="O67" i="1"/>
  <c r="I5" i="4" l="1"/>
  <c r="I4" i="4"/>
  <c r="G12" i="2"/>
  <c r="G13" i="2"/>
  <c r="G14" i="2"/>
  <c r="G15" i="2"/>
  <c r="G16" i="2"/>
  <c r="G17" i="2"/>
  <c r="F13" i="2"/>
  <c r="F14" i="2"/>
  <c r="F15" i="2"/>
  <c r="F16" i="2"/>
  <c r="F17" i="2"/>
  <c r="E17" i="2"/>
  <c r="E16" i="2"/>
  <c r="E15" i="2"/>
  <c r="E14" i="2"/>
  <c r="E13" i="2"/>
  <c r="E12" i="2"/>
  <c r="L46" i="1"/>
  <c r="M46" i="1"/>
  <c r="L48" i="1"/>
  <c r="M48" i="1"/>
  <c r="L50" i="1"/>
  <c r="L52" i="1"/>
  <c r="I6" i="4"/>
  <c r="I7" i="4"/>
  <c r="I8" i="4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91" i="1"/>
  <c r="F92" i="1"/>
  <c r="F91" i="1"/>
  <c r="J48" i="1" l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E48" i="1" l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G9" i="5" l="1"/>
  <c r="G8" i="5"/>
  <c r="G7" i="5"/>
  <c r="G6" i="5"/>
  <c r="G5" i="5"/>
  <c r="G4" i="5"/>
  <c r="G3" i="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tc={337106E1-BCB6-43CF-B47C-0CB455678FC4}</author>
    <author>tc={EA649A5A-3C8F-4A42-B2DB-42E7183648D3}</author>
    <author>tc={43B229F2-58AE-4021-A426-FD0D804B4C03}</author>
    <author>tc={1FBC8312-C7BC-44BB-9C1D-E7562157100E}</author>
  </authors>
  <commentList>
    <comment ref="F47" authorId="0" shapeId="0" xr:uid="{337106E1-BCB6-43CF-B47C-0CB455678FC4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Marcar en color amarillo utilizando el formato condicional los productos que esten duplicados y en color rojo aquellas palaras que tengan una F</t>
      </text>
    </comment>
    <comment ref="G47" authorId="1" shapeId="0" xr:uid="{EA649A5A-3C8F-4A42-B2DB-42E7183648D3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Resaltar en color azul los precios que estén entre los $10 y $15
</t>
      </text>
    </comment>
    <comment ref="H47" authorId="2" shapeId="0" xr:uid="{43B229F2-58AE-4021-A426-FD0D804B4C03}">
      <text>
        <t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Marcar en color naranja los valores iguales a 3</t>
      </text>
    </comment>
    <comment ref="I47" authorId="3" shapeId="0" xr:uid="{1FBC8312-C7BC-44BB-9C1D-E7562157100E}">
      <text>
        <t xml:space="preserve">[Comentario encadenado]
Su versión de Excel le permite leer este comentario encadenado; sin embargo, las ediciones que se apliquen se quitarán si el archivo se abre en una versión más reciente de Excel. Más información: https://go.microsoft.com/fwlink/?linkid=870924
Comentario:
    Marcar en color rojo los descuentos menores a 10% y en verde los mayores de 20%
</t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8CCEA702-1B60-41B1-A6ED-BE23AE1B4604}" keepAlive="1" name="ThisWorkbookDataModel" description="Modelo de datos" type="5" refreshedVersion="8" minRefreshableVersion="5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C9BD4E1-B753-4056-8E2B-0798D4A6BC46}" name="WorksheetConnection_Tarea_finalExcel-1685503228784 (version 1).xlsb.xlsx!Tabla3" type="102" refreshedVersion="8" minRefreshableVersion="5">
    <extLst>
      <ext xmlns:x15="http://schemas.microsoft.com/office/spreadsheetml/2010/11/main" uri="{DE250136-89BD-433C-8126-D09CA5730AF9}">
        <x15:connection id="Tabla3">
          <x15:rangePr sourceName="_xlcn.WorksheetConnection_Tarea_finalExcel1685503228784version1.xlsb.xlsxTabla31"/>
        </x15:connection>
      </ext>
    </extLst>
  </connection>
  <connection id="3" xr16:uid="{F4BC6463-BB2C-4447-83E4-42A34666A0B5}" name="WorksheetConnection_Tarea_finalExcel-1685503228784 (version 1).xlsb.xlsx!Tabla6" type="102" refreshedVersion="8" minRefreshableVersion="5">
    <extLst>
      <ext xmlns:x15="http://schemas.microsoft.com/office/spreadsheetml/2010/11/main" uri="{DE250136-89BD-433C-8126-D09CA5730AF9}">
        <x15:connection id="Tabla6">
          <x15:rangePr sourceName="_xlcn.WorksheetConnection_Tarea_finalExcel1685503228784version1.xlsb.xlsxTabla61"/>
        </x15:connection>
      </ext>
    </extLst>
  </connection>
  <connection id="4" xr16:uid="{0C466C7A-55F3-45DA-B1D6-5F7A1D962B1D}" name="WorksheetConnection_Tarea_finalExcel-1685503228784.xlsx!Tabla1" type="102" refreshedVersion="8" minRefreshableVersion="5">
    <extLst>
      <ext xmlns:x15="http://schemas.microsoft.com/office/spreadsheetml/2010/11/main" uri="{DE250136-89BD-433C-8126-D09CA5730AF9}">
        <x15:connection id="Tabla1">
          <x15:rangePr sourceName="_xlcn.WorksheetConnection_Tarea_finalExcel1685503228784.xlsxTabla11"/>
        </x15:connection>
      </ext>
    </extLst>
  </connection>
</connections>
</file>

<file path=xl/sharedStrings.xml><?xml version="1.0" encoding="utf-8"?>
<sst xmlns="http://schemas.openxmlformats.org/spreadsheetml/2006/main" count="377" uniqueCount="265">
  <si>
    <t>ID</t>
  </si>
  <si>
    <t>Nombre</t>
  </si>
  <si>
    <t>Apellido</t>
  </si>
  <si>
    <t>Nombre Completo</t>
  </si>
  <si>
    <t>Producto</t>
  </si>
  <si>
    <t xml:space="preserve"> Precio  </t>
  </si>
  <si>
    <t xml:space="preserve"> Cantidad </t>
  </si>
  <si>
    <t xml:space="preserve"> Descuento </t>
  </si>
  <si>
    <t xml:space="preserve"> Precio final   </t>
  </si>
  <si>
    <t>Emilio</t>
  </si>
  <si>
    <t>Rodríguez</t>
  </si>
  <si>
    <t>Camiseta</t>
  </si>
  <si>
    <t>Maria Jose</t>
  </si>
  <si>
    <t>Barquero</t>
  </si>
  <si>
    <t>Pantalón</t>
  </si>
  <si>
    <t>Valentina</t>
  </si>
  <si>
    <t>Sánchez</t>
  </si>
  <si>
    <t>Zapatos</t>
  </si>
  <si>
    <t>Samuel</t>
  </si>
  <si>
    <t>Gómez</t>
  </si>
  <si>
    <t>Gorra</t>
  </si>
  <si>
    <t>Camila</t>
  </si>
  <si>
    <t>Morales</t>
  </si>
  <si>
    <t>Chaqueta</t>
  </si>
  <si>
    <t>Diego</t>
  </si>
  <si>
    <t>Torres</t>
  </si>
  <si>
    <t>Falda</t>
  </si>
  <si>
    <t>Ana</t>
  </si>
  <si>
    <t>Vargas</t>
  </si>
  <si>
    <t>Blusa</t>
  </si>
  <si>
    <t>Martín</t>
  </si>
  <si>
    <t>Fernández</t>
  </si>
  <si>
    <t>Cinturón</t>
  </si>
  <si>
    <t>Laura</t>
  </si>
  <si>
    <t>Jiménez</t>
  </si>
  <si>
    <t>Calcetines</t>
  </si>
  <si>
    <t>Andrés</t>
  </si>
  <si>
    <t>Guzmán</t>
  </si>
  <si>
    <t>Carlos</t>
  </si>
  <si>
    <t>Ramírez</t>
  </si>
  <si>
    <t>Guantes</t>
  </si>
  <si>
    <t>Adriana</t>
  </si>
  <si>
    <t>López</t>
  </si>
  <si>
    <t>Bufanda</t>
  </si>
  <si>
    <t>Nicolás</t>
  </si>
  <si>
    <t>Castro</t>
  </si>
  <si>
    <t>Mariana</t>
  </si>
  <si>
    <t>Herrera</t>
  </si>
  <si>
    <t>Pijama</t>
  </si>
  <si>
    <t>Esteban</t>
  </si>
  <si>
    <t>Ortega</t>
  </si>
  <si>
    <t>Pantuflas</t>
  </si>
  <si>
    <t>Total</t>
  </si>
  <si>
    <t>Tabla</t>
  </si>
  <si>
    <t>Calcular el promedio de precios</t>
  </si>
  <si>
    <t>Contar el número de productos</t>
  </si>
  <si>
    <t>Calcular el total de descuentos otorgados</t>
  </si>
  <si>
    <t>Calcular el porcentaje de descuento promedio</t>
  </si>
  <si>
    <t>Calcular el precio final más alto y más bajo</t>
  </si>
  <si>
    <t>Calcular el ingreso total sin aplicar descuentos.</t>
  </si>
  <si>
    <t>Encontrar el producto con el mayor y menor descuento (porcentaje).</t>
  </si>
  <si>
    <t>Calcular la cantidad promedio de productos vendidos.</t>
  </si>
  <si>
    <t>Encontrar la cantidad total de un producto específico vendido (por ejemplo, zapatos).</t>
  </si>
  <si>
    <t>Determinar el precio final promedio de todos los productos.</t>
  </si>
  <si>
    <t>Calcular la cantidad total de productos vendidos con un precio superior a $20.</t>
  </si>
  <si>
    <t>Determinar el precio promedio de los productos con un descuento mayor o igual al 10%.</t>
  </si>
  <si>
    <t>Calcular el ingreso total para los productos que tienen un descuento menor al 10%.</t>
  </si>
  <si>
    <t>Encontrar el porcentaje de productos que tienen un descuento superior al 5%.</t>
  </si>
  <si>
    <t>Calcular el ingreso total para cada tipo de producto (camiseta, pantalón, zapatos, gorra).</t>
  </si>
  <si>
    <t>Determinar la proporción de ingresos entre productos con descuento y sin descuento.</t>
  </si>
  <si>
    <t>Calcular el total de productos vendidos que tienen un precio inferior al promedio de precios.</t>
  </si>
  <si>
    <t>Encontrar el producto que genera el mayor ingreso.</t>
  </si>
  <si>
    <t>Determinar qué producto se vendió en la mayor cantidad.</t>
  </si>
  <si>
    <t>Calcular el ingreso total para los productos con un precio final superior o igual a $30.</t>
  </si>
  <si>
    <t>Calcular el ingreso total solo para productos con un descuento mayor o igual al 10%.</t>
  </si>
  <si>
    <t>asignar una categoría a cada producto según su precio: "Económico" si el precio es menor a $20, "Medio" si el precio está entre $20 y $40, y "Caro" si el precio es mayor a $40.</t>
  </si>
  <si>
    <t>Calcular el ingreso total solo para productos con un precio mayor a $30 y una cantidad vendida mayor o igual a 3.</t>
  </si>
  <si>
    <t>Contar el número de productos con un precio superior a $20. determinar cuántos productos tienen un precio mayor a $20.</t>
  </si>
  <si>
    <t>Contar el número de productos con un precio entre $10 y $30 y un descuento mayor al 10%. determinar cuántos productos cumplen con ambas condiciones.</t>
  </si>
  <si>
    <t>Calcular el ingreso total solo para productos con un descuento mayor o igual al 10%. sumar los ingresos de los productos que tienen un descuento mayor o igual al 10%.</t>
  </si>
  <si>
    <t>Calcular el ingreso total solo para productos con un precio mayor a $30 y una cantidad vendida mayor o igual a 3. sumar los ingresos de los productos que cumplen con ambas condiciones.</t>
  </si>
  <si>
    <t>Buscar el precio final de un producto específico utilizando su nombre. encontrar el precio final de un producto, como "Vestido", en la tabla.</t>
  </si>
  <si>
    <t>Unir el nombre del producto y su categoría de precio (Ejercicio 2 de funciones SI anidadas) en una sola celda. combinar el nombre del producto y su categoría de precio en una sola celda, como "Camiseta - Económico".</t>
  </si>
  <si>
    <t>Encontrar el producto más caro y el más barato con formato condicional texto color rojo</t>
  </si>
  <si>
    <t>Realice los siguiente ejercicios en la tabla brindada Utilizar formulas o formatos condicionales</t>
  </si>
  <si>
    <t>Asignar una categoría a cada producto según la cantidad vendida: "Baja" si la cantidad es menor a 3, "Media" si la cantidad está entre 3 y 5, y "Alta" si la cantidad es mayor a 5.</t>
  </si>
  <si>
    <t>Sumar los ingresos de los productos que cumplen con ambas condiciones: descuento mayor al 10%, precio final superior a $20.</t>
  </si>
  <si>
    <t>Crear una columna adicional que muestre "Ingresos altos" si el producto generó más de $100 en ingresos y "Ingresos bajos" si no lo hizo.</t>
  </si>
  <si>
    <t>Muestre "Sobre promedio" si la cantidad vendida del producto es mayor que el promedio de cantidades vendidas y "Bajo promedio" si no lo es.</t>
  </si>
  <si>
    <t>Asignar una categoría a cada producto según el descuento aplicado: "Descuento bajo" si el descuento es menor al 10%, "Descuento medio" si el descuento está entre 10% y 20%, y "Descuento alto" si el descuento es mayor al 20%.</t>
  </si>
  <si>
    <t>Sumar los ingresos de los productos que cumplen con ambas condiciones: precio menor a $30 y cantidad vendida superior a 5.</t>
  </si>
  <si>
    <t>Crear una columna adicional que muestre "Con descuento" si el producto tiene un descuento y "Sin descuento" si no lo tiene.</t>
  </si>
  <si>
    <t>Minimo</t>
  </si>
  <si>
    <t>Maximo</t>
  </si>
  <si>
    <t>Comision</t>
  </si>
  <si>
    <t>Bono</t>
  </si>
  <si>
    <t>en adelante</t>
  </si>
  <si>
    <t>Vendedor</t>
  </si>
  <si>
    <t>Venta</t>
  </si>
  <si>
    <t xml:space="preserve">Tabla escalonada de comisiónes y Bonos según la venta </t>
  </si>
  <si>
    <t xml:space="preserve">Carlos </t>
  </si>
  <si>
    <t>Eduardo</t>
  </si>
  <si>
    <t>Ariel</t>
  </si>
  <si>
    <t xml:space="preserve">Maria </t>
  </si>
  <si>
    <t>Tatiana</t>
  </si>
  <si>
    <t>Calcule la comisión y bono que le corresponde cada vendedor en el mes de mayo utilizando solo la función SI</t>
  </si>
  <si>
    <t>15 pts</t>
  </si>
  <si>
    <t>Nombre Alumno</t>
  </si>
  <si>
    <t>NOTAS DE MATERIAS</t>
  </si>
  <si>
    <t>REVISION</t>
  </si>
  <si>
    <t>Juan</t>
  </si>
  <si>
    <t>David</t>
  </si>
  <si>
    <t>María</t>
  </si>
  <si>
    <t>Daniela</t>
  </si>
  <si>
    <t>Natalia</t>
  </si>
  <si>
    <t>Luisa</t>
  </si>
  <si>
    <t>Franco</t>
  </si>
  <si>
    <t>C757</t>
  </si>
  <si>
    <t>Aerodinamica</t>
  </si>
  <si>
    <t>Motores</t>
  </si>
  <si>
    <t xml:space="preserve">Pintura y estructura </t>
  </si>
  <si>
    <r>
      <t>Utilizar la función logíca para revisar los a</t>
    </r>
    <r>
      <rPr>
        <i/>
        <sz val="11"/>
        <color rgb="FF000000"/>
        <rFont val="Calibri"/>
        <family val="2"/>
      </rPr>
      <t>l</t>
    </r>
    <r>
      <rPr>
        <sz val="11"/>
        <color rgb="FF000000"/>
        <rFont val="Calibri"/>
        <family val="2"/>
      </rPr>
      <t>umnos que tengan nota inferior a 3 reprobaron y las notas mayor o igual a 3 aprobaron    (5 PTS)</t>
    </r>
  </si>
  <si>
    <t>Participantes</t>
  </si>
  <si>
    <t>Lunes</t>
  </si>
  <si>
    <t>Martes</t>
  </si>
  <si>
    <t>Miércoles</t>
  </si>
  <si>
    <t>Jueves</t>
  </si>
  <si>
    <t>Viernes</t>
  </si>
  <si>
    <t>Promedio</t>
  </si>
  <si>
    <t>Lucía</t>
  </si>
  <si>
    <t>Alejandra</t>
  </si>
  <si>
    <t>Manuel</t>
  </si>
  <si>
    <t>Moisés</t>
  </si>
  <si>
    <t>Eliseo</t>
  </si>
  <si>
    <t>Utilice los siguientes datos para realizar los siguientes gráficos.</t>
  </si>
  <si>
    <t>1.- Un Gráfico de Pastel con las Calificaciones de los alumnos del día Viernes.</t>
  </si>
  <si>
    <t>2.- Un Gráfico de columnas 3D  de los alumnos con las califiaciones de los días Lunes y Viernes.</t>
  </si>
  <si>
    <t>3.- Un Gráfico de Columnas 2D con todos los Datos. (todos los alumnos y todos los días…sin incluir el PROMEDIO)</t>
  </si>
  <si>
    <t>4.- Un Gráfico de tipo Barras 3D con los PROMEDIOS de todos los alumnos</t>
  </si>
  <si>
    <t>5- Calcula el Promedio de la Calificación de Cada alumno</t>
  </si>
  <si>
    <t>Realice los siguiente ejercicios en la tabla brindada 5 pts</t>
  </si>
  <si>
    <t>Alumnos</t>
  </si>
  <si>
    <t>Nota 1</t>
  </si>
  <si>
    <t>Nota 2</t>
  </si>
  <si>
    <t>Nota 3</t>
  </si>
  <si>
    <t>Faltas</t>
  </si>
  <si>
    <t>Seminarios</t>
  </si>
  <si>
    <t>Fecha Nace</t>
  </si>
  <si>
    <t>Respuesta 1</t>
  </si>
  <si>
    <t>Respuesta 2</t>
  </si>
  <si>
    <t>Respuesta 3</t>
  </si>
  <si>
    <t>Respuesta 4</t>
  </si>
  <si>
    <t>Respuesta 5</t>
  </si>
  <si>
    <t>Carlos Vasquez</t>
  </si>
  <si>
    <t>Juan Carlos</t>
  </si>
  <si>
    <t>Julio Caseres</t>
  </si>
  <si>
    <t>José Almanares</t>
  </si>
  <si>
    <t>Miguel Valqui</t>
  </si>
  <si>
    <t>Pedro Noriega</t>
  </si>
  <si>
    <t>Pedro Sanchez</t>
  </si>
  <si>
    <r>
      <rPr>
        <b/>
        <sz val="16"/>
        <color theme="1"/>
        <rFont val="Calibri"/>
        <family val="2"/>
        <scheme val="minor"/>
      </rPr>
      <t xml:space="preserve">1.- </t>
    </r>
    <r>
      <rPr>
        <sz val="16"/>
        <color theme="1"/>
        <rFont val="Calibri"/>
        <family val="2"/>
        <scheme val="minor"/>
      </rPr>
      <t>Si el alumno obtiene una nota mayor a 10 (Promedio) escribir texto "Nota Aprobatoria" menor a 11 "Jalado"</t>
    </r>
  </si>
  <si>
    <r>
      <rPr>
        <b/>
        <sz val="16"/>
        <color theme="1"/>
        <rFont val="Calibri"/>
        <family val="2"/>
        <scheme val="minor"/>
      </rPr>
      <t xml:space="preserve">5.- </t>
    </r>
    <r>
      <rPr>
        <sz val="16"/>
        <color theme="1"/>
        <rFont val="Calibri"/>
        <family val="2"/>
        <scheme val="minor"/>
      </rPr>
      <t>Si el alumno nacio en diciembre y tiene menos de 5 faltas entonces agregar "Aula A"</t>
    </r>
  </si>
  <si>
    <r>
      <rPr>
        <b/>
        <sz val="16"/>
        <color theme="1"/>
        <rFont val="Calibri"/>
        <family val="2"/>
        <scheme val="minor"/>
      </rPr>
      <t xml:space="preserve">2.- </t>
    </r>
    <r>
      <rPr>
        <sz val="16"/>
        <color theme="1"/>
        <rFont val="Calibri"/>
        <family val="2"/>
        <scheme val="minor"/>
      </rPr>
      <t>Si el alumno tiene su promedio mayor a 10,</t>
    </r>
    <r>
      <rPr>
        <b/>
        <sz val="24"/>
        <color theme="1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menor a 8 faltas  entonces agregar " Aprobado" en caso contrario "Inhabilitado"</t>
    </r>
  </si>
  <si>
    <r>
      <rPr>
        <b/>
        <sz val="16"/>
        <color theme="1"/>
        <rFont val="Calibri"/>
        <family val="2"/>
        <scheme val="minor"/>
      </rPr>
      <t xml:space="preserve">3.- </t>
    </r>
    <r>
      <rPr>
        <sz val="16"/>
        <color theme="1"/>
        <rFont val="Calibri"/>
        <family val="2"/>
        <scheme val="minor"/>
      </rPr>
      <t>Si el alumno tiene nota mayor a 10,</t>
    </r>
    <r>
      <rPr>
        <b/>
        <sz val="28"/>
        <color theme="5" tint="-0.249977111117893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 xml:space="preserve">faltas menor a 8 y seminarios igual a 3 entonces agregar "Todo OK" </t>
    </r>
  </si>
  <si>
    <r>
      <t xml:space="preserve">4.- </t>
    </r>
    <r>
      <rPr>
        <sz val="16"/>
        <color theme="1"/>
        <rFont val="Calibri"/>
        <family val="2"/>
        <scheme val="minor"/>
      </rPr>
      <t xml:space="preserve"> Si el alumno tiene Nota 1 mayor a 10, nota 2 mayor a 11,</t>
    </r>
    <r>
      <rPr>
        <b/>
        <sz val="28"/>
        <color theme="5" tint="-0.249977111117893"/>
        <rFont val="Calibri"/>
        <family val="2"/>
        <scheme val="minor"/>
      </rPr>
      <t xml:space="preserve"> </t>
    </r>
    <r>
      <rPr>
        <sz val="16"/>
        <color theme="1"/>
        <rFont val="Calibri"/>
        <family val="2"/>
        <scheme val="minor"/>
      </rPr>
      <t>nota 3 mayor a 12 y faltas menor a 8 entonces agregar "Considerar</t>
    </r>
  </si>
  <si>
    <t>2 pts</t>
  </si>
  <si>
    <t>Edad</t>
  </si>
  <si>
    <t>Departamento</t>
  </si>
  <si>
    <t>Jornada (horas)</t>
  </si>
  <si>
    <t>Ventas</t>
  </si>
  <si>
    <t>ID1</t>
  </si>
  <si>
    <t>Dept1</t>
  </si>
  <si>
    <t>ID2</t>
  </si>
  <si>
    <t>Dept3</t>
  </si>
  <si>
    <t>ID3</t>
  </si>
  <si>
    <t>ID4</t>
  </si>
  <si>
    <t>Dept6</t>
  </si>
  <si>
    <t>ID5</t>
  </si>
  <si>
    <t>ID6</t>
  </si>
  <si>
    <t>Dept5</t>
  </si>
  <si>
    <t>ID7</t>
  </si>
  <si>
    <t>ID8</t>
  </si>
  <si>
    <t>ID9</t>
  </si>
  <si>
    <t>ID10</t>
  </si>
  <si>
    <t>ID11</t>
  </si>
  <si>
    <t>ID12</t>
  </si>
  <si>
    <t>ID13</t>
  </si>
  <si>
    <t>Dept4</t>
  </si>
  <si>
    <t>ID14</t>
  </si>
  <si>
    <t>Dept2</t>
  </si>
  <si>
    <t>ID15</t>
  </si>
  <si>
    <t>Enunciado</t>
  </si>
  <si>
    <t>Resultado</t>
  </si>
  <si>
    <t xml:space="preserve">1 pts </t>
  </si>
  <si>
    <t>1. Número de ID de la lista. </t>
  </si>
  <si>
    <t>2. Edad media de los comerciales. </t>
  </si>
  <si>
    <t>3. Jornada media de los empleados. </t>
  </si>
  <si>
    <t>4. Suma de las ventas realizadas. </t>
  </si>
  <si>
    <t>5. Número de comerciales en el departamento 1 (Dept1). </t>
  </si>
  <si>
    <t>6. Suma de las ventas de los empleados del departament 3 (Dept3). Utiliza la función SUMA.SI.</t>
  </si>
  <si>
    <t>7. Suma de las ventas de los empleados del Departamento 4 y 5 (Dept4 y Dept5). </t>
  </si>
  <si>
    <t>8. Suma de las ventas mayores de 1.200 colones. Utiliza la función SUMAR.SI</t>
  </si>
  <si>
    <t>El producto</t>
  </si>
  <si>
    <t>más caro</t>
  </si>
  <si>
    <t>más barato</t>
  </si>
  <si>
    <t>Tareas</t>
  </si>
  <si>
    <t>Estado</t>
  </si>
  <si>
    <t>Completo</t>
  </si>
  <si>
    <t>En proceso…</t>
  </si>
  <si>
    <t>No iniciado</t>
  </si>
  <si>
    <t>¡Ayuda!</t>
  </si>
  <si>
    <t>% Completo</t>
  </si>
  <si>
    <t>Utilizar la función logíca para revisar los alumnos que tengan nota inferior a 3 reprobaron y las notas mayor o igual a 3 aprobaron</t>
  </si>
  <si>
    <t>Calcula el Promedio de la Calificación de Cada alumno</t>
  </si>
  <si>
    <t>Si el alumno tiene Nota 1 mayor a 10, nota 2 mayor a 11, nota 3 mayor a 12 y faltas menor a 8 entonces agregar "Considerar</t>
  </si>
  <si>
    <t>Si el alumno nacio en diciembre y tiene menos de 5 faltas entonces agregar "Aula A"</t>
  </si>
  <si>
    <t xml:space="preserve">Si el alumno tiene nota mayor a 10, faltas menor a 8 y seminarios igual a 3 entonces agregar "Todo OK" </t>
  </si>
  <si>
    <t>Si el alumno tiene su promedio mayor a 10, menor a 8 faltas  entonces agregar " Aprobado" en caso contrario "Inhabilitado"</t>
  </si>
  <si>
    <t>Si el alumno obtiene una nota mayor a 10 (Promedio) escribir texto "Nota Aprobatoria" menor a 11 "Jalado"</t>
  </si>
  <si>
    <t>Un Gráfico de tipo Barras 3D con los PROMEDIOS de todos los alumnos</t>
  </si>
  <si>
    <t>Un Gráfico de Columnas 2D con todos los Datos. (todos los alumnos y todos los días…sin incluir el PROMEDIO)</t>
  </si>
  <si>
    <t>Un Gráfico de columnas 3D  de los alumnos con las califiaciones de los días Lunes y Viernes.</t>
  </si>
  <si>
    <t>Un Gráfico de Pastel con las Calificaciones de los alumnos del día Viernes.</t>
  </si>
  <si>
    <t>Número de ID de la lista. </t>
  </si>
  <si>
    <t>Edad media de los comerciales. </t>
  </si>
  <si>
    <t>Jornada media de los empleados. </t>
  </si>
  <si>
    <t>Suma de las ventas realizadas. </t>
  </si>
  <si>
    <t>Número de comerciales en el departamento 1 (Dept1). </t>
  </si>
  <si>
    <t>Suma de las ventas de los empleados del departament 3 (Dept3). Utiliza la función SUMA.SI.</t>
  </si>
  <si>
    <t>Suma de las ventas de los empleados del Departamento 4 y 5 (Dept4 y Dept5). </t>
  </si>
  <si>
    <t>Suma de las ventas mayores de 1.200 colones. Utiliza la función SUMAR.SI</t>
  </si>
  <si>
    <t>Cantidad de productos vendidos con precio superior a $20</t>
  </si>
  <si>
    <t>Pocentaje de productos con descuento &gt;5%</t>
  </si>
  <si>
    <t>% Promedio descuentos</t>
  </si>
  <si>
    <t>Cantidad de descuentos</t>
  </si>
  <si>
    <t>Cantidad de Productos</t>
  </si>
  <si>
    <t>Ingreso total sin descuesto</t>
  </si>
  <si>
    <t>Promedio de Precios</t>
  </si>
  <si>
    <t>Precio final más alto</t>
  </si>
  <si>
    <t>Precio Final más bajo</t>
  </si>
  <si>
    <t>Mayor descuento</t>
  </si>
  <si>
    <t>Menor descuento</t>
  </si>
  <si>
    <t>Cantidad promedio de productos vendidos</t>
  </si>
  <si>
    <t>Promedio del precio final</t>
  </si>
  <si>
    <t>Promedio de los productos con descuentos</t>
  </si>
  <si>
    <t xml:space="preserve">Leer los comentarios que se encuentran en la tabla de datos                                                          </t>
  </si>
  <si>
    <t xml:space="preserve">1 Punto por cada Items (41 pts)                                                                                  </t>
  </si>
  <si>
    <t>Suma de Viernes</t>
  </si>
  <si>
    <t>Suma de Promedio</t>
  </si>
  <si>
    <t>Total general</t>
  </si>
  <si>
    <t>Etiquetas de fila</t>
  </si>
  <si>
    <t>Promedio de Viernes</t>
  </si>
  <si>
    <t>Cuenta de Participantes</t>
  </si>
  <si>
    <t>Promedio de Lunes</t>
  </si>
  <si>
    <t xml:space="preserve"> Cal. Viernes</t>
  </si>
  <si>
    <t>Cal. Jueves</t>
  </si>
  <si>
    <t>Cal. Miércoles</t>
  </si>
  <si>
    <t>Cal. Martes</t>
  </si>
  <si>
    <t>Cal. Lunes</t>
  </si>
  <si>
    <t>1.Varios</t>
  </si>
  <si>
    <t>2.Funcion Si</t>
  </si>
  <si>
    <t>3.Funcion Logica</t>
  </si>
  <si>
    <t>4.Gráficos</t>
  </si>
  <si>
    <t>5.Función</t>
  </si>
  <si>
    <t>6.Funciones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</si>
</sst>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6">
    <numFmt numFmtId="164" formatCode="[$$-540A]#,##0.00"/>
    <numFmt numFmtId="165" formatCode="&quot;₡&quot;#,##0.00"/>
    <numFmt numFmtId="166" formatCode="_-[$₡-140A]* #,##0.00_-;\-[$₡-140A]* #,##0.00_-;_-[$₡-140A]* &quot;-&quot;??_-;_-@_-"/>
    <numFmt numFmtId="167" formatCode="0.0"/>
    <numFmt numFmtId="168" formatCode="_-[$$-409]* #,##0.00_ ;_-[$$-409]* \-#,##0.00\ ;_-[$$-409]* &quot;-&quot;??_ ;_-@_ "/>
    <numFmt numFmtId="169" formatCode="0\ %;\-0\ %;0\ %"/>
  </numFmts>
  <fonts count="29" x14ac:knownFonts="1">
    <font>
      <sz val="12"/>
      <color theme="1"/>
      <name val="Arial"/>
      <family val="2"/>
    </font>
    <font>
      <sz val="12"/>
      <color theme="1"/>
      <name val="Times New Roman"/>
      <family val="2"/>
    </font>
    <font>
      <sz val="12"/>
      <color theme="1"/>
      <name val="Times New Roman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2"/>
      <color theme="1"/>
      <name val="Arial"/>
      <family val="2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rgb="FF000000"/>
      <name val="Calibri"/>
      <family val="2"/>
    </font>
    <font>
      <i/>
      <sz val="11"/>
      <color rgb="FF000000"/>
      <name val="Calibri"/>
      <family val="2"/>
    </font>
    <font>
      <b/>
      <sz val="11"/>
      <color theme="0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8"/>
      <color theme="5" tint="-0.249977111117893"/>
      <name val="Calibri"/>
      <family val="2"/>
      <scheme val="minor"/>
    </font>
    <font>
      <b/>
      <sz val="16"/>
      <color theme="0"/>
      <name val="Bahnschrift"/>
      <family val="2"/>
    </font>
    <font>
      <sz val="9"/>
      <color theme="1"/>
      <name val="Calibri"/>
      <family val="2"/>
      <scheme val="minor"/>
    </font>
    <font>
      <sz val="12"/>
      <color rgb="FF3F3F76"/>
      <name val="Times New Roman"/>
      <family val="2"/>
    </font>
    <font>
      <b/>
      <sz val="12"/>
      <color theme="0"/>
      <name val="Times New Roman"/>
      <family val="2"/>
    </font>
    <font>
      <sz val="12"/>
      <color theme="1"/>
      <name val="Showcard Gothic"/>
      <family val="5"/>
    </font>
    <font>
      <sz val="18"/>
      <color theme="1"/>
      <name val="Showcard Gothic"/>
      <family val="5"/>
    </font>
    <font>
      <b/>
      <sz val="12"/>
      <color theme="1"/>
      <name val="Showcard Gothic"/>
      <family val="5"/>
    </font>
    <font>
      <b/>
      <sz val="12"/>
      <color theme="1"/>
      <name val="Times New Roman"/>
      <family val="1"/>
    </font>
    <font>
      <b/>
      <sz val="12"/>
      <color theme="0"/>
      <name val="Times New Roman"/>
      <family val="1"/>
    </font>
    <font>
      <b/>
      <sz val="14"/>
      <color theme="1"/>
      <name val="Roboto Black"/>
    </font>
    <font>
      <b/>
      <sz val="16"/>
      <color theme="0"/>
      <name val="Roboto Black"/>
    </font>
  </fonts>
  <fills count="11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CC99"/>
      </patternFill>
    </fill>
    <fill>
      <patternFill patternType="solid">
        <fgColor rgb="FFA5A5A5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thin">
        <color theme="0"/>
      </right>
      <top/>
      <bottom style="thin">
        <color theme="0" tint="-0.499984740745262"/>
      </bottom>
      <diagonal/>
    </border>
    <border>
      <left style="thin">
        <color theme="0"/>
      </left>
      <right style="thin">
        <color theme="0"/>
      </right>
      <top/>
      <bottom style="thin">
        <color theme="0" tint="-0.499984740745262"/>
      </bottom>
      <diagonal/>
    </border>
    <border>
      <left style="thin">
        <color theme="0"/>
      </left>
      <right/>
      <top/>
      <bottom style="thin">
        <color theme="0" tint="-0.499984740745262"/>
      </bottom>
      <diagonal/>
    </border>
    <border>
      <left/>
      <right/>
      <top style="thin">
        <color theme="0" tint="-0.499984740745262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5">
    <xf numFmtId="0" fontId="0" fillId="0" borderId="0"/>
    <xf numFmtId="9" fontId="3" fillId="0" borderId="0" applyFont="0" applyFill="0" applyBorder="0" applyAlignment="0" applyProtection="0"/>
    <xf numFmtId="0" fontId="2" fillId="8" borderId="0" applyNumberFormat="0" applyBorder="0" applyAlignment="0" applyProtection="0"/>
    <xf numFmtId="0" fontId="20" fillId="9" borderId="9" applyNumberFormat="0" applyAlignment="0" applyProtection="0"/>
    <xf numFmtId="0" fontId="21" fillId="10" borderId="10" applyNumberFormat="0" applyAlignment="0" applyProtection="0"/>
  </cellStyleXfs>
  <cellXfs count="101">
    <xf numFmtId="0" fontId="0" fillId="0" borderId="0" xfId="0"/>
    <xf numFmtId="0" fontId="0" fillId="0" borderId="0" xfId="0" applyAlignment="1">
      <alignment horizontal="center"/>
    </xf>
    <xf numFmtId="0" fontId="6" fillId="0" borderId="0" xfId="0" applyFont="1"/>
    <xf numFmtId="164" fontId="0" fillId="0" borderId="0" xfId="0" applyNumberFormat="1"/>
    <xf numFmtId="9" fontId="0" fillId="0" borderId="0" xfId="1" applyFont="1" applyBorder="1"/>
    <xf numFmtId="0" fontId="6" fillId="0" borderId="0" xfId="0" applyFont="1" applyAlignment="1">
      <alignment horizontal="center"/>
    </xf>
    <xf numFmtId="0" fontId="0" fillId="0" borderId="0" xfId="0" applyAlignment="1">
      <alignment horizontal="left"/>
    </xf>
    <xf numFmtId="0" fontId="7" fillId="3" borderId="0" xfId="0" applyFont="1" applyFill="1" applyAlignment="1">
      <alignment horizontal="center"/>
    </xf>
    <xf numFmtId="0" fontId="7" fillId="3" borderId="0" xfId="0" applyFont="1" applyFill="1"/>
    <xf numFmtId="0" fontId="4" fillId="0" borderId="0" xfId="0" applyFont="1"/>
    <xf numFmtId="0" fontId="4" fillId="0" borderId="0" xfId="0" applyFont="1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66" fontId="0" fillId="0" borderId="1" xfId="0" applyNumberFormat="1" applyBorder="1"/>
    <xf numFmtId="0" fontId="8" fillId="0" borderId="0" xfId="0" applyFont="1"/>
    <xf numFmtId="0" fontId="10" fillId="2" borderId="6" xfId="0" applyFont="1" applyFill="1" applyBorder="1" applyAlignment="1">
      <alignment horizontal="center"/>
    </xf>
    <xf numFmtId="0" fontId="12" fillId="0" borderId="0" xfId="0" applyFont="1"/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5" borderId="1" xfId="0" applyFont="1" applyFill="1" applyBorder="1" applyAlignment="1">
      <alignment horizontal="center"/>
    </xf>
    <xf numFmtId="0" fontId="11" fillId="0" borderId="0" xfId="0" applyFont="1"/>
    <xf numFmtId="0" fontId="13" fillId="0" borderId="0" xfId="0" applyFont="1"/>
    <xf numFmtId="0" fontId="14" fillId="0" borderId="1" xfId="0" applyFont="1" applyBorder="1" applyAlignment="1">
      <alignment horizontal="center" vertical="center"/>
    </xf>
    <xf numFmtId="0" fontId="14" fillId="0" borderId="1" xfId="0" applyFont="1" applyBorder="1" applyAlignment="1">
      <alignment horizontal="center"/>
    </xf>
    <xf numFmtId="167" fontId="0" fillId="0" borderId="1" xfId="0" applyNumberForma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14" fillId="6" borderId="1" xfId="0" applyFont="1" applyFill="1" applyBorder="1" applyAlignment="1">
      <alignment horizontal="center" vertical="center"/>
    </xf>
    <xf numFmtId="0" fontId="14" fillId="6" borderId="1" xfId="0" applyFont="1" applyFill="1" applyBorder="1" applyAlignment="1">
      <alignment horizontal="center"/>
    </xf>
    <xf numFmtId="167" fontId="0" fillId="6" borderId="1" xfId="0" applyNumberFormat="1" applyFill="1" applyBorder="1" applyAlignment="1">
      <alignment horizontal="center"/>
    </xf>
    <xf numFmtId="1" fontId="0" fillId="6" borderId="1" xfId="0" applyNumberFormat="1" applyFill="1" applyBorder="1" applyAlignment="1">
      <alignment horizontal="center"/>
    </xf>
    <xf numFmtId="14" fontId="0" fillId="6" borderId="1" xfId="0" applyNumberFormat="1" applyFill="1" applyBorder="1" applyAlignment="1">
      <alignment horizontal="center"/>
    </xf>
    <xf numFmtId="0" fontId="14" fillId="0" borderId="0" xfId="0" applyFont="1" applyAlignment="1">
      <alignment horizontal="left" wrapText="1"/>
    </xf>
    <xf numFmtId="0" fontId="18" fillId="2" borderId="1" xfId="0" applyFont="1" applyFill="1" applyBorder="1" applyAlignment="1">
      <alignment horizontal="center" vertical="center"/>
    </xf>
    <xf numFmtId="0" fontId="14" fillId="0" borderId="1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166" fontId="0" fillId="0" borderId="8" xfId="0" applyNumberFormat="1" applyBorder="1" applyAlignment="1">
      <alignment horizontal="center"/>
    </xf>
    <xf numFmtId="0" fontId="19" fillId="0" borderId="8" xfId="0" applyFont="1" applyBorder="1"/>
    <xf numFmtId="0" fontId="0" fillId="0" borderId="8" xfId="0" applyBorder="1"/>
    <xf numFmtId="0" fontId="19" fillId="7" borderId="8" xfId="0" applyFont="1" applyFill="1" applyBorder="1" applyAlignment="1">
      <alignment horizontal="left"/>
    </xf>
    <xf numFmtId="0" fontId="0" fillId="7" borderId="8" xfId="0" applyFill="1" applyBorder="1"/>
    <xf numFmtId="0" fontId="19" fillId="0" borderId="8" xfId="0" applyFont="1" applyBorder="1" applyAlignment="1">
      <alignment horizontal="left"/>
    </xf>
    <xf numFmtId="0" fontId="19" fillId="7" borderId="8" xfId="0" applyFont="1" applyFill="1" applyBorder="1"/>
    <xf numFmtId="0" fontId="19" fillId="0" borderId="0" xfId="0" applyFont="1" applyAlignment="1">
      <alignment horizontal="center"/>
    </xf>
    <xf numFmtId="0" fontId="10" fillId="2" borderId="7" xfId="0" applyFont="1" applyFill="1" applyBorder="1" applyAlignment="1">
      <alignment horizontal="center"/>
    </xf>
    <xf numFmtId="9" fontId="0" fillId="0" borderId="0" xfId="1" applyFont="1"/>
    <xf numFmtId="168" fontId="0" fillId="0" borderId="0" xfId="0" applyNumberFormat="1"/>
    <xf numFmtId="0" fontId="2" fillId="8" borderId="0" xfId="2"/>
    <xf numFmtId="0" fontId="23" fillId="0" borderId="0" xfId="0" applyFont="1" applyAlignment="1">
      <alignment horizontal="center"/>
    </xf>
    <xf numFmtId="9" fontId="23" fillId="0" borderId="0" xfId="1" applyFont="1" applyAlignment="1">
      <alignment horizontal="center"/>
    </xf>
    <xf numFmtId="9" fontId="0" fillId="0" borderId="0" xfId="1" applyFont="1" applyAlignment="1">
      <alignment horizontal="left"/>
    </xf>
    <xf numFmtId="0" fontId="0" fillId="0" borderId="0" xfId="0" pivotButton="1"/>
    <xf numFmtId="0" fontId="25" fillId="9" borderId="9" xfId="3" applyFont="1"/>
    <xf numFmtId="0" fontId="25" fillId="9" borderId="9" xfId="3" applyFont="1" applyAlignment="1">
      <alignment horizontal="right"/>
    </xf>
    <xf numFmtId="0" fontId="1" fillId="9" borderId="9" xfId="0" applyFont="1" applyFill="1" applyBorder="1"/>
    <xf numFmtId="0" fontId="5" fillId="0" borderId="0" xfId="0" applyFont="1" applyAlignment="1">
      <alignment horizontal="left"/>
    </xf>
    <xf numFmtId="169" fontId="5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left"/>
    </xf>
    <xf numFmtId="167" fontId="5" fillId="0" borderId="0" xfId="0" applyNumberFormat="1" applyFont="1" applyAlignment="1">
      <alignment horizontal="left"/>
    </xf>
    <xf numFmtId="0" fontId="26" fillId="10" borderId="10" xfId="4" applyFont="1"/>
    <xf numFmtId="9" fontId="5" fillId="0" borderId="0" xfId="1" applyFont="1" applyAlignment="1">
      <alignment horizontal="center" vertical="center"/>
    </xf>
    <xf numFmtId="9" fontId="5" fillId="0" borderId="0" xfId="1" applyFont="1" applyBorder="1" applyAlignment="1">
      <alignment horizontal="center" vertical="center"/>
    </xf>
    <xf numFmtId="0" fontId="22" fillId="0" borderId="0" xfId="0" applyFont="1"/>
    <xf numFmtId="9" fontId="24" fillId="0" borderId="0" xfId="1" applyFont="1" applyBorder="1" applyAlignment="1">
      <alignment horizontal="center" vertical="center"/>
    </xf>
    <xf numFmtId="9" fontId="0" fillId="0" borderId="0" xfId="0" applyNumberFormat="1" applyAlignment="1">
      <alignment horizontal="right" vertical="center" indent="1"/>
    </xf>
    <xf numFmtId="0" fontId="27" fillId="0" borderId="0" xfId="0" applyFont="1" applyAlignment="1">
      <alignment horizontal="left"/>
    </xf>
    <xf numFmtId="0" fontId="27" fillId="0" borderId="0" xfId="0" applyFont="1"/>
    <xf numFmtId="0" fontId="28" fillId="10" borderId="10" xfId="4" applyFont="1" applyAlignment="1">
      <alignment horizontal="left"/>
    </xf>
    <xf numFmtId="0" fontId="28" fillId="10" borderId="10" xfId="4" applyFont="1"/>
    <xf numFmtId="0" fontId="10" fillId="2" borderId="11" xfId="0" applyFont="1" applyFill="1" applyBorder="1" applyAlignment="1">
      <alignment horizontal="center"/>
    </xf>
    <xf numFmtId="0" fontId="10" fillId="2" borderId="12" xfId="0" applyFont="1" applyFill="1" applyBorder="1" applyAlignment="1">
      <alignment horizontal="center"/>
    </xf>
    <xf numFmtId="0" fontId="10" fillId="2" borderId="13" xfId="0" applyFont="1" applyFill="1" applyBorder="1" applyAlignment="1">
      <alignment horizontal="center"/>
    </xf>
    <xf numFmtId="0" fontId="0" fillId="0" borderId="14" xfId="0" applyBorder="1" applyAlignment="1">
      <alignment horizontal="center"/>
    </xf>
    <xf numFmtId="166" fontId="0" fillId="0" borderId="14" xfId="0" applyNumberFormat="1" applyBorder="1" applyAlignment="1">
      <alignment horizontal="center"/>
    </xf>
    <xf numFmtId="0" fontId="25" fillId="9" borderId="9" xfId="0" applyFont="1" applyFill="1" applyBorder="1"/>
    <xf numFmtId="0" fontId="25" fillId="0" borderId="15" xfId="0" applyFont="1" applyBorder="1" applyAlignment="1">
      <alignment horizontal="left"/>
    </xf>
    <xf numFmtId="0" fontId="25" fillId="9" borderId="9" xfId="0" applyFont="1" applyFill="1" applyBorder="1" applyAlignment="1">
      <alignment horizontal="left"/>
    </xf>
    <xf numFmtId="169" fontId="25" fillId="0" borderId="15" xfId="0" applyNumberFormat="1" applyFont="1" applyBorder="1" applyAlignment="1">
      <alignment horizontal="left"/>
    </xf>
    <xf numFmtId="0" fontId="25" fillId="9" borderId="9" xfId="0" applyFont="1" applyFill="1" applyBorder="1" applyAlignment="1">
      <alignment horizontal="center"/>
    </xf>
    <xf numFmtId="169" fontId="0" fillId="0" borderId="15" xfId="0" applyNumberFormat="1" applyBorder="1" applyAlignment="1">
      <alignment horizontal="left"/>
    </xf>
    <xf numFmtId="166" fontId="0" fillId="7" borderId="8" xfId="0" applyNumberFormat="1" applyFill="1" applyBorder="1"/>
    <xf numFmtId="165" fontId="0" fillId="0" borderId="8" xfId="0" applyNumberFormat="1" applyBorder="1"/>
    <xf numFmtId="0" fontId="0" fillId="2" borderId="0" xfId="0" applyFill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0" fillId="4" borderId="4" xfId="0" applyFill="1" applyBorder="1" applyAlignment="1">
      <alignment horizontal="center"/>
    </xf>
    <xf numFmtId="0" fontId="10" fillId="2" borderId="5" xfId="0" applyFont="1" applyFill="1" applyBorder="1" applyAlignment="1">
      <alignment horizontal="center" wrapText="1"/>
    </xf>
    <xf numFmtId="0" fontId="10" fillId="2" borderId="1" xfId="0" applyFont="1" applyFill="1" applyBorder="1" applyAlignment="1">
      <alignment horizontal="center"/>
    </xf>
    <xf numFmtId="0" fontId="14" fillId="0" borderId="2" xfId="0" applyFont="1" applyBorder="1" applyAlignment="1">
      <alignment horizontal="left" vertical="center" wrapText="1"/>
    </xf>
    <xf numFmtId="0" fontId="14" fillId="0" borderId="3" xfId="0" applyFont="1" applyBorder="1" applyAlignment="1">
      <alignment horizontal="left" vertical="center" wrapText="1"/>
    </xf>
    <xf numFmtId="0" fontId="14" fillId="0" borderId="4" xfId="0" applyFont="1" applyBorder="1" applyAlignment="1">
      <alignment horizontal="left" vertical="center" wrapText="1"/>
    </xf>
    <xf numFmtId="0" fontId="14" fillId="0" borderId="1" xfId="0" applyFont="1" applyBorder="1" applyAlignment="1">
      <alignment horizontal="left" vertical="center" wrapText="1"/>
    </xf>
    <xf numFmtId="0" fontId="15" fillId="0" borderId="1" xfId="0" applyFont="1" applyBorder="1" applyAlignment="1">
      <alignment horizontal="left" vertical="center" wrapText="1"/>
    </xf>
    <xf numFmtId="0" fontId="14" fillId="0" borderId="2" xfId="0" applyFont="1" applyBorder="1" applyAlignment="1">
      <alignment horizontal="left" vertical="center"/>
    </xf>
    <xf numFmtId="0" fontId="14" fillId="0" borderId="3" xfId="0" applyFont="1" applyBorder="1" applyAlignment="1">
      <alignment horizontal="left" vertical="center"/>
    </xf>
    <xf numFmtId="0" fontId="14" fillId="0" borderId="4" xfId="0" applyFont="1" applyBorder="1" applyAlignment="1">
      <alignment horizontal="left" vertical="center"/>
    </xf>
  </cellXfs>
  <cellStyles count="5">
    <cellStyle name="60% - Énfasis6" xfId="2" builtinId="52"/>
    <cellStyle name="Celda de comprobación" xfId="4" builtinId="23"/>
    <cellStyle name="Entrada" xfId="3" builtinId="20"/>
    <cellStyle name="Normal" xfId="0" builtinId="0"/>
    <cellStyle name="Porcentaje" xfId="1" builtinId="5"/>
  </cellStyles>
  <dxfs count="78">
    <dxf>
      <numFmt numFmtId="13" formatCode="0%"/>
      <alignment horizontal="right" vertical="center" textRotation="0" wrapText="0" indent="1" justifyLastLine="0" shrinkToFit="0" readingOrder="0"/>
    </dxf>
    <dxf>
      <alignment horizontal="left" vertical="bottom" textRotation="0" wrapText="0" indent="0" justifyLastLine="0" shrinkToFit="0" readingOrder="0"/>
    </dxf>
    <dxf>
      <numFmt numFmtId="13" formatCode="0%"/>
      <alignment horizontal="right" vertical="center" textRotation="0" wrapText="0" indent="1" justifyLastLine="0" shrinkToFit="0" readingOrder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DB6413"/>
        </patternFill>
      </fill>
    </dxf>
    <dxf>
      <font>
        <color rgb="FFA80000"/>
      </font>
    </dxf>
    <dxf>
      <font>
        <color rgb="FFA80000"/>
      </font>
    </dxf>
    <dxf>
      <font>
        <color theme="0"/>
      </font>
      <fill>
        <patternFill>
          <bgColor rgb="FF1D4971"/>
        </patternFill>
      </fill>
    </dxf>
    <dxf>
      <font>
        <color rgb="FF9C5700"/>
      </font>
      <fill>
        <patternFill>
          <bgColor rgb="FFFFEB9C"/>
        </patternFill>
      </fill>
    </dxf>
    <dxf>
      <font>
        <color theme="0"/>
      </font>
      <fill>
        <patternFill>
          <bgColor rgb="FFA80000"/>
        </patternFill>
      </fill>
    </dxf>
    <dxf>
      <font>
        <color theme="1"/>
      </font>
      <fill>
        <patternFill patternType="darkTrellis">
          <fgColor rgb="FFFFFF00"/>
          <bgColor auto="1"/>
        </patternFill>
      </fill>
    </dxf>
    <dxf>
      <font>
        <color theme="1"/>
      </font>
      <fill>
        <patternFill patternType="darkTrellis">
          <fgColor rgb="FFFFFF00"/>
          <bgColor auto="1"/>
        </patternFill>
      </fill>
    </dxf>
    <dxf>
      <font>
        <color theme="0"/>
      </font>
      <fill>
        <patternFill patternType="darkTrellis">
          <fgColor rgb="FFC39115"/>
          <bgColor auto="1"/>
        </patternFill>
      </fill>
    </dxf>
    <dxf>
      <font>
        <color theme="0"/>
      </font>
      <fill>
        <patternFill patternType="darkGray">
          <fgColor theme="9"/>
          <bgColor auto="1"/>
        </patternFill>
      </fill>
    </dxf>
    <dxf>
      <font>
        <color theme="0"/>
      </font>
      <fill>
        <patternFill patternType="darkTrellis">
          <fgColor rgb="FFA80000"/>
          <bgColor rgb="FFFFFF00"/>
        </patternFill>
      </fill>
    </dxf>
    <dxf>
      <numFmt numFmtId="166" formatCode="_-[$₡-140A]* #,##0.00_-;\-[$₡-140A]* #,##0.00_-;_-[$₡-140A]* &quot;-&quot;??_-;_-@_-"/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>
        <left/>
        <right/>
        <top style="thin">
          <color theme="0" tint="-0.499984740745262"/>
        </top>
        <bottom style="thin">
          <color theme="0" tint="-0.499984740745262"/>
        </bottom>
        <vertical/>
        <horizontal/>
      </border>
    </dxf>
    <dxf>
      <border outline="0">
        <top style="thin">
          <color theme="0" tint="-0.499984740745262"/>
        </top>
      </border>
    </dxf>
    <dxf>
      <border outline="0">
        <top style="thin">
          <color theme="0"/>
        </top>
        <bottom style="thin">
          <color theme="0" tint="-0.499984740745262"/>
        </bottom>
      </border>
    </dxf>
    <dxf>
      <alignment horizontal="center" vertical="bottom" textRotation="0" wrapText="0" indent="0" justifyLastLine="0" shrinkToFit="0" readingOrder="0"/>
    </dxf>
    <dxf>
      <border outline="0">
        <bottom style="thin">
          <color theme="0" tint="-0.499984740745262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family val="2"/>
        <scheme val="minor"/>
      </font>
      <fill>
        <patternFill patternType="solid">
          <fgColor indexed="64"/>
          <bgColor theme="4" tint="-0.249977111117893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theme="0"/>
        </left>
        <right style="thin">
          <color theme="0"/>
        </right>
        <top/>
        <bottom/>
      </border>
    </dxf>
    <dxf>
      <numFmt numFmtId="164" formatCode="[$$-540A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</dxf>
    <dxf>
      <numFmt numFmtId="164" formatCode="[$$-540A]#,##0.0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fill>
        <patternFill patternType="solid">
          <fgColor indexed="64"/>
          <bgColor theme="6" tint="0.59999389629810485"/>
        </patternFill>
      </fill>
      <alignment horizontal="center" vertical="bottom" textRotation="0" wrapText="0" indent="0" justifyLastLine="0" shrinkToFit="0" readingOrder="0"/>
    </dxf>
    <dxf>
      <font>
        <b/>
        <family val="1"/>
      </font>
    </dxf>
    <dxf>
      <font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F3F76"/>
        <name val="Times New Roman"/>
        <family val="2"/>
        <scheme val="none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alignment horizontal="center"/>
    </dxf>
    <dxf>
      <alignment horizontal="left"/>
    </dxf>
    <dxf>
      <font>
        <b/>
      </font>
    </dxf>
    <dxf>
      <font>
        <name val="Times New Roman"/>
        <family val="1"/>
      </font>
    </dxf>
    <dxf>
      <font>
        <b/>
        <family val="1"/>
      </font>
    </dxf>
    <dxf>
      <numFmt numFmtId="167" formatCode="0.0"/>
    </dxf>
    <dxf>
      <alignment horizontal="left"/>
    </dxf>
    <dxf>
      <font>
        <b/>
      </font>
    </dxf>
    <dxf>
      <font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F3F76"/>
        <name val="Times New Roman"/>
        <family val="2"/>
        <scheme val="none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  <family val="1"/>
      </font>
    </dxf>
    <dxf>
      <font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F3F76"/>
        <name val="Times New Roman"/>
        <family val="2"/>
        <scheme val="none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</font>
    </dxf>
    <dxf>
      <font>
        <b/>
      </font>
    </dxf>
    <dxf>
      <numFmt numFmtId="2" formatCode="0.00"/>
    </dxf>
    <dxf>
      <alignment horizontal="left"/>
    </dxf>
    <dxf>
      <font>
        <b/>
        <family val="1"/>
      </font>
    </dxf>
    <dxf>
      <font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F3F76"/>
        <name val="Times New Roman"/>
        <family val="2"/>
        <scheme val="none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/>
      </font>
    </dxf>
    <dxf>
      <font>
        <b/>
      </font>
    </dxf>
    <dxf>
      <numFmt numFmtId="2" formatCode="0.00"/>
    </dxf>
    <dxf>
      <numFmt numFmtId="170" formatCode="0.000"/>
    </dxf>
    <dxf>
      <alignment horizontal="left"/>
    </dxf>
    <dxf>
      <font>
        <b/>
        <family val="1"/>
      </font>
    </dxf>
    <dxf>
      <font>
        <color theme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F3F76"/>
        <name val="Times New Roman"/>
        <family val="2"/>
        <scheme val="none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alignment horizontal="left"/>
    </dxf>
    <dxf>
      <font>
        <b/>
      </font>
    </dxf>
    <dxf>
      <font>
        <name val="Times New Roman"/>
        <family val="1"/>
      </font>
    </dxf>
    <dxf>
      <alignment horizontal="left"/>
    </dxf>
    <dxf>
      <font>
        <color theme="1"/>
      </font>
    </dxf>
    <dxf>
      <font>
        <b/>
        <family val="1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rgb="FF3F3F76"/>
        <name val="Times New Roman"/>
        <family val="2"/>
        <scheme val="none"/>
      </font>
      <fill>
        <patternFill patternType="solid">
          <fgColor indexed="65"/>
          <bgColor rgb="FFFFCC99"/>
        </patternFill>
      </fill>
      <border diagonalUp="0" diagonalDown="0" outline="0">
        <left style="thin">
          <color rgb="FF7F7F7F"/>
        </left>
        <right style="thin">
          <color rgb="FF7F7F7F"/>
        </right>
        <top style="thin">
          <color rgb="FF7F7F7F"/>
        </top>
        <bottom style="thin">
          <color rgb="FF7F7F7F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right" vertical="center" textRotation="0" wrapText="0" indent="1" justifyLastLine="0" shrinkToFit="0" readingOrder="0"/>
    </dxf>
    <dxf>
      <font>
        <strike val="0"/>
        <outline val="0"/>
        <shadow val="0"/>
        <u val="none"/>
        <vertAlign val="baseline"/>
        <sz val="14"/>
        <name val="Roboto Black"/>
        <scheme val="none"/>
      </font>
      <alignment horizontal="left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none"/>
      </font>
      <alignment horizontal="center" vertical="center" textRotation="0" wrapText="0" indent="0" justifyLastLine="0" shrinkToFit="0" readingOrder="0"/>
    </dxf>
    <dxf>
      <fill>
        <patternFill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top/>
      </border>
    </dxf>
    <dxf>
      <fill>
        <patternFill patternType="solid">
          <fgColor theme="4" tint="0.79995117038483843"/>
          <bgColor theme="4" tint="0.79995117038483843"/>
        </patternFill>
      </fill>
      <border>
        <bottom/>
      </border>
    </dxf>
  </dxfs>
  <tableStyles count="1" defaultTableStyle="TableStyleMedium2" defaultPivotStyle="PivotStyleLight16">
    <tableStyle name="Estilo dinámico plano" table="0" count="3" xr9:uid="{4C7B8F4F-40BF-409C-BBE6-36746F1E8DD4}">
      <tableStyleElement type="headerRow" dxfId="77"/>
      <tableStyleElement type="totalRow" dxfId="76"/>
      <tableStyleElement type="secondRowStripe" dxfId="75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C39115"/>
      <color rgb="FFDB6413"/>
      <color rgb="FFA80000"/>
      <color rgb="FF3A6E86"/>
      <color rgb="FF1D49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pivotCacheDefinition" Target="pivotCache/pivotCacheDefinition6.xml"/><Relationship Id="rId18" Type="http://schemas.openxmlformats.org/officeDocument/2006/relationships/theme" Target="theme/theme1.xml"/><Relationship Id="rId26" Type="http://schemas.openxmlformats.org/officeDocument/2006/relationships/customXml" Target="../customXml/item2.xml"/><Relationship Id="rId39" Type="http://schemas.openxmlformats.org/officeDocument/2006/relationships/customXml" Target="../customXml/item15.xml"/><Relationship Id="rId21" Type="http://schemas.openxmlformats.org/officeDocument/2006/relationships/sharedStrings" Target="sharedStrings.xml"/><Relationship Id="rId34" Type="http://schemas.openxmlformats.org/officeDocument/2006/relationships/customXml" Target="../customXml/item10.xml"/><Relationship Id="rId42" Type="http://schemas.openxmlformats.org/officeDocument/2006/relationships/customXml" Target="../customXml/item18.xml"/><Relationship Id="rId47" Type="http://schemas.openxmlformats.org/officeDocument/2006/relationships/customXml" Target="../customXml/item23.xml"/><Relationship Id="rId50" Type="http://schemas.openxmlformats.org/officeDocument/2006/relationships/customXml" Target="../customXml/item26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pivotCacheDefinition" Target="pivotCache/pivotCacheDefinition8.xml"/><Relationship Id="rId29" Type="http://schemas.openxmlformats.org/officeDocument/2006/relationships/customXml" Target="../customXml/item5.xml"/><Relationship Id="rId11" Type="http://schemas.openxmlformats.org/officeDocument/2006/relationships/pivotCacheDefinition" Target="pivotCache/pivotCacheDefinition4.xml"/><Relationship Id="rId24" Type="http://schemas.openxmlformats.org/officeDocument/2006/relationships/calcChain" Target="calcChain.xml"/><Relationship Id="rId32" Type="http://schemas.openxmlformats.org/officeDocument/2006/relationships/customXml" Target="../customXml/item8.xml"/><Relationship Id="rId37" Type="http://schemas.openxmlformats.org/officeDocument/2006/relationships/customXml" Target="../customXml/item13.xml"/><Relationship Id="rId40" Type="http://schemas.openxmlformats.org/officeDocument/2006/relationships/customXml" Target="../customXml/item16.xml"/><Relationship Id="rId45" Type="http://schemas.openxmlformats.org/officeDocument/2006/relationships/customXml" Target="../customXml/item21.xml"/><Relationship Id="rId5" Type="http://schemas.openxmlformats.org/officeDocument/2006/relationships/worksheet" Target="worksheets/sheet5.xml"/><Relationship Id="rId15" Type="http://schemas.microsoft.com/office/2007/relationships/slicerCache" Target="slicerCaches/slicerCache1.xml"/><Relationship Id="rId23" Type="http://schemas.microsoft.com/office/2017/10/relationships/person" Target="persons/person.xml"/><Relationship Id="rId28" Type="http://schemas.openxmlformats.org/officeDocument/2006/relationships/customXml" Target="../customXml/item4.xml"/><Relationship Id="rId36" Type="http://schemas.openxmlformats.org/officeDocument/2006/relationships/customXml" Target="../customXml/item12.xml"/><Relationship Id="rId49" Type="http://schemas.openxmlformats.org/officeDocument/2006/relationships/customXml" Target="../customXml/item25.xml"/><Relationship Id="rId10" Type="http://schemas.openxmlformats.org/officeDocument/2006/relationships/pivotCacheDefinition" Target="pivotCache/pivotCacheDefinition3.xml"/><Relationship Id="rId19" Type="http://schemas.openxmlformats.org/officeDocument/2006/relationships/connections" Target="connections.xml"/><Relationship Id="rId31" Type="http://schemas.openxmlformats.org/officeDocument/2006/relationships/customXml" Target="../customXml/item7.xml"/><Relationship Id="rId44" Type="http://schemas.openxmlformats.org/officeDocument/2006/relationships/customXml" Target="../customXml/item20.xml"/><Relationship Id="rId4" Type="http://schemas.openxmlformats.org/officeDocument/2006/relationships/worksheet" Target="worksheets/sheet4.xml"/><Relationship Id="rId9" Type="http://schemas.openxmlformats.org/officeDocument/2006/relationships/pivotCacheDefinition" Target="pivotCache/pivotCacheDefinition2.xml"/><Relationship Id="rId14" Type="http://schemas.openxmlformats.org/officeDocument/2006/relationships/pivotCacheDefinition" Target="pivotCache/pivotCacheDefinition7.xml"/><Relationship Id="rId22" Type="http://schemas.openxmlformats.org/officeDocument/2006/relationships/powerPivotData" Target="model/item.data"/><Relationship Id="rId27" Type="http://schemas.openxmlformats.org/officeDocument/2006/relationships/customXml" Target="../customXml/item3.xml"/><Relationship Id="rId30" Type="http://schemas.openxmlformats.org/officeDocument/2006/relationships/customXml" Target="../customXml/item6.xml"/><Relationship Id="rId35" Type="http://schemas.openxmlformats.org/officeDocument/2006/relationships/customXml" Target="../customXml/item11.xml"/><Relationship Id="rId43" Type="http://schemas.openxmlformats.org/officeDocument/2006/relationships/customXml" Target="../customXml/item19.xml"/><Relationship Id="rId48" Type="http://schemas.openxmlformats.org/officeDocument/2006/relationships/customXml" Target="../customXml/item24.xml"/><Relationship Id="rId8" Type="http://schemas.openxmlformats.org/officeDocument/2006/relationships/pivotCacheDefinition" Target="pivotCache/pivotCacheDefinition1.xml"/><Relationship Id="rId51" Type="http://schemas.openxmlformats.org/officeDocument/2006/relationships/customXml" Target="../customXml/item27.xml"/><Relationship Id="rId3" Type="http://schemas.openxmlformats.org/officeDocument/2006/relationships/worksheet" Target="worksheets/sheet3.xml"/><Relationship Id="rId12" Type="http://schemas.openxmlformats.org/officeDocument/2006/relationships/pivotCacheDefinition" Target="pivotCache/pivotCacheDefinition5.xml"/><Relationship Id="rId17" Type="http://schemas.openxmlformats.org/officeDocument/2006/relationships/pivotTable" Target="pivotTables/pivotTable1.xml"/><Relationship Id="rId25" Type="http://schemas.openxmlformats.org/officeDocument/2006/relationships/customXml" Target="../customXml/item1.xml"/><Relationship Id="rId33" Type="http://schemas.openxmlformats.org/officeDocument/2006/relationships/customXml" Target="../customXml/item9.xml"/><Relationship Id="rId38" Type="http://schemas.openxmlformats.org/officeDocument/2006/relationships/customXml" Target="../customXml/item14.xml"/><Relationship Id="rId46" Type="http://schemas.openxmlformats.org/officeDocument/2006/relationships/customXml" Target="../customXml/item22.xml"/><Relationship Id="rId20" Type="http://schemas.openxmlformats.org/officeDocument/2006/relationships/styles" Target="styles.xml"/><Relationship Id="rId41" Type="http://schemas.openxmlformats.org/officeDocument/2006/relationships/customXml" Target="../customXml/item17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ivotFmts>
      <c:pivotFmt>
        <c:idx val="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ysClr val="windowText" lastClr="FFFFFF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2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21533101259689177"/>
          <c:y val="0.25125508148690717"/>
          <c:w val="0.55370915316706693"/>
          <c:h val="0.65913898553378503"/>
        </c:manualLayout>
      </c:layout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ysClr val="windowText" lastClr="FFFFFF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2-4137-4CF3-AC51-39B5B782174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1"/>
              <c:pt idx="0">
                <c:v>Total</c:v>
              </c:pt>
            </c:strLit>
          </c:cat>
          <c:val>
            <c:numLit>
              <c:formatCode>0.00\ %;\-0.00\ %;0.00\ %</c:formatCode>
              <c:ptCount val="1"/>
              <c:pt idx="0">
                <c:v>0.43859649122807015</c:v>
              </c:pt>
            </c:numLit>
          </c:val>
          <c:extLst>
            <c:ext xmlns:c16="http://schemas.microsoft.com/office/drawing/2014/chart" uri="{C3380CC4-5D6E-409C-BE32-E72D297353CC}">
              <c16:uniqueId val="{00000000-4137-4CF3-AC51-39B5B782174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holeSize val="70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5="http://schemas.microsoft.com/office/drawing/2012/chart" uri="{723BEF56-08C2-4564-9609-F4CBC75E7E54}">
      <c15:pivotSource>
        <c15:name>[Tarea_finalExcel-1685503228784 (version 1).xlsb.xlsx]PivotChartTable1</c15:name>
        <c15:fmtId val="0"/>
      </c15:pivotSource>
      <c15:pivotOptions>
        <c15:dropZoneFilter val="1"/>
        <c15:dropZoneData val="1"/>
        <c15:dropZoneSeries val="1"/>
        <c15:dropZonesVisible val="1"/>
      </c15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[Tarea_finalExcel-1685503228784 (version 1).xlsb.xlsx]4.Gráficos !TablaDinámica10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calificaciones de los Participantes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pPr>
            <a:solidFill>
              <a:schemeClr val="accent1"/>
            </a:solidFill>
            <a:ln w="9525">
              <a:solidFill>
                <a:schemeClr val="lt1"/>
              </a:solidFill>
            </a:ln>
            <a:effectLst/>
          </c:spPr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solidFill>
              <a:sysClr val="window" lastClr="202020"/>
            </a:solidFill>
            <a:ln>
              <a:solidFill>
                <a:sysClr val="windowText" lastClr="FFFFFF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dLblPos val="outEnd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4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solidFill>
              <a:sysClr val="window" lastClr="202020"/>
            </a:solidFill>
            <a:ln>
              <a:solidFill>
                <a:sysClr val="windowText" lastClr="FFFFFF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25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7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8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9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pPr>
            <a:solidFill>
              <a:sysClr val="window" lastClr="202020"/>
            </a:solidFill>
            <a:ln>
              <a:solidFill>
                <a:sysClr val="windowText" lastClr="FFFFFF">
                  <a:lumMod val="25000"/>
                  <a:lumOff val="75000"/>
                </a:sysClr>
              </a:solidFill>
            </a:ln>
            <a:effectLst/>
          </c:spPr>
          <c:txPr>
            <a:bodyPr rot="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dk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spPr xmlns:c15="http://schemas.microsoft.com/office/drawing/2012/chart">
                <a:prstGeom prst="wedgeRectCallout">
                  <a:avLst/>
                </a:prstGeom>
                <a:noFill/>
                <a:ln>
                  <a:noFill/>
                </a:ln>
              </c15:spPr>
            </c:ext>
          </c:extLst>
        </c:dLbl>
      </c:pivotFmt>
      <c:pivotFmt>
        <c:idx val="30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1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  <c:marker>
          <c:symbol val="none"/>
        </c:marker>
        <c:dLbl>
          <c:idx val="0"/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2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3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4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  <c:pivotFmt>
        <c:idx val="35"/>
        <c:spPr>
          <a:pattFill prst="ltUp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 w="19050">
            <a:solidFill>
              <a:schemeClr val="lt1"/>
            </a:solidFill>
          </a:ln>
          <a:effectLst>
            <a:innerShdw blurRad="114300">
              <a:schemeClr val="accent1"/>
            </a:innerShdw>
          </a:effectLst>
        </c:spPr>
      </c:pivotFmt>
    </c:pivotFmts>
    <c:plotArea>
      <c:layout/>
      <c:pieChart>
        <c:varyColors val="1"/>
        <c:ser>
          <c:idx val="0"/>
          <c:order val="0"/>
          <c:tx>
            <c:strRef>
              <c:f>'4.Gráficos '!$AC$17</c:f>
              <c:strCache>
                <c:ptCount val="1"/>
                <c:pt idx="0">
                  <c:v>Cuenta de Participantes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1-3492-4730-881C-37AC0600571B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3-3492-4730-881C-37AC0600571B}"/>
              </c:ext>
            </c:extLst>
          </c:dPt>
          <c:dLbls>
            <c:spPr>
              <a:solidFill>
                <a:sysClr val="window" lastClr="202020"/>
              </a:solidFill>
              <a:ln>
                <a:solidFill>
                  <a:sysClr val="windowText" lastClr="FFFFFF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'4.Gráficos '!$AB$18:$AB$20</c:f>
              <c:strCache>
                <c:ptCount val="2"/>
                <c:pt idx="0">
                  <c:v>8</c:v>
                </c:pt>
                <c:pt idx="1">
                  <c:v>10</c:v>
                </c:pt>
              </c:strCache>
            </c:strRef>
          </c:cat>
          <c:val>
            <c:numRef>
              <c:f>'4.Gráficos '!$AC$18:$AC$20</c:f>
              <c:numCache>
                <c:formatCode>General</c:formatCode>
                <c:ptCount val="2"/>
                <c:pt idx="0">
                  <c:v>1</c:v>
                </c:pt>
                <c:pt idx="1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94BD-4C1E-ACA5-40AA568684F1}"/>
            </c:ext>
          </c:extLst>
        </c:ser>
        <c:ser>
          <c:idx val="1"/>
          <c:order val="1"/>
          <c:tx>
            <c:strRef>
              <c:f>'4.Gráficos '!$AD$17</c:f>
              <c:strCache>
                <c:ptCount val="1"/>
                <c:pt idx="0">
                  <c:v>Suma de Viernes</c:v>
                </c:pt>
              </c:strCache>
            </c:strRef>
          </c:tx>
          <c:dPt>
            <c:idx val="0"/>
            <c:bubble3D val="0"/>
            <c:spPr>
              <a:pattFill prst="ltUpDiag">
                <a:fgClr>
                  <a:schemeClr val="accent1"/>
                </a:fgClr>
                <a:bgClr>
                  <a:schemeClr val="accent1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1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5-3492-4730-881C-37AC0600571B}"/>
              </c:ext>
            </c:extLst>
          </c:dPt>
          <c:dPt>
            <c:idx val="1"/>
            <c:bubble3D val="0"/>
            <c:spPr>
              <a:pattFill prst="ltUpDiag">
                <a:fgClr>
                  <a:schemeClr val="accent2"/>
                </a:fgClr>
                <a:bgClr>
                  <a:schemeClr val="accent2">
                    <a:lumMod val="20000"/>
                    <a:lumOff val="80000"/>
                  </a:schemeClr>
                </a:bgClr>
              </a:pattFill>
              <a:ln w="19050">
                <a:solidFill>
                  <a:schemeClr val="lt1"/>
                </a:solidFill>
              </a:ln>
              <a:effectLst>
                <a:innerShdw blurRad="114300">
                  <a:schemeClr val="accent2"/>
                </a:innerShdw>
              </a:effectLst>
            </c:spPr>
            <c:extLst>
              <c:ext xmlns:c16="http://schemas.microsoft.com/office/drawing/2014/chart" uri="{C3380CC4-5D6E-409C-BE32-E72D297353CC}">
                <c16:uniqueId val="{00000007-3492-4730-881C-37AC0600571B}"/>
              </c:ext>
            </c:extLst>
          </c:dPt>
          <c:dLbls>
            <c:spPr>
              <a:solidFill>
                <a:sysClr val="window" lastClr="202020"/>
              </a:solidFill>
              <a:ln>
                <a:solidFill>
                  <a:sysClr val="windowText" lastClr="FFFFFF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tx1">
                      <a:lumMod val="35000"/>
                      <a:lumOff val="65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'4.Gráficos '!$AB$18:$AB$20</c:f>
              <c:strCache>
                <c:ptCount val="2"/>
                <c:pt idx="0">
                  <c:v>8</c:v>
                </c:pt>
                <c:pt idx="1">
                  <c:v>10</c:v>
                </c:pt>
              </c:strCache>
            </c:strRef>
          </c:cat>
          <c:val>
            <c:numRef>
              <c:f>'4.Gráficos '!$AD$18:$AD$20</c:f>
              <c:numCache>
                <c:formatCode>General</c:formatCode>
                <c:ptCount val="2"/>
                <c:pt idx="0">
                  <c:v>8</c:v>
                </c:pt>
                <c:pt idx="1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C-94BD-4C1E-ACA5-40AA568684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[Tarea_finalExcel-1685503228784 (version 1).xlsb.xlsx]4.Gráficos !TablaDinámica11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Calificaciones Lunes y Viernes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ivotFmts>
      <c:pivotFmt>
        <c:idx val="0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pattFill prst="ltDnDiag">
            <a:fgClr>
              <a:schemeClr val="accent1"/>
            </a:fgClr>
            <a:bgClr>
              <a:schemeClr val="accent1">
                <a:lumMod val="20000"/>
                <a:lumOff val="80000"/>
              </a:schemeClr>
            </a:bgClr>
          </a:pattFill>
          <a:ln>
            <a:solidFill>
              <a:schemeClr val="accent1"/>
            </a:solidFill>
          </a:ln>
          <a:effectLst/>
          <a:sp3d>
            <a:contourClr>
              <a:schemeClr val="accen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0"/>
      <c:rotY val="0"/>
      <c:depthPercent val="100"/>
      <c:rAngAx val="0"/>
    </c:view3D>
    <c:floor>
      <c:thickness val="0"/>
      <c:spPr>
        <a:solidFill>
          <a:schemeClr val="lt1"/>
        </a:solidFill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'4.Gráficos '!$AC$9</c:f>
              <c:strCache>
                <c:ptCount val="1"/>
                <c:pt idx="0">
                  <c:v>Promedio de Lunes</c:v>
                </c:pt>
              </c:strCache>
            </c:strRef>
          </c:tx>
          <c:spPr>
            <a:pattFill prst="ltDnDiag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solidFill>
                <a:schemeClr val="accent1"/>
              </a:solidFill>
            </a:ln>
            <a:effectLst/>
            <a:sp3d>
              <a:contourClr>
                <a:schemeClr val="accent1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'4.Gráficos '!$AB$10:$AB$15</c:f>
              <c:strCache>
                <c:ptCount val="5"/>
                <c:pt idx="0">
                  <c:v>Alejandra</c:v>
                </c:pt>
                <c:pt idx="1">
                  <c:v>Eliseo</c:v>
                </c:pt>
                <c:pt idx="2">
                  <c:v>Lucía</c:v>
                </c:pt>
                <c:pt idx="3">
                  <c:v>Manuel</c:v>
                </c:pt>
                <c:pt idx="4">
                  <c:v>Moisés</c:v>
                </c:pt>
              </c:strCache>
            </c:strRef>
          </c:cat>
          <c:val>
            <c:numRef>
              <c:f>'4.Gráficos '!$AC$10:$AC$15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CB8-47D8-823E-B67724D44E54}"/>
            </c:ext>
          </c:extLst>
        </c:ser>
        <c:ser>
          <c:idx val="1"/>
          <c:order val="1"/>
          <c:tx>
            <c:strRef>
              <c:f>'4.Gráficos '!$AD$9</c:f>
              <c:strCache>
                <c:ptCount val="1"/>
                <c:pt idx="0">
                  <c:v>Promedio de Viernes</c:v>
                </c:pt>
              </c:strCache>
            </c:strRef>
          </c:tx>
          <c:spPr>
            <a:pattFill prst="ltDnDiag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solidFill>
                <a:schemeClr val="accent2"/>
              </a:solidFill>
            </a:ln>
            <a:effectLst/>
            <a:sp3d>
              <a:contourClr>
                <a:schemeClr val="accent2"/>
              </a:contourClr>
            </a:sp3d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'4.Gráficos '!$AB$10:$AB$15</c:f>
              <c:strCache>
                <c:ptCount val="5"/>
                <c:pt idx="0">
                  <c:v>Alejandra</c:v>
                </c:pt>
                <c:pt idx="1">
                  <c:v>Eliseo</c:v>
                </c:pt>
                <c:pt idx="2">
                  <c:v>Lucía</c:v>
                </c:pt>
                <c:pt idx="3">
                  <c:v>Manuel</c:v>
                </c:pt>
                <c:pt idx="4">
                  <c:v>Moisés</c:v>
                </c:pt>
              </c:strCache>
            </c:strRef>
          </c:cat>
          <c:val>
            <c:numRef>
              <c:f>'4.Gráficos '!$AD$10:$AD$15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CB8-47D8-823E-B67724D44E54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shape val="box"/>
        <c:axId val="1316829632"/>
        <c:axId val="1316835872"/>
        <c:axId val="1330741040"/>
      </c:bar3DChart>
      <c:catAx>
        <c:axId val="1316829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316835872"/>
        <c:crosses val="autoZero"/>
        <c:auto val="1"/>
        <c:lblAlgn val="ctr"/>
        <c:lblOffset val="100"/>
        <c:noMultiLvlLbl val="0"/>
      </c:catAx>
      <c:valAx>
        <c:axId val="1316835872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1316829632"/>
        <c:crosses val="autoZero"/>
        <c:crossBetween val="between"/>
      </c:valAx>
      <c:serAx>
        <c:axId val="1330741040"/>
        <c:scaling>
          <c:orientation val="minMax"/>
        </c:scaling>
        <c:delete val="1"/>
        <c:axPos val="b"/>
        <c:majorTickMark val="none"/>
        <c:minorTickMark val="none"/>
        <c:tickLblPos val="nextTo"/>
        <c:crossAx val="1316835872"/>
        <c:crosses val="autoZero"/>
      </c:ser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[Tarea_finalExcel-1685503228784 (version 1).xlsb.xlsx]4.Gráficos !TablaDinámica14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Promedios de todos los alumnos y todos</a:t>
            </a:r>
            <a:r>
              <a:rPr lang="en-US" baseline="0"/>
              <a:t> los dias sin el promedio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gradFill rotWithShape="1">
            <a:gsLst>
              <a:gs pos="0">
                <a:schemeClr val="accent1">
                  <a:lumMod val="110000"/>
                  <a:satMod val="105000"/>
                  <a:tint val="67000"/>
                </a:schemeClr>
              </a:gs>
              <a:gs pos="50000">
                <a:schemeClr val="accent1">
                  <a:lumMod val="105000"/>
                  <a:satMod val="103000"/>
                  <a:tint val="73000"/>
                </a:schemeClr>
              </a:gs>
              <a:gs pos="100000">
                <a:schemeClr val="accent1">
                  <a:lumMod val="105000"/>
                  <a:satMod val="109000"/>
                  <a:tint val="81000"/>
                </a:schemeClr>
              </a:gs>
            </a:gsLst>
            <a:lin ang="5400000" scaled="0"/>
          </a:gradFill>
          <a:ln w="9525" cap="flat" cmpd="sng" algn="ctr">
            <a:solidFill>
              <a:schemeClr val="accent1">
                <a:shade val="95000"/>
              </a:schemeClr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'4.Gráficos '!$AC$1</c:f>
              <c:strCache>
                <c:ptCount val="1"/>
                <c:pt idx="0">
                  <c:v>Cal. Lunes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110000"/>
                    <a:satMod val="105000"/>
                    <a:tint val="67000"/>
                  </a:schemeClr>
                </a:gs>
                <a:gs pos="50000">
                  <a:schemeClr val="accent1">
                    <a:lumMod val="105000"/>
                    <a:satMod val="103000"/>
                    <a:tint val="73000"/>
                  </a:schemeClr>
                </a:gs>
                <a:gs pos="100000">
                  <a:schemeClr val="accent1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1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'4.Gráficos '!$AB$2:$AB$7</c:f>
              <c:strCache>
                <c:ptCount val="5"/>
                <c:pt idx="0">
                  <c:v>Alejandra</c:v>
                </c:pt>
                <c:pt idx="1">
                  <c:v>Eliseo</c:v>
                </c:pt>
                <c:pt idx="2">
                  <c:v>Lucía</c:v>
                </c:pt>
                <c:pt idx="3">
                  <c:v>Manuel</c:v>
                </c:pt>
                <c:pt idx="4">
                  <c:v>Moisés</c:v>
                </c:pt>
              </c:strCache>
            </c:strRef>
          </c:cat>
          <c:val>
            <c:numRef>
              <c:f>'4.Gráficos '!$AC$2:$AC$7</c:f>
              <c:numCache>
                <c:formatCode>General</c:formatCode>
                <c:ptCount val="5"/>
                <c:pt idx="0">
                  <c:v>6</c:v>
                </c:pt>
                <c:pt idx="1">
                  <c:v>7</c:v>
                </c:pt>
                <c:pt idx="2">
                  <c:v>7</c:v>
                </c:pt>
                <c:pt idx="3">
                  <c:v>5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F-4621-9804-606897A692B7}"/>
            </c:ext>
          </c:extLst>
        </c:ser>
        <c:ser>
          <c:idx val="1"/>
          <c:order val="1"/>
          <c:tx>
            <c:strRef>
              <c:f>'4.Gráficos '!$AD$1</c:f>
              <c:strCache>
                <c:ptCount val="1"/>
                <c:pt idx="0">
                  <c:v>Cal. Martes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110000"/>
                    <a:satMod val="105000"/>
                    <a:tint val="67000"/>
                  </a:schemeClr>
                </a:gs>
                <a:gs pos="50000">
                  <a:schemeClr val="accent2">
                    <a:lumMod val="105000"/>
                    <a:satMod val="103000"/>
                    <a:tint val="73000"/>
                  </a:schemeClr>
                </a:gs>
                <a:gs pos="100000">
                  <a:schemeClr val="accent2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2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'4.Gráficos '!$AB$2:$AB$7</c:f>
              <c:strCache>
                <c:ptCount val="5"/>
                <c:pt idx="0">
                  <c:v>Alejandra</c:v>
                </c:pt>
                <c:pt idx="1">
                  <c:v>Eliseo</c:v>
                </c:pt>
                <c:pt idx="2">
                  <c:v>Lucía</c:v>
                </c:pt>
                <c:pt idx="3">
                  <c:v>Manuel</c:v>
                </c:pt>
                <c:pt idx="4">
                  <c:v>Moisés</c:v>
                </c:pt>
              </c:strCache>
            </c:strRef>
          </c:cat>
          <c:val>
            <c:numRef>
              <c:f>'4.Gráficos '!$AD$2:$AD$7</c:f>
              <c:numCache>
                <c:formatCode>General</c:formatCode>
                <c:ptCount val="5"/>
                <c:pt idx="0">
                  <c:v>7</c:v>
                </c:pt>
                <c:pt idx="1">
                  <c:v>8</c:v>
                </c:pt>
                <c:pt idx="2">
                  <c:v>8</c:v>
                </c:pt>
                <c:pt idx="3">
                  <c:v>10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BF-4621-9804-606897A692B7}"/>
            </c:ext>
          </c:extLst>
        </c:ser>
        <c:ser>
          <c:idx val="2"/>
          <c:order val="2"/>
          <c:tx>
            <c:strRef>
              <c:f>'4.Gráficos '!$AE$1</c:f>
              <c:strCache>
                <c:ptCount val="1"/>
                <c:pt idx="0">
                  <c:v>Cal. Miércoles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110000"/>
                    <a:satMod val="105000"/>
                    <a:tint val="67000"/>
                  </a:schemeClr>
                </a:gs>
                <a:gs pos="50000">
                  <a:schemeClr val="accent3">
                    <a:lumMod val="105000"/>
                    <a:satMod val="103000"/>
                    <a:tint val="73000"/>
                  </a:schemeClr>
                </a:gs>
                <a:gs pos="100000">
                  <a:schemeClr val="accent3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3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'4.Gráficos '!$AB$2:$AB$7</c:f>
              <c:strCache>
                <c:ptCount val="5"/>
                <c:pt idx="0">
                  <c:v>Alejandra</c:v>
                </c:pt>
                <c:pt idx="1">
                  <c:v>Eliseo</c:v>
                </c:pt>
                <c:pt idx="2">
                  <c:v>Lucía</c:v>
                </c:pt>
                <c:pt idx="3">
                  <c:v>Manuel</c:v>
                </c:pt>
                <c:pt idx="4">
                  <c:v>Moisés</c:v>
                </c:pt>
              </c:strCache>
            </c:strRef>
          </c:cat>
          <c:val>
            <c:numRef>
              <c:f>'4.Gráficos '!$AE$2:$AE$7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6</c:v>
                </c:pt>
                <c:pt idx="3">
                  <c:v>7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BF-4621-9804-606897A692B7}"/>
            </c:ext>
          </c:extLst>
        </c:ser>
        <c:ser>
          <c:idx val="3"/>
          <c:order val="3"/>
          <c:tx>
            <c:strRef>
              <c:f>'4.Gráficos '!$AF$1</c:f>
              <c:strCache>
                <c:ptCount val="1"/>
                <c:pt idx="0">
                  <c:v>Cal. Jueves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110000"/>
                    <a:satMod val="105000"/>
                    <a:tint val="67000"/>
                  </a:schemeClr>
                </a:gs>
                <a:gs pos="50000">
                  <a:schemeClr val="accent4">
                    <a:lumMod val="105000"/>
                    <a:satMod val="103000"/>
                    <a:tint val="73000"/>
                  </a:schemeClr>
                </a:gs>
                <a:gs pos="100000">
                  <a:schemeClr val="accent4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4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'4.Gráficos '!$AB$2:$AB$7</c:f>
              <c:strCache>
                <c:ptCount val="5"/>
                <c:pt idx="0">
                  <c:v>Alejandra</c:v>
                </c:pt>
                <c:pt idx="1">
                  <c:v>Eliseo</c:v>
                </c:pt>
                <c:pt idx="2">
                  <c:v>Lucía</c:v>
                </c:pt>
                <c:pt idx="3">
                  <c:v>Manuel</c:v>
                </c:pt>
                <c:pt idx="4">
                  <c:v>Moisés</c:v>
                </c:pt>
              </c:strCache>
            </c:strRef>
          </c:cat>
          <c:val>
            <c:numRef>
              <c:f>'4.Gráficos '!$AF$2:$AF$7</c:f>
              <c:numCache>
                <c:formatCode>General</c:formatCode>
                <c:ptCount val="5"/>
                <c:pt idx="0">
                  <c:v>9</c:v>
                </c:pt>
                <c:pt idx="1">
                  <c:v>7</c:v>
                </c:pt>
                <c:pt idx="2">
                  <c:v>8</c:v>
                </c:pt>
                <c:pt idx="3">
                  <c:v>10</c:v>
                </c:pt>
                <c:pt idx="4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BF-4621-9804-606897A692B7}"/>
            </c:ext>
          </c:extLst>
        </c:ser>
        <c:ser>
          <c:idx val="4"/>
          <c:order val="4"/>
          <c:tx>
            <c:strRef>
              <c:f>'4.Gráficos '!$AG$1</c:f>
              <c:strCache>
                <c:ptCount val="1"/>
                <c:pt idx="0">
                  <c:v> Cal. Viernes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110000"/>
                    <a:satMod val="105000"/>
                    <a:tint val="67000"/>
                  </a:schemeClr>
                </a:gs>
                <a:gs pos="50000">
                  <a:schemeClr val="accent5">
                    <a:lumMod val="105000"/>
                    <a:satMod val="103000"/>
                    <a:tint val="73000"/>
                  </a:schemeClr>
                </a:gs>
                <a:gs pos="100000">
                  <a:schemeClr val="accent5">
                    <a:lumMod val="105000"/>
                    <a:satMod val="109000"/>
                    <a:tint val="81000"/>
                  </a:schemeClr>
                </a:gs>
              </a:gsLst>
              <a:lin ang="5400000" scaled="0"/>
            </a:gradFill>
            <a:ln w="9525" cap="flat" cmpd="sng" algn="ctr">
              <a:solidFill>
                <a:schemeClr val="accent5">
                  <a:shade val="95000"/>
                </a:schemeClr>
              </a:solidFill>
              <a:round/>
            </a:ln>
            <a:effectLst/>
          </c:spPr>
          <c:invertIfNegative val="0"/>
          <c:cat>
            <c:strRef>
              <c:f>'4.Gráficos '!$AB$2:$AB$7</c:f>
              <c:strCache>
                <c:ptCount val="5"/>
                <c:pt idx="0">
                  <c:v>Alejandra</c:v>
                </c:pt>
                <c:pt idx="1">
                  <c:v>Eliseo</c:v>
                </c:pt>
                <c:pt idx="2">
                  <c:v>Lucía</c:v>
                </c:pt>
                <c:pt idx="3">
                  <c:v>Manuel</c:v>
                </c:pt>
                <c:pt idx="4">
                  <c:v>Moisés</c:v>
                </c:pt>
              </c:strCache>
            </c:strRef>
          </c:cat>
          <c:val>
            <c:numRef>
              <c:f>'4.Gráficos '!$AG$2:$AG$7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8</c:v>
                </c:pt>
                <c:pt idx="4">
                  <c:v>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BF-4621-9804-606897A692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1450636896"/>
        <c:axId val="1450638816"/>
      </c:barChart>
      <c:catAx>
        <c:axId val="1450636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450638816"/>
        <c:crosses val="autoZero"/>
        <c:auto val="1"/>
        <c:lblAlgn val="ctr"/>
        <c:lblOffset val="100"/>
        <c:noMultiLvlLbl val="0"/>
      </c:catAx>
      <c:valAx>
        <c:axId val="1450638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450636896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noFill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</c:dTable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[Tarea_finalExcel-1685503228784 (version 1).xlsb.xlsx]4.Gráficos !TablaDinámica17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bar"/>
        <c:grouping val="stacked"/>
        <c:varyColors val="0"/>
        <c:ser>
          <c:idx val="0"/>
          <c:order val="0"/>
          <c:tx>
            <c:strRef>
              <c:f>'4.Gráficos '!$AC$22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C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'4.Gráficos '!$AB$23:$AB$28</c:f>
              <c:strCache>
                <c:ptCount val="5"/>
                <c:pt idx="0">
                  <c:v>Alejandra</c:v>
                </c:pt>
                <c:pt idx="1">
                  <c:v>Eliseo</c:v>
                </c:pt>
                <c:pt idx="2">
                  <c:v>Lucía</c:v>
                </c:pt>
                <c:pt idx="3">
                  <c:v>Manuel</c:v>
                </c:pt>
                <c:pt idx="4">
                  <c:v>Moisés</c:v>
                </c:pt>
              </c:strCache>
            </c:strRef>
          </c:cat>
          <c:val>
            <c:numRef>
              <c:f>'4.Gráficos '!$AC$23:$AC$28</c:f>
              <c:numCache>
                <c:formatCode>General</c:formatCode>
                <c:ptCount val="5"/>
                <c:pt idx="0">
                  <c:v>8</c:v>
                </c:pt>
                <c:pt idx="1">
                  <c:v>8</c:v>
                </c:pt>
                <c:pt idx="2">
                  <c:v>7.8</c:v>
                </c:pt>
                <c:pt idx="3">
                  <c:v>8</c:v>
                </c:pt>
                <c:pt idx="4">
                  <c:v>8.8000000000000007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AB-462F-A87D-15528DD135F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75"/>
        <c:shape val="box"/>
        <c:axId val="1291710239"/>
        <c:axId val="1291709759"/>
        <c:axId val="0"/>
      </c:bar3DChart>
      <c:catAx>
        <c:axId val="129171023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91709759"/>
        <c:crosses val="autoZero"/>
        <c:auto val="1"/>
        <c:lblAlgn val="ctr"/>
        <c:lblOffset val="100"/>
        <c:noMultiLvlLbl val="0"/>
      </c:catAx>
      <c:valAx>
        <c:axId val="129170975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R"/>
          </a:p>
        </c:txPr>
        <c:crossAx val="12917102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s-CR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5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 w="19050">
        <a:solidFill>
          <a:schemeClr val="lt1"/>
        </a:solidFill>
      </a:ln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8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/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>
      <cs:styleClr val="auto"/>
    </cs:lnRef>
    <cs:fillRef idx="0">
      <cs:styleClr val="auto"/>
    </cs:fillRef>
    <cs:effectRef idx="0"/>
    <cs:fontRef idx="minor">
      <a:schemeClr val="tx1"/>
    </cs:fontRef>
    <cs:spPr>
      <a:pattFill prst="ltDnDiag">
        <a:fgClr>
          <a:schemeClr val="phClr"/>
        </a:fgClr>
        <a:bgClr>
          <a:schemeClr val="phClr">
            <a:lumMod val="20000"/>
            <a:lumOff val="80000"/>
          </a:schemeClr>
        </a:bgClr>
      </a:pattFill>
      <a:ln>
        <a:solidFill>
          <a:schemeClr val="phClr"/>
        </a:solidFill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solidFill>
        <a:schemeClr val="lt1"/>
      </a:solidFill>
      <a:sp3d/>
    </cs:spPr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06">
  <cs:axisTitle>
    <cs:lnRef idx="0"/>
    <cs:fillRef idx="0"/>
    <cs:effectRef idx="0"/>
    <cs:fontRef idx="minor">
      <a:schemeClr val="tx1">
        <a:lumMod val="50000"/>
        <a:lumOff val="50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158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Marker>
  <cs:dataPointMarkerLayout symbol="circle" size="4"/>
  <cs:dataPointWirefram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50000"/>
        <a:lumOff val="50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50000"/>
        <a:lumOff val="50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2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50000"/>
        <a:lumOff val="50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hyperlink" Target="#'2.Funci&#243;n SI'!A1"/><Relationship Id="rId13" Type="http://schemas.openxmlformats.org/officeDocument/2006/relationships/image" Target="../media/image8.svg"/><Relationship Id="rId18" Type="http://schemas.openxmlformats.org/officeDocument/2006/relationships/image" Target="../media/image11.png"/><Relationship Id="rId3" Type="http://schemas.openxmlformats.org/officeDocument/2006/relationships/image" Target="../media/image1.png"/><Relationship Id="rId21" Type="http://schemas.openxmlformats.org/officeDocument/2006/relationships/image" Target="../media/image13.png"/><Relationship Id="rId7" Type="http://schemas.openxmlformats.org/officeDocument/2006/relationships/image" Target="../media/image4.svg"/><Relationship Id="rId12" Type="http://schemas.openxmlformats.org/officeDocument/2006/relationships/image" Target="../media/image7.png"/><Relationship Id="rId17" Type="http://schemas.openxmlformats.org/officeDocument/2006/relationships/hyperlink" Target="#'5.Funci&#243;n '!A1"/><Relationship Id="rId2" Type="http://schemas.openxmlformats.org/officeDocument/2006/relationships/hyperlink" Target="#'Varios '!A1"/><Relationship Id="rId16" Type="http://schemas.openxmlformats.org/officeDocument/2006/relationships/image" Target="../media/image10.svg"/><Relationship Id="rId20" Type="http://schemas.openxmlformats.org/officeDocument/2006/relationships/hyperlink" Target="#'6.Funciones'!A1"/><Relationship Id="rId1" Type="http://schemas.openxmlformats.org/officeDocument/2006/relationships/chart" Target="../charts/chart1.xml"/><Relationship Id="rId6" Type="http://schemas.openxmlformats.org/officeDocument/2006/relationships/image" Target="../media/image3.png"/><Relationship Id="rId11" Type="http://schemas.openxmlformats.org/officeDocument/2006/relationships/hyperlink" Target="#'3.Funci&#243;n Log&#237;ca '!A1"/><Relationship Id="rId5" Type="http://schemas.openxmlformats.org/officeDocument/2006/relationships/hyperlink" Target="#'1.Varios '!A1"/><Relationship Id="rId15" Type="http://schemas.openxmlformats.org/officeDocument/2006/relationships/image" Target="../media/image9.png"/><Relationship Id="rId10" Type="http://schemas.openxmlformats.org/officeDocument/2006/relationships/image" Target="../media/image6.svg"/><Relationship Id="rId19" Type="http://schemas.openxmlformats.org/officeDocument/2006/relationships/image" Target="../media/image12.svg"/><Relationship Id="rId4" Type="http://schemas.openxmlformats.org/officeDocument/2006/relationships/image" Target="../media/image2.svg"/><Relationship Id="rId9" Type="http://schemas.openxmlformats.org/officeDocument/2006/relationships/image" Target="../media/image5.png"/><Relationship Id="rId14" Type="http://schemas.openxmlformats.org/officeDocument/2006/relationships/hyperlink" Target="#'4.Gr&#225;ficos '!A1"/><Relationship Id="rId22" Type="http://schemas.openxmlformats.org/officeDocument/2006/relationships/image" Target="../media/image14.sv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svg"/><Relationship Id="rId2" Type="http://schemas.openxmlformats.org/officeDocument/2006/relationships/image" Target="../media/image15.png"/><Relationship Id="rId1" Type="http://schemas.openxmlformats.org/officeDocument/2006/relationships/hyperlink" Target="#Proceso!A1"/><Relationship Id="rId6" Type="http://schemas.openxmlformats.org/officeDocument/2006/relationships/image" Target="../media/image2.svg"/><Relationship Id="rId5" Type="http://schemas.openxmlformats.org/officeDocument/2006/relationships/image" Target="../media/image1.png"/><Relationship Id="rId4" Type="http://schemas.openxmlformats.org/officeDocument/2006/relationships/hyperlink" Target="#'2.Funci&#243;n SI'!A1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3" Type="http://schemas.openxmlformats.org/officeDocument/2006/relationships/image" Target="../media/image16.svg"/><Relationship Id="rId7" Type="http://schemas.openxmlformats.org/officeDocument/2006/relationships/hyperlink" Target="#'1.Varios '!A1"/><Relationship Id="rId2" Type="http://schemas.openxmlformats.org/officeDocument/2006/relationships/image" Target="../media/image15.png"/><Relationship Id="rId1" Type="http://schemas.openxmlformats.org/officeDocument/2006/relationships/hyperlink" Target="#Proceso!A1"/><Relationship Id="rId6" Type="http://schemas.openxmlformats.org/officeDocument/2006/relationships/image" Target="../media/image2.svg"/><Relationship Id="rId5" Type="http://schemas.openxmlformats.org/officeDocument/2006/relationships/image" Target="../media/image1.png"/><Relationship Id="rId4" Type="http://schemas.openxmlformats.org/officeDocument/2006/relationships/hyperlink" Target="#'3.Funci&#243;n Log&#237;ca '!A1"/><Relationship Id="rId9" Type="http://schemas.openxmlformats.org/officeDocument/2006/relationships/image" Target="../media/image18.svg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3" Type="http://schemas.openxmlformats.org/officeDocument/2006/relationships/image" Target="../media/image16.svg"/><Relationship Id="rId7" Type="http://schemas.openxmlformats.org/officeDocument/2006/relationships/hyperlink" Target="#'2.Funci&#243;n SI'!A1"/><Relationship Id="rId2" Type="http://schemas.openxmlformats.org/officeDocument/2006/relationships/image" Target="../media/image15.png"/><Relationship Id="rId1" Type="http://schemas.openxmlformats.org/officeDocument/2006/relationships/hyperlink" Target="#Proceso!A1"/><Relationship Id="rId6" Type="http://schemas.openxmlformats.org/officeDocument/2006/relationships/image" Target="../media/image2.svg"/><Relationship Id="rId5" Type="http://schemas.openxmlformats.org/officeDocument/2006/relationships/image" Target="../media/image1.png"/><Relationship Id="rId4" Type="http://schemas.openxmlformats.org/officeDocument/2006/relationships/hyperlink" Target="#'4.Gr&#225;ficos '!A1"/><Relationship Id="rId9" Type="http://schemas.openxmlformats.org/officeDocument/2006/relationships/image" Target="../media/image18.svg"/></Relationships>
</file>

<file path=xl/drawings/_rels/drawing5.xml.rels><?xml version="1.0" encoding="UTF-8" standalone="yes"?>
<Relationships xmlns="http://schemas.openxmlformats.org/package/2006/relationships"><Relationship Id="rId8" Type="http://schemas.openxmlformats.org/officeDocument/2006/relationships/hyperlink" Target="#'5.Funci&#243;n '!A1"/><Relationship Id="rId13" Type="http://schemas.openxmlformats.org/officeDocument/2006/relationships/image" Target="../media/image18.svg"/><Relationship Id="rId3" Type="http://schemas.openxmlformats.org/officeDocument/2006/relationships/chart" Target="../charts/chart4.xml"/><Relationship Id="rId7" Type="http://schemas.openxmlformats.org/officeDocument/2006/relationships/image" Target="../media/image16.svg"/><Relationship Id="rId12" Type="http://schemas.openxmlformats.org/officeDocument/2006/relationships/image" Target="../media/image17.png"/><Relationship Id="rId2" Type="http://schemas.openxmlformats.org/officeDocument/2006/relationships/chart" Target="../charts/chart3.xml"/><Relationship Id="rId1" Type="http://schemas.openxmlformats.org/officeDocument/2006/relationships/chart" Target="../charts/chart2.xml"/><Relationship Id="rId6" Type="http://schemas.openxmlformats.org/officeDocument/2006/relationships/image" Target="../media/image15.png"/><Relationship Id="rId11" Type="http://schemas.openxmlformats.org/officeDocument/2006/relationships/hyperlink" Target="#'3.Funci&#243;n Log&#237;ca '!A1"/><Relationship Id="rId5" Type="http://schemas.openxmlformats.org/officeDocument/2006/relationships/hyperlink" Target="#Proceso!A1"/><Relationship Id="rId10" Type="http://schemas.openxmlformats.org/officeDocument/2006/relationships/image" Target="../media/image2.svg"/><Relationship Id="rId4" Type="http://schemas.openxmlformats.org/officeDocument/2006/relationships/chart" Target="../charts/chart5.xml"/><Relationship Id="rId9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image" Target="../media/image17.png"/><Relationship Id="rId3" Type="http://schemas.openxmlformats.org/officeDocument/2006/relationships/image" Target="../media/image16.svg"/><Relationship Id="rId7" Type="http://schemas.openxmlformats.org/officeDocument/2006/relationships/hyperlink" Target="#'4.Gr&#225;ficos '!A1"/><Relationship Id="rId2" Type="http://schemas.openxmlformats.org/officeDocument/2006/relationships/image" Target="../media/image15.png"/><Relationship Id="rId1" Type="http://schemas.openxmlformats.org/officeDocument/2006/relationships/hyperlink" Target="#Proceso!A1"/><Relationship Id="rId6" Type="http://schemas.openxmlformats.org/officeDocument/2006/relationships/image" Target="../media/image2.svg"/><Relationship Id="rId5" Type="http://schemas.openxmlformats.org/officeDocument/2006/relationships/image" Target="../media/image1.png"/><Relationship Id="rId4" Type="http://schemas.openxmlformats.org/officeDocument/2006/relationships/hyperlink" Target="#'6.Funciones'!A1"/><Relationship Id="rId9" Type="http://schemas.openxmlformats.org/officeDocument/2006/relationships/image" Target="../media/image18.svg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image" Target="../media/image16.svg"/><Relationship Id="rId2" Type="http://schemas.openxmlformats.org/officeDocument/2006/relationships/image" Target="../media/image15.png"/><Relationship Id="rId1" Type="http://schemas.openxmlformats.org/officeDocument/2006/relationships/hyperlink" Target="#Proceso!A1"/><Relationship Id="rId6" Type="http://schemas.openxmlformats.org/officeDocument/2006/relationships/image" Target="../media/image18.svg"/><Relationship Id="rId5" Type="http://schemas.openxmlformats.org/officeDocument/2006/relationships/image" Target="../media/image17.png"/><Relationship Id="rId4" Type="http://schemas.openxmlformats.org/officeDocument/2006/relationships/hyperlink" Target="#'5.Funci&#243;n '!A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841376</xdr:colOff>
      <xdr:row>0</xdr:row>
      <xdr:rowOff>176212</xdr:rowOff>
    </xdr:from>
    <xdr:to>
      <xdr:col>9</xdr:col>
      <xdr:colOff>162718</xdr:colOff>
      <xdr:row>12</xdr:row>
      <xdr:rowOff>1587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C304F49B-17F2-25F7-D009-F39E76679CA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0</xdr:col>
      <xdr:colOff>90714</xdr:colOff>
      <xdr:row>0</xdr:row>
      <xdr:rowOff>0</xdr:rowOff>
    </xdr:from>
    <xdr:to>
      <xdr:col>0</xdr:col>
      <xdr:colOff>448274</xdr:colOff>
      <xdr:row>1</xdr:row>
      <xdr:rowOff>182263</xdr:rowOff>
    </xdr:to>
    <xdr:pic>
      <xdr:nvPicPr>
        <xdr:cNvPr id="3" name="Gráfico 2" descr="Flechas de cheurón con relleno sólido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9FF4C0C-D129-4D6E-8DC2-0D1C4A5F39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90714" y="0"/>
          <a:ext cx="357560" cy="372763"/>
        </a:xfrm>
        <a:prstGeom prst="rect">
          <a:avLst/>
        </a:prstGeom>
      </xdr:spPr>
    </xdr:pic>
    <xdr:clientData/>
  </xdr:twoCellAnchor>
  <xdr:twoCellAnchor editAs="oneCell">
    <xdr:from>
      <xdr:col>0</xdr:col>
      <xdr:colOff>509675</xdr:colOff>
      <xdr:row>0</xdr:row>
      <xdr:rowOff>0</xdr:rowOff>
    </xdr:from>
    <xdr:to>
      <xdr:col>0</xdr:col>
      <xdr:colOff>882245</xdr:colOff>
      <xdr:row>1</xdr:row>
      <xdr:rowOff>184708</xdr:rowOff>
    </xdr:to>
    <xdr:pic>
      <xdr:nvPicPr>
        <xdr:cNvPr id="6" name="Gráfico 5" descr="Insignia 1 con relleno sólid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C311AA86-3BE5-6C6C-923B-3C5FE2A7DD9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509675" y="0"/>
          <a:ext cx="372570" cy="375208"/>
        </a:xfrm>
        <a:prstGeom prst="rect">
          <a:avLst/>
        </a:prstGeom>
      </xdr:spPr>
    </xdr:pic>
    <xdr:clientData/>
  </xdr:twoCellAnchor>
  <xdr:twoCellAnchor editAs="oneCell">
    <xdr:from>
      <xdr:col>0</xdr:col>
      <xdr:colOff>989111</xdr:colOff>
      <xdr:row>0</xdr:row>
      <xdr:rowOff>0</xdr:rowOff>
    </xdr:from>
    <xdr:to>
      <xdr:col>0</xdr:col>
      <xdr:colOff>1366933</xdr:colOff>
      <xdr:row>1</xdr:row>
      <xdr:rowOff>188095</xdr:rowOff>
    </xdr:to>
    <xdr:pic>
      <xdr:nvPicPr>
        <xdr:cNvPr id="8" name="Gráfico 7" descr="Insignia con relleno sólid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2913600F-64AA-D4FC-6AB4-B9CC9EC28A2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89111" y="0"/>
          <a:ext cx="377822" cy="378595"/>
        </a:xfrm>
        <a:prstGeom prst="rect">
          <a:avLst/>
        </a:prstGeom>
      </xdr:spPr>
    </xdr:pic>
    <xdr:clientData/>
  </xdr:twoCellAnchor>
  <xdr:twoCellAnchor editAs="oneCell">
    <xdr:from>
      <xdr:col>0</xdr:col>
      <xdr:colOff>1495283</xdr:colOff>
      <xdr:row>0</xdr:row>
      <xdr:rowOff>0</xdr:rowOff>
    </xdr:from>
    <xdr:to>
      <xdr:col>0</xdr:col>
      <xdr:colOff>1867852</xdr:colOff>
      <xdr:row>1</xdr:row>
      <xdr:rowOff>186824</xdr:rowOff>
    </xdr:to>
    <xdr:pic>
      <xdr:nvPicPr>
        <xdr:cNvPr id="10" name="Gráfico 9" descr="Insignia 3 con relleno sólid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4401D5CD-FE48-8681-37D7-0805BD02898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1495283" y="0"/>
          <a:ext cx="372569" cy="377324"/>
        </a:xfrm>
        <a:prstGeom prst="rect">
          <a:avLst/>
        </a:prstGeom>
      </xdr:spPr>
    </xdr:pic>
    <xdr:clientData/>
  </xdr:twoCellAnchor>
  <xdr:twoCellAnchor editAs="oneCell">
    <xdr:from>
      <xdr:col>0</xdr:col>
      <xdr:colOff>1974719</xdr:colOff>
      <xdr:row>0</xdr:row>
      <xdr:rowOff>0</xdr:rowOff>
    </xdr:from>
    <xdr:to>
      <xdr:col>1</xdr:col>
      <xdr:colOff>315289</xdr:colOff>
      <xdr:row>1</xdr:row>
      <xdr:rowOff>181744</xdr:rowOff>
    </xdr:to>
    <xdr:pic>
      <xdr:nvPicPr>
        <xdr:cNvPr id="12" name="Gráfico 11" descr="Insignia 4 con relleno sólido">
          <a:hlinkClick xmlns:r="http://schemas.openxmlformats.org/officeDocument/2006/relationships" r:id="rId14"/>
          <a:extLst>
            <a:ext uri="{FF2B5EF4-FFF2-40B4-BE49-F238E27FC236}">
              <a16:creationId xmlns:a16="http://schemas.microsoft.com/office/drawing/2014/main" id="{476EDEBB-6129-A7F3-BB9F-876DA32ECE5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6"/>
            </a:ext>
          </a:extLst>
        </a:blip>
        <a:stretch>
          <a:fillRect/>
        </a:stretch>
      </xdr:blipFill>
      <xdr:spPr>
        <a:xfrm>
          <a:off x="1974719" y="0"/>
          <a:ext cx="372570" cy="372244"/>
        </a:xfrm>
        <a:prstGeom prst="rect">
          <a:avLst/>
        </a:prstGeom>
      </xdr:spPr>
    </xdr:pic>
    <xdr:clientData/>
  </xdr:twoCellAnchor>
  <xdr:twoCellAnchor editAs="oneCell">
    <xdr:from>
      <xdr:col>1</xdr:col>
      <xdr:colOff>457964</xdr:colOff>
      <xdr:row>0</xdr:row>
      <xdr:rowOff>0</xdr:rowOff>
    </xdr:from>
    <xdr:to>
      <xdr:col>1</xdr:col>
      <xdr:colOff>830534</xdr:colOff>
      <xdr:row>1</xdr:row>
      <xdr:rowOff>177511</xdr:rowOff>
    </xdr:to>
    <xdr:pic>
      <xdr:nvPicPr>
        <xdr:cNvPr id="14" name="Gráfico 13" descr="Insignia 5 con relleno sólido">
          <a:hlinkClick xmlns:r="http://schemas.openxmlformats.org/officeDocument/2006/relationships" r:id="rId17"/>
          <a:extLst>
            <a:ext uri="{FF2B5EF4-FFF2-40B4-BE49-F238E27FC236}">
              <a16:creationId xmlns:a16="http://schemas.microsoft.com/office/drawing/2014/main" id="{9CFCCF5D-FD6D-8BF7-C394-264BF7C1776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9"/>
            </a:ext>
          </a:extLst>
        </a:blip>
        <a:stretch>
          <a:fillRect/>
        </a:stretch>
      </xdr:blipFill>
      <xdr:spPr>
        <a:xfrm>
          <a:off x="2489964" y="0"/>
          <a:ext cx="372570" cy="368011"/>
        </a:xfrm>
        <a:prstGeom prst="rect">
          <a:avLst/>
        </a:prstGeom>
      </xdr:spPr>
    </xdr:pic>
    <xdr:clientData/>
  </xdr:twoCellAnchor>
  <xdr:twoCellAnchor editAs="oneCell">
    <xdr:from>
      <xdr:col>1</xdr:col>
      <xdr:colOff>958885</xdr:colOff>
      <xdr:row>0</xdr:row>
      <xdr:rowOff>0</xdr:rowOff>
    </xdr:from>
    <xdr:to>
      <xdr:col>1</xdr:col>
      <xdr:colOff>1331455</xdr:colOff>
      <xdr:row>1</xdr:row>
      <xdr:rowOff>169044</xdr:rowOff>
    </xdr:to>
    <xdr:pic>
      <xdr:nvPicPr>
        <xdr:cNvPr id="16" name="Gráfico 15" descr="Insignia 6 con relleno sólido">
          <a:hlinkClick xmlns:r="http://schemas.openxmlformats.org/officeDocument/2006/relationships" r:id="rId20"/>
          <a:extLst>
            <a:ext uri="{FF2B5EF4-FFF2-40B4-BE49-F238E27FC236}">
              <a16:creationId xmlns:a16="http://schemas.microsoft.com/office/drawing/2014/main" id="{E5FE00A2-32A2-50A2-BA25-0BA3399808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22"/>
            </a:ext>
          </a:extLst>
        </a:blip>
        <a:stretch>
          <a:fillRect/>
        </a:stretch>
      </xdr:blipFill>
      <xdr:spPr>
        <a:xfrm>
          <a:off x="2990885" y="0"/>
          <a:ext cx="372570" cy="35954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0</xdr:colOff>
      <xdr:row>55</xdr:row>
      <xdr:rowOff>0</xdr:rowOff>
    </xdr:from>
    <xdr:to>
      <xdr:col>11</xdr:col>
      <xdr:colOff>326320</xdr:colOff>
      <xdr:row>56</xdr:row>
      <xdr:rowOff>134861</xdr:rowOff>
    </xdr:to>
    <xdr:pic>
      <xdr:nvPicPr>
        <xdr:cNvPr id="3" name="Gráfico 2" descr="Lista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10244554-80E2-496D-B766-29C799BDD4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0899321" y="3102429"/>
          <a:ext cx="326320" cy="33896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57</xdr:row>
      <xdr:rowOff>0</xdr:rowOff>
    </xdr:from>
    <xdr:to>
      <xdr:col>11</xdr:col>
      <xdr:colOff>357560</xdr:colOff>
      <xdr:row>58</xdr:row>
      <xdr:rowOff>168656</xdr:rowOff>
    </xdr:to>
    <xdr:pic>
      <xdr:nvPicPr>
        <xdr:cNvPr id="5" name="Gráfico 4" descr="Flechas de cheurón con relleno sólid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EAB2DCC5-566B-4DBB-A101-D8DB0F1D0E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0899321" y="3510643"/>
          <a:ext cx="357560" cy="37276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57150</xdr:rowOff>
    </xdr:from>
    <xdr:to>
      <xdr:col>0</xdr:col>
      <xdr:colOff>335845</xdr:colOff>
      <xdr:row>4</xdr:row>
      <xdr:rowOff>15118</xdr:rowOff>
    </xdr:to>
    <xdr:pic>
      <xdr:nvPicPr>
        <xdr:cNvPr id="4" name="Gráfico 3" descr="Lista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B84B594-0F16-48A6-AF86-BCA7AC70FE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525" y="438150"/>
          <a:ext cx="326320" cy="338968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4</xdr:row>
      <xdr:rowOff>84364</xdr:rowOff>
    </xdr:from>
    <xdr:to>
      <xdr:col>0</xdr:col>
      <xdr:colOff>367085</xdr:colOff>
      <xdr:row>6</xdr:row>
      <xdr:rowOff>76127</xdr:rowOff>
    </xdr:to>
    <xdr:pic>
      <xdr:nvPicPr>
        <xdr:cNvPr id="5" name="Gráfico 4" descr="Flechas de cheurón con relleno sólid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4ECF007F-3D9B-4BD6-B0A0-9B769C0F4E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25" y="846364"/>
          <a:ext cx="357560" cy="37276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346032</xdr:colOff>
      <xdr:row>1</xdr:row>
      <xdr:rowOff>167524</xdr:rowOff>
    </xdr:to>
    <xdr:pic>
      <xdr:nvPicPr>
        <xdr:cNvPr id="6" name="Gráfico 5" descr="Flechas de cheurón con relleno sólid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6E0346DB-19E7-4016-9C4C-3DB030816D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0" y="0"/>
          <a:ext cx="346032" cy="35802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19050</xdr:colOff>
      <xdr:row>2</xdr:row>
      <xdr:rowOff>76200</xdr:rowOff>
    </xdr:from>
    <xdr:to>
      <xdr:col>0</xdr:col>
      <xdr:colOff>345370</xdr:colOff>
      <xdr:row>4</xdr:row>
      <xdr:rowOff>24643</xdr:rowOff>
    </xdr:to>
    <xdr:pic>
      <xdr:nvPicPr>
        <xdr:cNvPr id="2" name="Gráfico 1" descr="Lista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7EBF34F-5EC6-42CB-8ADB-6B6FCC66CC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19050" y="466725"/>
          <a:ext cx="326320" cy="338968"/>
        </a:xfrm>
        <a:prstGeom prst="rect">
          <a:avLst/>
        </a:prstGeom>
      </xdr:spPr>
    </xdr:pic>
    <xdr:clientData/>
  </xdr:twoCellAnchor>
  <xdr:twoCellAnchor editAs="oneCell">
    <xdr:from>
      <xdr:col>0</xdr:col>
      <xdr:colOff>19050</xdr:colOff>
      <xdr:row>4</xdr:row>
      <xdr:rowOff>93889</xdr:rowOff>
    </xdr:from>
    <xdr:to>
      <xdr:col>0</xdr:col>
      <xdr:colOff>376610</xdr:colOff>
      <xdr:row>6</xdr:row>
      <xdr:rowOff>76127</xdr:rowOff>
    </xdr:to>
    <xdr:pic>
      <xdr:nvPicPr>
        <xdr:cNvPr id="3" name="Gráfico 2" descr="Flechas de cheurón con relleno sólid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C1139E2-417E-423C-90B3-2BFDDEEF36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19050" y="874939"/>
          <a:ext cx="357560" cy="372763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0</xdr:row>
      <xdr:rowOff>28575</xdr:rowOff>
    </xdr:from>
    <xdr:to>
      <xdr:col>0</xdr:col>
      <xdr:colOff>355557</xdr:colOff>
      <xdr:row>1</xdr:row>
      <xdr:rowOff>196099</xdr:rowOff>
    </xdr:to>
    <xdr:pic>
      <xdr:nvPicPr>
        <xdr:cNvPr id="4" name="Gráfico 3" descr="Flechas de cheurón con relleno sólid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035BB1C4-6F68-4AC8-B0F2-170F8AF1C1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9525" y="28575"/>
          <a:ext cx="346032" cy="35802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352425</xdr:colOff>
      <xdr:row>35</xdr:row>
      <xdr:rowOff>28575</xdr:rowOff>
    </xdr:from>
    <xdr:to>
      <xdr:col>6</xdr:col>
      <xdr:colOff>200025</xdr:colOff>
      <xdr:row>49</xdr:row>
      <xdr:rowOff>152400</xdr:rowOff>
    </xdr:to>
    <xdr:sp macro="" textlink="">
      <xdr:nvSpPr>
        <xdr:cNvPr id="13" name="Rectángulo: esquinas redondeadas 12">
          <a:extLst>
            <a:ext uri="{FF2B5EF4-FFF2-40B4-BE49-F238E27FC236}">
              <a16:creationId xmlns:a16="http://schemas.microsoft.com/office/drawing/2014/main" id="{6B57033A-0487-4144-A582-E0D1C3C04963}"/>
            </a:ext>
          </a:extLst>
        </xdr:cNvPr>
        <xdr:cNvSpPr/>
      </xdr:nvSpPr>
      <xdr:spPr>
        <a:xfrm>
          <a:off x="352425" y="6696075"/>
          <a:ext cx="4191000" cy="2790825"/>
        </a:xfrm>
        <a:prstGeom prst="roundRect">
          <a:avLst>
            <a:gd name="adj" fmla="val 9803"/>
          </a:avLst>
        </a:prstGeom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314325</xdr:colOff>
      <xdr:row>18</xdr:row>
      <xdr:rowOff>142875</xdr:rowOff>
    </xdr:from>
    <xdr:to>
      <xdr:col>6</xdr:col>
      <xdr:colOff>876300</xdr:colOff>
      <xdr:row>34</xdr:row>
      <xdr:rowOff>19050</xdr:rowOff>
    </xdr:to>
    <xdr:sp macro="" textlink="">
      <xdr:nvSpPr>
        <xdr:cNvPr id="8" name="Rectángulo: esquinas redondeadas 7">
          <a:extLst>
            <a:ext uri="{FF2B5EF4-FFF2-40B4-BE49-F238E27FC236}">
              <a16:creationId xmlns:a16="http://schemas.microsoft.com/office/drawing/2014/main" id="{8B384D62-7B00-45DE-AB14-0C235063D54F}"/>
            </a:ext>
          </a:extLst>
        </xdr:cNvPr>
        <xdr:cNvSpPr/>
      </xdr:nvSpPr>
      <xdr:spPr>
        <a:xfrm>
          <a:off x="314325" y="3571875"/>
          <a:ext cx="4905375" cy="2924175"/>
        </a:xfrm>
        <a:prstGeom prst="roundRect">
          <a:avLst>
            <a:gd name="adj" fmla="val 9803"/>
          </a:avLst>
        </a:prstGeom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742951</xdr:colOff>
      <xdr:row>19</xdr:row>
      <xdr:rowOff>9525</xdr:rowOff>
    </xdr:from>
    <xdr:to>
      <xdr:col>11</xdr:col>
      <xdr:colOff>990600</xdr:colOff>
      <xdr:row>37</xdr:row>
      <xdr:rowOff>57150</xdr:rowOff>
    </xdr:to>
    <xdr:sp macro="" textlink="">
      <xdr:nvSpPr>
        <xdr:cNvPr id="4" name="Rectángulo: esquinas redondeadas 3">
          <a:extLst>
            <a:ext uri="{FF2B5EF4-FFF2-40B4-BE49-F238E27FC236}">
              <a16:creationId xmlns:a16="http://schemas.microsoft.com/office/drawing/2014/main" id="{C64494F8-DAFA-44A5-94D7-50D3E81DD486}"/>
            </a:ext>
          </a:extLst>
        </xdr:cNvPr>
        <xdr:cNvSpPr/>
      </xdr:nvSpPr>
      <xdr:spPr>
        <a:xfrm>
          <a:off x="6076951" y="3629025"/>
          <a:ext cx="5534024" cy="3476625"/>
        </a:xfrm>
        <a:prstGeom prst="roundRect">
          <a:avLst>
            <a:gd name="adj" fmla="val 9803"/>
          </a:avLst>
        </a:prstGeom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438150</xdr:colOff>
      <xdr:row>1</xdr:row>
      <xdr:rowOff>152400</xdr:rowOff>
    </xdr:from>
    <xdr:to>
      <xdr:col>11</xdr:col>
      <xdr:colOff>9525</xdr:colOff>
      <xdr:row>16</xdr:row>
      <xdr:rowOff>161925</xdr:rowOff>
    </xdr:to>
    <xdr:sp macro="" textlink="">
      <xdr:nvSpPr>
        <xdr:cNvPr id="3" name="Rectángulo: esquinas redondeadas 2">
          <a:extLst>
            <a:ext uri="{FF2B5EF4-FFF2-40B4-BE49-F238E27FC236}">
              <a16:creationId xmlns:a16="http://schemas.microsoft.com/office/drawing/2014/main" id="{37525D85-C22A-E7E1-2388-CE29B6802A61}"/>
            </a:ext>
          </a:extLst>
        </xdr:cNvPr>
        <xdr:cNvSpPr/>
      </xdr:nvSpPr>
      <xdr:spPr>
        <a:xfrm>
          <a:off x="7753350" y="342900"/>
          <a:ext cx="2876550" cy="2867025"/>
        </a:xfrm>
        <a:prstGeom prst="roundRect">
          <a:avLst>
            <a:gd name="adj" fmla="val 9803"/>
          </a:avLst>
        </a:prstGeom>
        <a:effectLst>
          <a:outerShdw blurRad="50800" dist="38100" dir="18900000" algn="bl" rotWithShape="0">
            <a:prstClr val="black">
              <a:alpha val="40000"/>
            </a:prstClr>
          </a:outerShdw>
        </a:effectLst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8</xdr:col>
      <xdr:colOff>876300</xdr:colOff>
      <xdr:row>1</xdr:row>
      <xdr:rowOff>133350</xdr:rowOff>
    </xdr:from>
    <xdr:to>
      <xdr:col>11</xdr:col>
      <xdr:colOff>571500</xdr:colOff>
      <xdr:row>17</xdr:row>
      <xdr:rowOff>114300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DA312A2-7CC8-3A02-7E84-A9236786343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11</xdr:col>
      <xdr:colOff>228600</xdr:colOff>
      <xdr:row>5</xdr:row>
      <xdr:rowOff>66675</xdr:rowOff>
    </xdr:from>
    <xdr:to>
      <xdr:col>11</xdr:col>
      <xdr:colOff>2057400</xdr:colOff>
      <xdr:row>15</xdr:row>
      <xdr:rowOff>0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Participantes">
              <a:extLst>
                <a:ext uri="{FF2B5EF4-FFF2-40B4-BE49-F238E27FC236}">
                  <a16:creationId xmlns:a16="http://schemas.microsoft.com/office/drawing/2014/main" id="{0F3A4869-1FB5-13CA-1555-26BC7D03C66C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Participantes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848975" y="1019175"/>
              <a:ext cx="1828800" cy="18383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1</xdr:col>
      <xdr:colOff>723900</xdr:colOff>
      <xdr:row>19</xdr:row>
      <xdr:rowOff>114300</xdr:rowOff>
    </xdr:from>
    <xdr:to>
      <xdr:col>7</xdr:col>
      <xdr:colOff>57150</xdr:colOff>
      <xdr:row>34</xdr:row>
      <xdr:rowOff>0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61259F2C-984D-8188-8BF2-776CB2FE9F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842962</xdr:colOff>
      <xdr:row>19</xdr:row>
      <xdr:rowOff>133350</xdr:rowOff>
    </xdr:from>
    <xdr:to>
      <xdr:col>11</xdr:col>
      <xdr:colOff>866775</xdr:colOff>
      <xdr:row>36</xdr:row>
      <xdr:rowOff>152400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7DAA225E-322A-FB37-C5E3-8CAE8F0287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852853</xdr:colOff>
      <xdr:row>35</xdr:row>
      <xdr:rowOff>106971</xdr:rowOff>
    </xdr:from>
    <xdr:to>
      <xdr:col>6</xdr:col>
      <xdr:colOff>471853</xdr:colOff>
      <xdr:row>49</xdr:row>
      <xdr:rowOff>185003</xdr:rowOff>
    </xdr:to>
    <xdr:graphicFrame macro="">
      <xdr:nvGraphicFramePr>
        <xdr:cNvPr id="9" name="Gráfico 8">
          <a:extLst>
            <a:ext uri="{FF2B5EF4-FFF2-40B4-BE49-F238E27FC236}">
              <a16:creationId xmlns:a16="http://schemas.microsoft.com/office/drawing/2014/main" id="{307FC148-2AB3-2192-17E2-808D7C9FE1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9525</xdr:colOff>
      <xdr:row>2</xdr:row>
      <xdr:rowOff>47625</xdr:rowOff>
    </xdr:from>
    <xdr:to>
      <xdr:col>0</xdr:col>
      <xdr:colOff>335845</xdr:colOff>
      <xdr:row>3</xdr:row>
      <xdr:rowOff>185114</xdr:rowOff>
    </xdr:to>
    <xdr:pic>
      <xdr:nvPicPr>
        <xdr:cNvPr id="10" name="Gráfico 9" descr="Lista con relleno sólido">
          <a:hlinkClick xmlns:r="http://schemas.openxmlformats.org/officeDocument/2006/relationships" r:id="rId5"/>
          <a:extLst>
            <a:ext uri="{FF2B5EF4-FFF2-40B4-BE49-F238E27FC236}">
              <a16:creationId xmlns:a16="http://schemas.microsoft.com/office/drawing/2014/main" id="{F7E44B1A-F547-4A16-9A6A-4A454EDE439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7"/>
            </a:ext>
          </a:extLst>
        </a:blip>
        <a:stretch>
          <a:fillRect/>
        </a:stretch>
      </xdr:blipFill>
      <xdr:spPr>
        <a:xfrm>
          <a:off x="9525" y="425717"/>
          <a:ext cx="326320" cy="326534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4</xdr:row>
      <xdr:rowOff>65314</xdr:rowOff>
    </xdr:from>
    <xdr:to>
      <xdr:col>0</xdr:col>
      <xdr:colOff>367085</xdr:colOff>
      <xdr:row>6</xdr:row>
      <xdr:rowOff>47552</xdr:rowOff>
    </xdr:to>
    <xdr:pic>
      <xdr:nvPicPr>
        <xdr:cNvPr id="11" name="Gráfico 10" descr="Flechas de cheurón con relleno sólido">
          <a:hlinkClick xmlns:r="http://schemas.openxmlformats.org/officeDocument/2006/relationships" r:id="rId8"/>
          <a:extLst>
            <a:ext uri="{FF2B5EF4-FFF2-40B4-BE49-F238E27FC236}">
              <a16:creationId xmlns:a16="http://schemas.microsoft.com/office/drawing/2014/main" id="{9E18BE55-9ECA-4921-B42F-7DA6F5FBD1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0"/>
            </a:ext>
          </a:extLst>
        </a:blip>
        <a:stretch>
          <a:fillRect/>
        </a:stretch>
      </xdr:blipFill>
      <xdr:spPr>
        <a:xfrm>
          <a:off x="9525" y="821497"/>
          <a:ext cx="357560" cy="36033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346032</xdr:colOff>
      <xdr:row>1</xdr:row>
      <xdr:rowOff>157999</xdr:rowOff>
    </xdr:to>
    <xdr:pic>
      <xdr:nvPicPr>
        <xdr:cNvPr id="12" name="Gráfico 11" descr="Flechas de cheurón con relleno sólido">
          <a:hlinkClick xmlns:r="http://schemas.openxmlformats.org/officeDocument/2006/relationships" r:id="rId11"/>
          <a:extLst>
            <a:ext uri="{FF2B5EF4-FFF2-40B4-BE49-F238E27FC236}">
              <a16:creationId xmlns:a16="http://schemas.microsoft.com/office/drawing/2014/main" id="{C4BB9321-132E-4E68-B2CA-72B84A427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13"/>
            </a:ext>
          </a:extLst>
        </a:blip>
        <a:stretch>
          <a:fillRect/>
        </a:stretch>
      </xdr:blipFill>
      <xdr:spPr>
        <a:xfrm>
          <a:off x="0" y="0"/>
          <a:ext cx="346032" cy="34704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47625</xdr:rowOff>
    </xdr:from>
    <xdr:to>
      <xdr:col>0</xdr:col>
      <xdr:colOff>335845</xdr:colOff>
      <xdr:row>3</xdr:row>
      <xdr:rowOff>268211</xdr:rowOff>
    </xdr:to>
    <xdr:pic>
      <xdr:nvPicPr>
        <xdr:cNvPr id="2" name="Gráfico 1" descr="Lista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4D1AE3A-BBCD-4B2D-8207-1D1AAF4FA95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525" y="483054"/>
          <a:ext cx="326320" cy="492728"/>
        </a:xfrm>
        <a:prstGeom prst="rect">
          <a:avLst/>
        </a:prstGeom>
      </xdr:spPr>
    </xdr:pic>
    <xdr:clientData/>
  </xdr:twoCellAnchor>
  <xdr:twoCellAnchor editAs="oneCell">
    <xdr:from>
      <xdr:col>0</xdr:col>
      <xdr:colOff>9525</xdr:colOff>
      <xdr:row>4</xdr:row>
      <xdr:rowOff>65314</xdr:rowOff>
    </xdr:from>
    <xdr:to>
      <xdr:col>0</xdr:col>
      <xdr:colOff>367085</xdr:colOff>
      <xdr:row>6</xdr:row>
      <xdr:rowOff>47552</xdr:rowOff>
    </xdr:to>
    <xdr:pic>
      <xdr:nvPicPr>
        <xdr:cNvPr id="3" name="Gráfico 2" descr="Flechas de cheurón con relleno sólid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BEBBFA11-F1C2-4226-81E0-902A733F3E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9525" y="1045028"/>
          <a:ext cx="357560" cy="526524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346032</xdr:colOff>
      <xdr:row>1</xdr:row>
      <xdr:rowOff>167524</xdr:rowOff>
    </xdr:to>
    <xdr:pic>
      <xdr:nvPicPr>
        <xdr:cNvPr id="4" name="Gráfico 3" descr="Flechas de cheurón con relleno sólido">
          <a:hlinkClick xmlns:r="http://schemas.openxmlformats.org/officeDocument/2006/relationships" r:id="rId7"/>
          <a:extLst>
            <a:ext uri="{FF2B5EF4-FFF2-40B4-BE49-F238E27FC236}">
              <a16:creationId xmlns:a16="http://schemas.microsoft.com/office/drawing/2014/main" id="{810A0F4B-6F38-4E07-84BA-CD541CEAD4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>
          <a:off x="0" y="0"/>
          <a:ext cx="346032" cy="358024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</xdr:colOff>
      <xdr:row>2</xdr:row>
      <xdr:rowOff>102054</xdr:rowOff>
    </xdr:from>
    <xdr:to>
      <xdr:col>0</xdr:col>
      <xdr:colOff>335845</xdr:colOff>
      <xdr:row>5</xdr:row>
      <xdr:rowOff>12076</xdr:rowOff>
    </xdr:to>
    <xdr:pic>
      <xdr:nvPicPr>
        <xdr:cNvPr id="2" name="Gráfico 1" descr="Lista con relleno sólido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5CD8735-4143-4A27-ABD2-8CC6813DF6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3"/>
            </a:ext>
          </a:extLst>
        </a:blip>
        <a:stretch>
          <a:fillRect/>
        </a:stretch>
      </xdr:blipFill>
      <xdr:spPr>
        <a:xfrm>
          <a:off x="9525" y="483054"/>
          <a:ext cx="326320" cy="49272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346032</xdr:colOff>
      <xdr:row>1</xdr:row>
      <xdr:rowOff>167524</xdr:rowOff>
    </xdr:to>
    <xdr:pic>
      <xdr:nvPicPr>
        <xdr:cNvPr id="3" name="Gráfico 2" descr="Flechas de cheurón con relleno sólido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2C411B9F-AA18-4853-9185-D2D2476EE0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0" y="0"/>
          <a:ext cx="346032" cy="358024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Fundepos IDEPI" id="{B75C89F1-A1F8-45FF-B11D-B0392B3A1367}" userId="f8871c3831fc4032" providerId="Windows Live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ndrés D. León Quesada" refreshedDate="45081.740103356482" createdVersion="8" refreshedVersion="8" minRefreshableVersion="3" recordCount="5" xr:uid="{C25ADE8A-41C7-44C6-8F13-9AFCEE5DE00B}">
  <cacheSource type="worksheet">
    <worksheetSource ref="C3:I8" sheet="4.Gráficos "/>
  </cacheSource>
  <cacheFields count="7">
    <cacheField name="Participantes" numFmtId="0">
      <sharedItems count="5">
        <s v="Lucía"/>
        <s v="Alejandra"/>
        <s v="Manuel"/>
        <s v="Moisés"/>
        <s v="Eliseo"/>
      </sharedItems>
    </cacheField>
    <cacheField name="Lunes" numFmtId="0">
      <sharedItems containsSemiMixedTypes="0" containsString="0" containsNumber="1" containsInteger="1" minValue="5" maxValue="8"/>
    </cacheField>
    <cacheField name="Martes" numFmtId="0">
      <sharedItems containsSemiMixedTypes="0" containsString="0" containsNumber="1" containsInteger="1" minValue="7" maxValue="10"/>
    </cacheField>
    <cacheField name="Miércoles" numFmtId="0">
      <sharedItems containsSemiMixedTypes="0" containsString="0" containsNumber="1" containsInteger="1" minValue="6" maxValue="10"/>
    </cacheField>
    <cacheField name="Jueves" numFmtId="0">
      <sharedItems containsSemiMixedTypes="0" containsString="0" containsNumber="1" containsInteger="1" minValue="7" maxValue="10"/>
    </cacheField>
    <cacheField name="Viernes" numFmtId="0">
      <sharedItems containsSemiMixedTypes="0" containsString="0" containsNumber="1" containsInteger="1" minValue="8" maxValue="10" count="2">
        <n v="10"/>
        <n v="8"/>
      </sharedItems>
    </cacheField>
    <cacheField name="Promedio" numFmtId="0">
      <sharedItems containsSemiMixedTypes="0" containsString="0" containsNumber="1" minValue="7.8" maxValue="8.8000000000000007" count="3">
        <n v="7.8"/>
        <n v="8"/>
        <n v="8.8000000000000007"/>
      </sharedItems>
    </cacheField>
  </cacheFields>
  <extLst>
    <ext xmlns:x14="http://schemas.microsoft.com/office/spreadsheetml/2009/9/main" uri="{725AE2AE-9491-48be-B2B4-4EB974FC3084}">
      <x14:pivotCacheDefinition pivotCacheId="439974255"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és D. León Quesada" refreshedDate="45081.788507523146" createdVersion="5" refreshedVersion="8" minRefreshableVersion="3" recordCount="0" supportSubquery="1" supportAdvancedDrill="1" xr:uid="{25AFE00B-15B1-4DE4-87FD-1992B8237266}">
  <cacheSource type="external" connectionId="1"/>
  <cacheFields count="1">
    <cacheField name="[Measures].[Cantidad promedio de productos vendidos]" caption="Cantidad promedio de productos vendidos" numFmtId="0" hierarchy="27" level="32767"/>
  </cacheFields>
  <cacheHierarchies count="38">
    <cacheHierarchy uniqueName="[Funciones].[ID]" caption="ID" attribute="1" defaultMemberUniqueName="[Funciones].[ID].[All]" allUniqueName="[Funciones].[ID].[All]" dimensionUniqueName="[Funciones]" displayFolder="" count="0" memberValueDatatype="130" unbalanced="0"/>
    <cacheHierarchy uniqueName="[Funciones].[Edad]" caption="Edad" attribute="1" defaultMemberUniqueName="[Funciones].[Edad].[All]" allUniqueName="[Funciones].[Edad].[All]" dimensionUniqueName="[Funciones]" displayFolder="" count="0" memberValueDatatype="20" unbalanced="0"/>
    <cacheHierarchy uniqueName="[Funciones].[Departamento]" caption="Departamento" attribute="1" defaultMemberUniqueName="[Funciones].[Departamento].[All]" allUniqueName="[Funciones].[Departamento].[All]" dimensionUniqueName="[Funciones]" displayFolder="" count="0" memberValueDatatype="130" unbalanced="0"/>
    <cacheHierarchy uniqueName="[Funciones].[Jornada (horas)]" caption="Jornada (horas)" attribute="1" defaultMemberUniqueName="[Funciones].[Jornada (horas)].[All]" allUniqueName="[Funciones].[Jornada (horas)].[All]" dimensionUniqueName="[Funciones]" displayFolder="" count="0" memberValueDatatype="20" unbalanced="0"/>
    <cacheHierarchy uniqueName="[Funciones].[Ventas]" caption="Ventas" attribute="1" defaultMemberUniqueName="[Funciones].[Ventas].[All]" allUniqueName="[Funciones].[Ventas].[All]" dimensionUniqueName="[Funciones]" displayFolder="" count="0" memberValueDatatype="20" unbalanced="0"/>
    <cacheHierarchy uniqueName="[To-do list de Tarea de Excel].[% Completo]" caption="% Completo" attribute="1" defaultMemberUniqueName="[To-do list de Tarea de Excel].[% Completo].[All]" allUniqueName="[To-do list de Tarea de Excel].[% Completo].[All]" dimensionUniqueName="[To-do list de Tarea de Excel]" displayFolder="" count="0" memberValueDatatype="20" unbalanced="0"/>
    <cacheHierarchy uniqueName="[To-do list de Tarea de Excel].[Tareas]" caption="Tareas" attribute="1" defaultMemberUniqueName="[To-do list de Tarea de Excel].[Tareas].[All]" allUniqueName="[To-do list de Tarea de Excel].[Tareas].[All]" dimensionUniqueName="[To-do list de Tarea de Excel]" displayFolder="" count="0" memberValueDatatype="130" unbalanced="0"/>
    <cacheHierarchy uniqueName="[To-do list de Tarea de Excel].[Estado]" caption="Estado" attribute="1" defaultMemberUniqueName="[To-do list de Tarea de Excel].[Estado].[All]" allUniqueName="[To-do list de Tarea de Excel].[Estado].[All]" dimensionUniqueName="[To-do list de Tarea de Excel]" displayFolder="" count="0" memberValueDatatype="130" unbalanced="0"/>
    <cacheHierarchy uniqueName="[Varios].[ID]" caption="ID" attribute="1" defaultMemberUniqueName="[Varios].[ID].[All]" allUniqueName="[Varios].[ID].[All]" dimensionUniqueName="[Varios]" displayFolder="" count="0" memberValueDatatype="20" unbalanced="0"/>
    <cacheHierarchy uniqueName="[Varios].[Nombre]" caption="Nombre" attribute="1" defaultMemberUniqueName="[Varios].[Nombre].[All]" allUniqueName="[Varios].[Nombre].[All]" dimensionUniqueName="[Varios]" displayFolder="" count="0" memberValueDatatype="130" unbalanced="0"/>
    <cacheHierarchy uniqueName="[Varios].[Apellido]" caption="Apellido" attribute="1" defaultMemberUniqueName="[Varios].[Apellido].[All]" allUniqueName="[Varios].[Apellido].[All]" dimensionUniqueName="[Varios]" displayFolder="" count="0" memberValueDatatype="130" unbalanced="0"/>
    <cacheHierarchy uniqueName="[Varios].[Nombre Completo]" caption="Nombre Completo" attribute="1" defaultMemberUniqueName="[Varios].[Nombre Completo].[All]" allUniqueName="[Varios].[Nombre Completo].[All]" dimensionUniqueName="[Varios]" displayFolder="" count="0" memberValueDatatype="130" unbalanced="0"/>
    <cacheHierarchy uniqueName="[Varios].[Producto]" caption="Producto" attribute="1" defaultMemberUniqueName="[Varios].[Producto].[All]" allUniqueName="[Varios].[Producto].[All]" dimensionUniqueName="[Varios]" displayFolder="" count="0" memberValueDatatype="130" unbalanced="0"/>
    <cacheHierarchy uniqueName="[Varios].[Precio]" caption="Precio" attribute="1" defaultMemberUniqueName="[Varios].[Precio].[All]" allUniqueName="[Varios].[Precio].[All]" dimensionUniqueName="[Varios]" displayFolder="" count="0" memberValueDatatype="20" unbalanced="0"/>
    <cacheHierarchy uniqueName="[Varios].[Cantidad]" caption="Cantidad" attribute="1" defaultMemberUniqueName="[Varios].[Cantidad].[All]" allUniqueName="[Varios].[Cantidad].[All]" dimensionUniqueName="[Varios]" displayFolder="" count="0" memberValueDatatype="20" unbalanced="0"/>
    <cacheHierarchy uniqueName="[Varios].[Descuento]" caption="Descuento" attribute="1" defaultMemberUniqueName="[Varios].[Descuento].[All]" allUniqueName="[Varios].[Descuento].[All]" dimensionUniqueName="[Varios]" displayFolder="" count="0" memberValueDatatype="5" unbalanced="0"/>
    <cacheHierarchy uniqueName="[Varios].[Precio final]" caption="Precio final" attribute="1" defaultMemberUniqueName="[Varios].[Precio final].[All]" allUniqueName="[Varios].[Precio final].[All]" dimensionUniqueName="[Varios]" displayFolder="" count="0" memberValueDatatype="5" unbalanced="0"/>
    <cacheHierarchy uniqueName="[Varios].[Ingreso sin descuesto]" caption="Ingreso sin descuesto" attribute="1" defaultMemberUniqueName="[Varios].[Ingreso sin descuesto].[All]" allUniqueName="[Varios].[Ingreso sin descuesto].[All]" dimensionUniqueName="[Varios]" displayFolder="" count="0" memberValueDatatype="20" unbalanced="0"/>
    <cacheHierarchy uniqueName="[Measures].[Ingreso total sin descuesto]" caption="Ingreso total sin descuesto" measure="1" displayFolder="" measureGroup="Varios" count="0"/>
    <cacheHierarchy uniqueName="[Measures].[Promedio de Precios]" caption="Promedio de Precios" measure="1" displayFolder="" measureGroup="Varios" count="0"/>
    <cacheHierarchy uniqueName="[Measures].[Cantidad de Productos]" caption="Cantidad de Productos" measure="1" displayFolder="" measureGroup="Varios" count="0"/>
    <cacheHierarchy uniqueName="[Measures].[Cantidad de descuentos]" caption="Cantidad de descuentos" measure="1" displayFolder="" measureGroup="Varios" count="0"/>
    <cacheHierarchy uniqueName="[Measures].[% Promedio descuentos]" caption="% Promedio descuentos" measure="1" displayFolder="" measureGroup="Varios" count="0"/>
    <cacheHierarchy uniqueName="[Measures].[Precio final más alto]" caption="Precio final más alto" measure="1" displayFolder="" measureGroup="Varios" count="0"/>
    <cacheHierarchy uniqueName="[Measures].[Precio Final más bajo]" caption="Precio Final más bajo" measure="1" displayFolder="" measureGroup="Varios" count="0"/>
    <cacheHierarchy uniqueName="[Measures].[Mayor descuento]" caption="Mayor descuento" measure="1" displayFolder="" measureGroup="Varios" count="0"/>
    <cacheHierarchy uniqueName="[Measures].[Menor descuento]" caption="Menor descuento" measure="1" displayFolder="" measureGroup="Varios" count="0"/>
    <cacheHierarchy uniqueName="[Measures].[Cantidad promedio de productos vendidos]" caption="Cantidad promedio de productos vendidos" measure="1" displayFolder="" measureGroup="Varios" count="0" oneField="1">
      <fieldsUsage count="1">
        <fieldUsage x="0"/>
      </fieldsUsage>
    </cacheHierarchy>
    <cacheHierarchy uniqueName="[Measures].[Promedio del precio final]" caption="Promedio del precio final" measure="1" displayFolder="" measureGroup="Varios" count="0"/>
    <cacheHierarchy uniqueName="[Measures].[Promedio completado]" caption="Promedio completado" measure="1" displayFolder="" measureGroup="To-do list de Tarea de Excel" count="0"/>
    <cacheHierarchy uniqueName="[Measures].[Promedio de los productos con descuentos]" caption="Promedio de los productos con descuentos" measure="1" displayFolder="" measureGroup="Varios" count="0"/>
    <cacheHierarchy uniqueName="[Measures].[Edad media de los comerciales]" caption="Edad media de los comerciales" measure="1" displayFolder="" measureGroup="Funciones" count="0"/>
    <cacheHierarchy uniqueName="[Measures].[__XL_Count Tabla1]" caption="__XL_Count Tabla1" measure="1" displayFolder="" measureGroup="Varios" count="0" hidden="1"/>
    <cacheHierarchy uniqueName="[Measures].[__XL_Count Tabla6]" caption="__XL_Count Tabla6" measure="1" displayFolder="" measureGroup="To-do list de Tarea de Excel" count="0" hidden="1"/>
    <cacheHierarchy uniqueName="[Measures].[__XL_Count Tabla3]" caption="__XL_Count Tabla3" measure="1" displayFolder="" measureGroup="Funciones" count="0" hidden="1"/>
    <cacheHierarchy uniqueName="[Measures].[__No hay medidas definidas]" caption="__No hay medidas definidas" measure="1" displayFolder="" count="0" hidden="1"/>
    <cacheHierarchy uniqueName="[Measures].[Suma de Ingreso sin descuesto]" caption="Suma de Ingreso sin descuesto" measure="1" displayFolder="" measureGroup="Vario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% Completo]" caption="Suma de % Completo" measure="1" displayFolder="" measureGroup="To-do list de Tarea de Excel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4">
    <dimension name="Funciones" uniqueName="[Funciones]" caption="Funciones"/>
    <dimension measure="1" name="Measures" uniqueName="[Measures]" caption="Measures"/>
    <dimension name="To-do list de Tarea de Excel" uniqueName="[To-do list de Tarea de Excel]" caption="To-do list de Tarea de Excel"/>
    <dimension name="Varios" uniqueName="[Varios]" caption="Varios"/>
  </dimensions>
  <measureGroups count="3">
    <measureGroup name="Funciones" caption="Funciones"/>
    <measureGroup name="To-do list de Tarea de Excel" caption="To-do list de Tarea de Excel"/>
    <measureGroup name="Varios" caption="Varios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3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és D. León Quesada" refreshedDate="45081.788506597222" createdVersion="5" refreshedVersion="8" minRefreshableVersion="3" recordCount="0" supportSubquery="1" supportAdvancedDrill="1" xr:uid="{7465C241-8E3E-4760-827A-A10BE998CB86}">
  <cacheSource type="external" connectionId="1"/>
  <cacheFields count="1">
    <cacheField name="[Measures].[Promedio de los productos con descuentos]" caption="Promedio de los productos con descuentos" numFmtId="0" hierarchy="30" level="32767"/>
  </cacheFields>
  <cacheHierarchies count="38">
    <cacheHierarchy uniqueName="[Funciones].[ID]" caption="ID" attribute="1" defaultMemberUniqueName="[Funciones].[ID].[All]" allUniqueName="[Funciones].[ID].[All]" dimensionUniqueName="[Funciones]" displayFolder="" count="0" memberValueDatatype="130" unbalanced="0"/>
    <cacheHierarchy uniqueName="[Funciones].[Edad]" caption="Edad" attribute="1" defaultMemberUniqueName="[Funciones].[Edad].[All]" allUniqueName="[Funciones].[Edad].[All]" dimensionUniqueName="[Funciones]" displayFolder="" count="0" memberValueDatatype="20" unbalanced="0"/>
    <cacheHierarchy uniqueName="[Funciones].[Departamento]" caption="Departamento" attribute="1" defaultMemberUniqueName="[Funciones].[Departamento].[All]" allUniqueName="[Funciones].[Departamento].[All]" dimensionUniqueName="[Funciones]" displayFolder="" count="0" memberValueDatatype="130" unbalanced="0"/>
    <cacheHierarchy uniqueName="[Funciones].[Jornada (horas)]" caption="Jornada (horas)" attribute="1" defaultMemberUniqueName="[Funciones].[Jornada (horas)].[All]" allUniqueName="[Funciones].[Jornada (horas)].[All]" dimensionUniqueName="[Funciones]" displayFolder="" count="0" memberValueDatatype="20" unbalanced="0"/>
    <cacheHierarchy uniqueName="[Funciones].[Ventas]" caption="Ventas" attribute="1" defaultMemberUniqueName="[Funciones].[Ventas].[All]" allUniqueName="[Funciones].[Ventas].[All]" dimensionUniqueName="[Funciones]" displayFolder="" count="0" memberValueDatatype="20" unbalanced="0"/>
    <cacheHierarchy uniqueName="[To-do list de Tarea de Excel].[% Completo]" caption="% Completo" attribute="1" defaultMemberUniqueName="[To-do list de Tarea de Excel].[% Completo].[All]" allUniqueName="[To-do list de Tarea de Excel].[% Completo].[All]" dimensionUniqueName="[To-do list de Tarea de Excel]" displayFolder="" count="0" memberValueDatatype="20" unbalanced="0"/>
    <cacheHierarchy uniqueName="[To-do list de Tarea de Excel].[Tareas]" caption="Tareas" attribute="1" defaultMemberUniqueName="[To-do list de Tarea de Excel].[Tareas].[All]" allUniqueName="[To-do list de Tarea de Excel].[Tareas].[All]" dimensionUniqueName="[To-do list de Tarea de Excel]" displayFolder="" count="0" memberValueDatatype="130" unbalanced="0"/>
    <cacheHierarchy uniqueName="[To-do list de Tarea de Excel].[Estado]" caption="Estado" attribute="1" defaultMemberUniqueName="[To-do list de Tarea de Excel].[Estado].[All]" allUniqueName="[To-do list de Tarea de Excel].[Estado].[All]" dimensionUniqueName="[To-do list de Tarea de Excel]" displayFolder="" count="0" memberValueDatatype="130" unbalanced="0"/>
    <cacheHierarchy uniqueName="[Varios].[ID]" caption="ID" attribute="1" defaultMemberUniqueName="[Varios].[ID].[All]" allUniqueName="[Varios].[ID].[All]" dimensionUniqueName="[Varios]" displayFolder="" count="0" memberValueDatatype="20" unbalanced="0"/>
    <cacheHierarchy uniqueName="[Varios].[Nombre]" caption="Nombre" attribute="1" defaultMemberUniqueName="[Varios].[Nombre].[All]" allUniqueName="[Varios].[Nombre].[All]" dimensionUniqueName="[Varios]" displayFolder="" count="0" memberValueDatatype="130" unbalanced="0"/>
    <cacheHierarchy uniqueName="[Varios].[Apellido]" caption="Apellido" attribute="1" defaultMemberUniqueName="[Varios].[Apellido].[All]" allUniqueName="[Varios].[Apellido].[All]" dimensionUniqueName="[Varios]" displayFolder="" count="0" memberValueDatatype="130" unbalanced="0"/>
    <cacheHierarchy uniqueName="[Varios].[Nombre Completo]" caption="Nombre Completo" attribute="1" defaultMemberUniqueName="[Varios].[Nombre Completo].[All]" allUniqueName="[Varios].[Nombre Completo].[All]" dimensionUniqueName="[Varios]" displayFolder="" count="0" memberValueDatatype="130" unbalanced="0"/>
    <cacheHierarchy uniqueName="[Varios].[Producto]" caption="Producto" attribute="1" defaultMemberUniqueName="[Varios].[Producto].[All]" allUniqueName="[Varios].[Producto].[All]" dimensionUniqueName="[Varios]" displayFolder="" count="0" memberValueDatatype="130" unbalanced="0"/>
    <cacheHierarchy uniqueName="[Varios].[Precio]" caption="Precio" attribute="1" defaultMemberUniqueName="[Varios].[Precio].[All]" allUniqueName="[Varios].[Precio].[All]" dimensionUniqueName="[Varios]" displayFolder="" count="0" memberValueDatatype="20" unbalanced="0"/>
    <cacheHierarchy uniqueName="[Varios].[Cantidad]" caption="Cantidad" attribute="1" defaultMemberUniqueName="[Varios].[Cantidad].[All]" allUniqueName="[Varios].[Cantidad].[All]" dimensionUniqueName="[Varios]" displayFolder="" count="0" memberValueDatatype="20" unbalanced="0"/>
    <cacheHierarchy uniqueName="[Varios].[Descuento]" caption="Descuento" attribute="1" defaultMemberUniqueName="[Varios].[Descuento].[All]" allUniqueName="[Varios].[Descuento].[All]" dimensionUniqueName="[Varios]" displayFolder="" count="0" memberValueDatatype="5" unbalanced="0"/>
    <cacheHierarchy uniqueName="[Varios].[Precio final]" caption="Precio final" attribute="1" defaultMemberUniqueName="[Varios].[Precio final].[All]" allUniqueName="[Varios].[Precio final].[All]" dimensionUniqueName="[Varios]" displayFolder="" count="0" memberValueDatatype="5" unbalanced="0"/>
    <cacheHierarchy uniqueName="[Varios].[Ingreso sin descuesto]" caption="Ingreso sin descuesto" attribute="1" defaultMemberUniqueName="[Varios].[Ingreso sin descuesto].[All]" allUniqueName="[Varios].[Ingreso sin descuesto].[All]" dimensionUniqueName="[Varios]" displayFolder="" count="0" memberValueDatatype="20" unbalanced="0"/>
    <cacheHierarchy uniqueName="[Measures].[Ingreso total sin descuesto]" caption="Ingreso total sin descuesto" measure="1" displayFolder="" measureGroup="Varios" count="0"/>
    <cacheHierarchy uniqueName="[Measures].[Promedio de Precios]" caption="Promedio de Precios" measure="1" displayFolder="" measureGroup="Varios" count="0"/>
    <cacheHierarchy uniqueName="[Measures].[Cantidad de Productos]" caption="Cantidad de Productos" measure="1" displayFolder="" measureGroup="Varios" count="0"/>
    <cacheHierarchy uniqueName="[Measures].[Cantidad de descuentos]" caption="Cantidad de descuentos" measure="1" displayFolder="" measureGroup="Varios" count="0"/>
    <cacheHierarchy uniqueName="[Measures].[% Promedio descuentos]" caption="% Promedio descuentos" measure="1" displayFolder="" measureGroup="Varios" count="0"/>
    <cacheHierarchy uniqueName="[Measures].[Precio final más alto]" caption="Precio final más alto" measure="1" displayFolder="" measureGroup="Varios" count="0"/>
    <cacheHierarchy uniqueName="[Measures].[Precio Final más bajo]" caption="Precio Final más bajo" measure="1" displayFolder="" measureGroup="Varios" count="0"/>
    <cacheHierarchy uniqueName="[Measures].[Mayor descuento]" caption="Mayor descuento" measure="1" displayFolder="" measureGroup="Varios" count="0"/>
    <cacheHierarchy uniqueName="[Measures].[Menor descuento]" caption="Menor descuento" measure="1" displayFolder="" measureGroup="Varios" count="0"/>
    <cacheHierarchy uniqueName="[Measures].[Cantidad promedio de productos vendidos]" caption="Cantidad promedio de productos vendidos" measure="1" displayFolder="" measureGroup="Varios" count="0"/>
    <cacheHierarchy uniqueName="[Measures].[Promedio del precio final]" caption="Promedio del precio final" measure="1" displayFolder="" measureGroup="Varios" count="0"/>
    <cacheHierarchy uniqueName="[Measures].[Promedio completado]" caption="Promedio completado" measure="1" displayFolder="" measureGroup="To-do list de Tarea de Excel" count="0"/>
    <cacheHierarchy uniqueName="[Measures].[Promedio de los productos con descuentos]" caption="Promedio de los productos con descuentos" measure="1" displayFolder="" measureGroup="Varios" count="0" oneField="1">
      <fieldsUsage count="1">
        <fieldUsage x="0"/>
      </fieldsUsage>
    </cacheHierarchy>
    <cacheHierarchy uniqueName="[Measures].[Edad media de los comerciales]" caption="Edad media de los comerciales" measure="1" displayFolder="" measureGroup="Funciones" count="0"/>
    <cacheHierarchy uniqueName="[Measures].[__XL_Count Tabla1]" caption="__XL_Count Tabla1" measure="1" displayFolder="" measureGroup="Varios" count="0" hidden="1"/>
    <cacheHierarchy uniqueName="[Measures].[__XL_Count Tabla6]" caption="__XL_Count Tabla6" measure="1" displayFolder="" measureGroup="To-do list de Tarea de Excel" count="0" hidden="1"/>
    <cacheHierarchy uniqueName="[Measures].[__XL_Count Tabla3]" caption="__XL_Count Tabla3" measure="1" displayFolder="" measureGroup="Funciones" count="0" hidden="1"/>
    <cacheHierarchy uniqueName="[Measures].[__No hay medidas definidas]" caption="__No hay medidas definidas" measure="1" displayFolder="" count="0" hidden="1"/>
    <cacheHierarchy uniqueName="[Measures].[Suma de Ingreso sin descuesto]" caption="Suma de Ingreso sin descuesto" measure="1" displayFolder="" measureGroup="Vario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% Completo]" caption="Suma de % Completo" measure="1" displayFolder="" measureGroup="To-do list de Tarea de Excel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4">
    <dimension name="Funciones" uniqueName="[Funciones]" caption="Funciones"/>
    <dimension measure="1" name="Measures" uniqueName="[Measures]" caption="Measures"/>
    <dimension name="To-do list de Tarea de Excel" uniqueName="[To-do list de Tarea de Excel]" caption="To-do list de Tarea de Excel"/>
    <dimension name="Varios" uniqueName="[Varios]" caption="Varios"/>
  </dimensions>
  <measureGroups count="3">
    <measureGroup name="Funciones" caption="Funciones"/>
    <measureGroup name="To-do list de Tarea de Excel" caption="To-do list de Tarea de Excel"/>
    <measureGroup name="Varios" caption="Varios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4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és D. León Quesada" refreshedDate="45081.792819907409" createdVersion="5" refreshedVersion="8" minRefreshableVersion="3" recordCount="0" supportSubquery="1" supportAdvancedDrill="1" xr:uid="{A80611B0-FA15-4621-B626-32C164D78BA3}">
  <cacheSource type="external" connectionId="1"/>
  <cacheFields count="1">
    <cacheField name="[Measures].[Promedio del precio final]" caption="Promedio del precio final" numFmtId="0" hierarchy="28" level="32767"/>
  </cacheFields>
  <cacheHierarchies count="38">
    <cacheHierarchy uniqueName="[Funciones].[ID]" caption="ID" attribute="1" defaultMemberUniqueName="[Funciones].[ID].[All]" allUniqueName="[Funciones].[ID].[All]" dimensionUniqueName="[Funciones]" displayFolder="" count="0" memberValueDatatype="130" unbalanced="0"/>
    <cacheHierarchy uniqueName="[Funciones].[Edad]" caption="Edad" attribute="1" defaultMemberUniqueName="[Funciones].[Edad].[All]" allUniqueName="[Funciones].[Edad].[All]" dimensionUniqueName="[Funciones]" displayFolder="" count="0" memberValueDatatype="20" unbalanced="0"/>
    <cacheHierarchy uniqueName="[Funciones].[Departamento]" caption="Departamento" attribute="1" defaultMemberUniqueName="[Funciones].[Departamento].[All]" allUniqueName="[Funciones].[Departamento].[All]" dimensionUniqueName="[Funciones]" displayFolder="" count="0" memberValueDatatype="130" unbalanced="0"/>
    <cacheHierarchy uniqueName="[Funciones].[Jornada (horas)]" caption="Jornada (horas)" attribute="1" defaultMemberUniqueName="[Funciones].[Jornada (horas)].[All]" allUniqueName="[Funciones].[Jornada (horas)].[All]" dimensionUniqueName="[Funciones]" displayFolder="" count="0" memberValueDatatype="20" unbalanced="0"/>
    <cacheHierarchy uniqueName="[Funciones].[Ventas]" caption="Ventas" attribute="1" defaultMemberUniqueName="[Funciones].[Ventas].[All]" allUniqueName="[Funciones].[Ventas].[All]" dimensionUniqueName="[Funciones]" displayFolder="" count="0" memberValueDatatype="20" unbalanced="0"/>
    <cacheHierarchy uniqueName="[To-do list de Tarea de Excel].[% Completo]" caption="% Completo" attribute="1" defaultMemberUniqueName="[To-do list de Tarea de Excel].[% Completo].[All]" allUniqueName="[To-do list de Tarea de Excel].[% Completo].[All]" dimensionUniqueName="[To-do list de Tarea de Excel]" displayFolder="" count="0" memberValueDatatype="20" unbalanced="0"/>
    <cacheHierarchy uniqueName="[To-do list de Tarea de Excel].[Tareas]" caption="Tareas" attribute="1" defaultMemberUniqueName="[To-do list de Tarea de Excel].[Tareas].[All]" allUniqueName="[To-do list de Tarea de Excel].[Tareas].[All]" dimensionUniqueName="[To-do list de Tarea de Excel]" displayFolder="" count="0" memberValueDatatype="130" unbalanced="0"/>
    <cacheHierarchy uniqueName="[To-do list de Tarea de Excel].[Estado]" caption="Estado" attribute="1" defaultMemberUniqueName="[To-do list de Tarea de Excel].[Estado].[All]" allUniqueName="[To-do list de Tarea de Excel].[Estado].[All]" dimensionUniqueName="[To-do list de Tarea de Excel]" displayFolder="" count="0" memberValueDatatype="130" unbalanced="0"/>
    <cacheHierarchy uniqueName="[Varios].[ID]" caption="ID" attribute="1" defaultMemberUniqueName="[Varios].[ID].[All]" allUniqueName="[Varios].[ID].[All]" dimensionUniqueName="[Varios]" displayFolder="" count="0" memberValueDatatype="20" unbalanced="0"/>
    <cacheHierarchy uniqueName="[Varios].[Nombre]" caption="Nombre" attribute="1" defaultMemberUniqueName="[Varios].[Nombre].[All]" allUniqueName="[Varios].[Nombre].[All]" dimensionUniqueName="[Varios]" displayFolder="" count="0" memberValueDatatype="130" unbalanced="0"/>
    <cacheHierarchy uniqueName="[Varios].[Apellido]" caption="Apellido" attribute="1" defaultMemberUniqueName="[Varios].[Apellido].[All]" allUniqueName="[Varios].[Apellido].[All]" dimensionUniqueName="[Varios]" displayFolder="" count="0" memberValueDatatype="130" unbalanced="0"/>
    <cacheHierarchy uniqueName="[Varios].[Nombre Completo]" caption="Nombre Completo" attribute="1" defaultMemberUniqueName="[Varios].[Nombre Completo].[All]" allUniqueName="[Varios].[Nombre Completo].[All]" dimensionUniqueName="[Varios]" displayFolder="" count="0" memberValueDatatype="130" unbalanced="0"/>
    <cacheHierarchy uniqueName="[Varios].[Producto]" caption="Producto" attribute="1" defaultMemberUniqueName="[Varios].[Producto].[All]" allUniqueName="[Varios].[Producto].[All]" dimensionUniqueName="[Varios]" displayFolder="" count="0" memberValueDatatype="130" unbalanced="0"/>
    <cacheHierarchy uniqueName="[Varios].[Precio]" caption="Precio" attribute="1" defaultMemberUniqueName="[Varios].[Precio].[All]" allUniqueName="[Varios].[Precio].[All]" dimensionUniqueName="[Varios]" displayFolder="" count="0" memberValueDatatype="20" unbalanced="0"/>
    <cacheHierarchy uniqueName="[Varios].[Cantidad]" caption="Cantidad" attribute="1" defaultMemberUniqueName="[Varios].[Cantidad].[All]" allUniqueName="[Varios].[Cantidad].[All]" dimensionUniqueName="[Varios]" displayFolder="" count="0" memberValueDatatype="20" unbalanced="0"/>
    <cacheHierarchy uniqueName="[Varios].[Descuento]" caption="Descuento" attribute="1" defaultMemberUniqueName="[Varios].[Descuento].[All]" allUniqueName="[Varios].[Descuento].[All]" dimensionUniqueName="[Varios]" displayFolder="" count="0" memberValueDatatype="5" unbalanced="0"/>
    <cacheHierarchy uniqueName="[Varios].[Precio final]" caption="Precio final" attribute="1" defaultMemberUniqueName="[Varios].[Precio final].[All]" allUniqueName="[Varios].[Precio final].[All]" dimensionUniqueName="[Varios]" displayFolder="" count="0" memberValueDatatype="5" unbalanced="0"/>
    <cacheHierarchy uniqueName="[Varios].[Ingreso sin descuesto]" caption="Ingreso sin descuesto" attribute="1" defaultMemberUniqueName="[Varios].[Ingreso sin descuesto].[All]" allUniqueName="[Varios].[Ingreso sin descuesto].[All]" dimensionUniqueName="[Varios]" displayFolder="" count="0" memberValueDatatype="20" unbalanced="0"/>
    <cacheHierarchy uniqueName="[Measures].[Ingreso total sin descuesto]" caption="Ingreso total sin descuesto" measure="1" displayFolder="" measureGroup="Varios" count="0"/>
    <cacheHierarchy uniqueName="[Measures].[Promedio de Precios]" caption="Promedio de Precios" measure="1" displayFolder="" measureGroup="Varios" count="0"/>
    <cacheHierarchy uniqueName="[Measures].[Cantidad de Productos]" caption="Cantidad de Productos" measure="1" displayFolder="" measureGroup="Varios" count="0"/>
    <cacheHierarchy uniqueName="[Measures].[Cantidad de descuentos]" caption="Cantidad de descuentos" measure="1" displayFolder="" measureGroup="Varios" count="0"/>
    <cacheHierarchy uniqueName="[Measures].[% Promedio descuentos]" caption="% Promedio descuentos" measure="1" displayFolder="" measureGroup="Varios" count="0"/>
    <cacheHierarchy uniqueName="[Measures].[Precio final más alto]" caption="Precio final más alto" measure="1" displayFolder="" measureGroup="Varios" count="0"/>
    <cacheHierarchy uniqueName="[Measures].[Precio Final más bajo]" caption="Precio Final más bajo" measure="1" displayFolder="" measureGroup="Varios" count="0"/>
    <cacheHierarchy uniqueName="[Measures].[Mayor descuento]" caption="Mayor descuento" measure="1" displayFolder="" measureGroup="Varios" count="0"/>
    <cacheHierarchy uniqueName="[Measures].[Menor descuento]" caption="Menor descuento" measure="1" displayFolder="" measureGroup="Varios" count="0"/>
    <cacheHierarchy uniqueName="[Measures].[Cantidad promedio de productos vendidos]" caption="Cantidad promedio de productos vendidos" measure="1" displayFolder="" measureGroup="Varios" count="0"/>
    <cacheHierarchy uniqueName="[Measures].[Promedio del precio final]" caption="Promedio del precio final" measure="1" displayFolder="" measureGroup="Varios" count="0" oneField="1">
      <fieldsUsage count="1">
        <fieldUsage x="0"/>
      </fieldsUsage>
    </cacheHierarchy>
    <cacheHierarchy uniqueName="[Measures].[Promedio completado]" caption="Promedio completado" measure="1" displayFolder="" measureGroup="To-do list de Tarea de Excel" count="0"/>
    <cacheHierarchy uniqueName="[Measures].[Promedio de los productos con descuentos]" caption="Promedio de los productos con descuentos" measure="1" displayFolder="" measureGroup="Varios" count="0"/>
    <cacheHierarchy uniqueName="[Measures].[Edad media de los comerciales]" caption="Edad media de los comerciales" measure="1" displayFolder="" measureGroup="Funciones" count="0"/>
    <cacheHierarchy uniqueName="[Measures].[__XL_Count Tabla1]" caption="__XL_Count Tabla1" measure="1" displayFolder="" measureGroup="Varios" count="0" hidden="1"/>
    <cacheHierarchy uniqueName="[Measures].[__XL_Count Tabla6]" caption="__XL_Count Tabla6" measure="1" displayFolder="" measureGroup="To-do list de Tarea de Excel" count="0" hidden="1"/>
    <cacheHierarchy uniqueName="[Measures].[__XL_Count Tabla3]" caption="__XL_Count Tabla3" measure="1" displayFolder="" measureGroup="Funciones" count="0" hidden="1"/>
    <cacheHierarchy uniqueName="[Measures].[__No hay medidas definidas]" caption="__No hay medidas definidas" measure="1" displayFolder="" count="0" hidden="1"/>
    <cacheHierarchy uniqueName="[Measures].[Suma de Ingreso sin descuesto]" caption="Suma de Ingreso sin descuesto" measure="1" displayFolder="" measureGroup="Vario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% Completo]" caption="Suma de % Completo" measure="1" displayFolder="" measureGroup="To-do list de Tarea de Excel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4">
    <dimension name="Funciones" uniqueName="[Funciones]" caption="Funciones"/>
    <dimension measure="1" name="Measures" uniqueName="[Measures]" caption="Measures"/>
    <dimension name="To-do list de Tarea de Excel" uniqueName="[To-do list de Tarea de Excel]" caption="To-do list de Tarea de Excel"/>
    <dimension name="Varios" uniqueName="[Varios]" caption="Varios"/>
  </dimensions>
  <measureGroups count="3">
    <measureGroup name="Funciones" caption="Funciones"/>
    <measureGroup name="To-do list de Tarea de Excel" caption="To-do list de Tarea de Excel"/>
    <measureGroup name="Varios" caption="Varios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5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és D. León Quesada" refreshedDate="45081.79282141204" createdVersion="5" refreshedVersion="8" minRefreshableVersion="3" recordCount="0" supportSubquery="1" supportAdvancedDrill="1" xr:uid="{66E0ACAD-9F3A-4570-A268-2231108D80BD}">
  <cacheSource type="external" connectionId="1"/>
  <cacheFields count="1">
    <cacheField name="[Measures].[Menor descuento]" caption="Menor descuento" numFmtId="0" hierarchy="26" level="32767"/>
  </cacheFields>
  <cacheHierarchies count="38">
    <cacheHierarchy uniqueName="[Funciones].[ID]" caption="ID" attribute="1" defaultMemberUniqueName="[Funciones].[ID].[All]" allUniqueName="[Funciones].[ID].[All]" dimensionUniqueName="[Funciones]" displayFolder="" count="0" memberValueDatatype="130" unbalanced="0"/>
    <cacheHierarchy uniqueName="[Funciones].[Edad]" caption="Edad" attribute="1" defaultMemberUniqueName="[Funciones].[Edad].[All]" allUniqueName="[Funciones].[Edad].[All]" dimensionUniqueName="[Funciones]" displayFolder="" count="0" memberValueDatatype="20" unbalanced="0"/>
    <cacheHierarchy uniqueName="[Funciones].[Departamento]" caption="Departamento" attribute="1" defaultMemberUniqueName="[Funciones].[Departamento].[All]" allUniqueName="[Funciones].[Departamento].[All]" dimensionUniqueName="[Funciones]" displayFolder="" count="0" memberValueDatatype="130" unbalanced="0"/>
    <cacheHierarchy uniqueName="[Funciones].[Jornada (horas)]" caption="Jornada (horas)" attribute="1" defaultMemberUniqueName="[Funciones].[Jornada (horas)].[All]" allUniqueName="[Funciones].[Jornada (horas)].[All]" dimensionUniqueName="[Funciones]" displayFolder="" count="0" memberValueDatatype="20" unbalanced="0"/>
    <cacheHierarchy uniqueName="[Funciones].[Ventas]" caption="Ventas" attribute="1" defaultMemberUniqueName="[Funciones].[Ventas].[All]" allUniqueName="[Funciones].[Ventas].[All]" dimensionUniqueName="[Funciones]" displayFolder="" count="0" memberValueDatatype="20" unbalanced="0"/>
    <cacheHierarchy uniqueName="[To-do list de Tarea de Excel].[% Completo]" caption="% Completo" attribute="1" defaultMemberUniqueName="[To-do list de Tarea de Excel].[% Completo].[All]" allUniqueName="[To-do list de Tarea de Excel].[% Completo].[All]" dimensionUniqueName="[To-do list de Tarea de Excel]" displayFolder="" count="0" memberValueDatatype="20" unbalanced="0"/>
    <cacheHierarchy uniqueName="[To-do list de Tarea de Excel].[Tareas]" caption="Tareas" attribute="1" defaultMemberUniqueName="[To-do list de Tarea de Excel].[Tareas].[All]" allUniqueName="[To-do list de Tarea de Excel].[Tareas].[All]" dimensionUniqueName="[To-do list de Tarea de Excel]" displayFolder="" count="0" memberValueDatatype="130" unbalanced="0"/>
    <cacheHierarchy uniqueName="[To-do list de Tarea de Excel].[Estado]" caption="Estado" attribute="1" defaultMemberUniqueName="[To-do list de Tarea de Excel].[Estado].[All]" allUniqueName="[To-do list de Tarea de Excel].[Estado].[All]" dimensionUniqueName="[To-do list de Tarea de Excel]" displayFolder="" count="0" memberValueDatatype="130" unbalanced="0"/>
    <cacheHierarchy uniqueName="[Varios].[ID]" caption="ID" attribute="1" defaultMemberUniqueName="[Varios].[ID].[All]" allUniqueName="[Varios].[ID].[All]" dimensionUniqueName="[Varios]" displayFolder="" count="0" memberValueDatatype="20" unbalanced="0"/>
    <cacheHierarchy uniqueName="[Varios].[Nombre]" caption="Nombre" attribute="1" defaultMemberUniqueName="[Varios].[Nombre].[All]" allUniqueName="[Varios].[Nombre].[All]" dimensionUniqueName="[Varios]" displayFolder="" count="0" memberValueDatatype="130" unbalanced="0"/>
    <cacheHierarchy uniqueName="[Varios].[Apellido]" caption="Apellido" attribute="1" defaultMemberUniqueName="[Varios].[Apellido].[All]" allUniqueName="[Varios].[Apellido].[All]" dimensionUniqueName="[Varios]" displayFolder="" count="0" memberValueDatatype="130" unbalanced="0"/>
    <cacheHierarchy uniqueName="[Varios].[Nombre Completo]" caption="Nombre Completo" attribute="1" defaultMemberUniqueName="[Varios].[Nombre Completo].[All]" allUniqueName="[Varios].[Nombre Completo].[All]" dimensionUniqueName="[Varios]" displayFolder="" count="0" memberValueDatatype="130" unbalanced="0"/>
    <cacheHierarchy uniqueName="[Varios].[Producto]" caption="Producto" attribute="1" defaultMemberUniqueName="[Varios].[Producto].[All]" allUniqueName="[Varios].[Producto].[All]" dimensionUniqueName="[Varios]" displayFolder="" count="0" memberValueDatatype="130" unbalanced="0"/>
    <cacheHierarchy uniqueName="[Varios].[Precio]" caption="Precio" attribute="1" defaultMemberUniqueName="[Varios].[Precio].[All]" allUniqueName="[Varios].[Precio].[All]" dimensionUniqueName="[Varios]" displayFolder="" count="0" memberValueDatatype="20" unbalanced="0"/>
    <cacheHierarchy uniqueName="[Varios].[Cantidad]" caption="Cantidad" attribute="1" defaultMemberUniqueName="[Varios].[Cantidad].[All]" allUniqueName="[Varios].[Cantidad].[All]" dimensionUniqueName="[Varios]" displayFolder="" count="0" memberValueDatatype="20" unbalanced="0"/>
    <cacheHierarchy uniqueName="[Varios].[Descuento]" caption="Descuento" attribute="1" defaultMemberUniqueName="[Varios].[Descuento].[All]" allUniqueName="[Varios].[Descuento].[All]" dimensionUniqueName="[Varios]" displayFolder="" count="0" memberValueDatatype="5" unbalanced="0"/>
    <cacheHierarchy uniqueName="[Varios].[Precio final]" caption="Precio final" attribute="1" defaultMemberUniqueName="[Varios].[Precio final].[All]" allUniqueName="[Varios].[Precio final].[All]" dimensionUniqueName="[Varios]" displayFolder="" count="0" memberValueDatatype="5" unbalanced="0"/>
    <cacheHierarchy uniqueName="[Varios].[Ingreso sin descuesto]" caption="Ingreso sin descuesto" attribute="1" defaultMemberUniqueName="[Varios].[Ingreso sin descuesto].[All]" allUniqueName="[Varios].[Ingreso sin descuesto].[All]" dimensionUniqueName="[Varios]" displayFolder="" count="0" memberValueDatatype="20" unbalanced="0"/>
    <cacheHierarchy uniqueName="[Measures].[Ingreso total sin descuesto]" caption="Ingreso total sin descuesto" measure="1" displayFolder="" measureGroup="Varios" count="0"/>
    <cacheHierarchy uniqueName="[Measures].[Promedio de Precios]" caption="Promedio de Precios" measure="1" displayFolder="" measureGroup="Varios" count="0"/>
    <cacheHierarchy uniqueName="[Measures].[Cantidad de Productos]" caption="Cantidad de Productos" measure="1" displayFolder="" measureGroup="Varios" count="0"/>
    <cacheHierarchy uniqueName="[Measures].[Cantidad de descuentos]" caption="Cantidad de descuentos" measure="1" displayFolder="" measureGroup="Varios" count="0"/>
    <cacheHierarchy uniqueName="[Measures].[% Promedio descuentos]" caption="% Promedio descuentos" measure="1" displayFolder="" measureGroup="Varios" count="0"/>
    <cacheHierarchy uniqueName="[Measures].[Precio final más alto]" caption="Precio final más alto" measure="1" displayFolder="" measureGroup="Varios" count="0"/>
    <cacheHierarchy uniqueName="[Measures].[Precio Final más bajo]" caption="Precio Final más bajo" measure="1" displayFolder="" measureGroup="Varios" count="0"/>
    <cacheHierarchy uniqueName="[Measures].[Mayor descuento]" caption="Mayor descuento" measure="1" displayFolder="" measureGroup="Varios" count="0"/>
    <cacheHierarchy uniqueName="[Measures].[Menor descuento]" caption="Menor descuento" measure="1" displayFolder="" measureGroup="Varios" count="0" oneField="1">
      <fieldsUsage count="1">
        <fieldUsage x="0"/>
      </fieldsUsage>
    </cacheHierarchy>
    <cacheHierarchy uniqueName="[Measures].[Cantidad promedio de productos vendidos]" caption="Cantidad promedio de productos vendidos" measure="1" displayFolder="" measureGroup="Varios" count="0"/>
    <cacheHierarchy uniqueName="[Measures].[Promedio del precio final]" caption="Promedio del precio final" measure="1" displayFolder="" measureGroup="Varios" count="0"/>
    <cacheHierarchy uniqueName="[Measures].[Promedio completado]" caption="Promedio completado" measure="1" displayFolder="" measureGroup="To-do list de Tarea de Excel" count="0"/>
    <cacheHierarchy uniqueName="[Measures].[Promedio de los productos con descuentos]" caption="Promedio de los productos con descuentos" measure="1" displayFolder="" measureGroup="Varios" count="0"/>
    <cacheHierarchy uniqueName="[Measures].[Edad media de los comerciales]" caption="Edad media de los comerciales" measure="1" displayFolder="" measureGroup="Funciones" count="0"/>
    <cacheHierarchy uniqueName="[Measures].[__XL_Count Tabla1]" caption="__XL_Count Tabla1" measure="1" displayFolder="" measureGroup="Varios" count="0" hidden="1"/>
    <cacheHierarchy uniqueName="[Measures].[__XL_Count Tabla6]" caption="__XL_Count Tabla6" measure="1" displayFolder="" measureGroup="To-do list de Tarea de Excel" count="0" hidden="1"/>
    <cacheHierarchy uniqueName="[Measures].[__XL_Count Tabla3]" caption="__XL_Count Tabla3" measure="1" displayFolder="" measureGroup="Funciones" count="0" hidden="1"/>
    <cacheHierarchy uniqueName="[Measures].[__No hay medidas definidas]" caption="__No hay medidas definidas" measure="1" displayFolder="" count="0" hidden="1"/>
    <cacheHierarchy uniqueName="[Measures].[Suma de Ingreso sin descuesto]" caption="Suma de Ingreso sin descuesto" measure="1" displayFolder="" measureGroup="Vario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% Completo]" caption="Suma de % Completo" measure="1" displayFolder="" measureGroup="To-do list de Tarea de Excel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4">
    <dimension name="Funciones" uniqueName="[Funciones]" caption="Funciones"/>
    <dimension measure="1" name="Measures" uniqueName="[Measures]" caption="Measures"/>
    <dimension name="To-do list de Tarea de Excel" uniqueName="[To-do list de Tarea de Excel]" caption="To-do list de Tarea de Excel"/>
    <dimension name="Varios" uniqueName="[Varios]" caption="Varios"/>
  </dimensions>
  <measureGroups count="3">
    <measureGroup name="Funciones" caption="Funciones"/>
    <measureGroup name="To-do list de Tarea de Excel" caption="To-do list de Tarea de Excel"/>
    <measureGroup name="Varios" caption="Varios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6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és D. León Quesada" refreshedDate="45081.792822685187" createdVersion="5" refreshedVersion="8" minRefreshableVersion="3" recordCount="0" supportSubquery="1" supportAdvancedDrill="1" xr:uid="{093CE4B7-C32A-4122-A85E-E9150389CAAF}">
  <cacheSource type="external" connectionId="1"/>
  <cacheFields count="1">
    <cacheField name="[Measures].[Mayor descuento]" caption="Mayor descuento" numFmtId="0" hierarchy="25" level="32767"/>
  </cacheFields>
  <cacheHierarchies count="38">
    <cacheHierarchy uniqueName="[Funciones].[ID]" caption="ID" attribute="1" defaultMemberUniqueName="[Funciones].[ID].[All]" allUniqueName="[Funciones].[ID].[All]" dimensionUniqueName="[Funciones]" displayFolder="" count="0" memberValueDatatype="130" unbalanced="0"/>
    <cacheHierarchy uniqueName="[Funciones].[Edad]" caption="Edad" attribute="1" defaultMemberUniqueName="[Funciones].[Edad].[All]" allUniqueName="[Funciones].[Edad].[All]" dimensionUniqueName="[Funciones]" displayFolder="" count="0" memberValueDatatype="20" unbalanced="0"/>
    <cacheHierarchy uniqueName="[Funciones].[Departamento]" caption="Departamento" attribute="1" defaultMemberUniqueName="[Funciones].[Departamento].[All]" allUniqueName="[Funciones].[Departamento].[All]" dimensionUniqueName="[Funciones]" displayFolder="" count="0" memberValueDatatype="130" unbalanced="0"/>
    <cacheHierarchy uniqueName="[Funciones].[Jornada (horas)]" caption="Jornada (horas)" attribute="1" defaultMemberUniqueName="[Funciones].[Jornada (horas)].[All]" allUniqueName="[Funciones].[Jornada (horas)].[All]" dimensionUniqueName="[Funciones]" displayFolder="" count="0" memberValueDatatype="20" unbalanced="0"/>
    <cacheHierarchy uniqueName="[Funciones].[Ventas]" caption="Ventas" attribute="1" defaultMemberUniqueName="[Funciones].[Ventas].[All]" allUniqueName="[Funciones].[Ventas].[All]" dimensionUniqueName="[Funciones]" displayFolder="" count="0" memberValueDatatype="20" unbalanced="0"/>
    <cacheHierarchy uniqueName="[To-do list de Tarea de Excel].[% Completo]" caption="% Completo" attribute="1" defaultMemberUniqueName="[To-do list de Tarea de Excel].[% Completo].[All]" allUniqueName="[To-do list de Tarea de Excel].[% Completo].[All]" dimensionUniqueName="[To-do list de Tarea de Excel]" displayFolder="" count="0" memberValueDatatype="20" unbalanced="0"/>
    <cacheHierarchy uniqueName="[To-do list de Tarea de Excel].[Tareas]" caption="Tareas" attribute="1" defaultMemberUniqueName="[To-do list de Tarea de Excel].[Tareas].[All]" allUniqueName="[To-do list de Tarea de Excel].[Tareas].[All]" dimensionUniqueName="[To-do list de Tarea de Excel]" displayFolder="" count="0" memberValueDatatype="130" unbalanced="0"/>
    <cacheHierarchy uniqueName="[To-do list de Tarea de Excel].[Estado]" caption="Estado" attribute="1" defaultMemberUniqueName="[To-do list de Tarea de Excel].[Estado].[All]" allUniqueName="[To-do list de Tarea de Excel].[Estado].[All]" dimensionUniqueName="[To-do list de Tarea de Excel]" displayFolder="" count="0" memberValueDatatype="130" unbalanced="0"/>
    <cacheHierarchy uniqueName="[Varios].[ID]" caption="ID" attribute="1" defaultMemberUniqueName="[Varios].[ID].[All]" allUniqueName="[Varios].[ID].[All]" dimensionUniqueName="[Varios]" displayFolder="" count="0" memberValueDatatype="20" unbalanced="0"/>
    <cacheHierarchy uniqueName="[Varios].[Nombre]" caption="Nombre" attribute="1" defaultMemberUniqueName="[Varios].[Nombre].[All]" allUniqueName="[Varios].[Nombre].[All]" dimensionUniqueName="[Varios]" displayFolder="" count="0" memberValueDatatype="130" unbalanced="0"/>
    <cacheHierarchy uniqueName="[Varios].[Apellido]" caption="Apellido" attribute="1" defaultMemberUniqueName="[Varios].[Apellido].[All]" allUniqueName="[Varios].[Apellido].[All]" dimensionUniqueName="[Varios]" displayFolder="" count="0" memberValueDatatype="130" unbalanced="0"/>
    <cacheHierarchy uniqueName="[Varios].[Nombre Completo]" caption="Nombre Completo" attribute="1" defaultMemberUniqueName="[Varios].[Nombre Completo].[All]" allUniqueName="[Varios].[Nombre Completo].[All]" dimensionUniqueName="[Varios]" displayFolder="" count="0" memberValueDatatype="130" unbalanced="0"/>
    <cacheHierarchy uniqueName="[Varios].[Producto]" caption="Producto" attribute="1" defaultMemberUniqueName="[Varios].[Producto].[All]" allUniqueName="[Varios].[Producto].[All]" dimensionUniqueName="[Varios]" displayFolder="" count="0" memberValueDatatype="130" unbalanced="0"/>
    <cacheHierarchy uniqueName="[Varios].[Precio]" caption="Precio" attribute="1" defaultMemberUniqueName="[Varios].[Precio].[All]" allUniqueName="[Varios].[Precio].[All]" dimensionUniqueName="[Varios]" displayFolder="" count="0" memberValueDatatype="20" unbalanced="0"/>
    <cacheHierarchy uniqueName="[Varios].[Cantidad]" caption="Cantidad" attribute="1" defaultMemberUniqueName="[Varios].[Cantidad].[All]" allUniqueName="[Varios].[Cantidad].[All]" dimensionUniqueName="[Varios]" displayFolder="" count="0" memberValueDatatype="20" unbalanced="0"/>
    <cacheHierarchy uniqueName="[Varios].[Descuento]" caption="Descuento" attribute="1" defaultMemberUniqueName="[Varios].[Descuento].[All]" allUniqueName="[Varios].[Descuento].[All]" dimensionUniqueName="[Varios]" displayFolder="" count="0" memberValueDatatype="5" unbalanced="0"/>
    <cacheHierarchy uniqueName="[Varios].[Precio final]" caption="Precio final" attribute="1" defaultMemberUniqueName="[Varios].[Precio final].[All]" allUniqueName="[Varios].[Precio final].[All]" dimensionUniqueName="[Varios]" displayFolder="" count="0" memberValueDatatype="5" unbalanced="0"/>
    <cacheHierarchy uniqueName="[Varios].[Ingreso sin descuesto]" caption="Ingreso sin descuesto" attribute="1" defaultMemberUniqueName="[Varios].[Ingreso sin descuesto].[All]" allUniqueName="[Varios].[Ingreso sin descuesto].[All]" dimensionUniqueName="[Varios]" displayFolder="" count="0" memberValueDatatype="20" unbalanced="0"/>
    <cacheHierarchy uniqueName="[Measures].[Ingreso total sin descuesto]" caption="Ingreso total sin descuesto" measure="1" displayFolder="" measureGroup="Varios" count="0"/>
    <cacheHierarchy uniqueName="[Measures].[Promedio de Precios]" caption="Promedio de Precios" measure="1" displayFolder="" measureGroup="Varios" count="0"/>
    <cacheHierarchy uniqueName="[Measures].[Cantidad de Productos]" caption="Cantidad de Productos" measure="1" displayFolder="" measureGroup="Varios" count="0"/>
    <cacheHierarchy uniqueName="[Measures].[Cantidad de descuentos]" caption="Cantidad de descuentos" measure="1" displayFolder="" measureGroup="Varios" count="0"/>
    <cacheHierarchy uniqueName="[Measures].[% Promedio descuentos]" caption="% Promedio descuentos" measure="1" displayFolder="" measureGroup="Varios" count="0"/>
    <cacheHierarchy uniqueName="[Measures].[Precio final más alto]" caption="Precio final más alto" measure="1" displayFolder="" measureGroup="Varios" count="0"/>
    <cacheHierarchy uniqueName="[Measures].[Precio Final más bajo]" caption="Precio Final más bajo" measure="1" displayFolder="" measureGroup="Varios" count="0"/>
    <cacheHierarchy uniqueName="[Measures].[Mayor descuento]" caption="Mayor descuento" measure="1" displayFolder="" measureGroup="Varios" count="0" oneField="1">
      <fieldsUsage count="1">
        <fieldUsage x="0"/>
      </fieldsUsage>
    </cacheHierarchy>
    <cacheHierarchy uniqueName="[Measures].[Menor descuento]" caption="Menor descuento" measure="1" displayFolder="" measureGroup="Varios" count="0"/>
    <cacheHierarchy uniqueName="[Measures].[Cantidad promedio de productos vendidos]" caption="Cantidad promedio de productos vendidos" measure="1" displayFolder="" measureGroup="Varios" count="0"/>
    <cacheHierarchy uniqueName="[Measures].[Promedio del precio final]" caption="Promedio del precio final" measure="1" displayFolder="" measureGroup="Varios" count="0"/>
    <cacheHierarchy uniqueName="[Measures].[Promedio completado]" caption="Promedio completado" measure="1" displayFolder="" measureGroup="To-do list de Tarea de Excel" count="0"/>
    <cacheHierarchy uniqueName="[Measures].[Promedio de los productos con descuentos]" caption="Promedio de los productos con descuentos" measure="1" displayFolder="" measureGroup="Varios" count="0"/>
    <cacheHierarchy uniqueName="[Measures].[Edad media de los comerciales]" caption="Edad media de los comerciales" measure="1" displayFolder="" measureGroup="Funciones" count="0"/>
    <cacheHierarchy uniqueName="[Measures].[__XL_Count Tabla1]" caption="__XL_Count Tabla1" measure="1" displayFolder="" measureGroup="Varios" count="0" hidden="1"/>
    <cacheHierarchy uniqueName="[Measures].[__XL_Count Tabla6]" caption="__XL_Count Tabla6" measure="1" displayFolder="" measureGroup="To-do list de Tarea de Excel" count="0" hidden="1"/>
    <cacheHierarchy uniqueName="[Measures].[__XL_Count Tabla3]" caption="__XL_Count Tabla3" measure="1" displayFolder="" measureGroup="Funciones" count="0" hidden="1"/>
    <cacheHierarchy uniqueName="[Measures].[__No hay medidas definidas]" caption="__No hay medidas definidas" measure="1" displayFolder="" count="0" hidden="1"/>
    <cacheHierarchy uniqueName="[Measures].[Suma de Ingreso sin descuesto]" caption="Suma de Ingreso sin descuesto" measure="1" displayFolder="" measureGroup="Vario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% Completo]" caption="Suma de % Completo" measure="1" displayFolder="" measureGroup="To-do list de Tarea de Excel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4">
    <dimension name="Funciones" uniqueName="[Funciones]" caption="Funciones"/>
    <dimension measure="1" name="Measures" uniqueName="[Measures]" caption="Measures"/>
    <dimension name="To-do list de Tarea de Excel" uniqueName="[To-do list de Tarea de Excel]" caption="To-do list de Tarea de Excel"/>
    <dimension name="Varios" uniqueName="[Varios]" caption="Varios"/>
  </dimensions>
  <measureGroups count="3">
    <measureGroup name="Funciones" caption="Funciones"/>
    <measureGroup name="To-do list de Tarea de Excel" caption="To-do list de Tarea de Excel"/>
    <measureGroup name="Varios" caption="Varios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7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és D. León Quesada" refreshedDate="45081.790330787037" createdVersion="5" refreshedVersion="8" minRefreshableVersion="3" recordCount="0" supportSubquery="1" supportAdvancedDrill="1" xr:uid="{14884E11-7191-459E-B78E-9535C2EC79BC}">
  <cacheSource type="external" connectionId="1"/>
  <cacheFields count="7">
    <cacheField name="[Measures].[Precio Final más bajo]" caption="Precio Final más bajo" numFmtId="0" hierarchy="24" level="32767"/>
    <cacheField name="[Measures].[Precio final más alto]" caption="Precio final más alto" numFmtId="0" hierarchy="23" level="32767"/>
    <cacheField name="[Measures].[% Promedio descuentos]" caption="% Promedio descuentos" numFmtId="0" hierarchy="22" level="32767"/>
    <cacheField name="[Measures].[Cantidad de descuentos]" caption="Cantidad de descuentos" numFmtId="0" hierarchy="21" level="32767"/>
    <cacheField name="[Measures].[Cantidad de Productos]" caption="Cantidad de Productos" numFmtId="0" hierarchy="20" level="32767"/>
    <cacheField name="[Measures].[Promedio de Precios]" caption="Promedio de Precios" numFmtId="0" hierarchy="19" level="32767"/>
    <cacheField name="[Measures].[Ingreso total sin descuesto]" caption="Ingreso total sin descuesto" numFmtId="0" hierarchy="18" level="32767"/>
  </cacheFields>
  <cacheHierarchies count="38">
    <cacheHierarchy uniqueName="[Funciones].[ID]" caption="ID" attribute="1" defaultMemberUniqueName="[Funciones].[ID].[All]" allUniqueName="[Funciones].[ID].[All]" dimensionUniqueName="[Funciones]" displayFolder="" count="0" memberValueDatatype="130" unbalanced="0"/>
    <cacheHierarchy uniqueName="[Funciones].[Edad]" caption="Edad" attribute="1" defaultMemberUniqueName="[Funciones].[Edad].[All]" allUniqueName="[Funciones].[Edad].[All]" dimensionUniqueName="[Funciones]" displayFolder="" count="0" memberValueDatatype="20" unbalanced="0"/>
    <cacheHierarchy uniqueName="[Funciones].[Departamento]" caption="Departamento" attribute="1" defaultMemberUniqueName="[Funciones].[Departamento].[All]" allUniqueName="[Funciones].[Departamento].[All]" dimensionUniqueName="[Funciones]" displayFolder="" count="0" memberValueDatatype="130" unbalanced="0"/>
    <cacheHierarchy uniqueName="[Funciones].[Jornada (horas)]" caption="Jornada (horas)" attribute="1" defaultMemberUniqueName="[Funciones].[Jornada (horas)].[All]" allUniqueName="[Funciones].[Jornada (horas)].[All]" dimensionUniqueName="[Funciones]" displayFolder="" count="0" memberValueDatatype="20" unbalanced="0"/>
    <cacheHierarchy uniqueName="[Funciones].[Ventas]" caption="Ventas" attribute="1" defaultMemberUniqueName="[Funciones].[Ventas].[All]" allUniqueName="[Funciones].[Ventas].[All]" dimensionUniqueName="[Funciones]" displayFolder="" count="0" memberValueDatatype="20" unbalanced="0"/>
    <cacheHierarchy uniqueName="[To-do list de Tarea de Excel].[% Completo]" caption="% Completo" attribute="1" defaultMemberUniqueName="[To-do list de Tarea de Excel].[% Completo].[All]" allUniqueName="[To-do list de Tarea de Excel].[% Completo].[All]" dimensionUniqueName="[To-do list de Tarea de Excel]" displayFolder="" count="0" memberValueDatatype="20" unbalanced="0"/>
    <cacheHierarchy uniqueName="[To-do list de Tarea de Excel].[Tareas]" caption="Tareas" attribute="1" defaultMemberUniqueName="[To-do list de Tarea de Excel].[Tareas].[All]" allUniqueName="[To-do list de Tarea de Excel].[Tareas].[All]" dimensionUniqueName="[To-do list de Tarea de Excel]" displayFolder="" count="0" memberValueDatatype="130" unbalanced="0"/>
    <cacheHierarchy uniqueName="[To-do list de Tarea de Excel].[Estado]" caption="Estado" attribute="1" defaultMemberUniqueName="[To-do list de Tarea de Excel].[Estado].[All]" allUniqueName="[To-do list de Tarea de Excel].[Estado].[All]" dimensionUniqueName="[To-do list de Tarea de Excel]" displayFolder="" count="0" memberValueDatatype="130" unbalanced="0"/>
    <cacheHierarchy uniqueName="[Varios].[ID]" caption="ID" attribute="1" defaultMemberUniqueName="[Varios].[ID].[All]" allUniqueName="[Varios].[ID].[All]" dimensionUniqueName="[Varios]" displayFolder="" count="0" memberValueDatatype="20" unbalanced="0"/>
    <cacheHierarchy uniqueName="[Varios].[Nombre]" caption="Nombre" attribute="1" defaultMemberUniqueName="[Varios].[Nombre].[All]" allUniqueName="[Varios].[Nombre].[All]" dimensionUniqueName="[Varios]" displayFolder="" count="0" memberValueDatatype="130" unbalanced="0"/>
    <cacheHierarchy uniqueName="[Varios].[Apellido]" caption="Apellido" attribute="1" defaultMemberUniqueName="[Varios].[Apellido].[All]" allUniqueName="[Varios].[Apellido].[All]" dimensionUniqueName="[Varios]" displayFolder="" count="0" memberValueDatatype="130" unbalanced="0"/>
    <cacheHierarchy uniqueName="[Varios].[Nombre Completo]" caption="Nombre Completo" attribute="1" defaultMemberUniqueName="[Varios].[Nombre Completo].[All]" allUniqueName="[Varios].[Nombre Completo].[All]" dimensionUniqueName="[Varios]" displayFolder="" count="0" memberValueDatatype="130" unbalanced="0"/>
    <cacheHierarchy uniqueName="[Varios].[Producto]" caption="Producto" attribute="1" defaultMemberUniqueName="[Varios].[Producto].[All]" allUniqueName="[Varios].[Producto].[All]" dimensionUniqueName="[Varios]" displayFolder="" count="0" memberValueDatatype="130" unbalanced="0"/>
    <cacheHierarchy uniqueName="[Varios].[Precio]" caption="Precio" attribute="1" defaultMemberUniqueName="[Varios].[Precio].[All]" allUniqueName="[Varios].[Precio].[All]" dimensionUniqueName="[Varios]" displayFolder="" count="0" memberValueDatatype="20" unbalanced="0"/>
    <cacheHierarchy uniqueName="[Varios].[Cantidad]" caption="Cantidad" attribute="1" defaultMemberUniqueName="[Varios].[Cantidad].[All]" allUniqueName="[Varios].[Cantidad].[All]" dimensionUniqueName="[Varios]" displayFolder="" count="0" memberValueDatatype="20" unbalanced="0"/>
    <cacheHierarchy uniqueName="[Varios].[Descuento]" caption="Descuento" attribute="1" defaultMemberUniqueName="[Varios].[Descuento].[All]" allUniqueName="[Varios].[Descuento].[All]" dimensionUniqueName="[Varios]" displayFolder="" count="0" memberValueDatatype="5" unbalanced="0"/>
    <cacheHierarchy uniqueName="[Varios].[Precio final]" caption="Precio final" attribute="1" defaultMemberUniqueName="[Varios].[Precio final].[All]" allUniqueName="[Varios].[Precio final].[All]" dimensionUniqueName="[Varios]" displayFolder="" count="0" memberValueDatatype="5" unbalanced="0"/>
    <cacheHierarchy uniqueName="[Varios].[Ingreso sin descuesto]" caption="Ingreso sin descuesto" attribute="1" defaultMemberUniqueName="[Varios].[Ingreso sin descuesto].[All]" allUniqueName="[Varios].[Ingreso sin descuesto].[All]" dimensionUniqueName="[Varios]" displayFolder="" count="0" memberValueDatatype="20" unbalanced="0"/>
    <cacheHierarchy uniqueName="[Measures].[Ingreso total sin descuesto]" caption="Ingreso total sin descuesto" measure="1" displayFolder="" measureGroup="Varios" count="0" oneField="1">
      <fieldsUsage count="1">
        <fieldUsage x="6"/>
      </fieldsUsage>
    </cacheHierarchy>
    <cacheHierarchy uniqueName="[Measures].[Promedio de Precios]" caption="Promedio de Precios" measure="1" displayFolder="" measureGroup="Varios" count="0" oneField="1">
      <fieldsUsage count="1">
        <fieldUsage x="5"/>
      </fieldsUsage>
    </cacheHierarchy>
    <cacheHierarchy uniqueName="[Measures].[Cantidad de Productos]" caption="Cantidad de Productos" measure="1" displayFolder="" measureGroup="Varios" count="0" oneField="1">
      <fieldsUsage count="1">
        <fieldUsage x="4"/>
      </fieldsUsage>
    </cacheHierarchy>
    <cacheHierarchy uniqueName="[Measures].[Cantidad de descuentos]" caption="Cantidad de descuentos" measure="1" displayFolder="" measureGroup="Varios" count="0" oneField="1">
      <fieldsUsage count="1">
        <fieldUsage x="3"/>
      </fieldsUsage>
    </cacheHierarchy>
    <cacheHierarchy uniqueName="[Measures].[% Promedio descuentos]" caption="% Promedio descuentos" measure="1" displayFolder="" measureGroup="Varios" count="0" oneField="1">
      <fieldsUsage count="1">
        <fieldUsage x="2"/>
      </fieldsUsage>
    </cacheHierarchy>
    <cacheHierarchy uniqueName="[Measures].[Precio final más alto]" caption="Precio final más alto" measure="1" displayFolder="" measureGroup="Varios" count="0" oneField="1">
      <fieldsUsage count="1">
        <fieldUsage x="1"/>
      </fieldsUsage>
    </cacheHierarchy>
    <cacheHierarchy uniqueName="[Measures].[Precio Final más bajo]" caption="Precio Final más bajo" measure="1" displayFolder="" measureGroup="Varios" count="0" oneField="1">
      <fieldsUsage count="1">
        <fieldUsage x="0"/>
      </fieldsUsage>
    </cacheHierarchy>
    <cacheHierarchy uniqueName="[Measures].[Mayor descuento]" caption="Mayor descuento" measure="1" displayFolder="" measureGroup="Varios" count="0"/>
    <cacheHierarchy uniqueName="[Measures].[Menor descuento]" caption="Menor descuento" measure="1" displayFolder="" measureGroup="Varios" count="0"/>
    <cacheHierarchy uniqueName="[Measures].[Cantidad promedio de productos vendidos]" caption="Cantidad promedio de productos vendidos" measure="1" displayFolder="" measureGroup="Varios" count="0"/>
    <cacheHierarchy uniqueName="[Measures].[Promedio del precio final]" caption="Promedio del precio final" measure="1" displayFolder="" measureGroup="Varios" count="0"/>
    <cacheHierarchy uniqueName="[Measures].[Promedio completado]" caption="Promedio completado" measure="1" displayFolder="" measureGroup="To-do list de Tarea de Excel" count="0"/>
    <cacheHierarchy uniqueName="[Measures].[Promedio de los productos con descuentos]" caption="Promedio de los productos con descuentos" measure="1" displayFolder="" measureGroup="Varios" count="0"/>
    <cacheHierarchy uniqueName="[Measures].[Edad media de los comerciales]" caption="Edad media de los comerciales" measure="1" displayFolder="" measureGroup="Funciones" count="0"/>
    <cacheHierarchy uniqueName="[Measures].[__XL_Count Tabla1]" caption="__XL_Count Tabla1" measure="1" displayFolder="" measureGroup="Varios" count="0" hidden="1"/>
    <cacheHierarchy uniqueName="[Measures].[__XL_Count Tabla6]" caption="__XL_Count Tabla6" measure="1" displayFolder="" measureGroup="To-do list de Tarea de Excel" count="0" hidden="1"/>
    <cacheHierarchy uniqueName="[Measures].[__XL_Count Tabla3]" caption="__XL_Count Tabla3" measure="1" displayFolder="" measureGroup="Funciones" count="0" hidden="1"/>
    <cacheHierarchy uniqueName="[Measures].[__No hay medidas definidas]" caption="__No hay medidas definidas" measure="1" displayFolder="" count="0" hidden="1"/>
    <cacheHierarchy uniqueName="[Measures].[Suma de Ingreso sin descuesto]" caption="Suma de Ingreso sin descuesto" measure="1" displayFolder="" measureGroup="Vario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% Completo]" caption="Suma de % Completo" measure="1" displayFolder="" measureGroup="To-do list de Tarea de Excel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4">
    <dimension name="Funciones" uniqueName="[Funciones]" caption="Funciones"/>
    <dimension measure="1" name="Measures" uniqueName="[Measures]" caption="Measures"/>
    <dimension name="To-do list de Tarea de Excel" uniqueName="[To-do list de Tarea de Excel]" caption="To-do list de Tarea de Excel"/>
    <dimension name="Varios" uniqueName="[Varios]" caption="Varios"/>
  </dimensions>
  <measureGroups count="3">
    <measureGroup name="Funciones" caption="Funciones"/>
    <measureGroup name="To-do list de Tarea de Excel" caption="To-do list de Tarea de Excel"/>
    <measureGroup name="Varios" caption="Varios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Definition8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Andrés D. León Quesada" refreshedDate="45084.722436921293" createdVersion="5" refreshedVersion="8" minRefreshableVersion="3" recordCount="0" supportSubquery="1" supportAdvancedDrill="1" xr:uid="{8E442D5B-A713-4C80-8AA4-2BCEEF421C9B}">
  <cacheSource type="external" connectionId="1">
    <extLst>
      <ext xmlns:x14="http://schemas.microsoft.com/office/spreadsheetml/2009/9/main" uri="{F057638F-6D5F-4e77-A914-E7F072B9BCA8}">
        <x14:sourceConnection name="ThisWorkbookDataModel"/>
      </ext>
    </extLst>
  </cacheSource>
  <cacheFields count="1">
    <cacheField name="[Measures].[Promedio completado]" caption="Promedio completado" numFmtId="0" hierarchy="29" level="32767"/>
  </cacheFields>
  <cacheHierarchies count="38">
    <cacheHierarchy uniqueName="[Funciones].[ID]" caption="ID" attribute="1" defaultMemberUniqueName="[Funciones].[ID].[All]" allUniqueName="[Funciones].[ID].[All]" dimensionUniqueName="[Funciones]" displayFolder="" count="0" memberValueDatatype="130" unbalanced="0"/>
    <cacheHierarchy uniqueName="[Funciones].[Edad]" caption="Edad" attribute="1" defaultMemberUniqueName="[Funciones].[Edad].[All]" allUniqueName="[Funciones].[Edad].[All]" dimensionUniqueName="[Funciones]" displayFolder="" count="0" memberValueDatatype="20" unbalanced="0"/>
    <cacheHierarchy uniqueName="[Funciones].[Departamento]" caption="Departamento" attribute="1" defaultMemberUniqueName="[Funciones].[Departamento].[All]" allUniqueName="[Funciones].[Departamento].[All]" dimensionUniqueName="[Funciones]" displayFolder="" count="0" memberValueDatatype="130" unbalanced="0"/>
    <cacheHierarchy uniqueName="[Funciones].[Jornada (horas)]" caption="Jornada (horas)" attribute="1" defaultMemberUniqueName="[Funciones].[Jornada (horas)].[All]" allUniqueName="[Funciones].[Jornada (horas)].[All]" dimensionUniqueName="[Funciones]" displayFolder="" count="0" memberValueDatatype="20" unbalanced="0"/>
    <cacheHierarchy uniqueName="[Funciones].[Ventas]" caption="Ventas" attribute="1" defaultMemberUniqueName="[Funciones].[Ventas].[All]" allUniqueName="[Funciones].[Ventas].[All]" dimensionUniqueName="[Funciones]" displayFolder="" count="0" memberValueDatatype="20" unbalanced="0"/>
    <cacheHierarchy uniqueName="[To-do list de Tarea de Excel].[% Completo]" caption="% Completo" attribute="1" defaultMemberUniqueName="[To-do list de Tarea de Excel].[% Completo].[All]" allUniqueName="[To-do list de Tarea de Excel].[% Completo].[All]" dimensionUniqueName="[To-do list de Tarea de Excel]" displayFolder="" count="0" memberValueDatatype="20" unbalanced="0"/>
    <cacheHierarchy uniqueName="[To-do list de Tarea de Excel].[Tareas]" caption="Tareas" attribute="1" defaultMemberUniqueName="[To-do list de Tarea de Excel].[Tareas].[All]" allUniqueName="[To-do list de Tarea de Excel].[Tareas].[All]" dimensionUniqueName="[To-do list de Tarea de Excel]" displayFolder="" count="0" memberValueDatatype="130" unbalanced="0"/>
    <cacheHierarchy uniqueName="[To-do list de Tarea de Excel].[Estado]" caption="Estado" attribute="1" defaultMemberUniqueName="[To-do list de Tarea de Excel].[Estado].[All]" allUniqueName="[To-do list de Tarea de Excel].[Estado].[All]" dimensionUniqueName="[To-do list de Tarea de Excel]" displayFolder="" count="0" memberValueDatatype="130" unbalanced="0"/>
    <cacheHierarchy uniqueName="[Varios].[ID]" caption="ID" attribute="1" defaultMemberUniqueName="[Varios].[ID].[All]" allUniqueName="[Varios].[ID].[All]" dimensionUniqueName="[Varios]" displayFolder="" count="0" memberValueDatatype="20" unbalanced="0"/>
    <cacheHierarchy uniqueName="[Varios].[Nombre]" caption="Nombre" attribute="1" defaultMemberUniqueName="[Varios].[Nombre].[All]" allUniqueName="[Varios].[Nombre].[All]" dimensionUniqueName="[Varios]" displayFolder="" count="0" memberValueDatatype="130" unbalanced="0"/>
    <cacheHierarchy uniqueName="[Varios].[Apellido]" caption="Apellido" attribute="1" defaultMemberUniqueName="[Varios].[Apellido].[All]" allUniqueName="[Varios].[Apellido].[All]" dimensionUniqueName="[Varios]" displayFolder="" count="0" memberValueDatatype="130" unbalanced="0"/>
    <cacheHierarchy uniqueName="[Varios].[Nombre Completo]" caption="Nombre Completo" attribute="1" defaultMemberUniqueName="[Varios].[Nombre Completo].[All]" allUniqueName="[Varios].[Nombre Completo].[All]" dimensionUniqueName="[Varios]" displayFolder="" count="0" memberValueDatatype="130" unbalanced="0"/>
    <cacheHierarchy uniqueName="[Varios].[Producto]" caption="Producto" attribute="1" defaultMemberUniqueName="[Varios].[Producto].[All]" allUniqueName="[Varios].[Producto].[All]" dimensionUniqueName="[Varios]" displayFolder="" count="0" memberValueDatatype="130" unbalanced="0"/>
    <cacheHierarchy uniqueName="[Varios].[Precio]" caption="Precio" attribute="1" defaultMemberUniqueName="[Varios].[Precio].[All]" allUniqueName="[Varios].[Precio].[All]" dimensionUniqueName="[Varios]" displayFolder="" count="0" memberValueDatatype="20" unbalanced="0"/>
    <cacheHierarchy uniqueName="[Varios].[Cantidad]" caption="Cantidad" attribute="1" defaultMemberUniqueName="[Varios].[Cantidad].[All]" allUniqueName="[Varios].[Cantidad].[All]" dimensionUniqueName="[Varios]" displayFolder="" count="0" memberValueDatatype="20" unbalanced="0"/>
    <cacheHierarchy uniqueName="[Varios].[Descuento]" caption="Descuento" attribute="1" defaultMemberUniqueName="[Varios].[Descuento].[All]" allUniqueName="[Varios].[Descuento].[All]" dimensionUniqueName="[Varios]" displayFolder="" count="0" memberValueDatatype="5" unbalanced="0"/>
    <cacheHierarchy uniqueName="[Varios].[Precio final]" caption="Precio final" attribute="1" defaultMemberUniqueName="[Varios].[Precio final].[All]" allUniqueName="[Varios].[Precio final].[All]" dimensionUniqueName="[Varios]" displayFolder="" count="0" memberValueDatatype="5" unbalanced="0"/>
    <cacheHierarchy uniqueName="[Varios].[Ingreso sin descuesto]" caption="Ingreso sin descuesto" attribute="1" defaultMemberUniqueName="[Varios].[Ingreso sin descuesto].[All]" allUniqueName="[Varios].[Ingreso sin descuesto].[All]" dimensionUniqueName="[Varios]" displayFolder="" count="0" memberValueDatatype="20" unbalanced="0"/>
    <cacheHierarchy uniqueName="[Measures].[Ingreso total sin descuesto]" caption="Ingreso total sin descuesto" measure="1" displayFolder="" measureGroup="Varios" count="0"/>
    <cacheHierarchy uniqueName="[Measures].[Promedio de Precios]" caption="Promedio de Precios" measure="1" displayFolder="" measureGroup="Varios" count="0"/>
    <cacheHierarchy uniqueName="[Measures].[Cantidad de Productos]" caption="Cantidad de Productos" measure="1" displayFolder="" measureGroup="Varios" count="0"/>
    <cacheHierarchy uniqueName="[Measures].[Cantidad de descuentos]" caption="Cantidad de descuentos" measure="1" displayFolder="" measureGroup="Varios" count="0"/>
    <cacheHierarchy uniqueName="[Measures].[% Promedio descuentos]" caption="% Promedio descuentos" measure="1" displayFolder="" measureGroup="Varios" count="0"/>
    <cacheHierarchy uniqueName="[Measures].[Precio final más alto]" caption="Precio final más alto" measure="1" displayFolder="" measureGroup="Varios" count="0"/>
    <cacheHierarchy uniqueName="[Measures].[Precio Final más bajo]" caption="Precio Final más bajo" measure="1" displayFolder="" measureGroup="Varios" count="0"/>
    <cacheHierarchy uniqueName="[Measures].[Mayor descuento]" caption="Mayor descuento" measure="1" displayFolder="" measureGroup="Varios" count="0"/>
    <cacheHierarchy uniqueName="[Measures].[Menor descuento]" caption="Menor descuento" measure="1" displayFolder="" measureGroup="Varios" count="0"/>
    <cacheHierarchy uniqueName="[Measures].[Cantidad promedio de productos vendidos]" caption="Cantidad promedio de productos vendidos" measure="1" displayFolder="" measureGroup="Varios" count="0"/>
    <cacheHierarchy uniqueName="[Measures].[Promedio del precio final]" caption="Promedio del precio final" measure="1" displayFolder="" measureGroup="Varios" count="0"/>
    <cacheHierarchy uniqueName="[Measures].[Promedio completado]" caption="Promedio completado" measure="1" displayFolder="" measureGroup="To-do list de Tarea de Excel" count="0" oneField="1">
      <fieldsUsage count="1">
        <fieldUsage x="0"/>
      </fieldsUsage>
    </cacheHierarchy>
    <cacheHierarchy uniqueName="[Measures].[Promedio de los productos con descuentos]" caption="Promedio de los productos con descuentos" measure="1" displayFolder="" measureGroup="Varios" count="0"/>
    <cacheHierarchy uniqueName="[Measures].[Edad media de los comerciales]" caption="Edad media de los comerciales" measure="1" displayFolder="" measureGroup="Funciones" count="0"/>
    <cacheHierarchy uniqueName="[Measures].[__XL_Count Tabla1]" caption="__XL_Count Tabla1" measure="1" displayFolder="" measureGroup="Varios" count="0" hidden="1"/>
    <cacheHierarchy uniqueName="[Measures].[__XL_Count Tabla6]" caption="__XL_Count Tabla6" measure="1" displayFolder="" measureGroup="To-do list de Tarea de Excel" count="0" hidden="1"/>
    <cacheHierarchy uniqueName="[Measures].[__XL_Count Tabla3]" caption="__XL_Count Tabla3" measure="1" displayFolder="" measureGroup="Funciones" count="0" hidden="1"/>
    <cacheHierarchy uniqueName="[Measures].[__No hay medidas definidas]" caption="__No hay medidas definidas" measure="1" displayFolder="" count="0" hidden="1"/>
    <cacheHierarchy uniqueName="[Measures].[Suma de Ingreso sin descuesto]" caption="Suma de Ingreso sin descuesto" measure="1" displayFolder="" measureGroup="Varios" count="0" hidden="1">
      <extLst>
        <ext xmlns:x15="http://schemas.microsoft.com/office/spreadsheetml/2010/11/main" uri="{B97F6D7D-B522-45F9-BDA1-12C45D357490}">
          <x15:cacheHierarchy aggregatedColumn="17"/>
        </ext>
      </extLst>
    </cacheHierarchy>
    <cacheHierarchy uniqueName="[Measures].[Suma de % Completo]" caption="Suma de % Completo" measure="1" displayFolder="" measureGroup="To-do list de Tarea de Excel" count="0" hidden="1">
      <extLst>
        <ext xmlns:x15="http://schemas.microsoft.com/office/spreadsheetml/2010/11/main" uri="{B97F6D7D-B522-45F9-BDA1-12C45D357490}">
          <x15:cacheHierarchy aggregatedColumn="5"/>
        </ext>
      </extLst>
    </cacheHierarchy>
  </cacheHierarchies>
  <kpis count="0"/>
  <dimensions count="4">
    <dimension name="Funciones" uniqueName="[Funciones]" caption="Funciones"/>
    <dimension measure="1" name="Measures" uniqueName="[Measures]" caption="Measures"/>
    <dimension name="To-do list de Tarea de Excel" uniqueName="[To-do list de Tarea de Excel]" caption="To-do list de Tarea de Excel"/>
    <dimension name="Varios" uniqueName="[Varios]" caption="Varios"/>
  </dimensions>
  <measureGroups count="3">
    <measureGroup name="Funciones" caption="Funciones"/>
    <measureGroup name="To-do list de Tarea de Excel" caption="To-do list de Tarea de Excel"/>
    <measureGroup name="Varios" caption="Varios"/>
  </measureGroups>
  <maps count="3">
    <map measureGroup="0" dimension="0"/>
    <map measureGroup="1" dimension="2"/>
    <map measureGroup="2" dimension="3"/>
  </maps>
  <extLst>
    <ext xmlns:x14="http://schemas.microsoft.com/office/spreadsheetml/2009/9/main" uri="{725AE2AE-9491-48be-B2B4-4EB974FC3084}">
      <x14:pivotCacheDefinition pivotCacheId="1331947505" supportSubqueryNonVisual="1" supportSubqueryCalcMem="1" supportAddCalcMems="1"/>
    </ext>
    <ext xmlns:x15="http://schemas.microsoft.com/office/spreadsheetml/2010/11/main" uri="{ABF5C744-AB39-4b91-8756-CFA1BBC848D5}">
      <x15:pivotCacheIdVersion cacheIdSupportedVersion="6" cacheIdCreatedVersion="7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x v="0"/>
    <n v="7"/>
    <n v="8"/>
    <n v="6"/>
    <n v="8"/>
    <x v="0"/>
    <x v="0"/>
  </r>
  <r>
    <x v="1"/>
    <n v="6"/>
    <n v="7"/>
    <n v="8"/>
    <n v="9"/>
    <x v="0"/>
    <x v="1"/>
  </r>
  <r>
    <x v="2"/>
    <n v="5"/>
    <n v="10"/>
    <n v="7"/>
    <n v="10"/>
    <x v="1"/>
    <x v="1"/>
  </r>
  <r>
    <x v="3"/>
    <n v="8"/>
    <n v="7"/>
    <n v="10"/>
    <n v="9"/>
    <x v="0"/>
    <x v="2"/>
  </r>
  <r>
    <x v="4"/>
    <n v="7"/>
    <n v="8"/>
    <n v="8"/>
    <n v="7"/>
    <x v="0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8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6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7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3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4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5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AE4BF54-9508-4958-8DE3-C8A2A69DF9D0}" name="PivotChartTable1" cacheId="7" applyNumberFormats="0" applyBorderFormats="0" applyFontFormats="0" applyPatternFormats="0" applyAlignmentFormats="0" applyWidthHeightFormats="1" dataCaption="Valores" updatedVersion="8" minRefreshableVersion="3" useAutoFormatting="1" subtotalHiddenItems="1" itemPrintTitles="1" createdVersion="5" indent="0" outline="1" outlineData="1" multipleFieldFilters="0" chartFormat="1">
  <location ref="A1:A2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C510F80B-63DE-4267-81D5-13C33094786E}">
      <x15:pivotTableServerFormats count="1">
        <x15:serverFormat format="0.00 %;-0.00 %;0.00 %"/>
      </x15:pivotTableServerFormats>
    </ext>
    <ext xmlns:x15="http://schemas.microsoft.com/office/spreadsheetml/2010/11/main" uri="{44433962-1CF7-4059-B4EE-95C3D5FFCF73}">
      <x15:pivotTableData rowCount="1" columnCount="1" cacheId="1331947505">
        <x15:pivotRow count="1">
          <x15:c>
            <x15:v>0.43859649122807015</x15:v>
            <x15:x in="0"/>
          </x15:c>
        </x15:pivotRow>
      </x15:pivotTableData>
    </ext>
    <ext xmlns:x15="http://schemas.microsoft.com/office/spreadsheetml/2010/11/main" uri="{E67621CE-5B39-4880-91FE-76760E9C1902}">
      <x15:pivotTableUISettings>
        <x15:activeTabTopLevelEntity name="[To-do list de Tarea de Excel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2558460-D549-4C32-AC32-E123AF19C1E9}" name="TablaDinámica17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B22:AC28" firstHeaderRow="1" firstDataRow="1" firstDataCol="1"/>
  <pivotFields count="7">
    <pivotField axis="axisRow" showAll="0">
      <items count="6">
        <item x="1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showAll="0"/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de Promedio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F42AA9-9807-4E92-AC94-D762B1AC14B7}" name="TablaDinámica14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B1:AG7" firstHeaderRow="0" firstDataRow="1" firstDataCol="1"/>
  <pivotFields count="7">
    <pivotField axis="axisRow" showAll="0">
      <items count="6">
        <item x="1"/>
        <item x="4"/>
        <item x="0"/>
        <item x="2"/>
        <item x="3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al. Lunes" fld="1" baseField="0" baseItem="0"/>
    <dataField name="Cal. Martes" fld="2" baseField="0" baseItem="0"/>
    <dataField name="Cal. Miércoles" fld="3" baseField="0" baseItem="0"/>
    <dataField name="Cal. Jueves" fld="4" baseField="0" baseItem="0"/>
    <dataField name=" Cal. Viernes" fld="5" baseField="0" baseItem="0"/>
  </dataField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4DEA198-CC92-4F03-AF2A-9ACADBEE6471}" name="TablaDinámica2" cacheId="5" applyNumberFormats="0" applyBorderFormats="0" applyFontFormats="0" applyPatternFormats="0" applyAlignmentFormats="0" applyWidthHeightFormats="1" dataCaption="Valores" tag="4a41eef4-6f26-4b16-8a75-16ced825f048" updatedVersion="8" minRefreshableVersion="3" useAutoFormatting="1" subtotalHiddenItems="1" itemPrintTitles="1" createdVersion="5" indent="0" outline="1" outlineData="1" multipleFieldFilters="0">
  <location ref="L53:L54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formats count="7">
    <format dxfId="40">
      <pivotArea type="all" dataOnly="0" outline="0" fieldPosition="0"/>
    </format>
    <format dxfId="39">
      <pivotArea type="all" dataOnly="0" outline="0" fieldPosition="0"/>
    </format>
    <format dxfId="38">
      <pivotArea outline="0" collapsedLevelsAreSubtotals="1" fieldPosition="0"/>
    </format>
    <format dxfId="37">
      <pivotArea dataOnly="0" labelOnly="1" outline="0" axis="axisValues" fieldPosition="0"/>
    </format>
    <format dxfId="36">
      <pivotArea dataOnly="0" labelOnly="1" outline="0" axis="axisValues" fieldPosition="0"/>
    </format>
    <format dxfId="35">
      <pivotArea dataOnly="0" labelOnly="1" outline="0" axis="axisValues" fieldPosition="0"/>
    </format>
    <format dxfId="34">
      <pivotArea dataOnly="0" labelOnly="1" outline="0" axis="axisValues" fieldPosition="0"/>
    </format>
  </format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ari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DF671B8-BD30-4A30-A7F9-12E1639A6E09}" name="TablaDinámica7" cacheId="6" applyNumberFormats="0" applyBorderFormats="0" applyFontFormats="0" applyPatternFormats="0" applyAlignmentFormats="0" applyWidthHeightFormats="1" dataCaption="Valores" tag="d4e1811e-be73-4db1-8f2d-66d8b12c61c1" updatedVersion="8" minRefreshableVersion="3" useAutoFormatting="1" itemPrintTitles="1" createdVersion="5" indent="0" outline="1" outlineData="1" multipleFieldFilters="0">
  <location ref="Q49:W50" firstHeaderRow="0" firstDataRow="1" firstDataCol="0"/>
  <pivotFields count="7"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  <pivotField dataField="1" subtotalTop="0" showAll="0" defaultSubtotal="0"/>
  </pivotFields>
  <rowItems count="1">
    <i/>
  </rowItems>
  <colFields count="1">
    <field x="-2"/>
  </colFields>
  <colItems count="7">
    <i>
      <x/>
    </i>
    <i i="1">
      <x v="1"/>
    </i>
    <i i="2">
      <x v="2"/>
    </i>
    <i i="3">
      <x v="3"/>
    </i>
    <i i="4">
      <x v="4"/>
    </i>
    <i i="5">
      <x v="5"/>
    </i>
    <i i="6">
      <x v="6"/>
    </i>
  </colItems>
  <dataFields count="7">
    <dataField fld="6" subtotal="count" baseField="0" baseItem="0"/>
    <dataField fld="0" subtotal="count" baseField="0" baseItem="0"/>
    <dataField fld="1" subtotal="count" baseField="0" baseItem="0"/>
    <dataField fld="2" subtotal="count" baseField="0" baseItem="0"/>
    <dataField fld="3" subtotal="count" baseField="0" baseItem="0"/>
    <dataField fld="4" subtotal="count" baseField="0" baseItem="0"/>
    <dataField fld="5" subtotal="count" baseField="0" baseItem="0" numFmtId="167"/>
  </dataFields>
  <formats count="6">
    <format dxfId="46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45">
      <pivotArea dataOnly="0" labelOnly="1" outline="0" fieldPosition="0">
        <references count="1">
          <reference field="4294967294" count="7">
            <x v="0"/>
            <x v="1"/>
            <x v="2"/>
            <x v="3"/>
            <x v="4"/>
            <x v="5"/>
            <x v="6"/>
          </reference>
        </references>
      </pivotArea>
    </format>
    <format dxfId="44">
      <pivotArea outline="0" collapsedLevelsAreSubtotals="1" fieldPosition="0"/>
    </format>
    <format dxfId="43">
      <pivotArea outline="0" collapsedLevelsAreSubtotals="1" fieldPosition="0"/>
    </format>
    <format dxfId="42">
      <pivotArea outline="0" collapsedLevelsAreSubtotals="1" fieldPosition="0">
        <references count="1">
          <reference field="4294967294" count="1" selected="0">
            <x v="6"/>
          </reference>
        </references>
      </pivotArea>
    </format>
    <format dxfId="41">
      <pivotArea dataOnly="0" labelOnly="1" outline="0" fieldPosition="0">
        <references count="1">
          <reference field="4294967294" count="1">
            <x v="0"/>
          </reference>
        </references>
      </pivotArea>
    </format>
  </format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ari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26B6A67-118D-4D43-B964-83818D703091}" name="TablaDinámica6" cacheId="1" applyNumberFormats="0" applyBorderFormats="0" applyFontFormats="0" applyPatternFormats="0" applyAlignmentFormats="0" applyWidthHeightFormats="1" dataCaption="Valores" tag="dedef49c-6bfe-4c2f-b72d-fc694a871205" updatedVersion="8" minRefreshableVersion="3" useAutoFormatting="1" itemPrintTitles="1" createdVersion="5" indent="0" outline="1" outlineData="1" multipleFieldFilters="0">
  <location ref="Q47:Q48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 numFmtId="2"/>
  </dataFields>
  <formats count="7">
    <format dxfId="53">
      <pivotArea outline="0" collapsedLevelsAreSubtotals="1" fieldPosition="0"/>
    </format>
    <format dxfId="52">
      <pivotArea outline="0" collapsedLevelsAreSubtotals="1" fieldPosition="0"/>
    </format>
    <format dxfId="51">
      <pivotArea type="all" dataOnly="0" outline="0" fieldPosition="0"/>
    </format>
    <format dxfId="50">
      <pivotArea outline="0" collapsedLevelsAreSubtotals="1" fieldPosition="0"/>
    </format>
    <format dxfId="49">
      <pivotArea dataOnly="0" labelOnly="1" outline="0" axis="axisValues" fieldPosition="0"/>
    </format>
    <format dxfId="48">
      <pivotArea dataOnly="0" labelOnly="1" outline="0" axis="axisValues" fieldPosition="0"/>
    </format>
    <format dxfId="47">
      <pivotArea dataOnly="0" labelOnly="1" outline="0" axis="axisValues" fieldPosition="0"/>
    </format>
  </format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ari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2B45759-4E8C-4AFA-BA78-A9811E9F4D84}" name="TablaDinámica5" cacheId="2" applyNumberFormats="0" applyBorderFormats="0" applyFontFormats="0" applyPatternFormats="0" applyAlignmentFormats="0" applyWidthHeightFormats="1" dataCaption="Valores" tag="99b57293-fac4-451a-b4f4-786b5356c7bd" updatedVersion="8" minRefreshableVersion="3" useAutoFormatting="1" subtotalHiddenItems="1" itemPrintTitles="1" createdVersion="5" indent="0" outline="1" outlineData="1" multipleFieldFilters="0">
  <location ref="Q45:Q46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 numFmtId="2"/>
  </dataFields>
  <formats count="8">
    <format dxfId="61">
      <pivotArea outline="0" collapsedLevelsAreSubtotals="1" fieldPosition="0"/>
    </format>
    <format dxfId="60">
      <pivotArea outline="0" collapsedLevelsAreSubtotals="1" fieldPosition="0"/>
    </format>
    <format dxfId="59">
      <pivotArea outline="0" collapsedLevelsAreSubtotals="1" fieldPosition="0"/>
    </format>
    <format dxfId="58">
      <pivotArea type="all" dataOnly="0" outline="0" fieldPosition="0"/>
    </format>
    <format dxfId="57">
      <pivotArea outline="0" collapsedLevelsAreSubtotals="1" fieldPosition="0"/>
    </format>
    <format dxfId="56">
      <pivotArea dataOnly="0" labelOnly="1" outline="0" axis="axisValues" fieldPosition="0"/>
    </format>
    <format dxfId="55">
      <pivotArea dataOnly="0" outline="0" axis="axisValues" fieldPosition="0"/>
    </format>
    <format dxfId="54">
      <pivotArea dataOnly="0" outline="0" axis="axisValues" fieldPosition="0"/>
    </format>
  </format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ari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BE67FCF-1318-4596-B19D-6F15BE50C2A5}" name="TablaDinámica4" cacheId="3" applyNumberFormats="0" applyBorderFormats="0" applyFontFormats="0" applyPatternFormats="0" applyAlignmentFormats="0" applyWidthHeightFormats="1" dataCaption="Valores" tag="0ff74be9-e6a9-4d16-b14c-a23afb1c8311" updatedVersion="8" minRefreshableVersion="3" useAutoFormatting="1" subtotalHiddenItems="1" itemPrintTitles="1" createdVersion="5" indent="0" outline="1" outlineData="1" multipleFieldFilters="0">
  <location ref="Q51:Q52" firstHeaderRow="1" firstDataRow="1" firstDataCol="0"/>
  <pivotFields count="1">
    <pivotField dataField="1" subtotalTop="0" showAll="0" defaultSubtotal="0"/>
  </pivotFields>
  <rowItems count="1">
    <i/>
  </rowItems>
  <colItems count="1">
    <i/>
  </colItems>
  <dataFields count="1">
    <dataField fld="0" subtotal="count" baseField="0" baseItem="0"/>
  </dataFields>
  <formats count="6">
    <format dxfId="67">
      <pivotArea type="all" dataOnly="0" outline="0" fieldPosition="0"/>
    </format>
    <format dxfId="66">
      <pivotArea type="all" dataOnly="0" outline="0" fieldPosition="0"/>
    </format>
    <format dxfId="65">
      <pivotArea type="all" dataOnly="0" outline="0" fieldPosition="0"/>
    </format>
    <format dxfId="64">
      <pivotArea dataOnly="0" labelOnly="1" outline="0" axis="axisValues" fieldPosition="0"/>
    </format>
    <format dxfId="63">
      <pivotArea dataOnly="0" labelOnly="1" outline="0" axis="axisValues" fieldPosition="0"/>
    </format>
    <format dxfId="62">
      <pivotArea dataOnly="0" labelOnly="1" outline="0" axis="axisValues" fieldPosition="0"/>
    </format>
  </format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Vari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7B49FEF-C28C-42A0-B59A-C512BCF7BA15}" name="TablaDinámica3" cacheId="4" applyNumberFormats="0" applyBorderFormats="0" applyFontFormats="0" applyPatternFormats="0" applyAlignmentFormats="0" applyWidthHeightFormats="1" dataCaption="Valores" tag="efca2cb8-f5ea-4166-9832-ddf2a1227d55" updatedVersion="8" minRefreshableVersion="3" showDrill="0" useAutoFormatting="1" subtotalHiddenItems="1" rowGrandTotals="0" colGrandTotals="0" itemPrintTitles="1" createdVersion="5" indent="0" compact="0" compactData="0" multipleFieldFilters="0">
  <location ref="Q53:Q54" firstHeaderRow="1" firstDataRow="1" firstDataCol="0"/>
  <pivotFields count="1">
    <pivotField dataField="1" compact="0" outline="0" subtotalTop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Items count="1">
    <i/>
  </rowItems>
  <colItems count="1">
    <i/>
  </colItems>
  <dataFields count="1">
    <dataField fld="0" subtotal="count" baseField="0" baseItem="0"/>
  </dataFields>
  <formats count="4">
    <format dxfId="71">
      <pivotArea dataOnly="0" labelOnly="1" outline="0" axis="axisValues" fieldPosition="0"/>
    </format>
    <format dxfId="70">
      <pivotArea dataOnly="0" labelOnly="1" outline="0" axis="axisValues" fieldPosition="0"/>
    </format>
    <format dxfId="69">
      <pivotArea dataOnly="0" labelOnly="1" outline="0" axis="axisValues" fieldPosition="0"/>
    </format>
    <format dxfId="68">
      <pivotArea outline="0" collapsedLevelsAreSubtotals="1" fieldPosition="0"/>
    </format>
  </formats>
  <pivotHierarchies count="38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Data="1"/>
    <pivotHierarchy dragToData="1"/>
  </pivotHierarchies>
  <pivotTableStyleInfo showRowHeaders="1" showColHeaders="1" showRowStripes="1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calculatedMembersInFilters="1" hideValuesRow="1"/>
    </ext>
    <ext xmlns:x15="http://schemas.microsoft.com/office/spreadsheetml/2010/11/main" uri="{E67621CE-5B39-4880-91FE-76760E9C1902}">
      <x15:pivotTableUISettings>
        <x15:activeTabTopLevelEntity name="[Varios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ADCD8DD-919A-4B9A-9D01-FAC9DCA4733B}" name="TablaDinámica11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B9:AD15" firstHeaderRow="0" firstDataRow="1" firstDataCol="1"/>
  <pivotFields count="7">
    <pivotField axis="axisRow" showAll="0">
      <items count="6">
        <item x="1"/>
        <item x="4"/>
        <item x="0"/>
        <item x="2"/>
        <item x="3"/>
        <item t="default"/>
      </items>
    </pivotField>
    <pivotField dataField="1" showAll="0"/>
    <pivotField showAll="0"/>
    <pivotField showAll="0"/>
    <pivotField showAll="0"/>
    <pivotField dataField="1" showAll="0"/>
    <pivotField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name="Promedio de Lunes" fld="1" subtotal="average" baseField="0" baseItem="0"/>
    <dataField name="Promedio de Viernes" fld="5" subtotal="average" baseField="0" baseItem="0"/>
  </dataFields>
  <chartFormats count="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FBA1424-A630-4F83-A328-A5B93AE8A072}" name="TablaDinámica10" cacheId="0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">
  <location ref="AB17:AD20" firstHeaderRow="0" firstDataRow="1" firstDataCol="1"/>
  <pivotFields count="7">
    <pivotField dataField="1" showAll="0">
      <items count="6">
        <item x="1"/>
        <item x="4"/>
        <item x="0"/>
        <item x="2"/>
        <item x="3"/>
        <item t="default"/>
      </items>
    </pivotField>
    <pivotField showAll="0"/>
    <pivotField showAll="0"/>
    <pivotField showAll="0"/>
    <pivotField showAll="0"/>
    <pivotField axis="axisRow" dataField="1" showAll="0">
      <items count="3">
        <item x="1"/>
        <item x="0"/>
        <item t="default"/>
      </items>
    </pivotField>
    <pivotField showAll="0">
      <items count="4">
        <item x="0"/>
        <item x="1"/>
        <item x="2"/>
        <item t="default"/>
      </items>
    </pivotField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Cuenta de Participantes" fld="0" subtotal="count" baseField="0" baseItem="0"/>
    <dataField name="Suma de Viernes" fld="5" baseField="0" baseItem="0"/>
  </dataFields>
  <chartFormats count="8">
    <chartFormat chart="0" format="2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30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0" format="31" series="1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  <chartFormat chart="0" format="32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33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34">
      <pivotArea type="data" outline="0" fieldPosition="0">
        <references count="2">
          <reference field="4294967294" count="1" selected="0">
            <x v="1"/>
          </reference>
          <reference field="5" count="1" selected="0">
            <x v="0"/>
          </reference>
        </references>
      </pivotArea>
    </chartFormat>
    <chartFormat chart="0" format="35">
      <pivotArea type="data" outline="0" fieldPosition="0">
        <references count="2">
          <reference field="4294967294" count="1" selected="0">
            <x v="1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Participantes" xr10:uid="{077D1A12-EE27-49F4-862C-561EDEED5D09}" sourceName="Participantes">
  <pivotTables>
    <pivotTable tabId="4" name="TablaDinámica10"/>
  </pivotTables>
  <data>
    <tabular pivotCacheId="439974255">
      <items count="5">
        <i x="1" s="1"/>
        <i x="4" s="1"/>
        <i x="0" s="1"/>
        <i x="2" s="1"/>
        <i x="3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Participantes" xr10:uid="{6E2666CE-CEDC-48BD-9EDE-CA1A7997FEC5}" cache="SegmentaciónDeDatos_Participantes" caption="Participantes" rowHeight="257175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D8EF60A-8BCE-43D0-9CDA-4485A52C58F1}" name="Tabla6" displayName="Tabla6" ref="A3:C72" totalsRowCount="1">
  <autoFilter ref="A3:C71" xr:uid="{DD8EF60A-8BCE-43D0-9CDA-4485A52C58F1}"/>
  <tableColumns count="3">
    <tableColumn id="4" xr3:uid="{45B872CE-1D75-4FFE-9A09-2C870CA4A787}" name="% Completo" dataDxfId="74" totalsRowDxfId="2" dataCellStyle="Porcentaje"/>
    <tableColumn id="2" xr3:uid="{00A076B3-8993-456E-8782-264E35F80AF7}" name="Tareas" dataDxfId="73" totalsRowDxfId="1"/>
    <tableColumn id="3" xr3:uid="{2A0BF743-C9DA-429F-9617-77A9ECB72669}" name="Estado" dataDxfId="72" totalsRowDxfId="0" dataCellStyle="Porcentaje"/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56C93F5-D769-40DE-8769-F19B4A16CF53}" name="Tabla1" displayName="Tabla1" ref="B47:J62" totalsRowShown="0" headerRowDxfId="33">
  <autoFilter ref="B47:J62" xr:uid="{656C93F5-D769-40DE-8769-F19B4A16CF53}"/>
  <tableColumns count="9">
    <tableColumn id="1" xr3:uid="{97AE87C6-340F-4CE1-AF0E-1BF29B7058C5}" name="ID" dataDxfId="32"/>
    <tableColumn id="2" xr3:uid="{C874B027-6217-4F74-B1DE-43230064BBC8}" name="Nombre"/>
    <tableColumn id="3" xr3:uid="{2F18AA80-F2B3-4826-B1A6-C402C2C078E6}" name="Apellido"/>
    <tableColumn id="4" xr3:uid="{EC73B653-4952-46E4-9998-822AEAA58771}" name="Nombre Completo" dataDxfId="31">
      <calculatedColumnFormula>CONCATENATE(Tabla1[[#This Row],[Nombre]]," ",Tabla1[[#This Row],[Apellido]])</calculatedColumnFormula>
    </tableColumn>
    <tableColumn id="5" xr3:uid="{0223C2E9-1283-4011-B9CB-38612DF5EE16}" name="Producto"/>
    <tableColumn id="6" xr3:uid="{C6EB5009-FFBA-4E86-A3D7-261C230093A1}" name=" Precio  " dataDxfId="30"/>
    <tableColumn id="7" xr3:uid="{E030C441-4C50-47B5-B55A-4A1A2B653A75}" name=" Cantidad "/>
    <tableColumn id="8" xr3:uid="{230FB5A8-3BAA-49CC-965C-58747B08B242}" name=" Descuento " dataDxfId="29" dataCellStyle="Porcentaje"/>
    <tableColumn id="9" xr3:uid="{2160B828-96A2-4889-9E94-F947DFAE9E05}" name=" Precio final   " dataDxfId="28">
      <calculatedColumnFormula>IF(H48&gt;0,G48*H48*(1-I48),G48)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42D31E8-E26C-482C-B7A1-1677DED9299D}" name="Tabla3" displayName="Tabla3" ref="B3:F18" totalsRowShown="0" headerRowDxfId="27" dataDxfId="25" headerRowBorderDxfId="26" tableBorderDxfId="24" totalsRowBorderDxfId="23">
  <autoFilter ref="B3:F18" xr:uid="{A42D31E8-E26C-482C-B7A1-1677DED9299D}"/>
  <tableColumns count="5">
    <tableColumn id="1" xr3:uid="{EB40C49F-3656-45D9-9B6B-5D8385AB84E6}" name="ID" dataDxfId="22"/>
    <tableColumn id="2" xr3:uid="{CA6B05F3-AD6A-43B3-BBDF-395FBCB6BC57}" name="Edad" dataDxfId="21"/>
    <tableColumn id="3" xr3:uid="{2A922A2D-D7E3-47FF-999E-E89E955EAA92}" name="Departamento" dataDxfId="20"/>
    <tableColumn id="4" xr3:uid="{46536960-3E28-405D-B62D-BE0D6B317CFA}" name="Jornada (horas)" dataDxfId="19"/>
    <tableColumn id="5" xr3:uid="{3335DA6A-FECA-4570-A5F5-EB0B8DE90D1A}" name="Ventas" dataDxfId="18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Tema de 2022">
  <a:themeElements>
    <a:clrScheme name="Office 2013 - 2022">
      <a:dk1>
        <a:sysClr val="windowText" lastClr="FFFFFF"/>
      </a:dk1>
      <a:lt1>
        <a:sysClr val="window" lastClr="202020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F47" dT="2023-05-30T23:36:04.05" personId="{B75C89F1-A1F8-45FF-B11D-B0392B3A1367}" id="{337106E1-BCB6-43CF-B47C-0CB455678FC4}">
    <text>Marcar en color amarillo utilizando el formato condicional los productos que esten duplicados y en color rojo aquellas palaras que tengan una F</text>
  </threadedComment>
  <threadedComment ref="G47" dT="2023-05-30T23:36:24.62" personId="{B75C89F1-A1F8-45FF-B11D-B0392B3A1367}" id="{EA649A5A-3C8F-4A42-B2DB-42E7183648D3}">
    <text xml:space="preserve">Resaltar en color azul los precios que estén entre los $10 y $15
</text>
  </threadedComment>
  <threadedComment ref="H47" dT="2023-05-30T23:36:36.33" personId="{B75C89F1-A1F8-45FF-B11D-B0392B3A1367}" id="{43B229F2-58AE-4021-A426-FD0D804B4C03}">
    <text>Marcar en color naranja los valores iguales a 3</text>
  </threadedComment>
  <threadedComment ref="I47" dT="2023-05-30T23:36:54.84" personId="{B75C89F1-A1F8-45FF-B11D-B0392B3A1367}" id="{1FBC8312-C7BC-44BB-9C1D-E7562157100E}">
    <text xml:space="preserve">Marcar en color rojo los descuentos menores a 10% y en verde los mayores de 20%
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ivotTable" Target="../pivotTables/pivotTable4.xml"/><Relationship Id="rId7" Type="http://schemas.openxmlformats.org/officeDocument/2006/relationships/printerSettings" Target="../printerSettings/printerSettings2.bin"/><Relationship Id="rId12" Type="http://schemas.microsoft.com/office/2017/10/relationships/threadedComment" Target="../threadedComments/threadedComment1.xml"/><Relationship Id="rId2" Type="http://schemas.openxmlformats.org/officeDocument/2006/relationships/pivotTable" Target="../pivotTables/pivotTable3.xml"/><Relationship Id="rId1" Type="http://schemas.openxmlformats.org/officeDocument/2006/relationships/pivotTable" Target="../pivotTables/pivotTable2.xml"/><Relationship Id="rId6" Type="http://schemas.openxmlformats.org/officeDocument/2006/relationships/pivotTable" Target="../pivotTables/pivotTable7.xml"/><Relationship Id="rId11" Type="http://schemas.openxmlformats.org/officeDocument/2006/relationships/comments" Target="../comments1.xml"/><Relationship Id="rId5" Type="http://schemas.openxmlformats.org/officeDocument/2006/relationships/pivotTable" Target="../pivotTables/pivotTable6.xml"/><Relationship Id="rId10" Type="http://schemas.openxmlformats.org/officeDocument/2006/relationships/table" Target="../tables/table2.xml"/><Relationship Id="rId4" Type="http://schemas.openxmlformats.org/officeDocument/2006/relationships/pivotTable" Target="../pivotTables/pivotTable5.xml"/><Relationship Id="rId9" Type="http://schemas.openxmlformats.org/officeDocument/2006/relationships/vmlDrawing" Target="../drawings/vmlDrawing1.v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10.xml"/><Relationship Id="rId2" Type="http://schemas.openxmlformats.org/officeDocument/2006/relationships/pivotTable" Target="../pivotTables/pivotTable9.xml"/><Relationship Id="rId1" Type="http://schemas.openxmlformats.org/officeDocument/2006/relationships/pivotTable" Target="../pivotTables/pivotTable8.xml"/><Relationship Id="rId6" Type="http://schemas.microsoft.com/office/2007/relationships/slicer" Target="../slicers/slicer1.xml"/><Relationship Id="rId5" Type="http://schemas.openxmlformats.org/officeDocument/2006/relationships/drawing" Target="../drawings/drawing5.xml"/><Relationship Id="rId4" Type="http://schemas.openxmlformats.org/officeDocument/2006/relationships/pivotTable" Target="../pivotTables/pivotTable1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3C12D-4E3F-4099-B4F8-C6C4F6961CDB}">
  <dimension ref="A2:S72"/>
  <sheetViews>
    <sheetView showGridLines="0" topLeftCell="A27" zoomScale="101" zoomScaleNormal="60" workbookViewId="0">
      <selection activeCell="A41" sqref="A41"/>
    </sheetView>
  </sheetViews>
  <sheetFormatPr baseColWidth="10" defaultRowHeight="15" x14ac:dyDescent="0.2"/>
  <cols>
    <col min="1" max="1" width="23.6640625" bestFit="1" customWidth="1"/>
    <col min="2" max="2" width="190.6640625" bestFit="1" customWidth="1"/>
    <col min="3" max="3" width="13.33203125" bestFit="1" customWidth="1"/>
  </cols>
  <sheetData>
    <row r="2" spans="1:3" ht="16.5" x14ac:dyDescent="0.25">
      <c r="A2" s="65"/>
    </row>
    <row r="3" spans="1:3" ht="24.75" thickBot="1" x14ac:dyDescent="0.4">
      <c r="A3" s="52" t="s">
        <v>211</v>
      </c>
      <c r="B3" s="51" t="s">
        <v>205</v>
      </c>
      <c r="C3" s="51" t="s">
        <v>206</v>
      </c>
    </row>
    <row r="4" spans="1:3" ht="21.75" thickTop="1" thickBot="1" x14ac:dyDescent="0.35">
      <c r="A4" s="63"/>
      <c r="B4" s="70" t="s">
        <v>259</v>
      </c>
    </row>
    <row r="5" spans="1:3" ht="19.5" thickTop="1" x14ac:dyDescent="0.3">
      <c r="A5" s="66">
        <v>1</v>
      </c>
      <c r="B5" s="68" t="s">
        <v>54</v>
      </c>
      <c r="C5" t="s">
        <v>207</v>
      </c>
    </row>
    <row r="6" spans="1:3" ht="18.75" x14ac:dyDescent="0.3">
      <c r="A6" s="66">
        <v>1</v>
      </c>
      <c r="B6" s="68" t="s">
        <v>83</v>
      </c>
      <c r="C6" t="s">
        <v>207</v>
      </c>
    </row>
    <row r="7" spans="1:3" ht="18.75" x14ac:dyDescent="0.3">
      <c r="A7" s="66">
        <v>1</v>
      </c>
      <c r="B7" s="68" t="s">
        <v>55</v>
      </c>
      <c r="C7" t="s">
        <v>207</v>
      </c>
    </row>
    <row r="8" spans="1:3" ht="18.75" x14ac:dyDescent="0.3">
      <c r="A8" s="66">
        <v>1</v>
      </c>
      <c r="B8" s="68" t="s">
        <v>56</v>
      </c>
      <c r="C8" t="s">
        <v>207</v>
      </c>
    </row>
    <row r="9" spans="1:3" ht="18.75" x14ac:dyDescent="0.3">
      <c r="A9" s="66">
        <v>1</v>
      </c>
      <c r="B9" s="68" t="s">
        <v>57</v>
      </c>
      <c r="C9" t="s">
        <v>207</v>
      </c>
    </row>
    <row r="10" spans="1:3" ht="18.75" x14ac:dyDescent="0.3">
      <c r="A10" s="66">
        <v>1</v>
      </c>
      <c r="B10" s="68" t="s">
        <v>58</v>
      </c>
      <c r="C10" t="s">
        <v>207</v>
      </c>
    </row>
    <row r="11" spans="1:3" ht="18.75" x14ac:dyDescent="0.3">
      <c r="A11" s="66">
        <v>1</v>
      </c>
      <c r="B11" s="68" t="s">
        <v>59</v>
      </c>
      <c r="C11" t="s">
        <v>207</v>
      </c>
    </row>
    <row r="12" spans="1:3" ht="18.75" x14ac:dyDescent="0.3">
      <c r="A12" s="66">
        <v>1</v>
      </c>
      <c r="B12" s="68" t="s">
        <v>60</v>
      </c>
      <c r="C12" t="s">
        <v>207</v>
      </c>
    </row>
    <row r="13" spans="1:3" ht="18.75" x14ac:dyDescent="0.3">
      <c r="A13" s="66">
        <v>1</v>
      </c>
      <c r="B13" s="68" t="s">
        <v>61</v>
      </c>
      <c r="C13" t="s">
        <v>207</v>
      </c>
    </row>
    <row r="14" spans="1:3" ht="18.75" x14ac:dyDescent="0.3">
      <c r="A14" s="66">
        <v>0</v>
      </c>
      <c r="B14" s="68" t="s">
        <v>62</v>
      </c>
      <c r="C14" t="s">
        <v>210</v>
      </c>
    </row>
    <row r="15" spans="1:3" ht="18.75" x14ac:dyDescent="0.3">
      <c r="A15" s="66">
        <v>1</v>
      </c>
      <c r="B15" s="68" t="s">
        <v>63</v>
      </c>
      <c r="C15" t="s">
        <v>207</v>
      </c>
    </row>
    <row r="16" spans="1:3" ht="18.75" x14ac:dyDescent="0.3">
      <c r="A16" s="66">
        <v>1</v>
      </c>
      <c r="B16" s="68" t="s">
        <v>64</v>
      </c>
      <c r="C16" t="s">
        <v>207</v>
      </c>
    </row>
    <row r="17" spans="1:19" ht="18.75" x14ac:dyDescent="0.3">
      <c r="A17" s="66">
        <v>1</v>
      </c>
      <c r="B17" s="68" t="s">
        <v>65</v>
      </c>
      <c r="C17" t="s">
        <v>207</v>
      </c>
    </row>
    <row r="18" spans="1:19" ht="18.75" x14ac:dyDescent="0.3">
      <c r="A18" s="64">
        <v>1</v>
      </c>
      <c r="B18" s="68" t="s">
        <v>66</v>
      </c>
      <c r="C18" t="s">
        <v>210</v>
      </c>
    </row>
    <row r="19" spans="1:19" ht="18.75" x14ac:dyDescent="0.3">
      <c r="A19" s="64">
        <v>1</v>
      </c>
      <c r="B19" s="68" t="s">
        <v>67</v>
      </c>
      <c r="C19" t="s">
        <v>207</v>
      </c>
    </row>
    <row r="20" spans="1:19" ht="18.75" x14ac:dyDescent="0.3">
      <c r="A20" s="64">
        <v>1</v>
      </c>
      <c r="B20" s="68" t="s">
        <v>68</v>
      </c>
      <c r="C20" t="s">
        <v>210</v>
      </c>
    </row>
    <row r="21" spans="1:19" ht="18.75" x14ac:dyDescent="0.3">
      <c r="A21" s="64">
        <v>1</v>
      </c>
      <c r="B21" s="68" t="s">
        <v>69</v>
      </c>
      <c r="C21" t="s">
        <v>209</v>
      </c>
    </row>
    <row r="22" spans="1:19" ht="18.75" x14ac:dyDescent="0.3">
      <c r="A22" s="64">
        <v>1</v>
      </c>
      <c r="B22" s="68" t="s">
        <v>70</v>
      </c>
      <c r="C22" t="s">
        <v>209</v>
      </c>
    </row>
    <row r="23" spans="1:19" ht="18.75" x14ac:dyDescent="0.3">
      <c r="A23" s="64">
        <v>1</v>
      </c>
      <c r="B23" s="68" t="s">
        <v>71</v>
      </c>
      <c r="C23" t="s">
        <v>209</v>
      </c>
    </row>
    <row r="24" spans="1:19" ht="18.75" x14ac:dyDescent="0.3">
      <c r="A24" s="64">
        <v>1</v>
      </c>
      <c r="B24" s="68" t="s">
        <v>72</v>
      </c>
      <c r="C24" t="s">
        <v>209</v>
      </c>
      <c r="R24" t="s">
        <v>209</v>
      </c>
      <c r="S24">
        <v>0</v>
      </c>
    </row>
    <row r="25" spans="1:19" ht="18.75" x14ac:dyDescent="0.3">
      <c r="A25" s="64">
        <v>1</v>
      </c>
      <c r="B25" s="68" t="s">
        <v>73</v>
      </c>
      <c r="C25" t="s">
        <v>209</v>
      </c>
      <c r="R25" t="s">
        <v>210</v>
      </c>
      <c r="S25">
        <v>25</v>
      </c>
    </row>
    <row r="26" spans="1:19" ht="18.75" x14ac:dyDescent="0.3">
      <c r="A26" s="64">
        <v>1</v>
      </c>
      <c r="B26" s="68" t="s">
        <v>74</v>
      </c>
      <c r="C26" t="s">
        <v>209</v>
      </c>
      <c r="R26" t="s">
        <v>208</v>
      </c>
      <c r="S26">
        <v>50</v>
      </c>
    </row>
    <row r="27" spans="1:19" ht="18.75" x14ac:dyDescent="0.3">
      <c r="A27" s="64">
        <v>1</v>
      </c>
      <c r="B27" s="68" t="s">
        <v>75</v>
      </c>
      <c r="C27" t="s">
        <v>209</v>
      </c>
      <c r="R27" t="s">
        <v>207</v>
      </c>
      <c r="S27">
        <v>75</v>
      </c>
    </row>
    <row r="28" spans="1:19" ht="18.75" x14ac:dyDescent="0.3">
      <c r="A28" s="64">
        <v>1</v>
      </c>
      <c r="B28" s="68" t="s">
        <v>76</v>
      </c>
      <c r="C28" t="s">
        <v>209</v>
      </c>
      <c r="S28">
        <v>100</v>
      </c>
    </row>
    <row r="29" spans="1:19" ht="18.75" x14ac:dyDescent="0.3">
      <c r="A29" s="64">
        <v>1</v>
      </c>
      <c r="B29" s="68" t="s">
        <v>91</v>
      </c>
      <c r="C29" t="s">
        <v>209</v>
      </c>
    </row>
    <row r="30" spans="1:19" ht="18.75" x14ac:dyDescent="0.3">
      <c r="A30" s="64">
        <v>1</v>
      </c>
      <c r="B30" s="68" t="s">
        <v>85</v>
      </c>
      <c r="C30" t="s">
        <v>209</v>
      </c>
    </row>
    <row r="31" spans="1:19" ht="18.75" x14ac:dyDescent="0.3">
      <c r="A31" s="64">
        <v>1</v>
      </c>
      <c r="B31" s="68" t="s">
        <v>77</v>
      </c>
      <c r="C31" t="s">
        <v>209</v>
      </c>
    </row>
    <row r="32" spans="1:19" ht="18.75" x14ac:dyDescent="0.3">
      <c r="A32" s="64">
        <v>1</v>
      </c>
      <c r="B32" s="68" t="s">
        <v>78</v>
      </c>
      <c r="C32" t="s">
        <v>209</v>
      </c>
    </row>
    <row r="33" spans="1:3" ht="18.75" x14ac:dyDescent="0.3">
      <c r="A33" s="64">
        <v>1</v>
      </c>
      <c r="B33" s="68" t="s">
        <v>79</v>
      </c>
      <c r="C33" t="s">
        <v>209</v>
      </c>
    </row>
    <row r="34" spans="1:3" ht="18.75" x14ac:dyDescent="0.3">
      <c r="A34" s="64">
        <v>1</v>
      </c>
      <c r="B34" s="68" t="s">
        <v>80</v>
      </c>
      <c r="C34" t="s">
        <v>209</v>
      </c>
    </row>
    <row r="35" spans="1:3" ht="18.75" x14ac:dyDescent="0.3">
      <c r="A35" s="64">
        <v>1</v>
      </c>
      <c r="B35" s="68" t="s">
        <v>81</v>
      </c>
      <c r="C35" t="s">
        <v>209</v>
      </c>
    </row>
    <row r="36" spans="1:3" ht="18.75" x14ac:dyDescent="0.3">
      <c r="A36" s="64">
        <v>1</v>
      </c>
      <c r="B36" s="68" t="s">
        <v>82</v>
      </c>
      <c r="C36" t="s">
        <v>209</v>
      </c>
    </row>
    <row r="37" spans="1:3" ht="18.75" x14ac:dyDescent="0.3">
      <c r="A37" s="64">
        <v>1</v>
      </c>
      <c r="B37" s="68" t="s">
        <v>86</v>
      </c>
      <c r="C37" t="s">
        <v>209</v>
      </c>
    </row>
    <row r="38" spans="1:3" ht="18.75" x14ac:dyDescent="0.3">
      <c r="A38" s="64">
        <v>1</v>
      </c>
      <c r="B38" s="68" t="s">
        <v>87</v>
      </c>
      <c r="C38" t="s">
        <v>209</v>
      </c>
    </row>
    <row r="39" spans="1:3" ht="18.75" x14ac:dyDescent="0.3">
      <c r="A39" s="64">
        <v>1</v>
      </c>
      <c r="B39" s="68" t="s">
        <v>88</v>
      </c>
      <c r="C39" t="s">
        <v>209</v>
      </c>
    </row>
    <row r="40" spans="1:3" ht="18.75" x14ac:dyDescent="0.3">
      <c r="A40" s="64">
        <v>1</v>
      </c>
      <c r="B40" s="68" t="s">
        <v>89</v>
      </c>
      <c r="C40" t="s">
        <v>209</v>
      </c>
    </row>
    <row r="41" spans="1:3" ht="18.75" x14ac:dyDescent="0.3">
      <c r="A41" s="64">
        <v>1</v>
      </c>
      <c r="B41" s="68" t="s">
        <v>90</v>
      </c>
      <c r="C41" t="s">
        <v>209</v>
      </c>
    </row>
    <row r="42" spans="1:3" ht="19.5" thickBot="1" x14ac:dyDescent="0.35">
      <c r="A42" s="64"/>
      <c r="B42" s="68"/>
    </row>
    <row r="43" spans="1:3" ht="21.75" thickTop="1" thickBot="1" x14ac:dyDescent="0.35">
      <c r="A43" s="64"/>
      <c r="B43" s="70" t="s">
        <v>260</v>
      </c>
    </row>
    <row r="44" spans="1:3" ht="19.5" thickTop="1" x14ac:dyDescent="0.3">
      <c r="A44" s="64">
        <v>1</v>
      </c>
      <c r="B44" s="68" t="s">
        <v>105</v>
      </c>
      <c r="C44" t="s">
        <v>207</v>
      </c>
    </row>
    <row r="45" spans="1:3" ht="19.5" thickBot="1" x14ac:dyDescent="0.35">
      <c r="A45" s="64"/>
      <c r="B45" s="68"/>
    </row>
    <row r="46" spans="1:3" ht="21.75" thickTop="1" thickBot="1" x14ac:dyDescent="0.35">
      <c r="A46" s="64"/>
      <c r="B46" s="71" t="s">
        <v>261</v>
      </c>
    </row>
    <row r="47" spans="1:3" ht="19.5" thickTop="1" x14ac:dyDescent="0.3">
      <c r="A47" s="64">
        <v>1</v>
      </c>
      <c r="B47" s="69" t="s">
        <v>212</v>
      </c>
      <c r="C47" t="s">
        <v>207</v>
      </c>
    </row>
    <row r="48" spans="1:3" ht="19.5" thickBot="1" x14ac:dyDescent="0.35">
      <c r="A48" s="64"/>
      <c r="B48" s="69"/>
    </row>
    <row r="49" spans="1:3" ht="21.75" thickTop="1" thickBot="1" x14ac:dyDescent="0.35">
      <c r="A49" s="64"/>
      <c r="B49" s="71" t="s">
        <v>262</v>
      </c>
    </row>
    <row r="50" spans="1:3" ht="19.5" thickTop="1" x14ac:dyDescent="0.3">
      <c r="A50" s="64">
        <v>1</v>
      </c>
      <c r="B50" s="69" t="s">
        <v>222</v>
      </c>
      <c r="C50" t="s">
        <v>207</v>
      </c>
    </row>
    <row r="51" spans="1:3" ht="18.75" x14ac:dyDescent="0.3">
      <c r="A51" s="64">
        <v>1</v>
      </c>
      <c r="B51" s="69" t="s">
        <v>221</v>
      </c>
      <c r="C51" t="s">
        <v>207</v>
      </c>
    </row>
    <row r="52" spans="1:3" ht="18.75" x14ac:dyDescent="0.3">
      <c r="A52" s="64">
        <v>1</v>
      </c>
      <c r="B52" s="68" t="s">
        <v>220</v>
      </c>
      <c r="C52" t="s">
        <v>207</v>
      </c>
    </row>
    <row r="53" spans="1:3" ht="18.75" x14ac:dyDescent="0.3">
      <c r="A53" s="64">
        <v>1</v>
      </c>
      <c r="B53" s="68" t="s">
        <v>219</v>
      </c>
      <c r="C53" t="s">
        <v>207</v>
      </c>
    </row>
    <row r="54" spans="1:3" ht="18.75" x14ac:dyDescent="0.3">
      <c r="A54" s="64">
        <v>1</v>
      </c>
      <c r="B54" s="68" t="s">
        <v>213</v>
      </c>
      <c r="C54" t="s">
        <v>207</v>
      </c>
    </row>
    <row r="55" spans="1:3" ht="19.5" thickBot="1" x14ac:dyDescent="0.35">
      <c r="A55" s="64"/>
      <c r="B55" s="68"/>
    </row>
    <row r="56" spans="1:3" ht="21.75" thickTop="1" thickBot="1" x14ac:dyDescent="0.35">
      <c r="A56" s="64"/>
      <c r="B56" s="70" t="s">
        <v>263</v>
      </c>
    </row>
    <row r="57" spans="1:3" ht="19.5" thickTop="1" x14ac:dyDescent="0.3">
      <c r="A57" s="64">
        <v>1</v>
      </c>
      <c r="B57" s="68" t="s">
        <v>218</v>
      </c>
      <c r="C57" t="s">
        <v>209</v>
      </c>
    </row>
    <row r="58" spans="1:3" ht="18.75" x14ac:dyDescent="0.3">
      <c r="A58" s="64">
        <v>1</v>
      </c>
      <c r="B58" s="68" t="s">
        <v>217</v>
      </c>
      <c r="C58" t="s">
        <v>209</v>
      </c>
    </row>
    <row r="59" spans="1:3" ht="18.75" x14ac:dyDescent="0.3">
      <c r="A59" s="64">
        <v>1</v>
      </c>
      <c r="B59" s="68" t="s">
        <v>216</v>
      </c>
      <c r="C59" t="s">
        <v>209</v>
      </c>
    </row>
    <row r="60" spans="1:3" ht="18.75" x14ac:dyDescent="0.3">
      <c r="A60" s="64">
        <v>1</v>
      </c>
      <c r="B60" s="68" t="s">
        <v>214</v>
      </c>
      <c r="C60" t="s">
        <v>209</v>
      </c>
    </row>
    <row r="61" spans="1:3" ht="18.75" x14ac:dyDescent="0.3">
      <c r="A61" s="64">
        <v>1</v>
      </c>
      <c r="B61" s="68" t="s">
        <v>215</v>
      </c>
      <c r="C61" t="s">
        <v>209</v>
      </c>
    </row>
    <row r="62" spans="1:3" ht="19.5" thickBot="1" x14ac:dyDescent="0.35">
      <c r="A62" s="64"/>
      <c r="B62" s="68"/>
    </row>
    <row r="63" spans="1:3" ht="21.75" thickTop="1" thickBot="1" x14ac:dyDescent="0.35">
      <c r="A63" s="64"/>
      <c r="B63" s="70" t="s">
        <v>264</v>
      </c>
    </row>
    <row r="64" spans="1:3" ht="19.5" thickTop="1" x14ac:dyDescent="0.3">
      <c r="A64" s="64">
        <v>0</v>
      </c>
      <c r="B64" s="68" t="s">
        <v>223</v>
      </c>
      <c r="C64" t="s">
        <v>210</v>
      </c>
    </row>
    <row r="65" spans="1:3" ht="18.75" x14ac:dyDescent="0.3">
      <c r="A65" s="64">
        <v>1</v>
      </c>
      <c r="B65" s="68" t="s">
        <v>224</v>
      </c>
      <c r="C65" t="s">
        <v>209</v>
      </c>
    </row>
    <row r="66" spans="1:3" ht="18.75" x14ac:dyDescent="0.3">
      <c r="A66" s="64">
        <v>1</v>
      </c>
      <c r="B66" s="68" t="s">
        <v>225</v>
      </c>
      <c r="C66" t="s">
        <v>209</v>
      </c>
    </row>
    <row r="67" spans="1:3" ht="18.75" x14ac:dyDescent="0.3">
      <c r="A67" s="64">
        <v>1</v>
      </c>
      <c r="B67" s="68" t="s">
        <v>226</v>
      </c>
      <c r="C67" t="s">
        <v>209</v>
      </c>
    </row>
    <row r="68" spans="1:3" ht="18.75" x14ac:dyDescent="0.3">
      <c r="A68" s="64">
        <v>1</v>
      </c>
      <c r="B68" s="68" t="s">
        <v>227</v>
      </c>
      <c r="C68" t="s">
        <v>209</v>
      </c>
    </row>
    <row r="69" spans="1:3" ht="18.75" x14ac:dyDescent="0.3">
      <c r="A69" s="64">
        <v>1</v>
      </c>
      <c r="B69" s="68" t="s">
        <v>228</v>
      </c>
      <c r="C69" t="s">
        <v>209</v>
      </c>
    </row>
    <row r="70" spans="1:3" ht="18.75" x14ac:dyDescent="0.3">
      <c r="A70" s="64">
        <v>1</v>
      </c>
      <c r="B70" s="68" t="s">
        <v>229</v>
      </c>
      <c r="C70" t="s">
        <v>209</v>
      </c>
    </row>
    <row r="71" spans="1:3" ht="18.75" x14ac:dyDescent="0.3">
      <c r="A71" s="64">
        <v>1</v>
      </c>
      <c r="B71" s="68" t="s">
        <v>230</v>
      </c>
      <c r="C71" t="s">
        <v>209</v>
      </c>
    </row>
    <row r="72" spans="1:3" x14ac:dyDescent="0.2">
      <c r="A72" s="67"/>
      <c r="B72" s="6"/>
      <c r="C72" s="67"/>
    </row>
  </sheetData>
  <conditionalFormatting sqref="A4:A71">
    <cfRule type="dataBar" priority="25">
      <dataBar>
        <cfvo type="min"/>
        <cfvo type="max"/>
        <color theme="9" tint="-0.249977111117893"/>
      </dataBar>
      <extLst>
        <ext xmlns:x14="http://schemas.microsoft.com/office/spreadsheetml/2009/9/main" uri="{B025F937-C7B1-47D3-B67F-A62EFF666E3E}">
          <x14:id>{4E5113F7-17EC-48F8-8CB4-41E52C164A49}</x14:id>
        </ext>
      </extLst>
    </cfRule>
  </conditionalFormatting>
  <conditionalFormatting sqref="A5:C41 B42:B44 A42:A71 C42:C71 C4">
    <cfRule type="expression" dxfId="17" priority="6">
      <formula>$C4="¡Ayuda!"</formula>
    </cfRule>
  </conditionalFormatting>
  <conditionalFormatting sqref="A5:C71">
    <cfRule type="expression" dxfId="16" priority="5">
      <formula>$A5=100%</formula>
    </cfRule>
  </conditionalFormatting>
  <conditionalFormatting sqref="C4 B42:B44 A42:A71 C42:C71">
    <cfRule type="expression" dxfId="15" priority="1">
      <formula>$A4=25%</formula>
    </cfRule>
    <cfRule type="expression" dxfId="14" priority="3">
      <formula>$A4=50%</formula>
    </cfRule>
    <cfRule type="expression" dxfId="13" priority="4">
      <formula>$A4=75%</formula>
    </cfRule>
  </conditionalFormatting>
  <conditionalFormatting sqref="C4:C6">
    <cfRule type="iconSet" priority="10">
      <iconSet>
        <cfvo type="percent" val="0"/>
        <cfvo type="formula" val="IF($C$5=&quot;en proceso&quot;, 75)"/>
        <cfvo type="formula" val="IF($C$5=&quot;completo&quot;, 100)"/>
      </iconSet>
    </cfRule>
  </conditionalFormatting>
  <dataValidations count="2">
    <dataValidation type="list" allowBlank="1" showInputMessage="1" showErrorMessage="1" sqref="C4:C71" xr:uid="{8E4DDCA5-96EB-468B-8AF8-0812A990664F}">
      <formula1>$R$24:$R$27</formula1>
    </dataValidation>
    <dataValidation type="list" errorStyle="warning" allowBlank="1" showInputMessage="1" showErrorMessage="1" error="Select entry from the list. Select CANCEL, then press ALT+DOWN ARROW to navigate the list. Select ENTER to make selection" sqref="A5:A71 C4:C71" xr:uid="{4C740D63-32C5-4009-9BEA-F95D578CA86B}">
      <formula1>"0%,25%,50%,75%,100%"</formula1>
    </dataValidation>
  </dataValidations>
  <pageMargins left="0.7" right="0.7" top="0.75" bottom="0.75" header="0.3" footer="0.3"/>
  <pageSetup orientation="portrait" r:id="rId1"/>
  <drawing r:id="rId2"/>
  <tableParts count="1">
    <tablePart r:id="rId3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4E5113F7-17EC-48F8-8CB4-41E52C164A49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A4:A71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B73A93-0FDD-4EB3-B38B-ED66C61E075E}">
  <dimension ref="A1:W105"/>
  <sheetViews>
    <sheetView showGridLines="0" topLeftCell="B1" zoomScale="80" zoomScaleNormal="80" workbookViewId="0">
      <selection activeCell="B47" sqref="B47:J47"/>
    </sheetView>
  </sheetViews>
  <sheetFormatPr baseColWidth="10" defaultRowHeight="15" x14ac:dyDescent="0.2"/>
  <cols>
    <col min="1" max="1" width="3" hidden="1" customWidth="1"/>
    <col min="2" max="2" width="29.5546875" style="1" customWidth="1"/>
    <col min="3" max="3" width="9.77734375" customWidth="1"/>
    <col min="4" max="4" width="9.77734375" bestFit="1" customWidth="1"/>
    <col min="5" max="5" width="17.109375" bestFit="1" customWidth="1"/>
    <col min="6" max="6" width="12.21875" bestFit="1" customWidth="1"/>
    <col min="7" max="7" width="10.21875" bestFit="1" customWidth="1"/>
    <col min="8" max="9" width="11.5546875" customWidth="1"/>
    <col min="10" max="10" width="12.109375" customWidth="1"/>
    <col min="11" max="11" width="3.109375" customWidth="1"/>
    <col min="12" max="12" width="15.109375" bestFit="1" customWidth="1"/>
    <col min="13" max="13" width="10" customWidth="1"/>
    <col min="14" max="14" width="15.33203125" customWidth="1"/>
    <col min="15" max="15" width="10.6640625" customWidth="1"/>
    <col min="16" max="16" width="2.77734375" customWidth="1"/>
    <col min="17" max="17" width="41.6640625" bestFit="1" customWidth="1"/>
    <col min="18" max="18" width="22.5546875" bestFit="1" customWidth="1"/>
    <col min="19" max="19" width="18.109375" bestFit="1" customWidth="1"/>
    <col min="20" max="20" width="17.44140625" bestFit="1" customWidth="1"/>
    <col min="21" max="21" width="20.33203125" bestFit="1" customWidth="1"/>
    <col min="22" max="22" width="19.88671875" bestFit="1" customWidth="1"/>
    <col min="23" max="23" width="18.88671875" bestFit="1" customWidth="1"/>
    <col min="24" max="24" width="17.21875" bestFit="1" customWidth="1"/>
    <col min="25" max="25" width="34.88671875" bestFit="1" customWidth="1"/>
  </cols>
  <sheetData>
    <row r="1" spans="2:16" ht="17.25" thickTop="1" thickBot="1" x14ac:dyDescent="0.3">
      <c r="B1" s="62" t="s">
        <v>84</v>
      </c>
      <c r="C1" s="62"/>
      <c r="D1" s="62"/>
      <c r="E1" s="62"/>
      <c r="F1" s="62"/>
    </row>
    <row r="2" spans="2:16" ht="17.25" thickTop="1" thickBot="1" x14ac:dyDescent="0.3">
      <c r="B2" s="62" t="s">
        <v>245</v>
      </c>
      <c r="C2" s="62"/>
      <c r="D2" s="62"/>
      <c r="E2" s="62"/>
      <c r="F2" s="62"/>
    </row>
    <row r="3" spans="2:16" ht="17.25" thickTop="1" thickBot="1" x14ac:dyDescent="0.3">
      <c r="B3" s="62" t="s">
        <v>246</v>
      </c>
      <c r="C3" s="62"/>
      <c r="D3" s="62"/>
      <c r="E3" s="62"/>
      <c r="F3" s="62"/>
    </row>
    <row r="4" spans="2:16" s="9" customFormat="1" ht="15.75" hidden="1" thickTop="1" x14ac:dyDescent="0.2">
      <c r="B4" s="10"/>
      <c r="C4" s="10"/>
      <c r="D4" s="10"/>
      <c r="E4" s="10"/>
      <c r="K4"/>
      <c r="L4"/>
      <c r="M4"/>
      <c r="N4"/>
      <c r="O4"/>
      <c r="P4"/>
    </row>
    <row r="5" spans="2:16" ht="15.75" hidden="1" thickTop="1" x14ac:dyDescent="0.2"/>
    <row r="6" spans="2:16" ht="16.5" hidden="1" thickTop="1" x14ac:dyDescent="0.25">
      <c r="C6" s="50"/>
      <c r="D6" s="50"/>
    </row>
    <row r="7" spans="2:16" ht="15.75" hidden="1" thickTop="1" x14ac:dyDescent="0.2"/>
    <row r="8" spans="2:16" ht="15.75" hidden="1" thickTop="1" x14ac:dyDescent="0.2"/>
    <row r="9" spans="2:16" ht="15.75" hidden="1" thickTop="1" x14ac:dyDescent="0.2"/>
    <row r="10" spans="2:16" ht="15.75" hidden="1" thickTop="1" x14ac:dyDescent="0.2"/>
    <row r="11" spans="2:16" ht="15.75" hidden="1" thickTop="1" x14ac:dyDescent="0.2"/>
    <row r="12" spans="2:16" ht="15.75" hidden="1" thickTop="1" x14ac:dyDescent="0.2"/>
    <row r="13" spans="2:16" ht="15.75" hidden="1" thickTop="1" x14ac:dyDescent="0.2"/>
    <row r="14" spans="2:16" ht="15.75" hidden="1" thickTop="1" x14ac:dyDescent="0.2"/>
    <row r="15" spans="2:16" ht="15.75" hidden="1" thickTop="1" x14ac:dyDescent="0.2"/>
    <row r="16" spans="2:16" ht="15.75" hidden="1" thickTop="1" x14ac:dyDescent="0.2"/>
    <row r="17" ht="15.75" hidden="1" thickTop="1" x14ac:dyDescent="0.2"/>
    <row r="18" ht="15.75" hidden="1" thickTop="1" x14ac:dyDescent="0.2"/>
    <row r="19" ht="15.75" hidden="1" thickTop="1" x14ac:dyDescent="0.2"/>
    <row r="20" ht="15.75" hidden="1" thickTop="1" x14ac:dyDescent="0.2"/>
    <row r="21" ht="15.75" hidden="1" thickTop="1" x14ac:dyDescent="0.2"/>
    <row r="22" ht="15.75" hidden="1" thickTop="1" x14ac:dyDescent="0.2"/>
    <row r="23" ht="15.75" hidden="1" thickTop="1" x14ac:dyDescent="0.2"/>
    <row r="24" ht="15.75" hidden="1" thickTop="1" x14ac:dyDescent="0.2"/>
    <row r="25" ht="15.75" hidden="1" thickTop="1" x14ac:dyDescent="0.2"/>
    <row r="26" ht="15.75" hidden="1" thickTop="1" x14ac:dyDescent="0.2"/>
    <row r="27" ht="15.75" hidden="1" thickTop="1" x14ac:dyDescent="0.2"/>
    <row r="28" ht="15.75" hidden="1" thickTop="1" x14ac:dyDescent="0.2"/>
    <row r="29" ht="15.75" hidden="1" thickTop="1" x14ac:dyDescent="0.2"/>
    <row r="30" ht="15.75" hidden="1" thickTop="1" x14ac:dyDescent="0.2"/>
    <row r="31" ht="15.75" hidden="1" thickTop="1" x14ac:dyDescent="0.2"/>
    <row r="32" ht="15.75" hidden="1" thickTop="1" x14ac:dyDescent="0.2"/>
    <row r="33" spans="2:17" ht="15.75" hidden="1" thickTop="1" x14ac:dyDescent="0.2"/>
    <row r="34" spans="2:17" ht="15.75" hidden="1" thickTop="1" x14ac:dyDescent="0.2"/>
    <row r="35" spans="2:17" ht="15.75" hidden="1" thickTop="1" x14ac:dyDescent="0.2"/>
    <row r="36" spans="2:17" ht="15.75" hidden="1" thickTop="1" x14ac:dyDescent="0.2"/>
    <row r="37" spans="2:17" ht="15.75" hidden="1" thickTop="1" x14ac:dyDescent="0.2"/>
    <row r="38" spans="2:17" ht="15.75" hidden="1" thickTop="1" x14ac:dyDescent="0.2"/>
    <row r="39" spans="2:17" ht="15.75" hidden="1" thickTop="1" x14ac:dyDescent="0.2"/>
    <row r="40" spans="2:17" ht="15.75" hidden="1" thickTop="1" x14ac:dyDescent="0.2"/>
    <row r="41" spans="2:17" ht="15.75" hidden="1" thickTop="1" x14ac:dyDescent="0.2"/>
    <row r="42" spans="2:17" ht="15.75" hidden="1" thickTop="1" x14ac:dyDescent="0.2"/>
    <row r="43" spans="2:17" ht="15.75" hidden="1" thickTop="1" x14ac:dyDescent="0.2"/>
    <row r="44" spans="2:17" ht="15.75" thickTop="1" x14ac:dyDescent="0.2"/>
    <row r="45" spans="2:17" ht="15.75" x14ac:dyDescent="0.25">
      <c r="B45" s="85" t="s">
        <v>53</v>
      </c>
      <c r="C45" s="85"/>
      <c r="D45" s="85"/>
      <c r="E45" s="85"/>
      <c r="F45" s="85"/>
      <c r="G45" s="85"/>
      <c r="H45" s="85"/>
      <c r="I45" s="85"/>
      <c r="J45" s="85"/>
      <c r="L45" s="56" t="s">
        <v>202</v>
      </c>
      <c r="M45" s="55" t="s">
        <v>203</v>
      </c>
      <c r="Q45" s="77" t="s">
        <v>244</v>
      </c>
    </row>
    <row r="46" spans="2:17" ht="15.75" x14ac:dyDescent="0.25">
      <c r="B46" s="85"/>
      <c r="C46" s="85"/>
      <c r="D46" s="85"/>
      <c r="E46" s="85"/>
      <c r="F46" s="85"/>
      <c r="G46" s="85"/>
      <c r="H46" s="85"/>
      <c r="I46" s="85"/>
      <c r="J46" s="85"/>
      <c r="L46" t="str">
        <f>INDEX(F47:F62,MATCH(MAX(G48:G62),G47:G62,0))</f>
        <v>Chaqueta</v>
      </c>
      <c r="M46" s="49">
        <f>MAX(G47:G62)</f>
        <v>80</v>
      </c>
      <c r="Q46" s="60">
        <v>63.840909090909093</v>
      </c>
    </row>
    <row r="47" spans="2:17" ht="15.75" x14ac:dyDescent="0.25">
      <c r="B47" s="7" t="s">
        <v>0</v>
      </c>
      <c r="C47" s="8" t="s">
        <v>1</v>
      </c>
      <c r="D47" s="8" t="s">
        <v>2</v>
      </c>
      <c r="E47" s="8" t="s">
        <v>3</v>
      </c>
      <c r="F47" s="7" t="s">
        <v>4</v>
      </c>
      <c r="G47" s="7" t="s">
        <v>5</v>
      </c>
      <c r="H47" s="7" t="s">
        <v>6</v>
      </c>
      <c r="I47" s="7" t="s">
        <v>7</v>
      </c>
      <c r="J47" s="7" t="s">
        <v>8</v>
      </c>
      <c r="L47" s="56" t="s">
        <v>202</v>
      </c>
      <c r="M47" s="55" t="s">
        <v>204</v>
      </c>
      <c r="Q47" s="77" t="s">
        <v>242</v>
      </c>
    </row>
    <row r="48" spans="2:17" ht="15.75" x14ac:dyDescent="0.25">
      <c r="B48" s="5">
        <v>1</v>
      </c>
      <c r="C48" t="s">
        <v>9</v>
      </c>
      <c r="D48" t="s">
        <v>10</v>
      </c>
      <c r="E48" t="str">
        <f>CONCATENATE(Tabla1[[#This Row],[Nombre]]," ",Tabla1[[#This Row],[Apellido]])</f>
        <v>Emilio Rodríguez</v>
      </c>
      <c r="F48" t="s">
        <v>11</v>
      </c>
      <c r="G48" s="3">
        <v>15</v>
      </c>
      <c r="H48">
        <v>5</v>
      </c>
      <c r="I48" s="4">
        <v>0.1</v>
      </c>
      <c r="J48" s="3">
        <f t="shared" ref="J48:J62" si="0">IF(H48&gt;0,G48*H48*(1-I48),G48)</f>
        <v>67.5</v>
      </c>
      <c r="L48" t="str">
        <f>INDEX(F47:F62,MATCH(MIN(G48:G62),G47:G62,0))</f>
        <v>Calcetines</v>
      </c>
      <c r="M48" s="49">
        <f>MIN(G47:G62)</f>
        <v>5</v>
      </c>
      <c r="Q48" s="60">
        <v>3.9333333333333331</v>
      </c>
    </row>
    <row r="49" spans="2:23" ht="15.75" x14ac:dyDescent="0.25">
      <c r="B49" s="5">
        <v>2</v>
      </c>
      <c r="C49" t="s">
        <v>12</v>
      </c>
      <c r="D49" t="s">
        <v>13</v>
      </c>
      <c r="E49" s="2" t="str">
        <f>CONCATENATE(Tabla1[[#This Row],[Nombre]]," ",Tabla1[[#This Row],[Apellido]])</f>
        <v>Maria Jose Barquero</v>
      </c>
      <c r="F49" t="s">
        <v>14</v>
      </c>
      <c r="G49" s="3">
        <v>25</v>
      </c>
      <c r="H49">
        <v>3</v>
      </c>
      <c r="I49" s="48">
        <v>0.15</v>
      </c>
      <c r="J49" s="3">
        <f t="shared" si="0"/>
        <v>63.75</v>
      </c>
      <c r="L49" s="55" t="s">
        <v>232</v>
      </c>
      <c r="M49" s="55"/>
      <c r="N49" s="55"/>
      <c r="Q49" s="77" t="s">
        <v>236</v>
      </c>
      <c r="R49" s="57" t="s">
        <v>239</v>
      </c>
      <c r="S49" s="57" t="s">
        <v>238</v>
      </c>
      <c r="T49" s="57" t="s">
        <v>233</v>
      </c>
      <c r="U49" s="57" t="s">
        <v>234</v>
      </c>
      <c r="V49" s="57" t="s">
        <v>235</v>
      </c>
      <c r="W49" s="57" t="s">
        <v>237</v>
      </c>
    </row>
    <row r="50" spans="2:23" ht="15.75" x14ac:dyDescent="0.25">
      <c r="B50" s="5">
        <v>3</v>
      </c>
      <c r="C50" t="s">
        <v>15</v>
      </c>
      <c r="D50" t="s">
        <v>16</v>
      </c>
      <c r="E50" s="2" t="str">
        <f>CONCATENATE(Tabla1[[#This Row],[Nombre]]," ",Tabla1[[#This Row],[Apellido]])</f>
        <v>Valentina Sánchez</v>
      </c>
      <c r="F50" t="s">
        <v>17</v>
      </c>
      <c r="G50" s="3">
        <v>50</v>
      </c>
      <c r="H50">
        <v>2</v>
      </c>
      <c r="I50" s="48">
        <v>0.2</v>
      </c>
      <c r="J50" s="3">
        <f t="shared" si="0"/>
        <v>80</v>
      </c>
      <c r="L50" s="53">
        <f>(F91/F92)</f>
        <v>0.12333333333333332</v>
      </c>
      <c r="Q50" s="58">
        <v>1114</v>
      </c>
      <c r="R50" s="58">
        <v>38</v>
      </c>
      <c r="S50" s="58">
        <v>114</v>
      </c>
      <c r="T50" s="59">
        <v>0.13</v>
      </c>
      <c r="U50" s="58">
        <v>13</v>
      </c>
      <c r="V50" s="58">
        <v>15</v>
      </c>
      <c r="W50" s="61">
        <v>27.333333333333332</v>
      </c>
    </row>
    <row r="51" spans="2:23" ht="15.75" x14ac:dyDescent="0.25">
      <c r="B51" s="5">
        <v>4</v>
      </c>
      <c r="C51" t="s">
        <v>18</v>
      </c>
      <c r="D51" t="s">
        <v>19</v>
      </c>
      <c r="E51" s="2" t="str">
        <f>CONCATENATE(Tabla1[[#This Row],[Nombre]]," ",Tabla1[[#This Row],[Apellido]])</f>
        <v>Samuel Gómez</v>
      </c>
      <c r="F51" t="s">
        <v>20</v>
      </c>
      <c r="G51" s="3">
        <v>10</v>
      </c>
      <c r="H51">
        <v>4</v>
      </c>
      <c r="I51" s="48">
        <v>0.05</v>
      </c>
      <c r="J51" s="3">
        <f t="shared" si="0"/>
        <v>38</v>
      </c>
      <c r="L51" s="55" t="s">
        <v>231</v>
      </c>
      <c r="M51" s="55"/>
      <c r="N51" s="55"/>
      <c r="O51" s="55"/>
      <c r="Q51" s="79" t="s">
        <v>243</v>
      </c>
    </row>
    <row r="52" spans="2:23" ht="15.75" x14ac:dyDescent="0.25">
      <c r="B52" s="5">
        <v>5</v>
      </c>
      <c r="C52" t="s">
        <v>21</v>
      </c>
      <c r="D52" t="s">
        <v>22</v>
      </c>
      <c r="E52" s="2" t="str">
        <f>CONCATENATE(Tabla1[[#This Row],[Nombre]]," ",Tabla1[[#This Row],[Apellido]])</f>
        <v>Camila Morales</v>
      </c>
      <c r="F52" t="s">
        <v>23</v>
      </c>
      <c r="G52" s="3">
        <v>80</v>
      </c>
      <c r="H52">
        <v>1</v>
      </c>
      <c r="I52" s="48">
        <v>0.25</v>
      </c>
      <c r="J52" s="3">
        <f t="shared" si="0"/>
        <v>60</v>
      </c>
      <c r="L52" s="6">
        <f>SUMIFS(H48:H62,G48:G62,"&gt;20")</f>
        <v>12</v>
      </c>
      <c r="Q52" s="78">
        <v>64.55</v>
      </c>
    </row>
    <row r="53" spans="2:23" ht="15.75" x14ac:dyDescent="0.25">
      <c r="B53" s="5">
        <v>6</v>
      </c>
      <c r="C53" t="s">
        <v>24</v>
      </c>
      <c r="D53" t="s">
        <v>25</v>
      </c>
      <c r="E53" s="2" t="str">
        <f>CONCATENATE(Tabla1[[#This Row],[Nombre]]," ",Tabla1[[#This Row],[Apellido]])</f>
        <v>Diego Torres</v>
      </c>
      <c r="F53" t="s">
        <v>26</v>
      </c>
      <c r="G53" s="3">
        <v>30</v>
      </c>
      <c r="H53">
        <v>3</v>
      </c>
      <c r="I53" s="48">
        <v>0.1</v>
      </c>
      <c r="J53" s="3">
        <f t="shared" si="0"/>
        <v>81</v>
      </c>
      <c r="L53" s="81" t="s">
        <v>240</v>
      </c>
      <c r="Q53" s="77" t="s">
        <v>241</v>
      </c>
    </row>
    <row r="54" spans="2:23" ht="15.75" x14ac:dyDescent="0.25">
      <c r="B54" s="5">
        <v>7</v>
      </c>
      <c r="C54" t="s">
        <v>27</v>
      </c>
      <c r="D54" t="s">
        <v>28</v>
      </c>
      <c r="E54" s="2" t="str">
        <f>CONCATENATE(Tabla1[[#This Row],[Nombre]]," ",Tabla1[[#This Row],[Apellido]])</f>
        <v>Ana Vargas</v>
      </c>
      <c r="F54" t="s">
        <v>29</v>
      </c>
      <c r="G54" s="3">
        <v>20</v>
      </c>
      <c r="H54">
        <v>6</v>
      </c>
      <c r="I54" s="48">
        <v>0.05</v>
      </c>
      <c r="J54" s="3">
        <f t="shared" si="0"/>
        <v>114</v>
      </c>
      <c r="L54" s="80">
        <v>0.3</v>
      </c>
      <c r="Q54" s="82">
        <v>0</v>
      </c>
    </row>
    <row r="55" spans="2:23" ht="15.75" x14ac:dyDescent="0.25">
      <c r="B55" s="5">
        <v>8</v>
      </c>
      <c r="C55" t="s">
        <v>30</v>
      </c>
      <c r="D55" t="s">
        <v>31</v>
      </c>
      <c r="E55" s="2" t="str">
        <f>CONCATENATE(Tabla1[[#This Row],[Nombre]]," ",Tabla1[[#This Row],[Apellido]])</f>
        <v>Martín Fernández</v>
      </c>
      <c r="F55" t="s">
        <v>32</v>
      </c>
      <c r="G55" s="3">
        <v>15</v>
      </c>
      <c r="H55">
        <v>4</v>
      </c>
      <c r="I55" s="48">
        <v>0</v>
      </c>
      <c r="J55" s="3">
        <f t="shared" si="0"/>
        <v>60</v>
      </c>
    </row>
    <row r="56" spans="2:23" ht="15.75" x14ac:dyDescent="0.25">
      <c r="B56" s="5">
        <v>9</v>
      </c>
      <c r="C56" t="s">
        <v>33</v>
      </c>
      <c r="D56" t="s">
        <v>34</v>
      </c>
      <c r="E56" s="2" t="str">
        <f>CONCATENATE(Tabla1[[#This Row],[Nombre]]," ",Tabla1[[#This Row],[Apellido]])</f>
        <v>Laura Jiménez</v>
      </c>
      <c r="F56" t="s">
        <v>35</v>
      </c>
      <c r="G56" s="3">
        <v>5</v>
      </c>
      <c r="H56">
        <v>10</v>
      </c>
      <c r="I56" s="48">
        <v>0.1</v>
      </c>
      <c r="J56" s="3">
        <f t="shared" si="0"/>
        <v>45</v>
      </c>
    </row>
    <row r="57" spans="2:23" ht="15.75" x14ac:dyDescent="0.25">
      <c r="B57" s="5">
        <v>10</v>
      </c>
      <c r="C57" t="s">
        <v>36</v>
      </c>
      <c r="D57" t="s">
        <v>37</v>
      </c>
      <c r="E57" s="2" t="str">
        <f>CONCATENATE(Tabla1[[#This Row],[Nombre]]," ",Tabla1[[#This Row],[Apellido]])</f>
        <v>Andrés Guzmán</v>
      </c>
      <c r="F57" t="s">
        <v>23</v>
      </c>
      <c r="G57" s="3">
        <v>35</v>
      </c>
      <c r="H57">
        <v>2</v>
      </c>
      <c r="I57" s="48">
        <v>0.2</v>
      </c>
      <c r="J57" s="3">
        <f t="shared" si="0"/>
        <v>56</v>
      </c>
    </row>
    <row r="58" spans="2:23" ht="15.75" x14ac:dyDescent="0.25">
      <c r="B58" s="5">
        <v>11</v>
      </c>
      <c r="C58" t="s">
        <v>38</v>
      </c>
      <c r="D58" t="s">
        <v>39</v>
      </c>
      <c r="E58" s="2" t="str">
        <f>CONCATENATE(Tabla1[[#This Row],[Nombre]]," ",Tabla1[[#This Row],[Apellido]])</f>
        <v>Carlos Ramírez</v>
      </c>
      <c r="F58" t="s">
        <v>40</v>
      </c>
      <c r="G58" s="3">
        <v>12</v>
      </c>
      <c r="H58">
        <v>5</v>
      </c>
      <c r="I58" s="48">
        <v>0.15</v>
      </c>
      <c r="J58" s="3">
        <f t="shared" si="0"/>
        <v>51</v>
      </c>
    </row>
    <row r="59" spans="2:23" ht="15.75" x14ac:dyDescent="0.25">
      <c r="B59" s="5">
        <v>12</v>
      </c>
      <c r="C59" t="s">
        <v>41</v>
      </c>
      <c r="D59" t="s">
        <v>42</v>
      </c>
      <c r="E59" s="2" t="str">
        <f>CONCATENATE(Tabla1[[#This Row],[Nombre]]," ",Tabla1[[#This Row],[Apellido]])</f>
        <v>Adriana López</v>
      </c>
      <c r="F59" t="s">
        <v>43</v>
      </c>
      <c r="G59" s="3">
        <v>18</v>
      </c>
      <c r="H59">
        <v>3</v>
      </c>
      <c r="I59" s="48">
        <v>0</v>
      </c>
      <c r="J59" s="3">
        <f t="shared" si="0"/>
        <v>54</v>
      </c>
      <c r="O59">
        <f t="shared" ref="O59:O73" si="1">IF($G48&lt;=GETPIVOTDATA("[Measures].[Promedio de Precios]",$Q$49),$G48*$H48,"Es mayor al promedio")</f>
        <v>75</v>
      </c>
    </row>
    <row r="60" spans="2:23" ht="15.75" x14ac:dyDescent="0.25">
      <c r="B60" s="5">
        <v>13</v>
      </c>
      <c r="C60" t="s">
        <v>44</v>
      </c>
      <c r="D60" t="s">
        <v>45</v>
      </c>
      <c r="E60" s="2" t="str">
        <f>CONCATENATE(Tabla1[[#This Row],[Nombre]]," ",Tabla1[[#This Row],[Apellido]])</f>
        <v>Nicolás Castro</v>
      </c>
      <c r="F60" t="s">
        <v>23</v>
      </c>
      <c r="G60" s="3">
        <v>60</v>
      </c>
      <c r="H60">
        <v>1</v>
      </c>
      <c r="I60" s="48">
        <v>0.3</v>
      </c>
      <c r="J60" s="3">
        <f t="shared" si="0"/>
        <v>42</v>
      </c>
      <c r="O60">
        <f t="shared" si="1"/>
        <v>75</v>
      </c>
    </row>
    <row r="61" spans="2:23" ht="15.75" x14ac:dyDescent="0.25">
      <c r="B61" s="5">
        <v>14</v>
      </c>
      <c r="C61" t="s">
        <v>46</v>
      </c>
      <c r="D61" t="s">
        <v>47</v>
      </c>
      <c r="E61" s="2" t="str">
        <f>CONCATENATE(Tabla1[[#This Row],[Nombre]]," ",Tabla1[[#This Row],[Apellido]])</f>
        <v>Mariana Herrera</v>
      </c>
      <c r="F61" t="s">
        <v>48</v>
      </c>
      <c r="G61" s="3">
        <v>15</v>
      </c>
      <c r="H61">
        <v>4</v>
      </c>
      <c r="I61" s="48">
        <v>0.2</v>
      </c>
      <c r="J61" s="3">
        <f t="shared" si="0"/>
        <v>48</v>
      </c>
      <c r="O61" t="str">
        <f t="shared" si="1"/>
        <v>Es mayor al promedio</v>
      </c>
    </row>
    <row r="62" spans="2:23" ht="15.75" x14ac:dyDescent="0.25">
      <c r="B62" s="5">
        <v>15</v>
      </c>
      <c r="C62" t="s">
        <v>49</v>
      </c>
      <c r="D62" t="s">
        <v>50</v>
      </c>
      <c r="E62" s="2" t="str">
        <f>CONCATENATE(Tabla1[[#This Row],[Nombre]]," ",Tabla1[[#This Row],[Apellido]])</f>
        <v>Esteban Ortega</v>
      </c>
      <c r="F62" t="s">
        <v>51</v>
      </c>
      <c r="G62" s="3">
        <v>20</v>
      </c>
      <c r="H62">
        <v>6</v>
      </c>
      <c r="I62" s="48">
        <v>0.1</v>
      </c>
      <c r="J62" s="3">
        <f t="shared" si="0"/>
        <v>108</v>
      </c>
      <c r="O62">
        <f t="shared" si="1"/>
        <v>40</v>
      </c>
    </row>
    <row r="63" spans="2:23" ht="15.75" x14ac:dyDescent="0.25">
      <c r="B63" s="5"/>
      <c r="C63" s="2"/>
      <c r="D63" s="5"/>
      <c r="E63" s="5"/>
      <c r="O63" t="str">
        <f t="shared" si="1"/>
        <v>Es mayor al promedio</v>
      </c>
    </row>
    <row r="64" spans="2:23" ht="15.75" x14ac:dyDescent="0.25">
      <c r="B64" s="5"/>
      <c r="C64" s="2"/>
      <c r="D64" s="5"/>
      <c r="E64" s="5"/>
      <c r="O64" t="str">
        <f t="shared" si="1"/>
        <v>Es mayor al promedio</v>
      </c>
    </row>
    <row r="65" spans="2:15" x14ac:dyDescent="0.2">
      <c r="O65">
        <f t="shared" si="1"/>
        <v>120</v>
      </c>
    </row>
    <row r="66" spans="2:15" x14ac:dyDescent="0.2">
      <c r="O66">
        <f t="shared" si="1"/>
        <v>60</v>
      </c>
    </row>
    <row r="67" spans="2:15" x14ac:dyDescent="0.2">
      <c r="O67">
        <f t="shared" si="1"/>
        <v>50</v>
      </c>
    </row>
    <row r="68" spans="2:15" x14ac:dyDescent="0.2">
      <c r="O68" t="str">
        <f t="shared" si="1"/>
        <v>Es mayor al promedio</v>
      </c>
    </row>
    <row r="69" spans="2:15" x14ac:dyDescent="0.2">
      <c r="O69">
        <f t="shared" si="1"/>
        <v>60</v>
      </c>
    </row>
    <row r="70" spans="2:15" x14ac:dyDescent="0.2">
      <c r="O70">
        <f t="shared" si="1"/>
        <v>54</v>
      </c>
    </row>
    <row r="71" spans="2:15" x14ac:dyDescent="0.2">
      <c r="O71" t="str">
        <f t="shared" si="1"/>
        <v>Es mayor al promedio</v>
      </c>
    </row>
    <row r="72" spans="2:15" x14ac:dyDescent="0.2">
      <c r="O72">
        <f t="shared" si="1"/>
        <v>60</v>
      </c>
    </row>
    <row r="73" spans="2:15" x14ac:dyDescent="0.2">
      <c r="O73">
        <f t="shared" si="1"/>
        <v>120</v>
      </c>
    </row>
    <row r="74" spans="2:15" x14ac:dyDescent="0.2">
      <c r="B74"/>
    </row>
    <row r="75" spans="2:15" x14ac:dyDescent="0.2">
      <c r="B75"/>
    </row>
    <row r="76" spans="2:15" x14ac:dyDescent="0.2">
      <c r="B76"/>
    </row>
    <row r="77" spans="2:15" x14ac:dyDescent="0.2">
      <c r="B77"/>
    </row>
    <row r="78" spans="2:15" x14ac:dyDescent="0.2">
      <c r="B78"/>
    </row>
    <row r="79" spans="2:15" x14ac:dyDescent="0.2">
      <c r="B79"/>
    </row>
    <row r="80" spans="2:15" x14ac:dyDescent="0.2">
      <c r="B80"/>
    </row>
    <row r="81" spans="2:6" x14ac:dyDescent="0.2">
      <c r="B81"/>
    </row>
    <row r="82" spans="2:6" x14ac:dyDescent="0.2">
      <c r="B82"/>
    </row>
    <row r="83" spans="2:6" x14ac:dyDescent="0.2">
      <c r="B83"/>
    </row>
    <row r="91" spans="2:6" x14ac:dyDescent="0.2">
      <c r="C91" s="3">
        <f t="shared" ref="C91:C105" si="2">G48*H48*I48</f>
        <v>7.5</v>
      </c>
      <c r="D91" t="str">
        <f t="shared" ref="D91:D105" si="3">F48</f>
        <v>Camiseta</v>
      </c>
      <c r="F91">
        <f>SUMIF(Tabla1[[ Descuento ]],"&gt;5%")</f>
        <v>1.8499999999999999</v>
      </c>
    </row>
    <row r="92" spans="2:6" x14ac:dyDescent="0.2">
      <c r="C92" s="3">
        <f t="shared" si="2"/>
        <v>11.25</v>
      </c>
      <c r="D92" t="str">
        <f t="shared" si="3"/>
        <v>Pantalón</v>
      </c>
      <c r="F92">
        <f>COUNT(Tabla1[[ Descuento ]])</f>
        <v>15</v>
      </c>
    </row>
    <row r="93" spans="2:6" x14ac:dyDescent="0.2">
      <c r="C93" s="3">
        <f t="shared" si="2"/>
        <v>20</v>
      </c>
      <c r="D93" t="str">
        <f t="shared" si="3"/>
        <v>Zapatos</v>
      </c>
    </row>
    <row r="94" spans="2:6" x14ac:dyDescent="0.2">
      <c r="C94" s="3">
        <f t="shared" si="2"/>
        <v>2</v>
      </c>
      <c r="D94" t="str">
        <f t="shared" si="3"/>
        <v>Gorra</v>
      </c>
    </row>
    <row r="95" spans="2:6" x14ac:dyDescent="0.2">
      <c r="C95" s="3">
        <f t="shared" si="2"/>
        <v>20</v>
      </c>
      <c r="D95" t="str">
        <f t="shared" si="3"/>
        <v>Chaqueta</v>
      </c>
    </row>
    <row r="96" spans="2:6" x14ac:dyDescent="0.2">
      <c r="C96" s="3">
        <f t="shared" si="2"/>
        <v>9</v>
      </c>
      <c r="D96" t="str">
        <f t="shared" si="3"/>
        <v>Falda</v>
      </c>
    </row>
    <row r="97" spans="3:4" x14ac:dyDescent="0.2">
      <c r="C97" s="3">
        <f t="shared" si="2"/>
        <v>6</v>
      </c>
      <c r="D97" t="str">
        <f t="shared" si="3"/>
        <v>Blusa</v>
      </c>
    </row>
    <row r="98" spans="3:4" x14ac:dyDescent="0.2">
      <c r="C98" s="3">
        <f t="shared" si="2"/>
        <v>0</v>
      </c>
      <c r="D98" t="str">
        <f t="shared" si="3"/>
        <v>Cinturón</v>
      </c>
    </row>
    <row r="99" spans="3:4" x14ac:dyDescent="0.2">
      <c r="C99" s="3">
        <f t="shared" si="2"/>
        <v>5</v>
      </c>
      <c r="D99" t="str">
        <f t="shared" si="3"/>
        <v>Calcetines</v>
      </c>
    </row>
    <row r="100" spans="3:4" x14ac:dyDescent="0.2">
      <c r="C100" s="3">
        <f t="shared" si="2"/>
        <v>14</v>
      </c>
      <c r="D100" t="str">
        <f t="shared" si="3"/>
        <v>Chaqueta</v>
      </c>
    </row>
    <row r="101" spans="3:4" x14ac:dyDescent="0.2">
      <c r="C101" s="3">
        <f t="shared" si="2"/>
        <v>9</v>
      </c>
      <c r="D101" t="str">
        <f t="shared" si="3"/>
        <v>Guantes</v>
      </c>
    </row>
    <row r="102" spans="3:4" x14ac:dyDescent="0.2">
      <c r="C102" s="3">
        <f t="shared" si="2"/>
        <v>0</v>
      </c>
      <c r="D102" t="str">
        <f t="shared" si="3"/>
        <v>Bufanda</v>
      </c>
    </row>
    <row r="103" spans="3:4" x14ac:dyDescent="0.2">
      <c r="C103" s="3">
        <f t="shared" si="2"/>
        <v>18</v>
      </c>
      <c r="D103" t="str">
        <f t="shared" si="3"/>
        <v>Chaqueta</v>
      </c>
    </row>
    <row r="104" spans="3:4" x14ac:dyDescent="0.2">
      <c r="C104" s="3">
        <f t="shared" si="2"/>
        <v>12</v>
      </c>
      <c r="D104" t="str">
        <f t="shared" si="3"/>
        <v>Pijama</v>
      </c>
    </row>
    <row r="105" spans="3:4" x14ac:dyDescent="0.2">
      <c r="C105" s="3">
        <f t="shared" si="2"/>
        <v>12</v>
      </c>
      <c r="D105" t="str">
        <f t="shared" si="3"/>
        <v>Pantuflas</v>
      </c>
    </row>
  </sheetData>
  <mergeCells count="1">
    <mergeCell ref="B45:J46"/>
  </mergeCells>
  <conditionalFormatting sqref="F47:F62">
    <cfRule type="beginsWith" dxfId="12" priority="11" operator="beginsWith" text="F">
      <formula>LEFT(F47,LEN("F"))="F"</formula>
    </cfRule>
    <cfRule type="duplicateValues" dxfId="11" priority="12"/>
  </conditionalFormatting>
  <conditionalFormatting sqref="G47:G62">
    <cfRule type="cellIs" dxfId="10" priority="10" operator="between">
      <formula>10</formula>
      <formula>15</formula>
    </cfRule>
  </conditionalFormatting>
  <conditionalFormatting sqref="G48:G62">
    <cfRule type="cellIs" dxfId="9" priority="3" operator="equal">
      <formula>MIN($G$48:$G$62)</formula>
    </cfRule>
    <cfRule type="cellIs" dxfId="8" priority="4" operator="equal">
      <formula>MAX($G$48:$G$62)</formula>
    </cfRule>
  </conditionalFormatting>
  <conditionalFormatting sqref="H47:H62">
    <cfRule type="cellIs" dxfId="7" priority="9" operator="equal">
      <formula>3</formula>
    </cfRule>
  </conditionalFormatting>
  <conditionalFormatting sqref="I47:I62">
    <cfRule type="cellIs" dxfId="6" priority="8" operator="lessThan">
      <formula>10%</formula>
    </cfRule>
  </conditionalFormatting>
  <conditionalFormatting sqref="I48:I62">
    <cfRule type="cellIs" dxfId="5" priority="6" operator="greaterThan">
      <formula>20%</formula>
    </cfRule>
  </conditionalFormatting>
  <pageMargins left="0.7" right="0.7" top="0.75" bottom="0.75" header="0.3" footer="0.3"/>
  <pageSetup paperSize="9" orientation="portrait" r:id="rId7"/>
  <drawing r:id="rId8"/>
  <legacyDrawing r:id="rId9"/>
  <tableParts count="1">
    <tablePart r:id="rId10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DA722-397B-42CC-B0D2-F2E7FB5FCA16}">
  <dimension ref="C1:G17"/>
  <sheetViews>
    <sheetView showGridLines="0" workbookViewId="0"/>
  </sheetViews>
  <sheetFormatPr baseColWidth="10" defaultRowHeight="15" x14ac:dyDescent="0.2"/>
  <cols>
    <col min="1" max="1" width="4.33203125" customWidth="1"/>
    <col min="2" max="2" width="0" hidden="1" customWidth="1"/>
    <col min="3" max="3" width="11.44140625" bestFit="1" customWidth="1"/>
    <col min="4" max="4" width="12.44140625" bestFit="1" customWidth="1"/>
    <col min="6" max="6" width="11.77734375" bestFit="1" customWidth="1"/>
  </cols>
  <sheetData>
    <row r="1" spans="3:7" x14ac:dyDescent="0.2">
      <c r="C1" t="s">
        <v>105</v>
      </c>
    </row>
    <row r="2" spans="3:7" x14ac:dyDescent="0.2">
      <c r="C2" t="s">
        <v>106</v>
      </c>
    </row>
    <row r="3" spans="3:7" x14ac:dyDescent="0.2">
      <c r="C3" s="88" t="s">
        <v>99</v>
      </c>
      <c r="D3" s="89"/>
      <c r="E3" s="89"/>
      <c r="F3" s="89"/>
      <c r="G3" s="90"/>
    </row>
    <row r="4" spans="3:7" x14ac:dyDescent="0.2">
      <c r="C4" s="13" t="s">
        <v>92</v>
      </c>
      <c r="D4" s="13" t="s">
        <v>93</v>
      </c>
      <c r="E4" s="13" t="s">
        <v>94</v>
      </c>
      <c r="F4" s="86" t="s">
        <v>95</v>
      </c>
      <c r="G4" s="87"/>
    </row>
    <row r="5" spans="3:7" x14ac:dyDescent="0.2">
      <c r="C5" s="14">
        <v>0</v>
      </c>
      <c r="D5" s="14">
        <v>4999</v>
      </c>
      <c r="E5" s="13">
        <v>0</v>
      </c>
      <c r="F5" s="86">
        <v>0</v>
      </c>
      <c r="G5" s="87"/>
    </row>
    <row r="6" spans="3:7" x14ac:dyDescent="0.2">
      <c r="C6" s="14">
        <v>5000</v>
      </c>
      <c r="D6" s="14">
        <v>19999</v>
      </c>
      <c r="E6" s="13">
        <v>0.02</v>
      </c>
      <c r="F6" s="86">
        <v>500</v>
      </c>
      <c r="G6" s="87"/>
    </row>
    <row r="7" spans="3:7" x14ac:dyDescent="0.2">
      <c r="C7" s="14">
        <v>20000</v>
      </c>
      <c r="D7" s="14">
        <v>49999</v>
      </c>
      <c r="E7" s="13">
        <v>0.05</v>
      </c>
      <c r="F7" s="86">
        <v>1000</v>
      </c>
      <c r="G7" s="87"/>
    </row>
    <row r="8" spans="3:7" x14ac:dyDescent="0.2">
      <c r="C8" s="15">
        <v>50000</v>
      </c>
      <c r="D8" s="13" t="s">
        <v>96</v>
      </c>
      <c r="E8" s="13">
        <v>0.1</v>
      </c>
      <c r="F8" s="86">
        <v>3000</v>
      </c>
      <c r="G8" s="87"/>
    </row>
    <row r="11" spans="3:7" x14ac:dyDescent="0.2">
      <c r="C11" s="12" t="s">
        <v>97</v>
      </c>
      <c r="D11" s="12" t="s">
        <v>98</v>
      </c>
      <c r="E11" s="12" t="s">
        <v>94</v>
      </c>
      <c r="F11" s="12" t="s">
        <v>95</v>
      </c>
      <c r="G11" s="12" t="s">
        <v>52</v>
      </c>
    </row>
    <row r="12" spans="3:7" x14ac:dyDescent="0.2">
      <c r="C12" s="11" t="s">
        <v>100</v>
      </c>
      <c r="D12" s="16">
        <v>39682</v>
      </c>
      <c r="E12">
        <f>IF(D12&gt;=C8,D12*E8,IF(D12&gt;=C7,D12*E7,IF(D12&gt;=C6,D12*E6,IF(D12&gt;=C5,D12*E5))))</f>
        <v>1984.1000000000001</v>
      </c>
      <c r="F12" s="11">
        <f>IF($D12&gt;=$C$8,$F$8,IF($D12&gt;=$C$7,$F$7,IF($D12&gt;=$C$6,$F$6,IF($D12&gt;=$C$5,$F$5))))</f>
        <v>1000</v>
      </c>
      <c r="G12" s="11">
        <f>$E12+$F12</f>
        <v>2984.1000000000004</v>
      </c>
    </row>
    <row r="13" spans="3:7" x14ac:dyDescent="0.2">
      <c r="C13" s="11" t="s">
        <v>101</v>
      </c>
      <c r="D13" s="16">
        <v>21433</v>
      </c>
      <c r="E13" s="11">
        <f>IF(D13&gt;=C8,D13*E8,IF(D13&gt;=C7,D13*E7,IF(D13&gt;=C6,D13*E6,IF(D13&gt;=C5,D13*E5))))</f>
        <v>1071.6500000000001</v>
      </c>
      <c r="F13" s="11">
        <f t="shared" ref="F13:F16" si="0">IF($D13&gt;=$C$8,$F$8,IF($D13&gt;=$C$7,$F$7,IF($D13&gt;=$C$6,$F$6,IF($D13&gt;=$C$5,$F$5))))</f>
        <v>1000</v>
      </c>
      <c r="G13" s="11">
        <f t="shared" ref="G13:G17" si="1">$E13+$F13</f>
        <v>2071.65</v>
      </c>
    </row>
    <row r="14" spans="3:7" x14ac:dyDescent="0.2">
      <c r="C14" s="11" t="s">
        <v>102</v>
      </c>
      <c r="D14" s="16">
        <v>106317</v>
      </c>
      <c r="E14" s="11">
        <f>IF(D14&gt;=C8,D14*E8,IF(D14&gt;=C7,D14*E7,IF(D14&gt;=C6,D14*E6,IF(D14&gt;=C5,D14*E5))))</f>
        <v>10631.7</v>
      </c>
      <c r="F14" s="11">
        <f t="shared" si="0"/>
        <v>3000</v>
      </c>
      <c r="G14" s="11">
        <f t="shared" si="1"/>
        <v>13631.7</v>
      </c>
    </row>
    <row r="15" spans="3:7" x14ac:dyDescent="0.2">
      <c r="C15" s="11" t="s">
        <v>9</v>
      </c>
      <c r="D15" s="16">
        <v>19902</v>
      </c>
      <c r="E15" s="11">
        <f>IF(D15&gt;=C8,D15*E8,IF(D15&gt;=C7,D15*E7,IF(D15&gt;=C6,D15*E6,IF(D15&gt;=D15*C5,E5))))</f>
        <v>398.04</v>
      </c>
      <c r="F15" s="11">
        <f t="shared" si="0"/>
        <v>500</v>
      </c>
      <c r="G15" s="11">
        <f t="shared" si="1"/>
        <v>898.04</v>
      </c>
    </row>
    <row r="16" spans="3:7" x14ac:dyDescent="0.2">
      <c r="C16" s="11" t="s">
        <v>103</v>
      </c>
      <c r="D16" s="16">
        <v>73851</v>
      </c>
      <c r="E16" s="11">
        <f>IF($D16&gt;=$C$8,$D16*$E$8,IF($D16&gt;=$C$7,$D16*$E$7,IF($D16&gt;=$C$6,$D16*$E$6,IF($D16&gt;=$C$5,$D16*$E$5))))</f>
        <v>7385.1</v>
      </c>
      <c r="F16" s="11">
        <f t="shared" si="0"/>
        <v>3000</v>
      </c>
      <c r="G16" s="11">
        <f t="shared" si="1"/>
        <v>10385.1</v>
      </c>
    </row>
    <row r="17" spans="3:7" x14ac:dyDescent="0.2">
      <c r="C17" s="11" t="s">
        <v>104</v>
      </c>
      <c r="D17" s="16">
        <v>5838</v>
      </c>
      <c r="E17" s="11">
        <f>IF($D17&gt;=$C$8,$D17*$E$8,IF($D17&gt;=$C$7,$D17*$E$7,IF($D17&gt;=$C$6,$D17*$E$6,IF($D17&gt;=$C$5,$D17*$E$5))))</f>
        <v>116.76</v>
      </c>
      <c r="F17" s="11">
        <f>IF($D17&gt;=$C$8,$F$8,IF($D17&gt;=$C$7,$F$7,IF($D17&gt;=$C$6,$F$6,IF($D17&gt;=$C$5,$F$5))))</f>
        <v>500</v>
      </c>
      <c r="G17" s="11">
        <f t="shared" si="1"/>
        <v>616.76</v>
      </c>
    </row>
  </sheetData>
  <mergeCells count="6">
    <mergeCell ref="F8:G8"/>
    <mergeCell ref="C3:G3"/>
    <mergeCell ref="F4:G4"/>
    <mergeCell ref="F5:G5"/>
    <mergeCell ref="F6:G6"/>
    <mergeCell ref="F7:G7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2CF2B8-1CE2-4974-A3C5-1C555F0775A2}">
  <dimension ref="B2:J15"/>
  <sheetViews>
    <sheetView showGridLines="0" workbookViewId="0"/>
  </sheetViews>
  <sheetFormatPr baseColWidth="10" defaultColWidth="24.88671875" defaultRowHeight="15" x14ac:dyDescent="0.2"/>
  <cols>
    <col min="1" max="1" width="4.44140625" customWidth="1"/>
    <col min="3" max="3" width="4.109375" bestFit="1" customWidth="1"/>
    <col min="4" max="4" width="10.44140625" bestFit="1" customWidth="1"/>
    <col min="5" max="5" width="6.77734375" bestFit="1" customWidth="1"/>
    <col min="6" max="6" width="15.21875" bestFit="1" customWidth="1"/>
    <col min="7" max="7" width="10.21875" bestFit="1" customWidth="1"/>
    <col min="8" max="8" width="10.44140625" bestFit="1" customWidth="1"/>
    <col min="9" max="9" width="9.21875" bestFit="1" customWidth="1"/>
    <col min="10" max="10" width="15.21875" bestFit="1" customWidth="1"/>
  </cols>
  <sheetData>
    <row r="2" spans="2:10" ht="15.75" x14ac:dyDescent="0.25">
      <c r="B2" s="17" t="s">
        <v>121</v>
      </c>
    </row>
    <row r="4" spans="2:10" ht="15.75" x14ac:dyDescent="0.25">
      <c r="B4" s="91" t="s">
        <v>107</v>
      </c>
      <c r="C4" s="92" t="s">
        <v>108</v>
      </c>
      <c r="D4" s="92"/>
      <c r="E4" s="92"/>
      <c r="F4" s="92"/>
      <c r="G4" s="92" t="s">
        <v>109</v>
      </c>
      <c r="H4" s="92"/>
      <c r="I4" s="92"/>
      <c r="J4" s="92"/>
    </row>
    <row r="5" spans="2:10" ht="15.75" x14ac:dyDescent="0.25">
      <c r="B5" s="91"/>
      <c r="C5" s="18" t="s">
        <v>117</v>
      </c>
      <c r="D5" s="18" t="s">
        <v>118</v>
      </c>
      <c r="E5" s="18" t="s">
        <v>119</v>
      </c>
      <c r="F5" s="18" t="s">
        <v>120</v>
      </c>
      <c r="G5" s="18" t="s">
        <v>117</v>
      </c>
      <c r="H5" s="18" t="s">
        <v>118</v>
      </c>
      <c r="I5" s="18" t="s">
        <v>119</v>
      </c>
      <c r="J5" s="18" t="s">
        <v>120</v>
      </c>
    </row>
    <row r="6" spans="2:10" x14ac:dyDescent="0.2">
      <c r="B6" s="13" t="s">
        <v>110</v>
      </c>
      <c r="C6" s="13">
        <v>0</v>
      </c>
      <c r="D6" s="13">
        <v>0</v>
      </c>
      <c r="E6" s="13">
        <v>4</v>
      </c>
      <c r="F6" s="13">
        <v>4</v>
      </c>
      <c r="G6" s="13" t="str">
        <f>IF(AND($C6&gt;=3), "Aprobaron", "Reprobaron")</f>
        <v>Reprobaron</v>
      </c>
      <c r="H6" s="13" t="str">
        <f>IF(AND($D6&gt;=3), "Aprobaron", "Reprobaron")</f>
        <v>Reprobaron</v>
      </c>
      <c r="I6" s="13" t="str">
        <f>IF(AND($E6&gt;=3), "Aprobaron", "Reprobaron")</f>
        <v>Aprobaron</v>
      </c>
      <c r="J6" s="13" t="str">
        <f>IF(AND($F6&gt;=3), "Aprobaron", "Reprobaron")</f>
        <v>Aprobaron</v>
      </c>
    </row>
    <row r="7" spans="2:10" x14ac:dyDescent="0.2">
      <c r="B7" s="13" t="s">
        <v>38</v>
      </c>
      <c r="C7" s="13">
        <v>2</v>
      </c>
      <c r="D7" s="13">
        <v>1</v>
      </c>
      <c r="E7" s="13">
        <v>4</v>
      </c>
      <c r="F7" s="13">
        <v>0</v>
      </c>
      <c r="G7" s="13" t="str">
        <f t="shared" ref="G7:G13" si="0">IF(AND($C7&gt;=3), "Aprobaron", "Reprobaron")</f>
        <v>Reprobaron</v>
      </c>
      <c r="H7" s="13" t="str">
        <f t="shared" ref="H7:H13" si="1">IF(AND($D7&gt;=3), "Aprobaron", "Reprobaron")</f>
        <v>Reprobaron</v>
      </c>
      <c r="I7" s="13" t="str">
        <f t="shared" ref="I7:I13" si="2">IF(AND($E7&gt;=3), "Aprobaron", "Reprobaron")</f>
        <v>Aprobaron</v>
      </c>
      <c r="J7" s="13" t="str">
        <f t="shared" ref="J7:J13" si="3">IF(AND($F7&gt;=3), "Aprobaron", "Reprobaron")</f>
        <v>Reprobaron</v>
      </c>
    </row>
    <row r="8" spans="2:10" x14ac:dyDescent="0.2">
      <c r="B8" s="13" t="s">
        <v>111</v>
      </c>
      <c r="C8" s="13">
        <v>2</v>
      </c>
      <c r="D8" s="13">
        <v>5</v>
      </c>
      <c r="E8" s="13">
        <v>4</v>
      </c>
      <c r="F8" s="13">
        <v>5</v>
      </c>
      <c r="G8" s="13" t="str">
        <f t="shared" si="0"/>
        <v>Reprobaron</v>
      </c>
      <c r="H8" s="13" t="str">
        <f t="shared" si="1"/>
        <v>Aprobaron</v>
      </c>
      <c r="I8" s="13" t="str">
        <f t="shared" si="2"/>
        <v>Aprobaron</v>
      </c>
      <c r="J8" s="13" t="str">
        <f t="shared" si="3"/>
        <v>Aprobaron</v>
      </c>
    </row>
    <row r="9" spans="2:10" x14ac:dyDescent="0.2">
      <c r="B9" s="13" t="s">
        <v>112</v>
      </c>
      <c r="C9" s="13">
        <v>1</v>
      </c>
      <c r="D9" s="13">
        <v>4</v>
      </c>
      <c r="E9" s="13">
        <v>3</v>
      </c>
      <c r="F9" s="13">
        <v>2</v>
      </c>
      <c r="G9" s="13" t="str">
        <f t="shared" si="0"/>
        <v>Reprobaron</v>
      </c>
      <c r="H9" s="13" t="str">
        <f t="shared" si="1"/>
        <v>Aprobaron</v>
      </c>
      <c r="I9" s="13" t="str">
        <f t="shared" si="2"/>
        <v>Aprobaron</v>
      </c>
      <c r="J9" s="13" t="str">
        <f t="shared" si="3"/>
        <v>Reprobaron</v>
      </c>
    </row>
    <row r="10" spans="2:10" x14ac:dyDescent="0.2">
      <c r="B10" s="13" t="s">
        <v>113</v>
      </c>
      <c r="C10" s="13">
        <v>5</v>
      </c>
      <c r="D10" s="13">
        <v>0</v>
      </c>
      <c r="E10" s="13">
        <v>4</v>
      </c>
      <c r="F10" s="13">
        <v>2</v>
      </c>
      <c r="G10" s="13" t="str">
        <f t="shared" si="0"/>
        <v>Aprobaron</v>
      </c>
      <c r="H10" s="13" t="str">
        <f t="shared" si="1"/>
        <v>Reprobaron</v>
      </c>
      <c r="I10" s="13" t="str">
        <f t="shared" si="2"/>
        <v>Aprobaron</v>
      </c>
      <c r="J10" s="13" t="str">
        <f t="shared" si="3"/>
        <v>Reprobaron</v>
      </c>
    </row>
    <row r="11" spans="2:10" x14ac:dyDescent="0.2">
      <c r="B11" s="13" t="s">
        <v>114</v>
      </c>
      <c r="C11" s="13">
        <v>5</v>
      </c>
      <c r="D11" s="13">
        <v>0</v>
      </c>
      <c r="E11" s="13">
        <v>0</v>
      </c>
      <c r="F11" s="13">
        <v>4</v>
      </c>
      <c r="G11" s="13" t="str">
        <f t="shared" si="0"/>
        <v>Aprobaron</v>
      </c>
      <c r="H11" s="13" t="str">
        <f t="shared" si="1"/>
        <v>Reprobaron</v>
      </c>
      <c r="I11" s="13" t="str">
        <f t="shared" si="2"/>
        <v>Reprobaron</v>
      </c>
      <c r="J11" s="13" t="str">
        <f t="shared" si="3"/>
        <v>Aprobaron</v>
      </c>
    </row>
    <row r="12" spans="2:10" x14ac:dyDescent="0.2">
      <c r="B12" s="13" t="s">
        <v>115</v>
      </c>
      <c r="C12" s="13">
        <v>3</v>
      </c>
      <c r="D12" s="13">
        <v>4</v>
      </c>
      <c r="E12" s="13">
        <v>5</v>
      </c>
      <c r="F12" s="13">
        <v>0</v>
      </c>
      <c r="G12" s="13" t="str">
        <f t="shared" si="0"/>
        <v>Aprobaron</v>
      </c>
      <c r="H12" s="13" t="str">
        <f t="shared" si="1"/>
        <v>Aprobaron</v>
      </c>
      <c r="I12" s="13" t="str">
        <f t="shared" si="2"/>
        <v>Aprobaron</v>
      </c>
      <c r="J12" s="13" t="str">
        <f t="shared" si="3"/>
        <v>Reprobaron</v>
      </c>
    </row>
    <row r="13" spans="2:10" x14ac:dyDescent="0.2">
      <c r="B13" s="13" t="s">
        <v>116</v>
      </c>
      <c r="C13" s="13">
        <v>5</v>
      </c>
      <c r="D13" s="13">
        <v>0</v>
      </c>
      <c r="E13" s="13">
        <v>4</v>
      </c>
      <c r="F13" s="13">
        <v>5</v>
      </c>
      <c r="G13" s="13" t="str">
        <f t="shared" si="0"/>
        <v>Aprobaron</v>
      </c>
      <c r="H13" s="13" t="str">
        <f t="shared" si="1"/>
        <v>Reprobaron</v>
      </c>
      <c r="I13" s="13" t="str">
        <f t="shared" si="2"/>
        <v>Aprobaron</v>
      </c>
      <c r="J13" s="13" t="str">
        <f t="shared" si="3"/>
        <v>Aprobaron</v>
      </c>
    </row>
    <row r="15" spans="2:10" x14ac:dyDescent="0.2">
      <c r="F15" s="1"/>
    </row>
  </sheetData>
  <mergeCells count="3">
    <mergeCell ref="B4:B5"/>
    <mergeCell ref="C4:F4"/>
    <mergeCell ref="G4:J4"/>
  </mergeCells>
  <conditionalFormatting sqref="G6:J13">
    <cfRule type="containsText" dxfId="4" priority="1" operator="containsText" text="Aprobaron">
      <formula>NOT(ISERROR(SEARCH("Aprobaron",G6)))</formula>
    </cfRule>
    <cfRule type="containsText" dxfId="3" priority="2" operator="containsText" text="Reprobaron">
      <formula>NOT(ISERROR(SEARCH("Reprobaron",G6)))</formula>
    </cfRule>
  </conditionalFormatting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EBDBA8-A3AA-4804-9E71-5B3AB6C26762}">
  <dimension ref="B1:AG28"/>
  <sheetViews>
    <sheetView showGridLines="0" zoomScale="60" zoomScaleNormal="60" workbookViewId="0"/>
  </sheetViews>
  <sheetFormatPr baseColWidth="10" defaultRowHeight="15" x14ac:dyDescent="0.2"/>
  <cols>
    <col min="1" max="1" width="4.44140625" customWidth="1"/>
    <col min="2" max="2" width="1.6640625" hidden="1" customWidth="1"/>
    <col min="10" max="10" width="16.21875" bestFit="1" customWidth="1"/>
    <col min="11" max="11" width="22.33203125" bestFit="1" customWidth="1"/>
    <col min="12" max="12" width="26.33203125" bestFit="1" customWidth="1"/>
    <col min="13" max="13" width="18.5546875" bestFit="1" customWidth="1"/>
    <col min="14" max="14" width="16.21875" bestFit="1" customWidth="1"/>
    <col min="15" max="15" width="10" bestFit="1" customWidth="1"/>
    <col min="16" max="16" width="10.33203125" bestFit="1" customWidth="1"/>
    <col min="17" max="17" width="12.77734375" bestFit="1" customWidth="1"/>
    <col min="18" max="18" width="10.77734375" bestFit="1" customWidth="1"/>
    <col min="19" max="19" width="11.5546875" bestFit="1" customWidth="1"/>
    <col min="27" max="27" width="15.109375" customWidth="1"/>
    <col min="28" max="28" width="22.33203125" bestFit="1" customWidth="1"/>
    <col min="29" max="29" width="20.5546875" bestFit="1" customWidth="1"/>
    <col min="30" max="30" width="23" customWidth="1"/>
    <col min="31" max="32" width="11.5546875" customWidth="1"/>
    <col min="33" max="33" width="14.77734375" bestFit="1" customWidth="1"/>
  </cols>
  <sheetData>
    <row r="1" spans="3:33" x14ac:dyDescent="0.2">
      <c r="C1" s="24" t="s">
        <v>140</v>
      </c>
      <c r="AB1" s="54" t="s">
        <v>250</v>
      </c>
      <c r="AC1" t="s">
        <v>258</v>
      </c>
      <c r="AD1" t="s">
        <v>257</v>
      </c>
      <c r="AE1" t="s">
        <v>256</v>
      </c>
      <c r="AF1" t="s">
        <v>255</v>
      </c>
      <c r="AG1" t="s">
        <v>254</v>
      </c>
    </row>
    <row r="2" spans="3:33" x14ac:dyDescent="0.2">
      <c r="AB2" s="6" t="s">
        <v>130</v>
      </c>
      <c r="AC2">
        <v>6</v>
      </c>
      <c r="AD2">
        <v>7</v>
      </c>
      <c r="AE2">
        <v>8</v>
      </c>
      <c r="AF2">
        <v>9</v>
      </c>
      <c r="AG2">
        <v>10</v>
      </c>
    </row>
    <row r="3" spans="3:33" x14ac:dyDescent="0.2">
      <c r="C3" s="22" t="s">
        <v>122</v>
      </c>
      <c r="D3" s="22" t="s">
        <v>123</v>
      </c>
      <c r="E3" s="22" t="s">
        <v>124</v>
      </c>
      <c r="F3" s="22" t="s">
        <v>125</v>
      </c>
      <c r="G3" s="22" t="s">
        <v>126</v>
      </c>
      <c r="H3" s="22" t="s">
        <v>127</v>
      </c>
      <c r="I3" s="22" t="s">
        <v>128</v>
      </c>
      <c r="AB3" s="6" t="s">
        <v>133</v>
      </c>
      <c r="AC3">
        <v>7</v>
      </c>
      <c r="AD3">
        <v>8</v>
      </c>
      <c r="AE3">
        <v>8</v>
      </c>
      <c r="AF3">
        <v>7</v>
      </c>
      <c r="AG3">
        <v>10</v>
      </c>
    </row>
    <row r="4" spans="3:33" x14ac:dyDescent="0.2">
      <c r="C4" s="20" t="s">
        <v>129</v>
      </c>
      <c r="D4" s="21">
        <v>7</v>
      </c>
      <c r="E4" s="21">
        <v>8</v>
      </c>
      <c r="F4" s="21">
        <v>6</v>
      </c>
      <c r="G4" s="21">
        <v>8</v>
      </c>
      <c r="H4" s="21">
        <v>10</v>
      </c>
      <c r="I4" s="21">
        <f>AVERAGE(D4:H4)</f>
        <v>7.8</v>
      </c>
      <c r="AB4" s="6" t="s">
        <v>129</v>
      </c>
      <c r="AC4">
        <v>7</v>
      </c>
      <c r="AD4">
        <v>8</v>
      </c>
      <c r="AE4">
        <v>6</v>
      </c>
      <c r="AF4">
        <v>8</v>
      </c>
      <c r="AG4">
        <v>10</v>
      </c>
    </row>
    <row r="5" spans="3:33" x14ac:dyDescent="0.2">
      <c r="C5" s="20" t="s">
        <v>130</v>
      </c>
      <c r="D5" s="21">
        <v>6</v>
      </c>
      <c r="E5" s="21">
        <v>7</v>
      </c>
      <c r="F5" s="21">
        <v>8</v>
      </c>
      <c r="G5" s="21">
        <v>9</v>
      </c>
      <c r="H5" s="21">
        <v>10</v>
      </c>
      <c r="I5" s="21">
        <f>AVERAGE(D5:H5)</f>
        <v>8</v>
      </c>
      <c r="AB5" s="6" t="s">
        <v>131</v>
      </c>
      <c r="AC5">
        <v>5</v>
      </c>
      <c r="AD5">
        <v>10</v>
      </c>
      <c r="AE5">
        <v>7</v>
      </c>
      <c r="AF5">
        <v>10</v>
      </c>
      <c r="AG5">
        <v>8</v>
      </c>
    </row>
    <row r="6" spans="3:33" x14ac:dyDescent="0.2">
      <c r="C6" s="20" t="s">
        <v>131</v>
      </c>
      <c r="D6" s="21">
        <v>5</v>
      </c>
      <c r="E6" s="21">
        <v>10</v>
      </c>
      <c r="F6" s="21">
        <v>7</v>
      </c>
      <c r="G6" s="21">
        <v>10</v>
      </c>
      <c r="H6" s="21">
        <v>8</v>
      </c>
      <c r="I6" s="21">
        <f t="shared" ref="I6:I8" si="0">AVERAGE(D6:H6)</f>
        <v>8</v>
      </c>
      <c r="AB6" s="6" t="s">
        <v>132</v>
      </c>
      <c r="AC6">
        <v>8</v>
      </c>
      <c r="AD6">
        <v>7</v>
      </c>
      <c r="AE6">
        <v>10</v>
      </c>
      <c r="AF6">
        <v>9</v>
      </c>
      <c r="AG6">
        <v>10</v>
      </c>
    </row>
    <row r="7" spans="3:33" x14ac:dyDescent="0.2">
      <c r="C7" s="20" t="s">
        <v>132</v>
      </c>
      <c r="D7" s="21">
        <v>8</v>
      </c>
      <c r="E7" s="21">
        <v>7</v>
      </c>
      <c r="F7" s="21">
        <v>10</v>
      </c>
      <c r="G7" s="21">
        <v>9</v>
      </c>
      <c r="H7" s="21">
        <v>10</v>
      </c>
      <c r="I7" s="21">
        <f t="shared" si="0"/>
        <v>8.8000000000000007</v>
      </c>
      <c r="AB7" s="6" t="s">
        <v>249</v>
      </c>
      <c r="AC7">
        <v>33</v>
      </c>
      <c r="AD7">
        <v>40</v>
      </c>
      <c r="AE7">
        <v>39</v>
      </c>
      <c r="AF7">
        <v>43</v>
      </c>
      <c r="AG7">
        <v>48</v>
      </c>
    </row>
    <row r="8" spans="3:33" x14ac:dyDescent="0.2">
      <c r="C8" s="20" t="s">
        <v>133</v>
      </c>
      <c r="D8" s="21">
        <v>7</v>
      </c>
      <c r="E8" s="21">
        <v>8</v>
      </c>
      <c r="F8" s="21">
        <v>8</v>
      </c>
      <c r="G8" s="21">
        <v>7</v>
      </c>
      <c r="H8" s="21">
        <v>10</v>
      </c>
      <c r="I8" s="21">
        <f t="shared" si="0"/>
        <v>8</v>
      </c>
    </row>
    <row r="9" spans="3:33" x14ac:dyDescent="0.2">
      <c r="C9" s="19"/>
      <c r="D9" s="19"/>
      <c r="E9" s="19"/>
      <c r="F9" s="19"/>
      <c r="G9" s="19"/>
      <c r="H9" s="19"/>
      <c r="I9" s="19"/>
      <c r="AB9" s="54" t="s">
        <v>250</v>
      </c>
      <c r="AC9" t="s">
        <v>253</v>
      </c>
      <c r="AD9" t="s">
        <v>251</v>
      </c>
    </row>
    <row r="10" spans="3:33" x14ac:dyDescent="0.2">
      <c r="C10" s="23" t="s">
        <v>134</v>
      </c>
      <c r="D10" s="19"/>
      <c r="E10" s="19"/>
      <c r="F10" s="19"/>
      <c r="G10" s="19"/>
      <c r="H10" s="19"/>
      <c r="I10" s="19"/>
      <c r="AB10" s="6" t="s">
        <v>130</v>
      </c>
      <c r="AC10">
        <v>6</v>
      </c>
      <c r="AD10">
        <v>10</v>
      </c>
    </row>
    <row r="11" spans="3:33" x14ac:dyDescent="0.2">
      <c r="C11" s="19"/>
      <c r="D11" s="19"/>
      <c r="E11" s="19"/>
      <c r="F11" s="19"/>
      <c r="G11" s="19"/>
      <c r="H11" s="19"/>
      <c r="I11" s="19"/>
      <c r="AB11" s="6" t="s">
        <v>133</v>
      </c>
      <c r="AC11">
        <v>7</v>
      </c>
      <c r="AD11">
        <v>10</v>
      </c>
    </row>
    <row r="12" spans="3:33" x14ac:dyDescent="0.2">
      <c r="C12" s="24" t="s">
        <v>135</v>
      </c>
      <c r="D12" s="19"/>
      <c r="E12" s="19"/>
      <c r="F12" s="19"/>
      <c r="G12" s="19"/>
      <c r="H12" s="19"/>
      <c r="I12" s="19"/>
      <c r="AB12" s="6" t="s">
        <v>129</v>
      </c>
      <c r="AC12">
        <v>7</v>
      </c>
      <c r="AD12">
        <v>10</v>
      </c>
    </row>
    <row r="13" spans="3:33" x14ac:dyDescent="0.2">
      <c r="C13" s="24" t="s">
        <v>136</v>
      </c>
      <c r="D13" s="19"/>
      <c r="E13" s="19"/>
      <c r="F13" s="19"/>
      <c r="G13" s="19"/>
      <c r="H13" s="19"/>
      <c r="I13" s="19"/>
      <c r="AB13" s="6" t="s">
        <v>131</v>
      </c>
      <c r="AC13">
        <v>5</v>
      </c>
      <c r="AD13">
        <v>8</v>
      </c>
    </row>
    <row r="14" spans="3:33" x14ac:dyDescent="0.2">
      <c r="C14" s="24" t="s">
        <v>137</v>
      </c>
      <c r="D14" s="19"/>
      <c r="E14" s="19"/>
      <c r="F14" s="19"/>
      <c r="G14" s="19"/>
      <c r="H14" s="19"/>
      <c r="I14" s="19"/>
      <c r="AB14" s="6" t="s">
        <v>132</v>
      </c>
      <c r="AC14">
        <v>8</v>
      </c>
      <c r="AD14">
        <v>10</v>
      </c>
    </row>
    <row r="15" spans="3:33" x14ac:dyDescent="0.2">
      <c r="C15" s="24" t="s">
        <v>138</v>
      </c>
      <c r="D15" s="19"/>
      <c r="E15" s="19"/>
      <c r="F15" s="19"/>
      <c r="G15" s="19"/>
      <c r="H15" s="19"/>
      <c r="I15" s="19"/>
      <c r="AB15" s="6" t="s">
        <v>249</v>
      </c>
      <c r="AC15">
        <v>6.6</v>
      </c>
      <c r="AD15">
        <v>9.6</v>
      </c>
    </row>
    <row r="16" spans="3:33" x14ac:dyDescent="0.2">
      <c r="C16" s="24" t="s">
        <v>139</v>
      </c>
    </row>
    <row r="17" spans="28:30" x14ac:dyDescent="0.2">
      <c r="AB17" s="54" t="s">
        <v>250</v>
      </c>
      <c r="AC17" t="s">
        <v>252</v>
      </c>
      <c r="AD17" t="s">
        <v>247</v>
      </c>
    </row>
    <row r="18" spans="28:30" x14ac:dyDescent="0.2">
      <c r="AB18" s="6">
        <v>8</v>
      </c>
      <c r="AC18">
        <v>1</v>
      </c>
      <c r="AD18">
        <v>8</v>
      </c>
    </row>
    <row r="19" spans="28:30" x14ac:dyDescent="0.2">
      <c r="AB19" s="6">
        <v>10</v>
      </c>
      <c r="AC19">
        <v>4</v>
      </c>
      <c r="AD19">
        <v>40</v>
      </c>
    </row>
    <row r="20" spans="28:30" x14ac:dyDescent="0.2">
      <c r="AB20" s="6" t="s">
        <v>249</v>
      </c>
      <c r="AC20">
        <v>5</v>
      </c>
      <c r="AD20">
        <v>48</v>
      </c>
    </row>
    <row r="22" spans="28:30" x14ac:dyDescent="0.2">
      <c r="AB22" s="54" t="s">
        <v>250</v>
      </c>
      <c r="AC22" t="s">
        <v>248</v>
      </c>
    </row>
    <row r="23" spans="28:30" x14ac:dyDescent="0.2">
      <c r="AB23" s="6" t="s">
        <v>130</v>
      </c>
      <c r="AC23">
        <v>8</v>
      </c>
    </row>
    <row r="24" spans="28:30" x14ac:dyDescent="0.2">
      <c r="AB24" s="6" t="s">
        <v>133</v>
      </c>
      <c r="AC24">
        <v>8</v>
      </c>
    </row>
    <row r="25" spans="28:30" x14ac:dyDescent="0.2">
      <c r="AB25" s="6" t="s">
        <v>129</v>
      </c>
      <c r="AC25">
        <v>7.8</v>
      </c>
    </row>
    <row r="26" spans="28:30" x14ac:dyDescent="0.2">
      <c r="AB26" s="6" t="s">
        <v>131</v>
      </c>
      <c r="AC26">
        <v>8</v>
      </c>
    </row>
    <row r="27" spans="28:30" x14ac:dyDescent="0.2">
      <c r="AB27" s="6" t="s">
        <v>132</v>
      </c>
      <c r="AC27">
        <v>8.8000000000000007</v>
      </c>
    </row>
    <row r="28" spans="28:30" x14ac:dyDescent="0.2">
      <c r="AB28" s="6" t="s">
        <v>249</v>
      </c>
      <c r="AC28">
        <v>40.6</v>
      </c>
    </row>
  </sheetData>
  <pageMargins left="0.7" right="0.7" top="0.75" bottom="0.75" header="0.3" footer="0.3"/>
  <drawing r:id="rId5"/>
  <extLst>
    <ext xmlns:x14="http://schemas.microsoft.com/office/spreadsheetml/2009/9/main" uri="{A8765BA9-456A-4dab-B4F3-ACF838C121DE}">
      <x14:slicerList>
        <x14:slicer r:id="rId6"/>
      </x14:slicerList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06AC82-8482-4915-9F7B-DB460DC7C16D}">
  <dimension ref="B2:O16"/>
  <sheetViews>
    <sheetView showGridLines="0" zoomScale="70" zoomScaleNormal="70" workbookViewId="0"/>
  </sheetViews>
  <sheetFormatPr baseColWidth="10" defaultRowHeight="15" x14ac:dyDescent="0.2"/>
  <cols>
    <col min="1" max="1" width="4.44140625" customWidth="1"/>
    <col min="2" max="2" width="3.88671875" hidden="1" customWidth="1"/>
    <col min="3" max="3" width="16.6640625" bestFit="1" customWidth="1"/>
    <col min="4" max="4" width="7.6640625" bestFit="1" customWidth="1"/>
    <col min="5" max="5" width="8.109375" bestFit="1" customWidth="1"/>
    <col min="6" max="6" width="8.21875" bestFit="1" customWidth="1"/>
    <col min="7" max="7" width="11.6640625" bestFit="1" customWidth="1"/>
    <col min="8" max="8" width="7.77734375" bestFit="1" customWidth="1"/>
    <col min="9" max="9" width="13.6640625" bestFit="1" customWidth="1"/>
    <col min="10" max="10" width="13.88671875" bestFit="1" customWidth="1"/>
    <col min="11" max="11" width="14.109375" bestFit="1" customWidth="1"/>
    <col min="12" max="15" width="14.6640625" bestFit="1" customWidth="1"/>
  </cols>
  <sheetData>
    <row r="2" spans="3:15" ht="19.5" x14ac:dyDescent="0.2">
      <c r="C2" s="36" t="s">
        <v>141</v>
      </c>
      <c r="D2" s="36" t="s">
        <v>142</v>
      </c>
      <c r="E2" s="36" t="s">
        <v>143</v>
      </c>
      <c r="F2" s="36" t="s">
        <v>144</v>
      </c>
      <c r="G2" s="36" t="s">
        <v>128</v>
      </c>
      <c r="H2" s="36" t="s">
        <v>145</v>
      </c>
      <c r="I2" s="36" t="s">
        <v>146</v>
      </c>
      <c r="J2" s="36" t="s">
        <v>147</v>
      </c>
      <c r="K2" s="36" t="s">
        <v>148</v>
      </c>
      <c r="L2" s="36" t="s">
        <v>149</v>
      </c>
      <c r="M2" s="36" t="s">
        <v>150</v>
      </c>
      <c r="N2" s="36" t="s">
        <v>151</v>
      </c>
      <c r="O2" s="36" t="s">
        <v>152</v>
      </c>
    </row>
    <row r="3" spans="3:15" ht="21" x14ac:dyDescent="0.35">
      <c r="C3" s="25" t="s">
        <v>153</v>
      </c>
      <c r="D3" s="25">
        <v>10</v>
      </c>
      <c r="E3" s="25">
        <v>11</v>
      </c>
      <c r="F3" s="26">
        <v>12</v>
      </c>
      <c r="G3" s="27">
        <f>AVERAGE(D3:F3)</f>
        <v>11</v>
      </c>
      <c r="H3" s="28">
        <v>4</v>
      </c>
      <c r="I3" s="27">
        <v>3</v>
      </c>
      <c r="J3" s="29">
        <v>36880</v>
      </c>
      <c r="K3" s="11" t="str">
        <f>IF(AND($G3&gt;=3), "Nota aprobatoria", "jalado")</f>
        <v>Nota aprobatoria</v>
      </c>
      <c r="L3" s="11" t="str">
        <f>IF(AND($G3&gt;=10,$H3&lt;8),"Aprobado", "Inhabilitado")</f>
        <v>Aprobado</v>
      </c>
      <c r="M3" s="11" t="str">
        <f>IF(AND($G3&gt;10,$H3&lt;8,$I3=3),"Todo OK"," ")</f>
        <v>Todo OK</v>
      </c>
      <c r="N3" s="11" t="str">
        <f>IF(AND($D3&gt;10,$E3&gt;11,$F3&gt;12,$H3&lt;8),"Considerar"," ")</f>
        <v xml:space="preserve"> </v>
      </c>
      <c r="O3" s="11" t="str">
        <f>IF(AND(MONTH($J3)=12,$H3&lt;5),"Aula A"," ")</f>
        <v>Aula A</v>
      </c>
    </row>
    <row r="4" spans="3:15" ht="21" x14ac:dyDescent="0.35">
      <c r="C4" s="25" t="s">
        <v>154</v>
      </c>
      <c r="D4" s="25">
        <v>11</v>
      </c>
      <c r="E4" s="25">
        <v>12</v>
      </c>
      <c r="F4" s="26">
        <v>14</v>
      </c>
      <c r="G4" s="27">
        <f t="shared" ref="G4:G9" si="0">AVERAGE(D4:F4)</f>
        <v>12.333333333333334</v>
      </c>
      <c r="H4" s="28">
        <v>7</v>
      </c>
      <c r="I4" s="27">
        <v>3</v>
      </c>
      <c r="J4" s="29">
        <v>44334</v>
      </c>
      <c r="K4" s="11" t="str">
        <f t="shared" ref="K4:K9" si="1">IF(AND($G4&gt;=3), "Nota aprobatoria", "jalado")</f>
        <v>Nota aprobatoria</v>
      </c>
      <c r="L4" s="11" t="str">
        <f t="shared" ref="L4:L9" si="2">IF(AND($G4&gt;=10,$H4&lt;8),"Aprobado", "Inhabilitado")</f>
        <v>Aprobado</v>
      </c>
      <c r="M4" s="11" t="str">
        <f t="shared" ref="M4:M9" si="3">IF(AND($G4&gt;10,$H4&lt;8,$I4=3),"Todo OK"," ")</f>
        <v>Todo OK</v>
      </c>
      <c r="N4" s="11" t="str">
        <f>IF(AND($D4&gt;10,$E4&gt;11,$F4&gt;12,$H4&lt;8),"Considerar"," ")</f>
        <v>Considerar</v>
      </c>
      <c r="O4" s="11" t="str">
        <f t="shared" ref="O4:O9" si="4">IF(AND(MONTH($J4)=12,$H4&lt;5),"Aula A"," ")</f>
        <v xml:space="preserve"> </v>
      </c>
    </row>
    <row r="5" spans="3:15" ht="21" x14ac:dyDescent="0.35">
      <c r="C5" s="25" t="s">
        <v>155</v>
      </c>
      <c r="D5" s="25">
        <v>8</v>
      </c>
      <c r="E5" s="25">
        <v>13</v>
      </c>
      <c r="F5" s="26">
        <v>15</v>
      </c>
      <c r="G5" s="27">
        <f t="shared" si="0"/>
        <v>12</v>
      </c>
      <c r="H5" s="28">
        <v>5</v>
      </c>
      <c r="I5" s="27">
        <v>3</v>
      </c>
      <c r="J5" s="29">
        <v>35034</v>
      </c>
      <c r="K5" s="11" t="str">
        <f t="shared" si="1"/>
        <v>Nota aprobatoria</v>
      </c>
      <c r="L5" s="11" t="str">
        <f t="shared" si="2"/>
        <v>Aprobado</v>
      </c>
      <c r="M5" s="11" t="str">
        <f t="shared" si="3"/>
        <v>Todo OK</v>
      </c>
      <c r="N5" s="11" t="str">
        <f t="shared" ref="N5:N9" si="5">IF(AND($D5&gt;10,$E5&gt;11,$F5&gt;12,$H5&lt;8),"Considerar"," ")</f>
        <v xml:space="preserve"> </v>
      </c>
      <c r="O5" s="11" t="str">
        <f t="shared" si="4"/>
        <v xml:space="preserve"> </v>
      </c>
    </row>
    <row r="6" spans="3:15" ht="21" x14ac:dyDescent="0.35">
      <c r="C6" s="30" t="s">
        <v>156</v>
      </c>
      <c r="D6" s="30">
        <v>10</v>
      </c>
      <c r="E6" s="30">
        <v>10</v>
      </c>
      <c r="F6" s="31">
        <v>10</v>
      </c>
      <c r="G6" s="32">
        <f t="shared" si="0"/>
        <v>10</v>
      </c>
      <c r="H6" s="33">
        <v>6</v>
      </c>
      <c r="I6" s="32">
        <v>2</v>
      </c>
      <c r="J6" s="34">
        <v>35156</v>
      </c>
      <c r="K6" s="11" t="str">
        <f t="shared" si="1"/>
        <v>Nota aprobatoria</v>
      </c>
      <c r="L6" s="11" t="str">
        <f t="shared" si="2"/>
        <v>Aprobado</v>
      </c>
      <c r="M6" s="11" t="str">
        <f t="shared" si="3"/>
        <v xml:space="preserve"> </v>
      </c>
      <c r="N6" s="11" t="str">
        <f t="shared" si="5"/>
        <v xml:space="preserve"> </v>
      </c>
      <c r="O6" s="11" t="str">
        <f t="shared" si="4"/>
        <v xml:space="preserve"> </v>
      </c>
    </row>
    <row r="7" spans="3:15" ht="21" x14ac:dyDescent="0.35">
      <c r="C7" s="25" t="s">
        <v>157</v>
      </c>
      <c r="D7" s="25">
        <v>15</v>
      </c>
      <c r="E7" s="25">
        <v>20</v>
      </c>
      <c r="F7" s="26">
        <v>8</v>
      </c>
      <c r="G7" s="27">
        <f t="shared" si="0"/>
        <v>14.333333333333334</v>
      </c>
      <c r="H7" s="28">
        <v>5</v>
      </c>
      <c r="I7" s="27">
        <v>2</v>
      </c>
      <c r="J7" s="29">
        <v>35469</v>
      </c>
      <c r="K7" s="11" t="str">
        <f t="shared" si="1"/>
        <v>Nota aprobatoria</v>
      </c>
      <c r="L7" s="11" t="str">
        <f t="shared" si="2"/>
        <v>Aprobado</v>
      </c>
      <c r="M7" s="11" t="str">
        <f t="shared" si="3"/>
        <v xml:space="preserve"> </v>
      </c>
      <c r="N7" s="11" t="str">
        <f t="shared" si="5"/>
        <v xml:space="preserve"> </v>
      </c>
      <c r="O7" s="11" t="str">
        <f t="shared" si="4"/>
        <v xml:space="preserve"> </v>
      </c>
    </row>
    <row r="8" spans="3:15" ht="21" x14ac:dyDescent="0.35">
      <c r="C8" s="25" t="s">
        <v>158</v>
      </c>
      <c r="D8" s="25">
        <v>10</v>
      </c>
      <c r="E8" s="25">
        <v>15</v>
      </c>
      <c r="F8" s="26">
        <v>11</v>
      </c>
      <c r="G8" s="27">
        <f t="shared" si="0"/>
        <v>12</v>
      </c>
      <c r="H8" s="28">
        <v>11</v>
      </c>
      <c r="I8" s="27">
        <v>2</v>
      </c>
      <c r="J8" s="29">
        <v>37250</v>
      </c>
      <c r="K8" s="11" t="str">
        <f t="shared" si="1"/>
        <v>Nota aprobatoria</v>
      </c>
      <c r="L8" s="11" t="str">
        <f t="shared" si="2"/>
        <v>Inhabilitado</v>
      </c>
      <c r="M8" s="11" t="str">
        <f t="shared" si="3"/>
        <v xml:space="preserve"> </v>
      </c>
      <c r="N8" s="11" t="str">
        <f t="shared" si="5"/>
        <v xml:space="preserve"> </v>
      </c>
      <c r="O8" s="11" t="str">
        <f t="shared" si="4"/>
        <v xml:space="preserve"> </v>
      </c>
    </row>
    <row r="9" spans="3:15" ht="21" x14ac:dyDescent="0.35">
      <c r="C9" s="25" t="s">
        <v>159</v>
      </c>
      <c r="D9" s="25">
        <v>5</v>
      </c>
      <c r="E9" s="25">
        <v>16</v>
      </c>
      <c r="F9" s="26">
        <v>12</v>
      </c>
      <c r="G9" s="27">
        <f t="shared" si="0"/>
        <v>11</v>
      </c>
      <c r="H9" s="28">
        <v>4</v>
      </c>
      <c r="I9" s="27">
        <v>3</v>
      </c>
      <c r="J9" s="29">
        <v>37584</v>
      </c>
      <c r="K9" s="11" t="str">
        <f t="shared" si="1"/>
        <v>Nota aprobatoria</v>
      </c>
      <c r="L9" s="11" t="str">
        <f t="shared" si="2"/>
        <v>Aprobado</v>
      </c>
      <c r="M9" s="11" t="str">
        <f t="shared" si="3"/>
        <v>Todo OK</v>
      </c>
      <c r="N9" s="11" t="str">
        <f t="shared" si="5"/>
        <v xml:space="preserve"> </v>
      </c>
      <c r="O9" s="11" t="str">
        <f t="shared" si="4"/>
        <v xml:space="preserve"> </v>
      </c>
    </row>
    <row r="12" spans="3:15" ht="48" customHeight="1" x14ac:dyDescent="0.35">
      <c r="C12" s="93" t="s">
        <v>160</v>
      </c>
      <c r="D12" s="94"/>
      <c r="E12" s="94"/>
      <c r="F12" s="94"/>
      <c r="G12" s="94"/>
      <c r="H12" s="94"/>
      <c r="I12" s="94"/>
      <c r="J12" s="94"/>
      <c r="K12" s="95"/>
      <c r="L12" s="37" t="s">
        <v>165</v>
      </c>
      <c r="M12" s="35"/>
      <c r="N12" s="35"/>
      <c r="O12" s="35"/>
    </row>
    <row r="13" spans="3:15" ht="48" customHeight="1" x14ac:dyDescent="0.35">
      <c r="C13" s="93" t="s">
        <v>162</v>
      </c>
      <c r="D13" s="94"/>
      <c r="E13" s="94"/>
      <c r="F13" s="94"/>
      <c r="G13" s="94"/>
      <c r="H13" s="94"/>
      <c r="I13" s="94"/>
      <c r="J13" s="94"/>
      <c r="K13" s="95"/>
      <c r="L13" s="37" t="s">
        <v>165</v>
      </c>
      <c r="M13" s="35"/>
      <c r="N13" s="35"/>
      <c r="O13" s="35"/>
    </row>
    <row r="14" spans="3:15" ht="48" customHeight="1" x14ac:dyDescent="0.35">
      <c r="C14" s="96" t="s">
        <v>163</v>
      </c>
      <c r="D14" s="96"/>
      <c r="E14" s="96"/>
      <c r="F14" s="96"/>
      <c r="G14" s="96"/>
      <c r="H14" s="96"/>
      <c r="I14" s="96"/>
      <c r="J14" s="96"/>
      <c r="K14" s="96"/>
      <c r="L14" s="37" t="s">
        <v>165</v>
      </c>
      <c r="M14" s="35"/>
      <c r="N14" s="35"/>
      <c r="O14" s="35"/>
    </row>
    <row r="15" spans="3:15" ht="48" customHeight="1" x14ac:dyDescent="0.2">
      <c r="C15" s="97" t="s">
        <v>164</v>
      </c>
      <c r="D15" s="97"/>
      <c r="E15" s="97"/>
      <c r="F15" s="97"/>
      <c r="G15" s="97"/>
      <c r="H15" s="97"/>
      <c r="I15" s="97"/>
      <c r="J15" s="97"/>
      <c r="K15" s="97"/>
      <c r="L15" s="37" t="s">
        <v>165</v>
      </c>
    </row>
    <row r="16" spans="3:15" ht="48" customHeight="1" x14ac:dyDescent="0.2">
      <c r="C16" s="98" t="s">
        <v>161</v>
      </c>
      <c r="D16" s="99"/>
      <c r="E16" s="99"/>
      <c r="F16" s="99"/>
      <c r="G16" s="99"/>
      <c r="H16" s="99"/>
      <c r="I16" s="99"/>
      <c r="J16" s="99"/>
      <c r="K16" s="100"/>
      <c r="L16" s="37" t="s">
        <v>165</v>
      </c>
    </row>
  </sheetData>
  <mergeCells count="5">
    <mergeCell ref="C12:K12"/>
    <mergeCell ref="C13:K13"/>
    <mergeCell ref="C14:K14"/>
    <mergeCell ref="C15:K15"/>
    <mergeCell ref="C16:K16"/>
  </mergeCells>
  <phoneticPr fontId="1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30B52E-BE51-4612-A138-F17D32662BE4}">
  <dimension ref="B3:J18"/>
  <sheetViews>
    <sheetView showGridLines="0" tabSelected="1" topLeftCell="D1" zoomScale="85" zoomScaleNormal="85" workbookViewId="0"/>
  </sheetViews>
  <sheetFormatPr baseColWidth="10" defaultRowHeight="15" x14ac:dyDescent="0.2"/>
  <cols>
    <col min="1" max="1" width="4.33203125" customWidth="1"/>
    <col min="4" max="4" width="11.88671875" customWidth="1"/>
    <col min="5" max="5" width="12.44140625" customWidth="1"/>
    <col min="8" max="8" width="67.5546875" bestFit="1" customWidth="1"/>
    <col min="9" max="9" width="11.88671875" bestFit="1" customWidth="1"/>
    <col min="10" max="10" width="11.109375" style="1"/>
  </cols>
  <sheetData>
    <row r="3" spans="2:10" ht="15.75" x14ac:dyDescent="0.25">
      <c r="B3" s="72" t="s">
        <v>0</v>
      </c>
      <c r="C3" s="73" t="s">
        <v>166</v>
      </c>
      <c r="D3" s="73" t="s">
        <v>167</v>
      </c>
      <c r="E3" s="73" t="s">
        <v>168</v>
      </c>
      <c r="F3" s="74" t="s">
        <v>169</v>
      </c>
      <c r="H3" s="47" t="s">
        <v>191</v>
      </c>
      <c r="I3" s="47" t="s">
        <v>192</v>
      </c>
    </row>
    <row r="4" spans="2:10" x14ac:dyDescent="0.2">
      <c r="B4" s="38" t="s">
        <v>170</v>
      </c>
      <c r="C4" s="38">
        <v>50</v>
      </c>
      <c r="D4" s="38" t="s">
        <v>171</v>
      </c>
      <c r="E4" s="38">
        <v>7</v>
      </c>
      <c r="F4" s="39">
        <v>1050</v>
      </c>
      <c r="H4" s="40" t="s">
        <v>194</v>
      </c>
      <c r="I4" s="41"/>
      <c r="J4" s="46" t="s">
        <v>193</v>
      </c>
    </row>
    <row r="5" spans="2:10" x14ac:dyDescent="0.2">
      <c r="B5" s="38" t="s">
        <v>172</v>
      </c>
      <c r="C5" s="38">
        <v>49</v>
      </c>
      <c r="D5" s="38" t="s">
        <v>173</v>
      </c>
      <c r="E5" s="38">
        <v>6</v>
      </c>
      <c r="F5" s="39">
        <v>1830</v>
      </c>
      <c r="H5" s="42" t="s">
        <v>195</v>
      </c>
      <c r="I5" s="43">
        <f>AVERAGE(Tabla3[Edad])</f>
        <v>39.799999999999997</v>
      </c>
      <c r="J5" s="46" t="s">
        <v>193</v>
      </c>
    </row>
    <row r="6" spans="2:10" x14ac:dyDescent="0.2">
      <c r="B6" s="38" t="s">
        <v>174</v>
      </c>
      <c r="C6" s="38">
        <v>33</v>
      </c>
      <c r="D6" s="38" t="s">
        <v>171</v>
      </c>
      <c r="E6" s="38">
        <v>6</v>
      </c>
      <c r="F6" s="39">
        <v>1410</v>
      </c>
      <c r="H6" s="44" t="s">
        <v>196</v>
      </c>
      <c r="I6" s="41">
        <f>AVERAGE(Tabla3[Jornada (horas)])</f>
        <v>6.6</v>
      </c>
      <c r="J6" s="46" t="s">
        <v>193</v>
      </c>
    </row>
    <row r="7" spans="2:10" x14ac:dyDescent="0.2">
      <c r="B7" s="38" t="s">
        <v>175</v>
      </c>
      <c r="C7" s="38">
        <v>36</v>
      </c>
      <c r="D7" s="38" t="s">
        <v>176</v>
      </c>
      <c r="E7" s="38">
        <v>7</v>
      </c>
      <c r="F7" s="39">
        <v>1380</v>
      </c>
      <c r="H7" s="45" t="s">
        <v>197</v>
      </c>
      <c r="I7" s="83">
        <f>SUM(Tabla3[Ventas])</f>
        <v>20800</v>
      </c>
      <c r="J7" s="46" t="s">
        <v>193</v>
      </c>
    </row>
    <row r="8" spans="2:10" x14ac:dyDescent="0.2">
      <c r="B8" s="38" t="s">
        <v>177</v>
      </c>
      <c r="C8" s="38">
        <v>31</v>
      </c>
      <c r="D8" s="38" t="s">
        <v>176</v>
      </c>
      <c r="E8" s="38">
        <v>5</v>
      </c>
      <c r="F8" s="39">
        <v>1040</v>
      </c>
      <c r="H8" s="44" t="s">
        <v>198</v>
      </c>
      <c r="I8">
        <f>COUNTIF(Tabla3[[#All],[Departamento]],"Dept1")</f>
        <v>4</v>
      </c>
      <c r="J8" s="46" t="s">
        <v>193</v>
      </c>
    </row>
    <row r="9" spans="2:10" x14ac:dyDescent="0.2">
      <c r="B9" s="38" t="s">
        <v>178</v>
      </c>
      <c r="C9" s="38">
        <v>31</v>
      </c>
      <c r="D9" s="38" t="s">
        <v>179</v>
      </c>
      <c r="E9" s="38">
        <v>8</v>
      </c>
      <c r="F9" s="39">
        <v>1580</v>
      </c>
      <c r="H9" s="40" t="s">
        <v>199</v>
      </c>
      <c r="I9" s="41">
        <f>SUMIF(Tabla3[Departamento],"Dept3",Tabla3[Ventas])</f>
        <v>6800</v>
      </c>
      <c r="J9" s="46" t="s">
        <v>193</v>
      </c>
    </row>
    <row r="10" spans="2:10" x14ac:dyDescent="0.2">
      <c r="B10" s="38" t="s">
        <v>180</v>
      </c>
      <c r="C10" s="38">
        <v>45</v>
      </c>
      <c r="D10" s="38" t="s">
        <v>173</v>
      </c>
      <c r="E10" s="38">
        <v>8</v>
      </c>
      <c r="F10" s="39">
        <v>1870</v>
      </c>
      <c r="H10" s="45" t="s">
        <v>200</v>
      </c>
      <c r="I10" s="83">
        <f>SUMIF(D3:D18,"Dept4",F3:F18)+SUMIF(D3:D18,"Dept5",F3:F18)</f>
        <v>4010</v>
      </c>
      <c r="J10" s="46" t="s">
        <v>193</v>
      </c>
    </row>
    <row r="11" spans="2:10" x14ac:dyDescent="0.2">
      <c r="B11" s="38" t="s">
        <v>181</v>
      </c>
      <c r="C11" s="38">
        <v>48</v>
      </c>
      <c r="D11" s="38" t="s">
        <v>176</v>
      </c>
      <c r="E11" s="38">
        <v>8</v>
      </c>
      <c r="F11" s="39">
        <v>1440</v>
      </c>
      <c r="H11" s="40" t="s">
        <v>201</v>
      </c>
      <c r="I11" s="84">
        <f>SUMIF(Tabla3[Ventas],"&gt;1200")</f>
        <v>15420</v>
      </c>
      <c r="J11" s="46" t="s">
        <v>193</v>
      </c>
    </row>
    <row r="12" spans="2:10" x14ac:dyDescent="0.2">
      <c r="B12" s="38" t="s">
        <v>182</v>
      </c>
      <c r="C12" s="38">
        <v>40</v>
      </c>
      <c r="D12" s="38" t="s">
        <v>173</v>
      </c>
      <c r="E12" s="38">
        <v>6</v>
      </c>
      <c r="F12" s="39">
        <v>1640</v>
      </c>
    </row>
    <row r="13" spans="2:10" x14ac:dyDescent="0.2">
      <c r="B13" s="38" t="s">
        <v>183</v>
      </c>
      <c r="C13" s="38">
        <v>38</v>
      </c>
      <c r="D13" s="38" t="s">
        <v>179</v>
      </c>
      <c r="E13" s="38">
        <v>5</v>
      </c>
      <c r="F13" s="39">
        <v>1060</v>
      </c>
    </row>
    <row r="14" spans="2:10" x14ac:dyDescent="0.2">
      <c r="B14" s="38" t="s">
        <v>184</v>
      </c>
      <c r="C14" s="38">
        <v>45</v>
      </c>
      <c r="D14" s="38" t="s">
        <v>171</v>
      </c>
      <c r="E14" s="38">
        <v>6</v>
      </c>
      <c r="F14" s="39">
        <v>1190</v>
      </c>
    </row>
    <row r="15" spans="2:10" x14ac:dyDescent="0.2">
      <c r="B15" s="38" t="s">
        <v>185</v>
      </c>
      <c r="C15" s="38">
        <v>33</v>
      </c>
      <c r="D15" s="38" t="s">
        <v>173</v>
      </c>
      <c r="E15" s="38">
        <v>8</v>
      </c>
      <c r="F15" s="39">
        <v>1460</v>
      </c>
    </row>
    <row r="16" spans="2:10" x14ac:dyDescent="0.2">
      <c r="B16" s="38" t="s">
        <v>186</v>
      </c>
      <c r="C16" s="38">
        <v>42</v>
      </c>
      <c r="D16" s="38" t="s">
        <v>187</v>
      </c>
      <c r="E16" s="38">
        <v>8</v>
      </c>
      <c r="F16" s="39">
        <v>1370</v>
      </c>
    </row>
    <row r="17" spans="2:6" x14ac:dyDescent="0.2">
      <c r="B17" s="38" t="s">
        <v>188</v>
      </c>
      <c r="C17" s="38">
        <v>42</v>
      </c>
      <c r="D17" s="38" t="s">
        <v>189</v>
      </c>
      <c r="E17" s="38">
        <v>5</v>
      </c>
      <c r="F17" s="39">
        <v>1440</v>
      </c>
    </row>
    <row r="18" spans="2:6" x14ac:dyDescent="0.2">
      <c r="B18" s="75" t="s">
        <v>190</v>
      </c>
      <c r="C18" s="75">
        <v>34</v>
      </c>
      <c r="D18" s="75" t="s">
        <v>171</v>
      </c>
      <c r="E18" s="75">
        <v>6</v>
      </c>
      <c r="F18" s="76">
        <v>1040</v>
      </c>
    </row>
  </sheetData>
  <phoneticPr fontId="12" type="noConversion"/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2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0.xml"/></Relationships>
</file>

<file path=customXml/_rels/item2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1.xml"/></Relationships>
</file>

<file path=customXml/_rels/item2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2.xml"/></Relationships>
</file>

<file path=customXml/_rels/item2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3.xml"/></Relationships>
</file>

<file path=customXml/_rels/item2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4.xml"/></Relationships>
</file>

<file path=customXml/_rels/item2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5.xml"/></Relationships>
</file>

<file path=customXml/_rels/item2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6.xml"/></Relationships>
</file>

<file path=customXml/_rels/item2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7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 T a b l a 1 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 T a b l a 6 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 T a b l a 3 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11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 T a b l a 5 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 T a b l a 5 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 C o l u m n s \ # < / K e y > < / D i a g r a m O b j e c t K e y > < D i a g r a m O b j e c t K e y > < K e y > C o l u m n s \ T a r e a s < / K e y > < / D i a g r a m O b j e c t K e y > < D i a g r a m O b j e c t K e y > < K e y > C o l u m n s \ 1   o   0 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> < M e a s u r e G r i d T e x t > < C o l u m n > 2 < / C o l u m n > < L a y e d O u t > t r u e < / L a y e d O u t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 C o l u m n s \ # 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 C o l u m n s \ T a r e a s 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 C o l u m n s \ 1   o   0 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 F u n c i o n e s 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 F u n c i o n e s 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 M e a s u r e s \ E d a d   m e d i a   d e   l o s   c o m e r c i a l e s < / K e y > < / D i a g r a m O b j e c t K e y > < D i a g r a m O b j e c t K e y > < K e y > M e a s u r e s \ E d a d   m e d i a   d e   l o s   c o m e r c i a l e s \ T a g I n f o \ F � r m u l a < / K e y > < / D i a g r a m O b j e c t K e y > < D i a g r a m O b j e c t K e y > < K e y > M e a s u r e s \ E d a d   m e d i a   d e   l o s   c o m e r c i a l e s \ T a g I n f o \ V a l o r < / K e y > < / D i a g r a m O b j e c t K e y > < D i a g r a m O b j e c t K e y > < K e y > C o l u m n s \ I D < / K e y > < / D i a g r a m O b j e c t K e y > < D i a g r a m O b j e c t K e y > < K e y > C o l u m n s \ E d a d < / K e y > < / D i a g r a m O b j e c t K e y > < D i a g r a m O b j e c t K e y > < K e y > C o l u m n s \ D e p a r t a m e n t o < / K e y > < / D i a g r a m O b j e c t K e y > < D i a g r a m O b j e c t K e y > < K e y > C o l u m n s \ J o r n a d a   ( h o r a s ) < / K e y > < / D i a g r a m O b j e c t K e y > < D i a g r a m O b j e c t K e y > < K e y > C o l u m n s \ V e n t a s 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> < M e a s u r e G r i d T e x t > < C o l u m n > 1 < / C o l u m n > < L a y e d O u t > t r u e < / L a y e d O u t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 M e a s u r e s \ E d a d   m e d i a   d e   l o s   c o m e r c i a l e s < / K e y > < / a : K e y > < a : V a l u e   i : t y p e = " M e a s u r e G r i d N o d e V i e w S t a t e " > < C o l u m n > 2 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 M e a s u r e s \ E d a d   m e d i a   d e   l o s   c o m e r c i a l e s \ T a g I n f o \ F � r m u l a 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 M e a s u r e s \ E d a d   m e d i a   d e   l o s   c o m e r c i a l e s \ T a g I n f o \ V a l o r 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 C o l u m n s \ E d a d 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 C o l u m n s \ D e p a r t a m e n t o 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 C o l u m n s \ J o r n a d a   ( h o r a s ) 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 C o l u m n s \ V e n t a s 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 T o - d o   l i s t   d e   T a r e a   d e   E x c e l 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 T o - d o   l i s t   d e   T a r e a   d e   E x c e l 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 M e a s u r e s \ P r o m e d i o   c o m p l e t a d o < / K e y > < / D i a g r a m O b j e c t K e y > < D i a g r a m O b j e c t K e y > < K e y > M e a s u r e s \ P r o m e d i o   c o m p l e t a d o \ T a g I n f o \ F � r m u l a < / K e y > < / D i a g r a m O b j e c t K e y > < D i a g r a m O b j e c t K e y > < K e y > M e a s u r e s \ P r o m e d i o   c o m p l e t a d o \ T a g I n f o \ V a l o r < / K e y > < / D i a g r a m O b j e c t K e y > < D i a g r a m O b j e c t K e y > < K e y > M e a s u r e s \ S u m a   d e   %   C o m p l e t o < / K e y > < / D i a g r a m O b j e c t K e y > < D i a g r a m O b j e c t K e y > < K e y > M e a s u r e s \ S u m a   d e   %   C o m p l e t o \ T a g I n f o \ F � r m u l a < / K e y > < / D i a g r a m O b j e c t K e y > < D i a g r a m O b j e c t K e y > < K e y > M e a s u r e s \ S u m a   d e   %   C o m p l e t o \ T a g I n f o \ V a l o r < / K e y > < / D i a g r a m O b j e c t K e y > < D i a g r a m O b j e c t K e y > < K e y > C o l u m n s \ %   C o m p l e t o < / K e y > < / D i a g r a m O b j e c t K e y > < D i a g r a m O b j e c t K e y > < K e y > C o l u m n s \ T a r e a s < / K e y > < / D i a g r a m O b j e c t K e y > < D i a g r a m O b j e c t K e y > < K e y > C o l u m n s \ E s t a d o < / K e y > < / D i a g r a m O b j e c t K e y > < D i a g r a m O b j e c t K e y > < K e y > L i n k s \ & l t ; C o l u m n s \ S u m a   d e   %   C o m p l e t o & g t ; - & l t ; M e a s u r e s \ %   C o m p l e t o & g t ; < / K e y > < / D i a g r a m O b j e c t K e y > < D i a g r a m O b j e c t K e y > < K e y > L i n k s \ & l t ; C o l u m n s \ S u m a   d e   %   C o m p l e t o & g t ; - & l t ; M e a s u r e s \ %   C o m p l e t o & g t ; \ C O L U M N < / K e y > < / D i a g r a m O b j e c t K e y > < D i a g r a m O b j e c t K e y > < K e y > L i n k s \ & l t ; C o l u m n s \ S u m a   d e   %   C o m p l e t o & g t ; - & l t ; M e a s u r e s \ %   C o m p l e t o & g t ; \ M E A S U R E 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> < M e a s u r e G r i d T e x t > < L a y e d O u t > t r u e < / L a y e d O u t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 M e a s u r e s \ P r o m e d i o   c o m p l e t a d o 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 M e a s u r e s \ P r o m e d i o   c o m p l e t a d o \ T a g I n f o \ F � r m u l a 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 c o m p l e t a d o \ T a g I n f o \ V a l o r 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 %   C o m p l e t o < / K e y > < / a : K e y > < a : V a l u e   i : t y p e = " M e a s u r e G r i d N o d e V i e w S t a t e " > < L a y e d O u t > t r u e < / L a y e d O u t > < R o w >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 %   C o m p l e t o \ T a g I n f o \ F � r m u l a 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 %   C o m p l e t o \ T a g I n f o \ V a l o r 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 C o l u m n s \ %   C o m p l e t o 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 C o l u m n s \ T a r e a s 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 C o l u m n s \ E s t a d o 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 %   C o m p l e t o & g t ; - & l t ; M e a s u r e s \ %   C o m p l e t o & g t ; 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 %   C o m p l e t o & g t ; - & l t ; M e a s u r e s \ %   C o m p l e t o & g t ; \ C O L U M N 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 %   C o m p l e t o & g t ; - & l t ; M e a s u r e s \ %   C o m p l e t o & g t ; \ M E A S U R E 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 V a r i o s 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 V a r i o s 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 M e a s u r e s \ I n g r e s o   t o t a l   s i n   d e s c u e s t o < / K e y > < / D i a g r a m O b j e c t K e y > < D i a g r a m O b j e c t K e y > < K e y > M e a s u r e s \ I n g r e s o   t o t a l   s i n   d e s c u e s t o \ T a g I n f o \ F � r m u l a < / K e y > < / D i a g r a m O b j e c t K e y > < D i a g r a m O b j e c t K e y > < K e y > M e a s u r e s \ I n g r e s o   t o t a l   s i n   d e s c u e s t o \ T a g I n f o \ V a l o r < / K e y > < / D i a g r a m O b j e c t K e y > < D i a g r a m O b j e c t K e y > < K e y > M e a s u r e s \ P r o m e d i o   d e   P r e c i o s < / K e y > < / D i a g r a m O b j e c t K e y > < D i a g r a m O b j e c t K e y > < K e y > M e a s u r e s \ P r o m e d i o   d e   P r e c i o s \ T a g I n f o \ F � r m u l a < / K e y > < / D i a g r a m O b j e c t K e y > < D i a g r a m O b j e c t K e y > < K e y > M e a s u r e s \ P r o m e d i o   d e   P r e c i o s \ T a g I n f o \ V a l o r < / K e y > < / D i a g r a m O b j e c t K e y > < D i a g r a m O b j e c t K e y > < K e y > M e a s u r e s \ C a n t i d a d   d e   P r o d u c t o s < / K e y > < / D i a g r a m O b j e c t K e y > < D i a g r a m O b j e c t K e y > < K e y > M e a s u r e s \ C a n t i d a d   d e   P r o d u c t o s \ T a g I n f o \ F � r m u l a < / K e y > < / D i a g r a m O b j e c t K e y > < D i a g r a m O b j e c t K e y > < K e y > M e a s u r e s \ C a n t i d a d   d e   P r o d u c t o s \ T a g I n f o \ V a l o r < / K e y > < / D i a g r a m O b j e c t K e y > < D i a g r a m O b j e c t K e y > < K e y > M e a s u r e s \ C a n t i d a d   d e   d e s c u e n t o s < / K e y > < / D i a g r a m O b j e c t K e y > < D i a g r a m O b j e c t K e y > < K e y > M e a s u r e s \ C a n t i d a d   d e   d e s c u e n t o s \ T a g I n f o \ F � r m u l a < / K e y > < / D i a g r a m O b j e c t K e y > < D i a g r a m O b j e c t K e y > < K e y > M e a s u r e s \ C a n t i d a d   d e   d e s c u e n t o s \ T a g I n f o \ V a l o r < / K e y > < / D i a g r a m O b j e c t K e y > < D i a g r a m O b j e c t K e y > < K e y > M e a s u r e s \ %   P r o m e d i o   d e s c u e n t o s < / K e y > < / D i a g r a m O b j e c t K e y > < D i a g r a m O b j e c t K e y > < K e y > M e a s u r e s \ %   P r o m e d i o   d e s c u e n t o s \ T a g I n f o \ F � r m u l a < / K e y > < / D i a g r a m O b j e c t K e y > < D i a g r a m O b j e c t K e y > < K e y > M e a s u r e s \ %   P r o m e d i o   d e s c u e n t o s \ T a g I n f o \ V a l o r < / K e y > < / D i a g r a m O b j e c t K e y > < D i a g r a m O b j e c t K e y > < K e y > M e a s u r e s \ P r e c i o   f i n a l   m � s   a l t o < / K e y > < / D i a g r a m O b j e c t K e y > < D i a g r a m O b j e c t K e y > < K e y > M e a s u r e s \ P r e c i o   f i n a l   m � s   a l t o \ T a g I n f o \ F � r m u l a < / K e y > < / D i a g r a m O b j e c t K e y > < D i a g r a m O b j e c t K e y > < K e y > M e a s u r e s \ P r e c i o   f i n a l   m � s   a l t o \ T a g I n f o \ V a l o r < / K e y > < / D i a g r a m O b j e c t K e y > < D i a g r a m O b j e c t K e y > < K e y > M e a s u r e s \ P r e c i o   F i n a l   m � s   b a j o < / K e y > < / D i a g r a m O b j e c t K e y > < D i a g r a m O b j e c t K e y > < K e y > M e a s u r e s \ P r e c i o   F i n a l   m � s   b a j o \ T a g I n f o \ F � r m u l a < / K e y > < / D i a g r a m O b j e c t K e y > < D i a g r a m O b j e c t K e y > < K e y > M e a s u r e s \ P r e c i o   F i n a l   m � s   b a j o \ T a g I n f o \ V a l o r < / K e y > < / D i a g r a m O b j e c t K e y > < D i a g r a m O b j e c t K e y > < K e y > M e a s u r e s \ M a y o r   d e s c u e n t o < / K e y > < / D i a g r a m O b j e c t K e y > < D i a g r a m O b j e c t K e y > < K e y > M e a s u r e s \ M a y o r   d e s c u e n t o \ T a g I n f o \ F � r m u l a < / K e y > < / D i a g r a m O b j e c t K e y > < D i a g r a m O b j e c t K e y > < K e y > M e a s u r e s \ M a y o r   d e s c u e n t o \ T a g I n f o \ V a l o r < / K e y > < / D i a g r a m O b j e c t K e y > < D i a g r a m O b j e c t K e y > < K e y > M e a s u r e s \ M e n o r   d e s c u e n t o < / K e y > < / D i a g r a m O b j e c t K e y > < D i a g r a m O b j e c t K e y > < K e y > M e a s u r e s \ M e n o r   d e s c u e n t o \ T a g I n f o \ F � r m u l a < / K e y > < / D i a g r a m O b j e c t K e y > < D i a g r a m O b j e c t K e y > < K e y > M e a s u r e s \ M e n o r   d e s c u e n t o \ T a g I n f o \ V a l o r < / K e y > < / D i a g r a m O b j e c t K e y > < D i a g r a m O b j e c t K e y > < K e y > M e a s u r e s \ C a n t i d a d   p r o m e d i o   d e   p r o d u c t o s   v e n d i d o s < / K e y > < / D i a g r a m O b j e c t K e y > < D i a g r a m O b j e c t K e y > < K e y > M e a s u r e s \ C a n t i d a d   p r o m e d i o   d e   p r o d u c t o s   v e n d i d o s \ T a g I n f o \ F � r m u l a < / K e y > < / D i a g r a m O b j e c t K e y > < D i a g r a m O b j e c t K e y > < K e y > M e a s u r e s \ C a n t i d a d   p r o m e d i o   d e   p r o d u c t o s   v e n d i d o s \ T a g I n f o \ V a l o r < / K e y > < / D i a g r a m O b j e c t K e y > < D i a g r a m O b j e c t K e y > < K e y > M e a s u r e s \ P r o m e d i o   d e l   p r e c i o   f i n a l < / K e y > < / D i a g r a m O b j e c t K e y > < D i a g r a m O b j e c t K e y > < K e y > M e a s u r e s \ P r o m e d i o   d e l   p r e c i o   f i n a l \ T a g I n f o \ F � r m u l a < / K e y > < / D i a g r a m O b j e c t K e y > < D i a g r a m O b j e c t K e y > < K e y > M e a s u r e s \ P r o m e d i o   d e l   p r e c i o   f i n a l \ T a g I n f o \ V a l o r < / K e y > < / D i a g r a m O b j e c t K e y > < D i a g r a m O b j e c t K e y > < K e y > M e a s u r e s \ P r o m e d i o   d e   l o s   p r o d u c t o s   c o n   d e s c u e n t o s < / K e y > < / D i a g r a m O b j e c t K e y > < D i a g r a m O b j e c t K e y > < K e y > M e a s u r e s \ P r o m e d i o   d e   l o s   p r o d u c t o s   c o n   d e s c u e n t o s \ T a g I n f o \ F � r m u l a < / K e y > < / D i a g r a m O b j e c t K e y > < D i a g r a m O b j e c t K e y > < K e y > M e a s u r e s \ P r o m e d i o   d e   l o s   p r o d u c t o s   c o n   d e s c u e n t o s \ T a g I n f o \ V a l o r < / K e y > < / D i a g r a m O b j e c t K e y > < D i a g r a m O b j e c t K e y > < K e y > M e a s u r e s \ S u m a   d e   I n g r e s o   s i n   d e s c u e s t o < / K e y > < / D i a g r a m O b j e c t K e y > < D i a g r a m O b j e c t K e y > < K e y > M e a s u r e s \ S u m a   d e   I n g r e s o   s i n   d e s c u e s t o \ T a g I n f o \ F � r m u l a < / K e y > < / D i a g r a m O b j e c t K e y > < D i a g r a m O b j e c t K e y > < K e y > M e a s u r e s \ S u m a   d e   I n g r e s o   s i n   d e s c u e s t o \ T a g I n f o \ V a l o r < / K e y > < / D i a g r a m O b j e c t K e y > < D i a g r a m O b j e c t K e y > < K e y > C o l u m n s \ I D < / K e y > < / D i a g r a m O b j e c t K e y > < D i a g r a m O b j e c t K e y > < K e y > C o l u m n s \ N o m b r e < / K e y > < / D i a g r a m O b j e c t K e y > < D i a g r a m O b j e c t K e y > < K e y > C o l u m n s \ A p e l l i d o < / K e y > < / D i a g r a m O b j e c t K e y > < D i a g r a m O b j e c t K e y > < K e y > C o l u m n s \ N o m b r e   C o m p l e t o < / K e y > < / D i a g r a m O b j e c t K e y > < D i a g r a m O b j e c t K e y > < K e y > C o l u m n s \ P r o d u c t o < / K e y > < / D i a g r a m O b j e c t K e y > < D i a g r a m O b j e c t K e y > < K e y > C o l u m n s \ P r e c i o < / K e y > < / D i a g r a m O b j e c t K e y > < D i a g r a m O b j e c t K e y > < K e y > C o l u m n s \ C a n t i d a d < / K e y > < / D i a g r a m O b j e c t K e y > < D i a g r a m O b j e c t K e y > < K e y > C o l u m n s \ D e s c u e n t o < / K e y > < / D i a g r a m O b j e c t K e y > < D i a g r a m O b j e c t K e y > < K e y > C o l u m n s \ P r e c i o   f i n a l < / K e y > < / D i a g r a m O b j e c t K e y > < D i a g r a m O b j e c t K e y > < K e y > C o l u m n s \ I n g r e s o   s i n   d e s c u e s t o < / K e y > < / D i a g r a m O b j e c t K e y > < D i a g r a m O b j e c t K e y > < K e y > L i n k s \ & l t ; C o l u m n s \ S u m a   d e   I n g r e s o   s i n   d e s c u e s t o & g t ; - & l t ; M e a s u r e s \ I n g r e s o   s i n   d e s c u e s t o & g t ; < / K e y > < / D i a g r a m O b j e c t K e y > < D i a g r a m O b j e c t K e y > < K e y > L i n k s \ & l t ; C o l u m n s \ S u m a   d e   I n g r e s o   s i n   d e s c u e s t o & g t ; - & l t ; M e a s u r e s \ I n g r e s o   s i n   d e s c u e s t o & g t ; \ C O L U M N < / K e y > < / D i a g r a m O b j e c t K e y > < D i a g r a m O b j e c t K e y > < K e y > L i n k s \ & l t ; C o l u m n s \ S u m a   d e   I n g r e s o   s i n   d e s c u e s t o & g t ; - & l t ; M e a s u r e s \ I n g r e s o   s i n   d e s c u e s t o & g t ; \ M E A S U R E 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 8 < / F o c u s C o l u m n > < F o c u s R o w > 8 < / F o c u s R o w > < S e l e c t i o n E n d C o l u m n > 8 < / S e l e c t i o n E n d C o l u m n > < S e l e c t i o n E n d R o w > 8 < / S e l e c t i o n E n d R o w > < S e l e c t i o n S t a r t C o l u m n > 8 < / S e l e c t i o n S t a r t C o l u m n > < S e l e c t i o n S t a r t R o w > 8 < / S e l e c t i o n S t a r t R o w > < T e x t s > < M e a s u r e G r i d T e x t > < C o l u m n > 9 < / C o l u m n > < L a y e d O u t > t r u e < / L a y e d O u t > < R o w > 1 0 < / R o w > < / M e a s u r e G r i d T e x t > < M e a s u r e G r i d T e x t > < C o l u m n > 9 < / C o l u m n > < L a y e d O u t > t r u e < / L a y e d O u t > < R o w > 1 1 < / R o w > < / M e a s u r e G r i d T e x t > < / T e x t s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 M e a s u r e s \ I n g r e s o   t o t a l   s i n   d e s c u e s t o 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 M e a s u r e s \ I n g r e s o   t o t a l   s i n   d e s c u e s t o \ T a g I n f o \ F � r m u l a 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 M e a s u r e s \ I n g r e s o   t o t a l   s i n   d e s c u e s t o \ T a g I n f o \ V a l o r 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 P r e c i o s < / K e y > < / a : K e y > < a : V a l u e   i : t y p e = " M e a s u r e G r i d N o d e V i e w S t a t e " > < C o l u m n > 9 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 M e a s u r e s \ P r o m e d i o   d e   P r e c i o s \ T a g I n f o \ F � r m u l a 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 P r e c i o s \ T a g I n f o \ V a l o r 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 M e a s u r e s \ C a n t i d a d   d e   P r o d u c t o s < / K e y > < / a : K e y > < a : V a l u e   i : t y p e = " M e a s u r e G r i d N o d e V i e w S t a t e " > < C o l u m n > 9 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 M e a s u r e s \ C a n t i d a d   d e   P r o d u c t o s \ T a g I n f o \ F � r m u l a 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 M e a s u r e s \ C a n t i d a d   d e   P r o d u c t o s \ T a g I n f o \ V a l o r 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 M e a s u r e s \ C a n t i d a d   d e   d e s c u e n t o s < / K e y > < / a : K e y > < a : V a l u e   i : t y p e = " M e a s u r e G r i d N o d e V i e w S t a t e " > < C o l u m n > 9 < / C o l u m n > < L a y e d O u t > t r u e < / L a y e d O u t > < R o w > 3 < / R o w > < / a : V a l u e > < / a : K e y V a l u e O f D i a g r a m O b j e c t K e y a n y T y p e z b w N T n L X > < a : K e y V a l u e O f D i a g r a m O b j e c t K e y a n y T y p e z b w N T n L X > < a : K e y > < K e y > M e a s u r e s \ C a n t i d a d   d e   d e s c u e n t o s \ T a g I n f o \ F � r m u l a 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 M e a s u r e s \ C a n t i d a d   d e   d e s c u e n t o s \ T a g I n f o \ V a l o r 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 P r o m e d i o   d e s c u e n t o s < / K e y > < / a : K e y > < a : V a l u e   i : t y p e = " M e a s u r e G r i d N o d e V i e w S t a t e " > < C o l u m n > 9 < / C o l u m n > < L a y e d O u t > t r u e < / L a y e d O u t > < R o w > 4 < / R o w > < / a : V a l u e > < / a : K e y V a l u e O f D i a g r a m O b j e c t K e y a n y T y p e z b w N T n L X > < a : K e y V a l u e O f D i a g r a m O b j e c t K e y a n y T y p e z b w N T n L X > < a : K e y > < K e y > M e a s u r e s \ %   P r o m e d i o   d e s c u e n t o s \ T a g I n f o \ F � r m u l a 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 M e a s u r e s \ %   P r o m e d i o   d e s c u e n t o s \ T a g I n f o \ V a l o r 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 M e a s u r e s \ P r e c i o   f i n a l   m � s   a l t o < / K e y > < / a : K e y > < a : V a l u e   i : t y p e = " M e a s u r e G r i d N o d e V i e w S t a t e " > < C o l u m n > 9 < / C o l u m n > < L a y e d O u t > t r u e < / L a y e d O u t > < R o w > 5 < / R o w > < / a : V a l u e > < / a : K e y V a l u e O f D i a g r a m O b j e c t K e y a n y T y p e z b w N T n L X > < a : K e y V a l u e O f D i a g r a m O b j e c t K e y a n y T y p e z b w N T n L X > < a : K e y > < K e y > M e a s u r e s \ P r e c i o   f i n a l   m � s   a l t o \ T a g I n f o \ F � r m u l a 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 M e a s u r e s \ P r e c i o   f i n a l   m � s   a l t o \ T a g I n f o \ V a l o r 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 M e a s u r e s \ P r e c i o   F i n a l   m � s   b a j o < / K e y > < / a : K e y > < a : V a l u e   i : t y p e = " M e a s u r e G r i d N o d e V i e w S t a t e " > < C o l u m n > 9 < / C o l u m n > < L a y e d O u t > t r u e < / L a y e d O u t > < R o w > 6 < / R o w > < / a : V a l u e > < / a : K e y V a l u e O f D i a g r a m O b j e c t K e y a n y T y p e z b w N T n L X > < a : K e y V a l u e O f D i a g r a m O b j e c t K e y a n y T y p e z b w N T n L X > < a : K e y > < K e y > M e a s u r e s \ P r e c i o   F i n a l   m � s   b a j o \ T a g I n f o \ F � r m u l a 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 M e a s u r e s \ P r e c i o   F i n a l   m � s   b a j o \ T a g I n f o \ V a l o r 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 M e a s u r e s \ M a y o r   d e s c u e n t o < / K e y > < / a : K e y > < a : V a l u e   i : t y p e = " M e a s u r e G r i d N o d e V i e w S t a t e " > < C o l u m n > 9 < / C o l u m n > < L a y e d O u t > t r u e < / L a y e d O u t > < R o w > 7 < / R o w > < / a : V a l u e > < / a : K e y V a l u e O f D i a g r a m O b j e c t K e y a n y T y p e z b w N T n L X > < a : K e y V a l u e O f D i a g r a m O b j e c t K e y a n y T y p e z b w N T n L X > < a : K e y > < K e y > M e a s u r e s \ M a y o r   d e s c u e n t o \ T a g I n f o \ F � r m u l a 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 M e a s u r e s \ M a y o r   d e s c u e n t o \ T a g I n f o \ V a l o r 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 M e a s u r e s \ M e n o r   d e s c u e n t o < / K e y > < / a : K e y > < a : V a l u e   i : t y p e = " M e a s u r e G r i d N o d e V i e w S t a t e " > < C o l u m n > 9 < / C o l u m n > < L a y e d O u t > t r u e < / L a y e d O u t > < R o w > 8 < / R o w > < / a : V a l u e > < / a : K e y V a l u e O f D i a g r a m O b j e c t K e y a n y T y p e z b w N T n L X > < a : K e y V a l u e O f D i a g r a m O b j e c t K e y a n y T y p e z b w N T n L X > < a : K e y > < K e y > M e a s u r e s \ M e n o r   d e s c u e n t o \ T a g I n f o \ F � r m u l a 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 M e a s u r e s \ M e n o r   d e s c u e n t o \ T a g I n f o \ V a l o r 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 M e a s u r e s \ C a n t i d a d   p r o m e d i o   d e   p r o d u c t o s   v e n d i d o s 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 M e a s u r e s \ C a n t i d a d   p r o m e d i o   d e   p r o d u c t o s   v e n d i d o s \ T a g I n f o \ F � r m u l a 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 M e a s u r e s \ C a n t i d a d   p r o m e d i o   d e   p r o d u c t o s   v e n d i d o s \ T a g I n f o \ V a l o r 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 d e l   p r e c i o   f i n a l < / K e y > < / a : K e y > < a : V a l u e   i : t y p e = " M e a s u r e G r i d N o d e V i e w S t a t e "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 M e a s u r e s \ P r o m e d i o   d e l   p r e c i o   f i n a l \ T a g I n f o \ F � r m u l a 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 d e l   p r e c i o   f i n a l \ T a g I n f o \ V a l o r 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 l o s   p r o d u c t o s   c o n   d e s c u e n t o s < / K e y > < / a : K e y > < a : V a l u e   i : t y p e = " M e a s u r e G r i d N o d e V i e w S t a t e " > < C o l u m n > 9 < / C o l u m n > < L a y e d O u t > t r u e < / L a y e d O u t > < R o w > 9 < / R o w > < / a : V a l u e > < / a : K e y V a l u e O f D i a g r a m O b j e c t K e y a n y T y p e z b w N T n L X > < a : K e y V a l u e O f D i a g r a m O b j e c t K e y a n y T y p e z b w N T n L X > < a : K e y > < K e y > M e a s u r e s \ P r o m e d i o   d e   l o s   p r o d u c t o s   c o n   d e s c u e n t o s \ T a g I n f o \ F � r m u l a 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 M e a s u r e s \ P r o m e d i o   d e   l o s   p r o d u c t o s   c o n   d e s c u e n t o s \ T a g I n f o \ V a l o r 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 I n g r e s o   s i n   d e s c u e s t o < / K e y > < / a : K e y > < a : V a l u e   i : t y p e = " M e a s u r e G r i d N o d e V i e w S t a t e " > < C o l u m n > 9 < / C o l u m n > < L a y e d O u t > t r u e < / L a y e d O u t > < R o w > 1 2 < / R o w > < W a s U I I n v i s i b l e > t r u e < / W a s U I I n v i s i b l e > < / a : V a l u e > < / a : K e y V a l u e O f D i a g r a m O b j e c t K e y a n y T y p e z b w N T n L X > < a : K e y V a l u e O f D i a g r a m O b j e c t K e y a n y T y p e z b w N T n L X > < a : K e y > < K e y > M e a s u r e s \ S u m a   d e   I n g r e s o   s i n   d e s c u e s t o \ T a g I n f o \ F � r m u l a 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 M e a s u r e s \ S u m a   d e   I n g r e s o   s i n   d e s c u e s t o \ T a g I n f o \ V a l o r 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 C o l u m n s \ A p e l l i d o 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 C o l u m n s \ N o m b r e   C o m p l e t o 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M e a s u r e G r i d N o d e V i e w S t a t e " > < C o l u m n > 4 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M e a s u r e G r i d N o d e V i e w S t a t e " > < C o l u m n > 5 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M e a s u r e G r i d N o d e V i e w S t a t e " > < C o l u m n > 6 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 C o l u m n s \ D e s c u e n t o < / K e y > < / a : K e y > < a : V a l u e   i : t y p e = " M e a s u r e G r i d N o d e V i e w S t a t e " > < C o l u m n > 7 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 C o l u m n s \ P r e c i o   f i n a l < / K e y > < / a : K e y > < a : V a l u e   i : t y p e = " M e a s u r e G r i d N o d e V i e w S t a t e " > < C o l u m n > 8 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 C o l u m n s \ I n g r e s o   s i n   d e s c u e s t o < / K e y > < / a : K e y > < a : V a l u e   i : t y p e = " M e a s u r e G r i d N o d e V i e w S t a t e " > < C o l u m n > 9 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 L i n k s \ & l t ; C o l u m n s \ S u m a   d e   I n g r e s o   s i n   d e s c u e s t o & g t ; - & l t ; M e a s u r e s \ I n g r e s o   s i n   d e s c u e s t o & g t ; < / K e y > < / a : K e y > < a : V a l u e   i : t y p e = " M e a s u r e G r i d V i e w S t a t e I D i a g r a m L i n k " / > < / a : K e y V a l u e O f D i a g r a m O b j e c t K e y a n y T y p e z b w N T n L X > < a : K e y V a l u e O f D i a g r a m O b j e c t K e y a n y T y p e z b w N T n L X > < a : K e y > < K e y > L i n k s \ & l t ; C o l u m n s \ S u m a   d e   I n g r e s o   s i n   d e s c u e s t o & g t ; - & l t ; M e a s u r e s \ I n g r e s o   s i n   d e s c u e s t o & g t ; \ C O L U M N < / K e y > < / a : K e y > < a : V a l u e   i : t y p e = " M e a s u r e G r i d V i e w S t a t e I D i a g r a m L i n k E n d p o i n t " / > < / a : K e y V a l u e O f D i a g r a m O b j e c t K e y a n y T y p e z b w N T n L X > < a : K e y V a l u e O f D i a g r a m O b j e c t K e y a n y T y p e z b w N T n L X > < a : K e y > < K e y > L i n k s \ & l t ; C o l u m n s \ S u m a   d e   I n g r e s o   s i n   d e s c u e s t o & g t ; - & l t ; M e a s u r e s \ I n g r e s o   s i n   d e s c u e s t o & g t ; \ M E A S U R E < / K e y > < / a : K e y > < a : V a l u e   i : t y p e = " M e a s u r e G r i d V i e w S t a t e I D i a g r a m L i n k E n d p o i n t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2 c a 1 0 f d 8 - 1 d 1 3 - 4 2 a b - a 5 0 c - c 9 6 0 0 a 5 c 3 8 7 8 " > < C u s t o m C o n t e n t > < ! [ C D A T A [ < ? x m l   v e r s i o n = " 1 . 0 "   e n c o d i n g = " u t f - 1 6 " ? > < S e t t i n g s > < C a l c u l a t e d F i e l d s > < i t e m > < M e a s u r e N a m e > I n g r e s o   t o t a l   s i n   d e s c u e s t o < / M e a s u r e N a m e > < D i s p l a y N a m e > I n g r e s o   t o t a l   s i n   d e s c u e s t o < / D i s p l a y N a m e > < V i s i b l e > F a l s e < / V i s i b l e > < / i t e m > < i t e m > < M e a s u r e N a m e > P r o m e d i o   d e   P r e c i o s < / M e a s u r e N a m e > < D i s p l a y N a m e > P r o m e d i o   d e   P r e c i o s < / D i s p l a y N a m e > < V i s i b l e > F a l s e < / V i s i b l e > < / i t e m > < i t e m > < M e a s u r e N a m e > C a n t i d a d   d e   P r o d u c t o s < / M e a s u r e N a m e > < D i s p l a y N a m e > C a n t i d a d   d e   P r o d u c t o s < / D i s p l a y N a m e > < V i s i b l e > F a l s e < / V i s i b l e > < / i t e m > < i t e m > < M e a s u r e N a m e > C a n t i d a d   d e   d e s c u e n t o s < / M e a s u r e N a m e > < D i s p l a y N a m e > C a n t i d a d   d e   d e s c u e n t o s < / D i s p l a y N a m e > < V i s i b l e > F a l s e < / V i s i b l e > < / i t e m > < i t e m > < M e a s u r e N a m e > %   P r o m e d i o   d e s c u e n t o s < / M e a s u r e N a m e > < D i s p l a y N a m e > %   P r o m e d i o   d e s c u e n t o s < / D i s p l a y N a m e > < V i s i b l e > F a l s e < / V i s i b l e > < / i t e m > < i t e m > < M e a s u r e N a m e > P r e c i o   f i n a l   m � s   a l t o < / M e a s u r e N a m e > < D i s p l a y N a m e > P r e c i o   f i n a l   m � s   a l t o < / D i s p l a y N a m e > < V i s i b l e > F a l s e < / V i s i b l e > < / i t e m > < i t e m > < M e a s u r e N a m e > P r e c i o   F i n a l   m � s   b a j o < / M e a s u r e N a m e > < D i s p l a y N a m e > P r e c i o   F i n a l   m � s   b a j o < / D i s p l a y N a m e > < V i s i b l e > F a l s e < / V i s i b l e > < / i t e m > < i t e m > < M e a s u r e N a m e > M a y o r   d e s c u e n t o < / M e a s u r e N a m e > < D i s p l a y N a m e > M a y o r   d e s c u e n t o < / D i s p l a y N a m e > < V i s i b l e > F a l s e < / V i s i b l e > < / i t e m > < i t e m > < M e a s u r e N a m e > M e n o r   d e s c u e n t o < / M e a s u r e N a m e > < D i s p l a y N a m e > M e n o r   d e s c u e n t o < / D i s p l a y N a m e > < V i s i b l e > F a l s e < / V i s i b l e > < / i t e m > < i t e m > < M e a s u r e N a m e > C a n t i d a d   p r o m e d i o   d e   p r o d u c t o s   v e n d i d o s < / M e a s u r e N a m e > < D i s p l a y N a m e > C a n t i d a d   p r o m e d i o   d e   p r o d u c t o s   v e n d i d o s < / D i s p l a y N a m e > < V i s i b l e > F a l s e < / V i s i b l e > < / i t e m > < i t e m > < M e a s u r e N a m e > P r o m e d i o   d e l   p r e c i o   f i n a l < / M e a s u r e N a m e > < D i s p l a y N a m e > P r o m e d i o   d e l   p r e c i o   f i n a l < / D i s p l a y N a m e > < V i s i b l e > F a l s e < / V i s i b l e > < / i t e m > < i t e m > < M e a s u r e N a m e > P r o m e d i o   c o m p l e t a d o < / M e a s u r e N a m e > < D i s p l a y N a m e > P r o m e d i o   c o m p l e t a d o < / D i s p l a y N a m e > < V i s i b l e > F a l s e < / V i s i b l e > < / i t e m > < i t e m > < M e a s u r e N a m e > P r o m e d i o   d e   l o s   p r o d u c t o s   c o n   d e s c u e n t o s < / M e a s u r e N a m e > < D i s p l a y N a m e > P r o m e d i o   d e   l o s   p r o d u c t o s   c o n   d e s c u e n t o s 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 F u n c i o n e s 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 F u n c i o n e s 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 C o l u m n s \ D e p a r t a m e n t o 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 C o l u m n s \ J o r n a d a   ( h o r a s ) 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 C o l u m n s \ V e n t a s 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 T o - d o   l i s t   d e   T a r e a   d e   E x c e l 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 T o - d o   l i s t   d e   T a r e a   d e   E x c e l 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 C o l u m n s \ %   C o m p l e t o 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 C o l u m n s \ T a r e a s 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 C o l u m n s \ E s t a d o 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 T a b l a 5 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 T a b l a 5 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 C o l u m n s \ # 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 C o l u m n s \ T a r e a s 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 C o l u m n s \ 1   o   0 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 V a r i o s 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 V a r i o s 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 C o l u m n s \ A p e l l i d o 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 C o l u m n s \ N o m b r e   C o m p l e t o 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 C o l u m n s \ P r o d u c t o 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 C o l u m n s \ C a n t i d a d 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 C o l u m n s \ D e s c u e n t o 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 C o l u m n s \ P r e c i o   f i n a l 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 C o l u m n s \ I n g r e s o   s i n   d e s c u e s t o 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0 f f 7 4 b e 9 - e 6 a 9 - 4 d 1 6 - b 1 4 c - a 2 3 a f b 1 c 8 3 1 1 " > < C u s t o m C o n t e n t > < ! [ C D A T A [ < ? x m l   v e r s i o n = " 1 . 0 "   e n c o d i n g = " u t f - 1 6 " ? > < S e t t i n g s > < C a l c u l a t e d F i e l d s > < i t e m > < M e a s u r e N a m e > I n g r e s o   t o t a l   s i n   d e s c u e s t o < / M e a s u r e N a m e > < D i s p l a y N a m e > I n g r e s o   t o t a l   s i n   d e s c u e s t o < / D i s p l a y N a m e > < V i s i b l e > F a l s e < / V i s i b l e > < / i t e m > < i t e m > < M e a s u r e N a m e > P r o m e d i o   d e   P r e c i o s < / M e a s u r e N a m e > < D i s p l a y N a m e > P r o m e d i o   d e   P r e c i o s < / D i s p l a y N a m e > < V i s i b l e > F a l s e < / V i s i b l e > < / i t e m > < i t e m > < M e a s u r e N a m e > C a n t i d a d   d e   P r o d u c t o s < / M e a s u r e N a m e > < D i s p l a y N a m e > C a n t i d a d   d e   P r o d u c t o s < / D i s p l a y N a m e > < V i s i b l e > F a l s e < / V i s i b l e > < / i t e m > < i t e m > < M e a s u r e N a m e > C a n t i d a d   d e   d e s c u e n t o s < / M e a s u r e N a m e > < D i s p l a y N a m e > C a n t i d a d   d e   d e s c u e n t o s < / D i s p l a y N a m e > < V i s i b l e > F a l s e < / V i s i b l e > < / i t e m > < i t e m > < M e a s u r e N a m e > %   P r o m e d i o   d e s c u e n t o s < / M e a s u r e N a m e > < D i s p l a y N a m e > %   P r o m e d i o   d e s c u e n t o s < / D i s p l a y N a m e > < V i s i b l e > F a l s e < / V i s i b l e > < / i t e m > < i t e m > < M e a s u r e N a m e > P r e c i o   f i n a l   m � s   a l t o < / M e a s u r e N a m e > < D i s p l a y N a m e > P r e c i o   f i n a l   m � s   a l t o < / D i s p l a y N a m e > < V i s i b l e > F a l s e < / V i s i b l e > < / i t e m > < i t e m > < M e a s u r e N a m e > P r e c i o   F i n a l   m � s   b a j o < / M e a s u r e N a m e > < D i s p l a y N a m e > P r e c i o   F i n a l   m � s   b a j o < / D i s p l a y N a m e > < V i s i b l e > F a l s e < / V i s i b l e > < / i t e m > < i t e m > < M e a s u r e N a m e > M a y o r   d e s c u e n t o < / M e a s u r e N a m e > < D i s p l a y N a m e > M a y o r   d e s c u e n t o < / D i s p l a y N a m e > < V i s i b l e > F a l s e < / V i s i b l e > < / i t e m > < i t e m > < M e a s u r e N a m e > M e n o r   d e s c u e n t o < / M e a s u r e N a m e > < D i s p l a y N a m e > M e n o r   d e s c u e n t o < / D i s p l a y N a m e > < V i s i b l e > F a l s e < / V i s i b l e > < / i t e m > < i t e m > < M e a s u r e N a m e > C a n t i d a d   p r o m e d i o   d e   p r o d u c t o s   v e n d i d o s < / M e a s u r e N a m e > < D i s p l a y N a m e > C a n t i d a d   p r o m e d i o   d e   p r o d u c t o s   v e n d i d o s < / D i s p l a y N a m e > < V i s i b l e > F a l s e < / V i s i b l e > < / i t e m > < i t e m > < M e a s u r e N a m e > P r o m e d i o   d e l   p r e c i o   f i n a l < / M e a s u r e N a m e > < D i s p l a y N a m e > P r o m e d i o   d e l   p r e c i o   f i n a l < / D i s p l a y N a m e > < V i s i b l e > F a l s e < / V i s i b l e > < / i t e m > < i t e m > < M e a s u r e N a m e > P r o m e d i o   c o m p l e t a d o < / M e a s u r e N a m e > < D i s p l a y N a m e > P r o m e d i o   c o m p l e t a d o < / D i s p l a y N a m e > < V i s i b l e > F a l s e < / V i s i b l e > < / i t e m > < i t e m > < M e a s u r e N a m e > P r o m e d i o   d e   l o s   p r o d u c t o s   c o n   d e s c u e n t o s < / M e a s u r e N a m e > < D i s p l a y N a m e > P r o m e d i o   d e   l o s   p r o d u c t o s   c o n   d e s c u e n t o s < / D i s p l a y N a m e > < V i s i b l e > F a l s e < / V i s i b l e > < / i t e m > < i t e m > < M e a s u r e N a m e > E d a d   m e d i a   d e   l o s   c o m e r c i a l e s < / M e a s u r e N a m e > < D i s p l a y N a m e > E d a d   m e d i a   d e   l o s   c o m e r c i a l e s 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6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17.xml>��< ? x m l   v e r s i o n = " 1 . 0 "   e n c o d i n g = " U T F - 1 6 " ? > < G e m i n i   x m l n s = " h t t p : / / g e m i n i / p i v o t c u s t o m i z a t i o n / T a b l e X M L _ T a b l a 3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 5 4 < / i n t > < / v a l u e > < / i t e m > < i t e m > < k e y > < s t r i n g > E d a d < / s t r i n g > < / k e y > < v a l u e > < i n t > 7 0 < / i n t > < / v a l u e > < / i t e m > < i t e m > < k e y > < s t r i n g > D e p a r t a m e n t o < / s t r i n g > < / k e y > < v a l u e > < i n t > 2 3 4 < / i n t > < / v a l u e > < / i t e m > < i t e m > < k e y > < s t r i n g > J o r n a d a   ( h o r a s ) < / s t r i n g > < / k e y > < v a l u e > < i n t > 1 3 3 < / i n t > < / v a l u e > < / i t e m > < i t e m > < k e y > < s t r i n g > V e n t a s < / s t r i n g > < / k e y > < v a l u e > < i n t > 7 8 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 E d a d < / s t r i n g > < / k e y > < v a l u e > < i n t > 1 < / i n t > < / v a l u e > < / i t e m > < i t e m > < k e y > < s t r i n g > D e p a r t a m e n t o < / s t r i n g > < / k e y > < v a l u e > < i n t > 2 < / i n t > < / v a l u e > < / i t e m > < i t e m > < k e y > < s t r i n g > J o r n a d a   ( h o r a s ) < / s t r i n g > < / k e y > < v a l u e > < i n t > 3 < / i n t > < / v a l u e > < / i t e m > < i t e m > < k e y > < s t r i n g > V e n t a s < / s t r i n g > < / k e y > < v a l u e > < i n t > 4 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8.xml>��< ? x m l   v e r s i o n = " 1 . 0 "   e n c o d i n g = " U T F - 1 6 " ? > < G e m i n i   x m l n s = " h t t p : / / g e m i n i / p i v o t c u s t o m i z a t i o n / 9 9 b 5 7 2 9 3 - f a c 4 - 4 5 1 a - b 4 f 4 - 7 8 6 b 5 3 5 6 c 7 b d " > < C u s t o m C o n t e n t > < ! [ C D A T A [ < ? x m l   v e r s i o n = " 1 . 0 "   e n c o d i n g = " u t f - 1 6 " ? > < S e t t i n g s > < C a l c u l a t e d F i e l d s > < i t e m > < M e a s u r e N a m e > I n g r e s o   t o t a l   s i n   d e s c u e s t o < / M e a s u r e N a m e > < D i s p l a y N a m e > I n g r e s o   t o t a l   s i n   d e s c u e s t o < / D i s p l a y N a m e > < V i s i b l e > F a l s e < / V i s i b l e > < / i t e m > < i t e m > < M e a s u r e N a m e > P r o m e d i o   d e   P r e c i o s < / M e a s u r e N a m e > < D i s p l a y N a m e > P r o m e d i o   d e   P r e c i o s < / D i s p l a y N a m e > < V i s i b l e > F a l s e < / V i s i b l e > < / i t e m > < i t e m > < M e a s u r e N a m e > C a n t i d a d   d e   P r o d u c t o s < / M e a s u r e N a m e > < D i s p l a y N a m e > C a n t i d a d   d e   P r o d u c t o s < / D i s p l a y N a m e > < V i s i b l e > F a l s e < / V i s i b l e > < / i t e m > < i t e m > < M e a s u r e N a m e > C a n t i d a d   d e   d e s c u e n t o s < / M e a s u r e N a m e > < D i s p l a y N a m e > C a n t i d a d   d e   d e s c u e n t o s < / D i s p l a y N a m e > < V i s i b l e > F a l s e < / V i s i b l e > < / i t e m > < i t e m > < M e a s u r e N a m e > %   P r o m e d i o   d e s c u e n t o s < / M e a s u r e N a m e > < D i s p l a y N a m e > %   P r o m e d i o   d e s c u e n t o s < / D i s p l a y N a m e > < V i s i b l e > F a l s e < / V i s i b l e > < / i t e m > < i t e m > < M e a s u r e N a m e > P r e c i o   f i n a l   m � s   a l t o < / M e a s u r e N a m e > < D i s p l a y N a m e > P r e c i o   f i n a l   m � s   a l t o < / D i s p l a y N a m e > < V i s i b l e > F a l s e < / V i s i b l e > < / i t e m > < i t e m > < M e a s u r e N a m e > P r e c i o   F i n a l   m � s   b a j o < / M e a s u r e N a m e > < D i s p l a y N a m e > P r e c i o   F i n a l   m � s   b a j o < / D i s p l a y N a m e > < V i s i b l e > F a l s e < / V i s i b l e > < / i t e m > < i t e m > < M e a s u r e N a m e > M a y o r   d e s c u e n t o < / M e a s u r e N a m e > < D i s p l a y N a m e > M a y o r   d e s c u e n t o < / D i s p l a y N a m e > < V i s i b l e > F a l s e < / V i s i b l e > < / i t e m > < i t e m > < M e a s u r e N a m e > M e n o r   d e s c u e n t o < / M e a s u r e N a m e > < D i s p l a y N a m e > M e n o r   d e s c u e n t o < / D i s p l a y N a m e > < V i s i b l e > F a l s e < / V i s i b l e > < / i t e m > < i t e m > < M e a s u r e N a m e > C a n t i d a d   p r o m e d i o   d e   p r o d u c t o s   v e n d i d o s < / M e a s u r e N a m e > < D i s p l a y N a m e > C a n t i d a d   p r o m e d i o   d e   p r o d u c t o s   v e n d i d o s < / D i s p l a y N a m e > < V i s i b l e > F a l s e < / V i s i b l e > < / i t e m > < i t e m > < M e a s u r e N a m e > P r o m e d i o   d e l   p r e c i o   f i n a l < / M e a s u r e N a m e > < D i s p l a y N a m e > P r o m e d i o   d e l   p r e c i o   f i n a l < / D i s p l a y N a m e > < V i s i b l e > F a l s e < / V i s i b l e > < / i t e m > < i t e m > < M e a s u r e N a m e > P r o m e d i o   c o m p l e t a d o < / M e a s u r e N a m e > < D i s p l a y N a m e > P r o m e d i o   c o m p l e t a d o < / D i s p l a y N a m e > < V i s i b l e > F a l s e < / V i s i b l e > < / i t e m > < i t e m > < M e a s u r e N a m e > P r o m e d i o   d e   l o s   p r o d u c t o s   c o n   d e s c u e n t o s < / M e a s u r e N a m e > < D i s p l a y N a m e > P r o m e d i o   d e   l o s   p r o d u c t o s   c o n   d e s c u e n t o s < / D i s p l a y N a m e > < V i s i b l e > F a l s e < / V i s i b l e > < / i t e m > < i t e m > < M e a s u r e N a m e > E d a d   m e d i a   d e   l o s   c o m e r c i a l e s < / M e a s u r e N a m e > < D i s p l a y N a m e > E d a d   m e d i a   d e   l o s   c o m e r c i a l e s 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19.xml>��< ? x m l   v e r s i o n = " 1 . 0 "   e n c o d i n g = " U T F - 1 6 " ? > < G e m i n i   x m l n s = " h t t p : / / g e m i n i / p i v o t c u s t o m i z a t i o n / T a b l e X M L _ T a b l a 6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 %   C o m p l e t o < / s t r i n g > < / k e y > < v a l u e > < i n t > 1 1 5 < / i n t > < / v a l u e > < / i t e m > < i t e m > < k e y > < s t r i n g > T a r e a s < / s t r i n g > < / k e y > < v a l u e > < i n t > 7 8 < / i n t > < / v a l u e > < / i t e m > < i t e m > < k e y > < s t r i n g > E s t a d o < / s t r i n g > < / k e y > < v a l u e > < i n t > 8 0 < / i n t > < / v a l u e > < / i t e m > < / C o l u m n W i d t h s > < C o l u m n D i s p l a y I n d e x > < i t e m > < k e y > < s t r i n g > %   C o m p l e t o < / s t r i n g > < / k e y > < v a l u e > < i n t > 0 < / i n t > < / v a l u e > < / i t e m > < i t e m > < k e y > < s t r i n g > T a r e a s < / s t r i n g > < / k e y > < v a l u e > < i n t > 1 < / i n t > < / v a l u e > < / i t e m > < i t e m > < k e y > < s t r i n g > E s t a d o 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1 6 0 5 . 1 0 7 5 ] ] > < / C u s t o m C o n t e n t > < / G e m i n i > 
</file>

<file path=customXml/item20.xml>��< ? x m l   v e r s i o n = " 1 . 0 "   e n c o d i n g = " U T F - 1 6 " ? > < G e m i n i   x m l n s = " h t t p : / / g e m i n i / p i v o t c u s t o m i z a t i o n / T a b l e O r d e r " > < C u s t o m C o n t e n t > < ! [ C D A T A [ T a b l a 1 , T a b l a 6 , T a b l a 3 ] ] > < / C u s t o m C o n t e n t > < / G e m i n i > 
</file>

<file path=customXml/item2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 2 3 < / H e i g h t > < / S a n d b o x E d i t o r . F o r m u l a B a r S t a t e > ] ] > < / C u s t o m C o n t e n t > < / G e m i n i > 
</file>

<file path=customXml/item22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23.xml>��< ? x m l   v e r s i o n = " 1 . 0 "   e n c o d i n g = " U T F - 1 6 " ? > < G e m i n i   x m l n s = " h t t p : / / g e m i n i / p i v o t c u s t o m i z a t i o n / d 4 e 1 8 1 1 e - b e 7 3 - 4 d b 1 - 8 f 2 d - 6 6 d 8 b 1 2 c 6 1 c 1 " > < C u s t o m C o n t e n t > < ! [ C D A T A [ < ? x m l   v e r s i o n = " 1 . 0 "   e n c o d i n g = " u t f - 1 6 " ? > < S e t t i n g s > < C a l c u l a t e d F i e l d s > < i t e m > < M e a s u r e N a m e > I n g r e s o   t o t a l   s i n   d e s c u e s t o < / M e a s u r e N a m e > < D i s p l a y N a m e > I n g r e s o   t o t a l   s i n   d e s c u e s t o < / D i s p l a y N a m e > < V i s i b l e > F a l s e < / V i s i b l e > < / i t e m > < i t e m > < M e a s u r e N a m e > P r o m e d i o   d e   P r e c i o s < / M e a s u r e N a m e > < D i s p l a y N a m e > P r o m e d i o   d e   P r e c i o s < / D i s p l a y N a m e > < V i s i b l e > F a l s e < / V i s i b l e > < / i t e m > < i t e m > < M e a s u r e N a m e > C a n t i d a d   d e   P r o d u c t o s < / M e a s u r e N a m e > < D i s p l a y N a m e > C a n t i d a d   d e   P r o d u c t o s < / D i s p l a y N a m e > < V i s i b l e > F a l s e < / V i s i b l e > < / i t e m > < i t e m > < M e a s u r e N a m e > C a n t i d a d   d e   d e s c u e n t o s < / M e a s u r e N a m e > < D i s p l a y N a m e > C a n t i d a d   d e   d e s c u e n t o s < / D i s p l a y N a m e > < V i s i b l e > F a l s e < / V i s i b l e > < / i t e m > < i t e m > < M e a s u r e N a m e > %   P r o m e d i o   d e s c u e n t o s < / M e a s u r e N a m e > < D i s p l a y N a m e > %   P r o m e d i o   d e s c u e n t o s < / D i s p l a y N a m e > < V i s i b l e > F a l s e < / V i s i b l e > < / i t e m > < i t e m > < M e a s u r e N a m e > P r e c i o   f i n a l   m � s   a l t o < / M e a s u r e N a m e > < D i s p l a y N a m e > P r e c i o   f i n a l   m � s   a l t o < / D i s p l a y N a m e > < V i s i b l e > F a l s e < / V i s i b l e > < / i t e m > < i t e m > < M e a s u r e N a m e > P r e c i o   F i n a l   m � s   b a j o < / M e a s u r e N a m e > < D i s p l a y N a m e > P r e c i o   F i n a l   m � s   b a j o < / D i s p l a y N a m e > < V i s i b l e > F a l s e < / V i s i b l e > < / i t e m > < i t e m > < M e a s u r e N a m e > M a y o r   d e s c u e n t o < / M e a s u r e N a m e > < D i s p l a y N a m e > M a y o r   d e s c u e n t o < / D i s p l a y N a m e > < V i s i b l e > F a l s e < / V i s i b l e > < / i t e m > < i t e m > < M e a s u r e N a m e > M e n o r   d e s c u e n t o < / M e a s u r e N a m e > < D i s p l a y N a m e > M e n o r   d e s c u e n t o < / D i s p l a y N a m e > < V i s i b l e > F a l s e < / V i s i b l e > < / i t e m > < i t e m > < M e a s u r e N a m e > C a n t i d a d   p r o m e d i o   d e   p r o d u c t o s   v e n d i d o s < / M e a s u r e N a m e > < D i s p l a y N a m e > C a n t i d a d   p r o m e d i o   d e   p r o d u c t o s   v e n d i d o s < / D i s p l a y N a m e > < V i s i b l e > F a l s e < / V i s i b l e > < / i t e m > < i t e m > < M e a s u r e N a m e > P r o m e d i o   d e l   p r e c i o   f i n a l < / M e a s u r e N a m e > < D i s p l a y N a m e > P r o m e d i o   d e l   p r e c i o   f i n a l < / D i s p l a y N a m e > < V i s i b l e > F a l s e < / V i s i b l e > < / i t e m > < i t e m > < M e a s u r e N a m e > P r o m e d i o   c o m p l e t a d o < / M e a s u r e N a m e > < D i s p l a y N a m e > P r o m e d i o   c o m p l e t a d o < / D i s p l a y N a m e > < V i s i b l e > F a l s e < / V i s i b l e > < / i t e m > < i t e m > < M e a s u r e N a m e > P r o m e d i o   d e   l o s   p r o d u c t o s   c o n   d e s c u e n t o s < / M e a s u r e N a m e > < D i s p l a y N a m e > P r o m e d i o   d e   l o s   p r o d u c t o s   c o n   d e s c u e n t o s < / D i s p l a y N a m e > < V i s i b l e > F a l s e < / V i s i b l e > < / i t e m > < i t e m > < M e a s u r e N a m e > E d a d   m e d i a   d e   l o s   c o m e r c i a l e s < / M e a s u r e N a m e > < D i s p l a y N a m e > E d a d   m e d i a   d e   l o s   c o m e r c i a l e s 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24.xml>��< ? x m l   v e r s i o n = " 1 . 0 "   e n c o d i n g = " U T F - 1 6 " ? > < G e m i n i   x m l n s = " h t t p : / / g e m i n i / p i v o t c u s t o m i z a t i o n / T a b l e X M L _ T a b l a 1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 I D < / s t r i n g > < / k e y > < v a l u e > < i n t > 5 4 < / i n t > < / v a l u e > < / i t e m > < i t e m > < k e y > < s t r i n g > N o m b r e < / s t r i n g > < / k e y > < v a l u e > < i n t > 8 9 < / i n t > < / v a l u e > < / i t e m > < i t e m > < k e y > < s t r i n g > A p e l l i d o < / s t r i n g > < / k e y > < v a l u e > < i n t > 8 9 < / i n t > < / v a l u e > < / i t e m > < i t e m > < k e y > < s t r i n g > N o m b r e   C o m p l e t o < / s t r i n g > < / k e y > < v a l u e > < i n t > 1 5 3 < / i n t > < / v a l u e > < / i t e m > < i t e m > < k e y > < s t r i n g > P r o d u c t o < / s t r i n g > < / k e y > < v a l u e > < i n t > 9 4 < / i n t > < / v a l u e > < / i t e m > < i t e m > < k e y > < s t r i n g > P r e c i o < / s t r i n g > < / k e y > < v a l u e > < i n t > 7 7 < / i n t > < / v a l u e > < / i t e m > < i t e m > < k e y > < s t r i n g > C a n t i d a d < / s t r i n g > < / k e y > < v a l u e > < i n t > 9 3 < / i n t > < / v a l u e > < / i t e m > < i t e m > < k e y > < s t r i n g > D e s c u e n t o < / s t r i n g > < / k e y > < v a l u e > < i n t > 1 0 2 < / i n t > < / v a l u e > < / i t e m > < i t e m > < k e y > < s t r i n g > P r e c i o   f i n a l < / s t r i n g > < / k e y > < v a l u e > < i n t > 1 0 5 < / i n t > < / v a l u e > < / i t e m > < i t e m > < k e y > < s t r i n g > I n g r e s o   s i n   d e s c u e s t o < / s t r i n g > < / k e y > < v a l u e > < i n t > 2 0 7 < / i n t > < / v a l u e > < / i t e m > < / C o l u m n W i d t h s > < C o l u m n D i s p l a y I n d e x > < i t e m > < k e y > < s t r i n g > I D < / s t r i n g > < / k e y > < v a l u e > < i n t > 0 < / i n t > < / v a l u e > < / i t e m > < i t e m > < k e y > < s t r i n g > N o m b r e < / s t r i n g > < / k e y > < v a l u e > < i n t > 1 < / i n t > < / v a l u e > < / i t e m > < i t e m > < k e y > < s t r i n g > A p e l l i d o < / s t r i n g > < / k e y > < v a l u e > < i n t > 2 < / i n t > < / v a l u e > < / i t e m > < i t e m > < k e y > < s t r i n g > N o m b r e   C o m p l e t o < / s t r i n g > < / k e y > < v a l u e > < i n t > 3 < / i n t > < / v a l u e > < / i t e m > < i t e m > < k e y > < s t r i n g > P r o d u c t o < / s t r i n g > < / k e y > < v a l u e > < i n t > 4 < / i n t > < / v a l u e > < / i t e m > < i t e m > < k e y > < s t r i n g > P r e c i o < / s t r i n g > < / k e y > < v a l u e > < i n t > 5 < / i n t > < / v a l u e > < / i t e m > < i t e m > < k e y > < s t r i n g > C a n t i d a d < / s t r i n g > < / k e y > < v a l u e > < i n t > 6 < / i n t > < / v a l u e > < / i t e m > < i t e m > < k e y > < s t r i n g > D e s c u e n t o < / s t r i n g > < / k e y > < v a l u e > < i n t > 7 < / i n t > < / v a l u e > < / i t e m > < i t e m > < k e y > < s t r i n g > P r e c i o   f i n a l < / s t r i n g > < / k e y > < v a l u e > < i n t > 8 < / i n t > < / v a l u e > < / i t e m > < i t e m > < k e y > < s t r i n g > I n g r e s o   s i n   d e s c u e s t o < / s t r i n g > < / k e y > < v a l u e > < i n t > 9 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25.xml>��< ? x m l   v e r s i o n = " 1 . 0 "   e n c o d i n g = " u t f - 1 6 " ? > < D a t a M a s h u p   x m l n s = " h t t p : / / s c h e m a s . m i c r o s o f t . c o m / D a t a M a s h u p " > A A A A A B Q D A A B Q S w M E F A A C A A g A i Y r H V p y Z g N y k A A A A 9 g A A A B I A H A B D b 2 5 m a W c v U G F j a 2 F n Z S 5 4 b W w g o h g A K K A U A A A A A A A A A A A A A A A A A A A A A A A A A A A A h Y 9 N D o I w G E S v Q r q n P 0 i M I R 9 l w V Y S o 4 l x 2 5 Q K j V A M L Z a 7 u f B I X k G M o u 5 c z p u 3 m L l f b 5 C N b R N c V G 9 1 Z 1 L E M E W B M r I r t a l S N L h j u E I Z h 4 2 Q J 1 G p Y J K N T U Z b p q h 2 7 p w Q 4 r 3 H f o G 7 v i I R p Y w c i v V O 1 q o V 6 C P r / 3 K o j X X C S I U 4 7 F 9 j e I Q Z W + K Y x p g C m S E U 2 n y F a N r 7 b H 8 g 5 E P j h l 5 x Z c N 8 C 2 S O Q N 4 f + A N Q S w M E F A A C A A g A i Y r H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I m K x 1 Y o i k e 4 D g A A A B E A A A A T A B w A R m 9 y b X V s Y X M v U 2 V j d G l v b j E u b S C i G A A o o B Q A A A A A A A A A A A A A A A A A A A A A A A A A A A A r T k 0 u y c z P U w i G 0 I b W A F B L A Q I t A B Q A A g A I A I m K x 1 a c m Y D c p A A A A P Y A A A A S A A A A A A A A A A A A A A A A A A A A A A B D b 2 5 m a W c v U G F j a 2 F n Z S 5 4 b W x Q S w E C L Q A U A A I A C A C J i s d W D 8 r p q 6 Q A A A D p A A A A E w A A A A A A A A A A A A A A A A D w A A A A W 0 N v b n R l b n R f V H l w Z X N d L n h t b F B L A Q I t A B Q A A g A I A I m K x 1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C d E 8 9 T y N Q E + p T 6 P i 9 H A Z m A A A A A A C A A A A A A A Q Z g A A A A E A A C A A A A A y / w X G F / N q D 1 w d f x K 8 d o Y X p G Z k p f B l l 4 F W V N v I 2 f S 3 6 w A A A A A O g A A A A A I A A C A A A A C z P h E w 5 L b e 4 5 k l z m O Q J 8 V M n o W j 2 z 6 i P j p h Q 9 z x s S 5 w Y F A A A A A O i r x v 5 q Y r N m r + a q T + y w G P R E 8 4 Z S I 4 W Y h 2 u Z / o I u M H S v F p p y 0 t C 6 W D 5 H X O E G M S n X M G l k G 2 u b h h + X z P C V V v G w d 0 K R C O C 4 F 6 E E t F x z s B K P + J R U A A A A B h U t i t L M f + p e a t n h r 1 k + T U q W h g o l z s z 0 8 8 u + 9 z z 5 + R P J u Z r l r h 2 C I E p q B P E u T + a G K X w 7 4 X M I B w e A H H 9 P u J V x / j < / D a t a M a s h u p > 
</file>

<file path=customXml/item2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27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3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 2 0 2 3 - 0 6 - 0 7 T 1 9 : 3 6 : 0 6 . 5 8 5 3 7 7 3 - 0 6 : 0 0 < / L a s t P r o c e s s e d T i m e > < / D a t a M o d e l i n g S a n d b o x . S e r i a l i z e d S a n d b o x E r r o r C a c h e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e f c a 2 c b 8 - f 5 e a - 4 1 6 6 - 9 8 3 2 - d d f 2 a 1 2 2 7 d 5 5 " > < C u s t o m C o n t e n t > < ! [ C D A T A [ < ? x m l   v e r s i o n = " 1 . 0 "   e n c o d i n g = " u t f - 1 6 " ? > < S e t t i n g s > < C a l c u l a t e d F i e l d s > < i t e m > < M e a s u r e N a m e > I n g r e s o   t o t a l   s i n   d e s c u e s t o < / M e a s u r e N a m e > < D i s p l a y N a m e > I n g r e s o   t o t a l   s i n   d e s c u e s t o < / D i s p l a y N a m e > < V i s i b l e > F a l s e < / V i s i b l e > < / i t e m > < i t e m > < M e a s u r e N a m e > P r o m e d i o   d e   P r e c i o s < / M e a s u r e N a m e > < D i s p l a y N a m e > P r o m e d i o   d e   P r e c i o s < / D i s p l a y N a m e > < V i s i b l e > F a l s e < / V i s i b l e > < / i t e m > < i t e m > < M e a s u r e N a m e > C a n t i d a d   d e   P r o d u c t o s < / M e a s u r e N a m e > < D i s p l a y N a m e > C a n t i d a d   d e   P r o d u c t o s < / D i s p l a y N a m e > < V i s i b l e > F a l s e < / V i s i b l e > < / i t e m > < i t e m > < M e a s u r e N a m e > C a n t i d a d   d e   d e s c u e n t o s < / M e a s u r e N a m e > < D i s p l a y N a m e > C a n t i d a d   d e   d e s c u e n t o s < / D i s p l a y N a m e > < V i s i b l e > F a l s e < / V i s i b l e > < / i t e m > < i t e m > < M e a s u r e N a m e > %   P r o m e d i o   d e s c u e n t o s < / M e a s u r e N a m e > < D i s p l a y N a m e > %   P r o m e d i o   d e s c u e n t o s < / D i s p l a y N a m e > < V i s i b l e > F a l s e < / V i s i b l e > < / i t e m > < i t e m > < M e a s u r e N a m e > P r e c i o   f i n a l   m � s   a l t o < / M e a s u r e N a m e > < D i s p l a y N a m e > P r e c i o   f i n a l   m � s   a l t o < / D i s p l a y N a m e > < V i s i b l e > F a l s e < / V i s i b l e > < / i t e m > < i t e m > < M e a s u r e N a m e > P r e c i o   F i n a l   m � s   b a j o < / M e a s u r e N a m e > < D i s p l a y N a m e > P r e c i o   F i n a l   m � s   b a j o < / D i s p l a y N a m e > < V i s i b l e > F a l s e < / V i s i b l e > < / i t e m > < i t e m > < M e a s u r e N a m e > M a y o r   d e s c u e n t o < / M e a s u r e N a m e > < D i s p l a y N a m e > M a y o r   d e s c u e n t o < / D i s p l a y N a m e > < V i s i b l e > F a l s e < / V i s i b l e > < / i t e m > < i t e m > < M e a s u r e N a m e > M e n o r   d e s c u e n t o < / M e a s u r e N a m e > < D i s p l a y N a m e > M e n o r   d e s c u e n t o < / D i s p l a y N a m e > < V i s i b l e > F a l s e < / V i s i b l e > < / i t e m > < i t e m > < M e a s u r e N a m e > C a n t i d a d   p r o m e d i o   d e   p r o d u c t o s   v e n d i d o s < / M e a s u r e N a m e > < D i s p l a y N a m e > C a n t i d a d   p r o m e d i o   d e   p r o d u c t o s   v e n d i d o s < / D i s p l a y N a m e > < V i s i b l e > F a l s e < / V i s i b l e > < / i t e m > < i t e m > < M e a s u r e N a m e > P r o m e d i o   d e l   p r e c i o   f i n a l < / M e a s u r e N a m e > < D i s p l a y N a m e > P r o m e d i o   d e l   p r e c i o   f i n a l < / D i s p l a y N a m e > < V i s i b l e > F a l s e < / V i s i b l e > < / i t e m > < i t e m > < M e a s u r e N a m e > P r o m e d i o   c o m p l e t a d o < / M e a s u r e N a m e > < D i s p l a y N a m e > P r o m e d i o   c o m p l e t a d o < / D i s p l a y N a m e > < V i s i b l e > F a l s e < / V i s i b l e > < / i t e m > < i t e m > < M e a s u r e N a m e > P r o m e d i o   d e   l o s   p r o d u c t o s   c o n   d e s c u e n t o s < / M e a s u r e N a m e > < D i s p l a y N a m e > P r o m e d i o   d e   l o s   p r o d u c t o s   c o n   d e s c u e n t o s < / D i s p l a y N a m e > < V i s i b l e > F a l s e < / V i s i b l e > < / i t e m > < i t e m > < M e a s u r e N a m e > E d a d   m e d i a   d e   l o s   c o m e r c i a l e s < / M e a s u r e N a m e > < D i s p l a y N a m e > E d a d   m e d i a   d e   l o s   c o m e r c i a l e s 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4 a 4 1 e e f 4 - 6 f 2 6 - 4 b 1 6 - 8 a 7 5 - 1 6 c e d 8 2 5 f 0 4 8 " > < C u s t o m C o n t e n t > < ! [ C D A T A [ < ? x m l   v e r s i o n = " 1 . 0 "   e n c o d i n g = " u t f - 1 6 " ? > < S e t t i n g s > < C a l c u l a t e d F i e l d s > < i t e m > < M e a s u r e N a m e > I n g r e s o   t o t a l   s i n   d e s c u e s t o < / M e a s u r e N a m e > < D i s p l a y N a m e > I n g r e s o   t o t a l   s i n   d e s c u e s t o < / D i s p l a y N a m e > < V i s i b l e > F a l s e < / V i s i b l e > < / i t e m > < i t e m > < M e a s u r e N a m e > P r o m e d i o   d e   P r e c i o s < / M e a s u r e N a m e > < D i s p l a y N a m e > P r o m e d i o   d e   P r e c i o s < / D i s p l a y N a m e > < V i s i b l e > F a l s e < / V i s i b l e > < / i t e m > < i t e m > < M e a s u r e N a m e > C a n t i d a d   d e   P r o d u c t o s < / M e a s u r e N a m e > < D i s p l a y N a m e > C a n t i d a d   d e   P r o d u c t o s < / D i s p l a y N a m e > < V i s i b l e > F a l s e < / V i s i b l e > < / i t e m > < i t e m > < M e a s u r e N a m e > C a n t i d a d   d e   d e s c u e n t o s < / M e a s u r e N a m e > < D i s p l a y N a m e > C a n t i d a d   d e   d e s c u e n t o s < / D i s p l a y N a m e > < V i s i b l e > F a l s e < / V i s i b l e > < / i t e m > < i t e m > < M e a s u r e N a m e > %   P r o m e d i o   d e s c u e n t o s < / M e a s u r e N a m e > < D i s p l a y N a m e > %   P r o m e d i o   d e s c u e n t o s < / D i s p l a y N a m e > < V i s i b l e > F a l s e < / V i s i b l e > < / i t e m > < i t e m > < M e a s u r e N a m e > P r e c i o   f i n a l   m � s   a l t o < / M e a s u r e N a m e > < D i s p l a y N a m e > P r e c i o   f i n a l   m � s   a l t o < / D i s p l a y N a m e > < V i s i b l e > F a l s e < / V i s i b l e > < / i t e m > < i t e m > < M e a s u r e N a m e > P r e c i o   F i n a l   m � s   b a j o < / M e a s u r e N a m e > < D i s p l a y N a m e > P r e c i o   F i n a l   m � s   b a j o < / D i s p l a y N a m e > < V i s i b l e > F a l s e < / V i s i b l e > < / i t e m > < i t e m > < M e a s u r e N a m e > M a y o r   d e s c u e n t o < / M e a s u r e N a m e > < D i s p l a y N a m e > M a y o r   d e s c u e n t o < / D i s p l a y N a m e > < V i s i b l e > F a l s e < / V i s i b l e > < / i t e m > < i t e m > < M e a s u r e N a m e > M e n o r   d e s c u e n t o < / M e a s u r e N a m e > < D i s p l a y N a m e > M e n o r   d e s c u e n t o < / D i s p l a y N a m e > < V i s i b l e > F a l s e < / V i s i b l e > < / i t e m > < i t e m > < M e a s u r e N a m e > C a n t i d a d   p r o m e d i o   d e   p r o d u c t o s   v e n d i d o s < / M e a s u r e N a m e > < D i s p l a y N a m e > C a n t i d a d   p r o m e d i o   d e   p r o d u c t o s   v e n d i d o s < / D i s p l a y N a m e > < V i s i b l e > F a l s e < / V i s i b l e > < / i t e m > < i t e m > < M e a s u r e N a m e > P r o m e d i o   d e l   p r e c i o   f i n a l < / M e a s u r e N a m e > < D i s p l a y N a m e > P r o m e d i o   d e l   p r e c i o   f i n a l < / D i s p l a y N a m e > < V i s i b l e > F a l s e < / V i s i b l e > < / i t e m > < i t e m > < M e a s u r e N a m e > P r o m e d i o   c o m p l e t a d o < / M e a s u r e N a m e > < D i s p l a y N a m e > P r o m e d i o   c o m p l e t a d o < / D i s p l a y N a m e > < V i s i b l e > F a l s e < / V i s i b l e > < / i t e m > < i t e m > < M e a s u r e N a m e > P r o m e d i o   d e   l o s   p r o d u c t o s   c o n   d e s c u e n t o s < / M e a s u r e N a m e > < D i s p l a y N a m e > P r o m e d i o   d e   l o s   p r o d u c t o s   c o n   d e s c u e n t o s < / D i s p l a y N a m e > < V i s i b l e > F a l s e < / V i s i b l e > < / i t e m > < i t e m > < M e a s u r e N a m e > E d a d   m e d i a   d e   l o s   c o m e r c i a l e s < / M e a s u r e N a m e > < D i s p l a y N a m e > E d a d   m e d i a   d e   l o s   c o m e r c i a l e s 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7.xml>��< ? x m l   v e r s i o n = " 1 . 0 "   e n c o d i n g = " U T F - 1 6 " ? > < G e m i n i   x m l n s = " h t t p : / / g e m i n i / p i v o t c u s t o m i z a t i o n / d e d e f 4 9 c - 6 b f e - 4 c 2 f - b 7 2 d - f c 6 9 4 a 8 7 1 2 0 5 " > < C u s t o m C o n t e n t > < ! [ C D A T A [ < ? x m l   v e r s i o n = " 1 . 0 "   e n c o d i n g = " u t f - 1 6 " ? > < S e t t i n g s > < C a l c u l a t e d F i e l d s > < i t e m > < M e a s u r e N a m e > I n g r e s o   t o t a l   s i n   d e s c u e s t o < / M e a s u r e N a m e > < D i s p l a y N a m e > I n g r e s o   t o t a l   s i n   d e s c u e s t o < / D i s p l a y N a m e > < V i s i b l e > F a l s e < / V i s i b l e > < / i t e m > < i t e m > < M e a s u r e N a m e > P r o m e d i o   d e   P r e c i o s < / M e a s u r e N a m e > < D i s p l a y N a m e > P r o m e d i o   d e   P r e c i o s < / D i s p l a y N a m e > < V i s i b l e > F a l s e < / V i s i b l e > < / i t e m > < i t e m > < M e a s u r e N a m e > C a n t i d a d   d e   P r o d u c t o s < / M e a s u r e N a m e > < D i s p l a y N a m e > C a n t i d a d   d e   P r o d u c t o s < / D i s p l a y N a m e > < V i s i b l e > F a l s e < / V i s i b l e > < / i t e m > < i t e m > < M e a s u r e N a m e > C a n t i d a d   d e   d e s c u e n t o s < / M e a s u r e N a m e > < D i s p l a y N a m e > C a n t i d a d   d e   d e s c u e n t o s < / D i s p l a y N a m e > < V i s i b l e > F a l s e < / V i s i b l e > < / i t e m > < i t e m > < M e a s u r e N a m e > %   P r o m e d i o   d e s c u e n t o s < / M e a s u r e N a m e > < D i s p l a y N a m e > %   P r o m e d i o   d e s c u e n t o s < / D i s p l a y N a m e > < V i s i b l e > F a l s e < / V i s i b l e > < / i t e m > < i t e m > < M e a s u r e N a m e > P r e c i o   f i n a l   m � s   a l t o < / M e a s u r e N a m e > < D i s p l a y N a m e > P r e c i o   f i n a l   m � s   a l t o < / D i s p l a y N a m e > < V i s i b l e > F a l s e < / V i s i b l e > < / i t e m > < i t e m > < M e a s u r e N a m e > P r e c i o   F i n a l   m � s   b a j o < / M e a s u r e N a m e > < D i s p l a y N a m e > P r e c i o   F i n a l   m � s   b a j o < / D i s p l a y N a m e > < V i s i b l e > F a l s e < / V i s i b l e > < / i t e m > < i t e m > < M e a s u r e N a m e > M a y o r   d e s c u e n t o < / M e a s u r e N a m e > < D i s p l a y N a m e > M a y o r   d e s c u e n t o < / D i s p l a y N a m e > < V i s i b l e > F a l s e < / V i s i b l e > < / i t e m > < i t e m > < M e a s u r e N a m e > M e n o r   d e s c u e n t o < / M e a s u r e N a m e > < D i s p l a y N a m e > M e n o r   d e s c u e n t o < / D i s p l a y N a m e > < V i s i b l e > F a l s e < / V i s i b l e > < / i t e m > < i t e m > < M e a s u r e N a m e > C a n t i d a d   p r o m e d i o   d e   p r o d u c t o s   v e n d i d o s < / M e a s u r e N a m e > < D i s p l a y N a m e > C a n t i d a d   p r o m e d i o   d e   p r o d u c t o s   v e n d i d o s < / D i s p l a y N a m e > < V i s i b l e > F a l s e < / V i s i b l e > < / i t e m > < i t e m > < M e a s u r e N a m e > P r o m e d i o   d e l   p r e c i o   f i n a l < / M e a s u r e N a m e > < D i s p l a y N a m e > P r o m e d i o   d e l   p r e c i o   f i n a l < / D i s p l a y N a m e > < V i s i b l e > F a l s e < / V i s i b l e > < / i t e m > < i t e m > < M e a s u r e N a m e > P r o m e d i o   c o m p l e t a d o < / M e a s u r e N a m e > < D i s p l a y N a m e > P r o m e d i o   c o m p l e t a d o < / D i s p l a y N a m e > < V i s i b l e > F a l s e < / V i s i b l e > < / i t e m > < i t e m > < M e a s u r e N a m e > P r o m e d i o   d e   l o s   p r o d u c t o s   c o n   d e s c u e n t o s < / M e a s u r e N a m e > < D i s p l a y N a m e > P r o m e d i o   d e   l o s   p r o d u c t o s   c o n   d e s c u e n t o s < / D i s p l a y N a m e > < V i s i b l e > F a l s e < / V i s i b l e > < / i t e m > < i t e m > < M e a s u r e N a m e > E d a d   m e d i a   d e   l o s   c o m e r c i a l e s < / M e a s u r e N a m e > < D i s p l a y N a m e > E d a d   m e d i a   d e   l o s   c o m e r c i a l e s 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4 5 6 4 6 c 7 f - 3 6 1 b - 4 e 0 1 - 8 2 0 d - 1 3 e 2 0 c f 7 c b 0 4 " > < C u s t o m C o n t e n t > < ! [ C D A T A [ < ? x m l   v e r s i o n = " 1 . 0 "   e n c o d i n g = " u t f - 1 6 " ? > < S e t t i n g s > < C a l c u l a t e d F i e l d s > < i t e m > < M e a s u r e N a m e > I n g r e s o   t o t a l   s i n   d e s c u e s t o < / M e a s u r e N a m e > < D i s p l a y N a m e > I n g r e s o   t o t a l   s i n   d e s c u e s t o < / D i s p l a y N a m e > < V i s i b l e > F a l s e < / V i s i b l e > < / i t e m > < i t e m > < M e a s u r e N a m e > P r o m e d i o   d e   P r e c i o s < / M e a s u r e N a m e > < D i s p l a y N a m e > P r o m e d i o   d e   P r e c i o s < / D i s p l a y N a m e > < V i s i b l e > F a l s e < / V i s i b l e > < / i t e m > < i t e m > < M e a s u r e N a m e > C a n t i d a d   d e   P r o d u c t o s < / M e a s u r e N a m e > < D i s p l a y N a m e > C a n t i d a d   d e   P r o d u c t o s < / D i s p l a y N a m e > < V i s i b l e > F a l s e < / V i s i b l e > < / i t e m > < i t e m > < M e a s u r e N a m e > C a n t i d a d   d e   d e s c u e n t o s < / M e a s u r e N a m e > < D i s p l a y N a m e > C a n t i d a d   d e   d e s c u e n t o s < / D i s p l a y N a m e > < V i s i b l e > F a l s e < / V i s i b l e > < / i t e m > < i t e m > < M e a s u r e N a m e > %   P r o m e d i o   d e s c u e n t o s < / M e a s u r e N a m e > < D i s p l a y N a m e > %   P r o m e d i o   d e s c u e n t o s < / D i s p l a y N a m e > < V i s i b l e > F a l s e < / V i s i b l e > < / i t e m > < i t e m > < M e a s u r e N a m e > P r e c i o   f i n a l   m � s   a l t o < / M e a s u r e N a m e > < D i s p l a y N a m e > P r e c i o   f i n a l   m � s   a l t o < / D i s p l a y N a m e > < V i s i b l e > F a l s e < / V i s i b l e > < / i t e m > < i t e m > < M e a s u r e N a m e > P r e c i o   F i n a l   m � s   b a j o < / M e a s u r e N a m e > < D i s p l a y N a m e > P r e c i o   F i n a l   m � s   b a j o < / D i s p l a y N a m e > < V i s i b l e > F a l s e < / V i s i b l e > < / i t e m > < i t e m > < M e a s u r e N a m e > M a y o r   d e s c u e n t o < / M e a s u r e N a m e > < D i s p l a y N a m e > M a y o r   d e s c u e n t o < / D i s p l a y N a m e > < V i s i b l e > F a l s e < / V i s i b l e > < / i t e m > < i t e m > < M e a s u r e N a m e > M e n o r   d e s c u e n t o < / M e a s u r e N a m e > < D i s p l a y N a m e > M e n o r   d e s c u e n t o < / D i s p l a y N a m e > < V i s i b l e > F a l s e < / V i s i b l e > < / i t e m > < i t e m > < M e a s u r e N a m e > C a n t i d a d   p r o m e d i o   d e   p r o d u c t o s   v e n d i d o s < / M e a s u r e N a m e > < D i s p l a y N a m e > C a n t i d a d   p r o m e d i o   d e   p r o d u c t o s   v e n d i d o s < / D i s p l a y N a m e > < V i s i b l e > F a l s e < / V i s i b l e > < / i t e m > < i t e m > < M e a s u r e N a m e > P r o m e d i o   d e l   p r e c i o   f i n a l < / M e a s u r e N a m e > < D i s p l a y N a m e > P r o m e d i o   d e l   p r e c i o   f i n a l < / D i s p l a y N a m e > < V i s i b l e > F a l s e < / V i s i b l e > < / i t e m > < i t e m > < M e a s u r e N a m e > P r o m e d i o   c o m p l e t a d o < / M e a s u r e N a m e > < D i s p l a y N a m e > P r o m e d i o   c o m p l e t a d o < / D i s p l a y N a m e > < V i s i b l e > F a l s e < / V i s i b l e > < / i t e m > < i t e m > < M e a s u r e N a m e > P r o m e d i o   d e   l o s   p r o d u c t o s   c o n   d e s c u e n t o s < / M e a s u r e N a m e > < D i s p l a y N a m e > P r o m e d i o   d e   l o s   p r o d u c t o s   c o n   d e s c u e n t o s < / D i s p l a y N a m e > < V i s i b l e > F a l s e < / V i s i b l e > < / i t e m > < / C a l c u l a t e d F i e l d s > < S A H o s t H a s h > 0 < / S A H o s t H a s h > < G e m i n i F i e l d L i s t V i s i b l e > T r u e < / G e m i n i F i e l d L i s t V i s i b l e > < / S e t t i n g s > ] ] > < / C u s t o m C o n t e n t > < / G e m i n i > 
</file>

<file path=customXml/item9.xml>��< ? x m l   v e r s i o n = " 1 . 0 "   e n c o d i n g = " U T F - 1 6 " ? > < G e m i n i   x m l n s = " h t t p : / / g e m i n i / p i v o t c u s t o m i z a t i o n / C l i e n t W i n d o w X M L " > < C u s t o m C o n t e n t > < ! [ C D A T A [ T a b l a 1 ] ] > < / C u s t o m C o n t e n t > < / G e m i n i > 
</file>

<file path=customXml/itemProps1.xml><?xml version="1.0" encoding="utf-8"?>
<ds:datastoreItem xmlns:ds="http://schemas.openxmlformats.org/officeDocument/2006/customXml" ds:itemID="{4B9E9CAB-AB42-4DE3-A3E7-246655EAC859}">
  <ds:schemaRefs/>
</ds:datastoreItem>
</file>

<file path=customXml/itemProps10.xml><?xml version="1.0" encoding="utf-8"?>
<ds:datastoreItem xmlns:ds="http://schemas.openxmlformats.org/officeDocument/2006/customXml" ds:itemID="{32D65515-C67B-43EF-93EB-3F642C95DB07}">
  <ds:schemaRefs/>
</ds:datastoreItem>
</file>

<file path=customXml/itemProps11.xml><?xml version="1.0" encoding="utf-8"?>
<ds:datastoreItem xmlns:ds="http://schemas.openxmlformats.org/officeDocument/2006/customXml" ds:itemID="{493525E1-A10B-40A9-9F82-BE4C3FB68C3E}">
  <ds:schemaRefs/>
</ds:datastoreItem>
</file>

<file path=customXml/itemProps12.xml><?xml version="1.0" encoding="utf-8"?>
<ds:datastoreItem xmlns:ds="http://schemas.openxmlformats.org/officeDocument/2006/customXml" ds:itemID="{34C2F5E3-CDD8-449F-B73D-4A1CE78DF6FA}">
  <ds:schemaRefs/>
</ds:datastoreItem>
</file>

<file path=customXml/itemProps13.xml><?xml version="1.0" encoding="utf-8"?>
<ds:datastoreItem xmlns:ds="http://schemas.openxmlformats.org/officeDocument/2006/customXml" ds:itemID="{B30C4D74-3608-4B27-8B8B-1FE4C34035F9}">
  <ds:schemaRefs/>
</ds:datastoreItem>
</file>

<file path=customXml/itemProps14.xml><?xml version="1.0" encoding="utf-8"?>
<ds:datastoreItem xmlns:ds="http://schemas.openxmlformats.org/officeDocument/2006/customXml" ds:itemID="{2BECAA2C-FF69-4AF5-960B-65B6A7A16DC5}">
  <ds:schemaRefs/>
</ds:datastoreItem>
</file>

<file path=customXml/itemProps15.xml><?xml version="1.0" encoding="utf-8"?>
<ds:datastoreItem xmlns:ds="http://schemas.openxmlformats.org/officeDocument/2006/customXml" ds:itemID="{7E5C5A2F-4A62-4CA1-8323-9732253CCA0F}">
  <ds:schemaRefs/>
</ds:datastoreItem>
</file>

<file path=customXml/itemProps16.xml><?xml version="1.0" encoding="utf-8"?>
<ds:datastoreItem xmlns:ds="http://schemas.openxmlformats.org/officeDocument/2006/customXml" ds:itemID="{A34CB4A8-3280-4606-AF1B-27C29BE25521}">
  <ds:schemaRefs/>
</ds:datastoreItem>
</file>

<file path=customXml/itemProps17.xml><?xml version="1.0" encoding="utf-8"?>
<ds:datastoreItem xmlns:ds="http://schemas.openxmlformats.org/officeDocument/2006/customXml" ds:itemID="{C4161039-DA59-4826-8BBB-A13CF58F21E8}">
  <ds:schemaRefs/>
</ds:datastoreItem>
</file>

<file path=customXml/itemProps18.xml><?xml version="1.0" encoding="utf-8"?>
<ds:datastoreItem xmlns:ds="http://schemas.openxmlformats.org/officeDocument/2006/customXml" ds:itemID="{3B7E5689-8E58-45F4-B813-8FD0D26F07AE}">
  <ds:schemaRefs/>
</ds:datastoreItem>
</file>

<file path=customXml/itemProps19.xml><?xml version="1.0" encoding="utf-8"?>
<ds:datastoreItem xmlns:ds="http://schemas.openxmlformats.org/officeDocument/2006/customXml" ds:itemID="{2E2887B4-B2AF-46AE-A445-0D37E553FF10}">
  <ds:schemaRefs/>
</ds:datastoreItem>
</file>

<file path=customXml/itemProps2.xml><?xml version="1.0" encoding="utf-8"?>
<ds:datastoreItem xmlns:ds="http://schemas.openxmlformats.org/officeDocument/2006/customXml" ds:itemID="{B8CD5848-48D6-4602-B140-69757486C87D}">
  <ds:schemaRefs/>
</ds:datastoreItem>
</file>

<file path=customXml/itemProps20.xml><?xml version="1.0" encoding="utf-8"?>
<ds:datastoreItem xmlns:ds="http://schemas.openxmlformats.org/officeDocument/2006/customXml" ds:itemID="{0CFFE266-302D-4909-AA6A-139724FEE692}">
  <ds:schemaRefs/>
</ds:datastoreItem>
</file>

<file path=customXml/itemProps21.xml><?xml version="1.0" encoding="utf-8"?>
<ds:datastoreItem xmlns:ds="http://schemas.openxmlformats.org/officeDocument/2006/customXml" ds:itemID="{B6F4DB7F-39EA-41B1-9C7E-A504BD233B46}">
  <ds:schemaRefs/>
</ds:datastoreItem>
</file>

<file path=customXml/itemProps22.xml><?xml version="1.0" encoding="utf-8"?>
<ds:datastoreItem xmlns:ds="http://schemas.openxmlformats.org/officeDocument/2006/customXml" ds:itemID="{ACCC7D9D-7A15-4ACB-8071-D36A8D272566}">
  <ds:schemaRefs/>
</ds:datastoreItem>
</file>

<file path=customXml/itemProps23.xml><?xml version="1.0" encoding="utf-8"?>
<ds:datastoreItem xmlns:ds="http://schemas.openxmlformats.org/officeDocument/2006/customXml" ds:itemID="{2469A6D7-6A03-4491-9274-ED591E176902}">
  <ds:schemaRefs/>
</ds:datastoreItem>
</file>

<file path=customXml/itemProps24.xml><?xml version="1.0" encoding="utf-8"?>
<ds:datastoreItem xmlns:ds="http://schemas.openxmlformats.org/officeDocument/2006/customXml" ds:itemID="{6FDD0F26-BD53-48BF-802A-7B2629226F5B}">
  <ds:schemaRefs/>
</ds:datastoreItem>
</file>

<file path=customXml/itemProps25.xml><?xml version="1.0" encoding="utf-8"?>
<ds:datastoreItem xmlns:ds="http://schemas.openxmlformats.org/officeDocument/2006/customXml" ds:itemID="{EB17B77F-D509-460B-905D-B2B143DE2A90}">
  <ds:schemaRefs>
    <ds:schemaRef ds:uri="http://schemas.microsoft.com/DataMashup"/>
  </ds:schemaRefs>
</ds:datastoreItem>
</file>

<file path=customXml/itemProps26.xml><?xml version="1.0" encoding="utf-8"?>
<ds:datastoreItem xmlns:ds="http://schemas.openxmlformats.org/officeDocument/2006/customXml" ds:itemID="{1D2D6CFA-E01F-4B13-84AB-9918B8A85D59}">
  <ds:schemaRefs/>
</ds:datastoreItem>
</file>

<file path=customXml/itemProps27.xml><?xml version="1.0" encoding="utf-8"?>
<ds:datastoreItem xmlns:ds="http://schemas.openxmlformats.org/officeDocument/2006/customXml" ds:itemID="{C4ACFC0E-924E-407C-8B94-8CFD6B419249}">
  <ds:schemaRefs/>
</ds:datastoreItem>
</file>

<file path=customXml/itemProps3.xml><?xml version="1.0" encoding="utf-8"?>
<ds:datastoreItem xmlns:ds="http://schemas.openxmlformats.org/officeDocument/2006/customXml" ds:itemID="{7EABCF5C-BE64-4D33-99F7-F63D4614930F}">
  <ds:schemaRefs/>
</ds:datastoreItem>
</file>

<file path=customXml/itemProps4.xml><?xml version="1.0" encoding="utf-8"?>
<ds:datastoreItem xmlns:ds="http://schemas.openxmlformats.org/officeDocument/2006/customXml" ds:itemID="{9BDC8D88-4CB0-40B9-A6DA-85CD909362EE}">
  <ds:schemaRefs/>
</ds:datastoreItem>
</file>

<file path=customXml/itemProps5.xml><?xml version="1.0" encoding="utf-8"?>
<ds:datastoreItem xmlns:ds="http://schemas.openxmlformats.org/officeDocument/2006/customXml" ds:itemID="{B4FB2914-0F62-4E58-AF17-B63E75C2E4BE}">
  <ds:schemaRefs/>
</ds:datastoreItem>
</file>

<file path=customXml/itemProps6.xml><?xml version="1.0" encoding="utf-8"?>
<ds:datastoreItem xmlns:ds="http://schemas.openxmlformats.org/officeDocument/2006/customXml" ds:itemID="{6878E346-EBC7-429D-8F23-60C6B47816AB}">
  <ds:schemaRefs/>
</ds:datastoreItem>
</file>

<file path=customXml/itemProps7.xml><?xml version="1.0" encoding="utf-8"?>
<ds:datastoreItem xmlns:ds="http://schemas.openxmlformats.org/officeDocument/2006/customXml" ds:itemID="{54161D57-F536-4865-8A03-17DD4FC5B325}">
  <ds:schemaRefs/>
</ds:datastoreItem>
</file>

<file path=customXml/itemProps8.xml><?xml version="1.0" encoding="utf-8"?>
<ds:datastoreItem xmlns:ds="http://schemas.openxmlformats.org/officeDocument/2006/customXml" ds:itemID="{83355A70-6579-461E-9F3A-89D29D2AFDD2}">
  <ds:schemaRefs/>
</ds:datastoreItem>
</file>

<file path=customXml/itemProps9.xml><?xml version="1.0" encoding="utf-8"?>
<ds:datastoreItem xmlns:ds="http://schemas.openxmlformats.org/officeDocument/2006/customXml" ds:itemID="{CB5D9D96-FB3D-413E-8104-6890ED9D74AB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Proceso</vt:lpstr>
      <vt:lpstr>1.Varios </vt:lpstr>
      <vt:lpstr>2.Función SI</vt:lpstr>
      <vt:lpstr>3.Función Logíca </vt:lpstr>
      <vt:lpstr>4.Gráficos </vt:lpstr>
      <vt:lpstr>5.Función </vt:lpstr>
      <vt:lpstr>6.Funciones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Fundepos IDEPI</dc:creator>
  <cp:lastModifiedBy>Andrés D. León Quesada</cp:lastModifiedBy>
  <dcterms:created xsi:type="dcterms:W3CDTF">2023-05-30T23:25:41Z</dcterms:created>
  <dcterms:modified xsi:type="dcterms:W3CDTF">2024-06-24T21:47:15Z</dcterms:modified>
</cp:coreProperties>
</file>