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ei/Library/CloudStorage/GoogleDrive-b10202051@g.ntu.edu.tw/我的雲端硬碟/Courses/112-2/近代物理實驗/A3 Optical Pumping/"/>
    </mc:Choice>
  </mc:AlternateContent>
  <xr:revisionPtr revIDLastSave="0" documentId="8_{467E0A36-3E34-724E-AF2C-A4C1C4D133EF}" xr6:coauthVersionLast="47" xr6:coauthVersionMax="47" xr10:uidLastSave="{00000000-0000-0000-0000-000000000000}"/>
  <bookViews>
    <workbookView xWindow="260" yWindow="500" windowWidth="28260" windowHeight="16880" activeTab="1" xr2:uid="{78C950C8-A3B6-8E4B-9E00-7E517A616FE1}"/>
  </bookViews>
  <sheets>
    <sheet name="工作表1" sheetId="1" r:id="rId1"/>
    <sheet name="工作表2" sheetId="2" r:id="rId2"/>
  </sheets>
  <definedNames>
    <definedName name="rho">工作表1!$B$4</definedName>
    <definedName name="T">工作表1!$E$2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G4" i="2" s="1"/>
  <c r="G3" i="2"/>
  <c r="G1" i="2"/>
  <c r="D13" i="2"/>
  <c r="D8" i="2"/>
  <c r="D4" i="2"/>
  <c r="D3" i="2"/>
  <c r="A4" i="1"/>
  <c r="E17" i="1"/>
  <c r="E18" i="1" s="1"/>
  <c r="E19" i="1" s="1"/>
  <c r="E2" i="1"/>
  <c r="B3" i="1"/>
  <c r="B2" i="1"/>
  <c r="B11" i="1"/>
  <c r="D14" i="1"/>
  <c r="D15" i="1"/>
  <c r="D13" i="1"/>
  <c r="D11" i="1"/>
  <c r="D9" i="1"/>
  <c r="D7" i="1"/>
  <c r="D8" i="1"/>
  <c r="D10" i="1"/>
  <c r="D12" i="1"/>
  <c r="D16" i="1"/>
  <c r="B4" i="1" l="1"/>
  <c r="E20" i="1" l="1"/>
</calcChain>
</file>

<file path=xl/sharedStrings.xml><?xml version="1.0" encoding="utf-8"?>
<sst xmlns="http://schemas.openxmlformats.org/spreadsheetml/2006/main" count="29" uniqueCount="21">
  <si>
    <t>cell還在</t>
    <phoneticPr fontId="1" type="noConversion"/>
  </si>
  <si>
    <t>cell拿掉</t>
    <phoneticPr fontId="1" type="noConversion"/>
  </si>
  <si>
    <t>mV</t>
    <phoneticPr fontId="1" type="noConversion"/>
  </si>
  <si>
    <t>B/C</t>
    <phoneticPr fontId="1" type="noConversion"/>
  </si>
  <si>
    <t>pm 0.3</t>
    <phoneticPr fontId="1" type="noConversion"/>
  </si>
  <si>
    <t>SLOPE</t>
    <phoneticPr fontId="1" type="noConversion"/>
  </si>
  <si>
    <t>sigma</t>
    <phoneticPr fontId="1" type="noConversion"/>
  </si>
  <si>
    <t>m^2</t>
    <phoneticPr fontId="1" type="noConversion"/>
  </si>
  <si>
    <t>T</t>
    <phoneticPr fontId="1" type="noConversion"/>
  </si>
  <si>
    <t>sigma_rho_t</t>
    <phoneticPr fontId="1" type="noConversion"/>
  </si>
  <si>
    <t>total decay</t>
    <phoneticPr fontId="1" type="noConversion"/>
  </si>
  <si>
    <t>refraction index</t>
    <phoneticPr fontId="1" type="noConversion"/>
  </si>
  <si>
    <t>transmission ratre</t>
    <phoneticPr fontId="1" type="noConversion"/>
  </si>
  <si>
    <t>順順</t>
    <phoneticPr fontId="1" type="noConversion"/>
  </si>
  <si>
    <t>v_85</t>
    <phoneticPr fontId="1" type="noConversion"/>
  </si>
  <si>
    <t>v_87</t>
    <phoneticPr fontId="1" type="noConversion"/>
  </si>
  <si>
    <t>高高</t>
    <phoneticPr fontId="1" type="noConversion"/>
  </si>
  <si>
    <t>高低</t>
    <phoneticPr fontId="1" type="noConversion"/>
  </si>
  <si>
    <t>順反</t>
    <phoneticPr fontId="1" type="noConversion"/>
  </si>
  <si>
    <t>反反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</si>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</sst>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工作表1!$B$7:$B$16</c:f>
              <c:numCache>
                <c:formatCode>General</c:formatCode>
                <c:ptCount val="10"/>
                <c:pt idx="0">
                  <c:v>12.744999999999999</c:v>
                </c:pt>
                <c:pt idx="1">
                  <c:v>27.125</c:v>
                </c:pt>
                <c:pt idx="2">
                  <c:v>34.139000000000003</c:v>
                </c:pt>
                <c:pt idx="3">
                  <c:v>63.476999999999997</c:v>
                </c:pt>
                <c:pt idx="4">
                  <c:v>76.765000000000001</c:v>
                </c:pt>
                <c:pt idx="5">
                  <c:v>115.108</c:v>
                </c:pt>
                <c:pt idx="6">
                  <c:v>173.56700000000001</c:v>
                </c:pt>
                <c:pt idx="7">
                  <c:v>242.74199999999999</c:v>
                </c:pt>
                <c:pt idx="8">
                  <c:v>291.38499999999999</c:v>
                </c:pt>
                <c:pt idx="9">
                  <c:v>323.69</c:v>
                </c:pt>
              </c:numCache>
            </c:numRef>
          </c:xVal>
          <c:yVal>
            <c:numRef>
              <c:f>工作表1!$C$7:$C$16</c:f>
              <c:numCache>
                <c:formatCode>General</c:formatCode>
                <c:ptCount val="10"/>
                <c:pt idx="0">
                  <c:v>33.994999999999997</c:v>
                </c:pt>
                <c:pt idx="1">
                  <c:v>67.805999999999997</c:v>
                </c:pt>
                <c:pt idx="2">
                  <c:v>88.573999999999998</c:v>
                </c:pt>
                <c:pt idx="3">
                  <c:v>146.75200000000001</c:v>
                </c:pt>
                <c:pt idx="4">
                  <c:v>178.41200000000001</c:v>
                </c:pt>
                <c:pt idx="5">
                  <c:v>273.017</c:v>
                </c:pt>
                <c:pt idx="6">
                  <c:v>387.55099999999999</c:v>
                </c:pt>
                <c:pt idx="7">
                  <c:v>520.55799999999999</c:v>
                </c:pt>
                <c:pt idx="8">
                  <c:v>650.21</c:v>
                </c:pt>
                <c:pt idx="9">
                  <c:v>714.05899999999997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9-9242-8290-CC2E9DD8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30943"/>
        <c:axId val="1451819007"/>
      </c:scatterChart>
      <c:valAx>
        <c:axId val="14518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819007"/>
        <c:crosses val="autoZero"/>
        <c:crossBetween val="midCat"/>
      </c:valAx>
      <c:valAx>
        <c:axId val="1451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183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340749</xdr:colOff>
      <xdr:row>2</xdr:row>
      <xdr:rowOff>40806</xdr:rowOff>
    </xdr:from>
    <xdr:to>
      <xdr:col>11</xdr:col>
      <xdr:colOff>760196</xdr:colOff>
      <xdr:row>16</xdr:row>
      <xdr:rowOff>57740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A81C33-B893-809B-894A-1E1A53CC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0CA8-1858-0E42-A68F-B7CA2FD135E2}">
  <dimension ref="A1:F21"/>
  <sheetViews>
    <sheetView topLeftCell="A6" zoomScale="200" workbookViewId="0">
      <selection activeCell="A5" sqref="A5"/>
    </sheetView>
  </sheetViews>
  <sheetFormatPr baseColWidth="10" defaultRowHeight="15"/>
  <cols>
    <col min="1" max="1" width="19.33203125" customWidth="1"/>
    <col min="2" max="2" width="12.1640625" bestFit="1" customWidth="1"/>
    <col min="3" max="4" width="11" bestFit="1" customWidth="1"/>
    <col min="5" max="5" width="13.33203125" bestFit="1" customWidth="1"/>
    <col min="7" max="7" width="11.1640625" bestFit="1" customWidth="1"/>
  </cols>
  <sheetData>
    <row r="1" spans="1:5">
      <c r="A1" t="s">
        <v>8</v>
      </c>
      <c r="D1" t="s">
        <v>11</v>
      </c>
      <c r="E1" t="s">
        <v>12</v>
      </c>
    </row>
    <row r="2" spans="1:5">
      <c r="A2">
        <v>320</v>
      </c>
      <c r="B2">
        <f>75000000000000000</f>
        <v>7.5E+16</v>
      </c>
      <c r="D2">
        <v>1.5</v>
      </c>
      <c r="E2">
        <f>4*D2/(1+D2)^2</f>
        <v>0.96</v>
      </c>
    </row>
    <row r="3" spans="1:5">
      <c r="A3">
        <v>330</v>
      </c>
      <c r="B3">
        <f>180000000000000000</f>
        <v>1.8E+17</v>
      </c>
    </row>
    <row r="4" spans="1:5">
      <c r="A4">
        <f>273.15+55</f>
        <v>328.15</v>
      </c>
      <c r="B4">
        <f>FORECAST(A4,B2:B3,A2:A3)</f>
        <v>1.60575E+17</v>
      </c>
    </row>
    <row r="6" spans="1:5">
      <c r="A6" t="s">
        <v>2</v>
      </c>
      <c r="B6" t="s">
        <v>0</v>
      </c>
      <c r="C6" t="s">
        <v>1</v>
      </c>
      <c r="D6" t="s">
        <v>3</v>
      </c>
    </row>
    <row r="7" spans="1:5">
      <c r="B7">
        <v>12.744999999999999</v>
      </c>
      <c r="C7">
        <v>33.994999999999997</v>
      </c>
      <c r="D7">
        <f>B7/C7</f>
        <v>0.37490807471687015</v>
      </c>
    </row>
    <row r="8" spans="1:5">
      <c r="B8">
        <v>27.125</v>
      </c>
      <c r="C8">
        <v>67.805999999999997</v>
      </c>
      <c r="D8">
        <f>B8/C8</f>
        <v>0.40003834468926053</v>
      </c>
    </row>
    <row r="9" spans="1:5">
      <c r="B9">
        <v>34.139000000000003</v>
      </c>
      <c r="C9">
        <v>88.573999999999998</v>
      </c>
      <c r="D9">
        <f>B9/C9</f>
        <v>0.38542913270259899</v>
      </c>
    </row>
    <row r="10" spans="1:5">
      <c r="B10">
        <v>63.476999999999997</v>
      </c>
      <c r="C10">
        <v>146.75200000000001</v>
      </c>
      <c r="D10">
        <f>B10/C10</f>
        <v>0.43254606410815521</v>
      </c>
    </row>
    <row r="11" spans="1:5">
      <c r="B11">
        <f>76.765</f>
        <v>76.765000000000001</v>
      </c>
      <c r="C11">
        <v>178.41200000000001</v>
      </c>
      <c r="D11">
        <f>B11/C11</f>
        <v>0.43026814339842612</v>
      </c>
    </row>
    <row r="12" spans="1:5">
      <c r="B12">
        <v>115.108</v>
      </c>
      <c r="C12">
        <v>273.017</v>
      </c>
      <c r="D12">
        <f>B12/C12</f>
        <v>0.42161477124135127</v>
      </c>
    </row>
    <row r="13" spans="1:5">
      <c r="B13">
        <v>173.56700000000001</v>
      </c>
      <c r="C13">
        <v>387.55099999999999</v>
      </c>
      <c r="D13">
        <f>B13/C13</f>
        <v>0.44785589509509721</v>
      </c>
    </row>
    <row r="14" spans="1:5">
      <c r="B14">
        <v>242.74199999999999</v>
      </c>
      <c r="C14">
        <v>520.55799999999999</v>
      </c>
      <c r="D14">
        <f>B14/C14</f>
        <v>0.46631115072672014</v>
      </c>
    </row>
    <row r="15" spans="1:5">
      <c r="B15">
        <v>291.38499999999999</v>
      </c>
      <c r="C15">
        <v>650.21</v>
      </c>
      <c r="D15">
        <f>B15/C15</f>
        <v>0.44813983174666644</v>
      </c>
    </row>
    <row r="16" spans="1:5">
      <c r="B16">
        <v>323.69</v>
      </c>
      <c r="C16">
        <v>714.05899999999997</v>
      </c>
      <c r="D16">
        <f>B16/C16</f>
        <v>0.45330988055608851</v>
      </c>
    </row>
    <row r="17" spans="3:6">
      <c r="D17" t="s">
        <v>10</v>
      </c>
      <c r="E17">
        <f>SLOPE(B7:B16,C7:C16)</f>
        <v>0.46103357323673</v>
      </c>
    </row>
    <row r="18" spans="3:6">
      <c r="D18" t="s">
        <v>5</v>
      </c>
      <c r="E18">
        <f>E17/T^4</f>
        <v>0.54280972567514729</v>
      </c>
    </row>
    <row r="19" spans="3:6">
      <c r="C19" t="s">
        <v>4</v>
      </c>
      <c r="D19" t="s">
        <v>9</v>
      </c>
      <c r="E19">
        <f>-LN(E18)</f>
        <v>0.6109964335785012</v>
      </c>
    </row>
    <row r="20" spans="3:6">
      <c r="D20" t="s">
        <v>6</v>
      </c>
      <c r="E20">
        <f>E19/rho/0.025</f>
        <v>1.5220213198281204E-16</v>
      </c>
      <c r="F20" t="s">
        <v>7</v>
      </c>
    </row>
    <row r="21" spans="3:6">
      <c r="E21" s="1">
        <v>1.6000000000000001E-16</v>
      </c>
    </row>
  </sheetData>
  <sortState xmlns:xlrd2="http://schemas.microsoft.com/office/spreadsheetml/2017/richdata2" ref="B8:D16">
    <sortCondition ref="B8:B16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3560-4882-304D-824D-EC33580F1A97}">
  <dimension ref="A1:G14"/>
  <sheetViews>
    <sheetView tabSelected="1" zoomScale="235" zoomScaleNormal="262" workbookViewId="0">
      <selection activeCell="F7" sqref="F7"/>
    </sheetView>
  </sheetViews>
  <sheetFormatPr baseColWidth="10" defaultRowHeight="15"/>
  <cols>
    <col min="7" max="7" width="13.1640625" bestFit="1" customWidth="1"/>
  </cols>
  <sheetData>
    <row r="1" spans="1:7">
      <c r="A1" t="s">
        <v>13</v>
      </c>
      <c r="F1">
        <v>0.2</v>
      </c>
      <c r="G1" s="1">
        <f>(4/5)^(3/2)*0.0000004*PI()*125*F1/0.2406</f>
        <v>9.3430619864215815E-5</v>
      </c>
    </row>
    <row r="2" spans="1:7">
      <c r="B2" t="s">
        <v>14</v>
      </c>
      <c r="C2" t="s">
        <v>15</v>
      </c>
    </row>
    <row r="3" spans="1:7">
      <c r="A3" t="s">
        <v>16</v>
      </c>
      <c r="B3">
        <v>765</v>
      </c>
      <c r="C3">
        <v>1152</v>
      </c>
      <c r="D3">
        <f>B3/C3</f>
        <v>0.6640625</v>
      </c>
      <c r="F3">
        <f>(C3+C8)/2*1000</f>
        <v>756000</v>
      </c>
      <c r="G3" s="1">
        <f>F3*1.054E-34/9.27E-24/$G$1*2*PI()</f>
        <v>0.57806052157881893</v>
      </c>
    </row>
    <row r="4" spans="1:7">
      <c r="A4" t="s">
        <v>17</v>
      </c>
      <c r="B4">
        <v>636</v>
      </c>
      <c r="C4">
        <v>951</v>
      </c>
      <c r="D4">
        <f>B4/C4</f>
        <v>0.66876971608832803</v>
      </c>
      <c r="F4">
        <f>(C4+C9)/2*1000</f>
        <v>714500</v>
      </c>
      <c r="G4" s="1">
        <f>F4*1.054E-34/9.27E-24/$G$1*2*PI()</f>
        <v>0.54632836331754775</v>
      </c>
    </row>
    <row r="6" spans="1:7">
      <c r="A6" t="s">
        <v>18</v>
      </c>
    </row>
    <row r="7" spans="1:7">
      <c r="B7" t="s">
        <v>14</v>
      </c>
      <c r="C7" t="s">
        <v>15</v>
      </c>
    </row>
    <row r="8" spans="1:7">
      <c r="A8" t="s">
        <v>16</v>
      </c>
      <c r="B8">
        <v>237</v>
      </c>
      <c r="C8">
        <v>360</v>
      </c>
      <c r="D8">
        <f>B8/C8</f>
        <v>0.65833333333333333</v>
      </c>
    </row>
    <row r="9" spans="1:7">
      <c r="A9" t="s">
        <v>17</v>
      </c>
      <c r="B9" t="s">
        <v>20</v>
      </c>
      <c r="C9">
        <v>478</v>
      </c>
    </row>
    <row r="11" spans="1:7">
      <c r="A11" t="s">
        <v>19</v>
      </c>
    </row>
    <row r="12" spans="1:7">
      <c r="B12" t="s">
        <v>14</v>
      </c>
      <c r="C12" t="s">
        <v>15</v>
      </c>
    </row>
    <row r="13" spans="1:7">
      <c r="A13" t="s">
        <v>16</v>
      </c>
      <c r="B13">
        <v>405</v>
      </c>
      <c r="C13">
        <v>604</v>
      </c>
      <c r="D13">
        <f>B13/C13</f>
        <v>0.67052980132450335</v>
      </c>
    </row>
    <row r="14" spans="1:7">
      <c r="A14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工作表1</vt:lpstr>
      <vt:lpstr>工作表2</vt:lpstr>
      <vt:lpstr>rho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 丁安磊</dc:creator>
  <cp:lastModifiedBy>Anlei Ding</cp:lastModifiedBy>
  <dcterms:created xsi:type="dcterms:W3CDTF">2024-03-22T08:48:11Z</dcterms:created>
  <dcterms:modified xsi:type="dcterms:W3CDTF">2024-03-25T10:12:44Z</dcterms:modified>
</cp:coreProperties>
</file>