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unitednations.sharepoint.com/sites/UNOV_UNODC-DPA-RAB/Shared Documents/docs/World Drug Report/WDR_2022/Annex online/"/>
    </mc:Choice>
  </mc:AlternateContent>
  <xr:revisionPtr revIDLastSave="0" documentId="8_{FDA1F2A3-ED83-4B87-8E07-25F1BC3CC810}" xr6:coauthVersionLast="47" xr6:coauthVersionMax="47" xr10:uidLastSave="{00000000-0000-0000-0000-000000000000}"/>
  <bookViews>
    <workbookView xWindow="-110" yWindow="-110" windowWidth="19420" windowHeight="10420" xr2:uid="{04EB5964-4C18-44C5-B7EA-9F4475492A7D}"/>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0" i="1" l="1"/>
  <c r="O29" i="1"/>
  <c r="N29" i="1"/>
  <c r="M29" i="1"/>
  <c r="L29" i="1"/>
  <c r="O28" i="1"/>
  <c r="N28" i="1"/>
  <c r="M28" i="1"/>
  <c r="L28" i="1"/>
  <c r="Q26" i="1"/>
  <c r="Q27" i="1" s="1"/>
  <c r="Q30" i="1" s="1"/>
  <c r="P26" i="1"/>
  <c r="N26" i="1"/>
  <c r="N27" i="1" s="1"/>
  <c r="N30" i="1" s="1"/>
  <c r="M26" i="1"/>
  <c r="M27" i="1" s="1"/>
  <c r="M30" i="1" s="1"/>
  <c r="L26" i="1"/>
  <c r="L27" i="1" s="1"/>
  <c r="L30" i="1" s="1"/>
  <c r="K26" i="1"/>
  <c r="K27" i="1" s="1"/>
  <c r="K30" i="1" s="1"/>
  <c r="J26" i="1"/>
  <c r="J27" i="1" s="1"/>
  <c r="J30" i="1" s="1"/>
  <c r="I26" i="1"/>
  <c r="I29" i="1" s="1"/>
  <c r="H26" i="1"/>
  <c r="H29" i="1" s="1"/>
  <c r="G26" i="1"/>
  <c r="G29" i="1" s="1"/>
  <c r="F26" i="1"/>
  <c r="F28" i="1" s="1"/>
  <c r="E26" i="1"/>
  <c r="E28" i="1" s="1"/>
  <c r="P21" i="1"/>
  <c r="P28" i="1" s="1"/>
  <c r="Q28" i="1" s="1"/>
  <c r="R28" i="1" s="1"/>
  <c r="P16" i="1"/>
  <c r="P13" i="1"/>
  <c r="P9" i="1"/>
  <c r="H27" i="1" l="1"/>
  <c r="H30" i="1" s="1"/>
  <c r="G28" i="1"/>
  <c r="H28" i="1"/>
  <c r="P27" i="1"/>
  <c r="P30" i="1" s="1"/>
  <c r="E27" i="1"/>
  <c r="E30" i="1" s="1"/>
  <c r="K28" i="1"/>
  <c r="P29" i="1"/>
  <c r="Q29" i="1" s="1"/>
  <c r="R29" i="1" s="1"/>
  <c r="G27" i="1"/>
  <c r="G30" i="1" s="1"/>
  <c r="J29" i="1"/>
  <c r="F27" i="1"/>
  <c r="F30" i="1" s="1"/>
  <c r="I28" i="1"/>
  <c r="K29" i="1"/>
  <c r="E29" i="1"/>
  <c r="J28" i="1"/>
  <c r="I27" i="1"/>
  <c r="I30" i="1" s="1"/>
  <c r="R27" i="1"/>
  <c r="F29" i="1"/>
  <c r="R30" i="1" l="1"/>
  <c r="R26" i="1"/>
</calcChain>
</file>

<file path=xl/sharedStrings.xml><?xml version="1.0" encoding="utf-8"?>
<sst xmlns="http://schemas.openxmlformats.org/spreadsheetml/2006/main" count="26" uniqueCount="20">
  <si>
    <t>Illicit cultivation of opium poppy, 2009-2021 (hectares)</t>
  </si>
  <si>
    <t xml:space="preserve"> SOUTH-WEST ASIA</t>
  </si>
  <si>
    <t xml:space="preserve">   Afghanistan (best estimate)</t>
  </si>
  <si>
    <t xml:space="preserve"> SOUTH-EAST ASIA</t>
  </si>
  <si>
    <t>..</t>
  </si>
  <si>
    <t xml:space="preserve"> SOUTH AND CENTRAL AMERICA</t>
  </si>
  <si>
    <t xml:space="preserve">   Colombia (best estimate)</t>
  </si>
  <si>
    <t>h</t>
  </si>
  <si>
    <t>OTHER</t>
  </si>
  <si>
    <t>TOTAL (best estimate)</t>
  </si>
  <si>
    <t xml:space="preserve">  lower bound</t>
  </si>
  <si>
    <t xml:space="preserve"> TOTAL (best estimate, rounded)</t>
  </si>
  <si>
    <t xml:space="preserve">Sources: 
Afghanistan: Until 2018, Afghanistan Opium Surveys were conducted by the Ministry of Counter-Narcotics (MCN) of Afghanistan and the United Nations Office on Drugs and Crime (UNODC). Data for 2019-2020 was obtained from the UNODC Illicit Crop Monitoring Programme.
Lao People's Democratic Republic: Up till 2015, national illicit crop monitoring system supported by the United Nations Office on Drugs and Crime (UNODC). Data from 2016 onwards from Lao National Commission for Drug Control and Supervision.
Myanmar: national illicit crop monitoring system supported by the United Nations Office on Drugs and Crime (UNODC). 
Colombia: Government of Colombia.  
Mexico: up to 2014, estimates derived from surveys by the Government of the United States of America (international narcotics control strategy reports); for 2015 onwards, joint Mexico/UNODC project entitled "Monitoring of the illicit cultivation on Mexican territory". 
Note: Figures in italics are preliminary and may be revised when updated information becomes available. Two dots indicate that data were unavailable. Information on estimation methodologies and definitions can be found in the online methodology section of the World Drug Report 2021.
a) Bound of the statistically derived confidence interval.
b) May include areas that were eradicated after the date of the area survey. 
c) In 2020, the opium poppy cultivation survey covered Shan and Kachin States.  46 sample locations were available in Shan and Kachin States (compared to 84 locations in 2019), which increased uncertainty around area and production estimates. Estimates for 2014, 2015, 2018 included area estimates for Kayah and Chin states. In the absence of information on Kayah and Chin, the 2019, 2020 national area estimate uses latest available cultivation estimates (2018) for Chin and Kayah states. National estimates for 2014, 2015, 2018, 2019, 2020 are therefore not directly comparable with other years. 
d) Up to 2014, the estimates for Mexico are sourced from the Department of State of the United States. The Government of Mexico does not validate the estimates provided by the United States as they are not part of its official figures and it does not have information on the methodology used to calculate them.
e) The figures for 2015, as published in the World Drug Report 2016 (United Nations publication, Sales No. E.16.XI.7),  have been revised owing to a statistical adjustment processed by UNODC. The 2015 figures refer to the period July 2014-June 2015 and are not comparable with subsequent years, due to the updates in the methodology implemented from the 2015-2016 period onwards.  
f) The figures for 2016, 2017, 2018 and 2019 are based on the estimation periods July 2015 - June 2016,  July 2016 - June 2017 and July 2017 - June 2018, July 2018 - June 2019 respectively.
g) Data from 2016 onwards are not comparable to prior years.
h) Data for 2018 from U.S. State Department, International Narcotics Control Strategy Report 2020 
</t>
  </si>
  <si>
    <r>
      <t xml:space="preserve">  lower bound </t>
    </r>
    <r>
      <rPr>
        <vertAlign val="superscript"/>
        <sz val="10"/>
        <rFont val="Arial"/>
        <family val="2"/>
      </rPr>
      <t xml:space="preserve">a </t>
    </r>
  </si>
  <si>
    <r>
      <t xml:space="preserve">  upper bound </t>
    </r>
    <r>
      <rPr>
        <vertAlign val="superscript"/>
        <sz val="10"/>
        <rFont val="Arial"/>
        <family val="2"/>
      </rPr>
      <t xml:space="preserve">a </t>
    </r>
  </si>
  <si>
    <r>
      <t xml:space="preserve">   Lao People's Democratic Republic (best estimate) </t>
    </r>
    <r>
      <rPr>
        <vertAlign val="superscript"/>
        <sz val="14"/>
        <rFont val="Arial"/>
        <family val="2"/>
      </rPr>
      <t>b, g</t>
    </r>
  </si>
  <si>
    <r>
      <t xml:space="preserve">   Myanmar (best estimate)</t>
    </r>
    <r>
      <rPr>
        <vertAlign val="superscript"/>
        <sz val="14"/>
        <rFont val="Arial"/>
        <family val="2"/>
      </rPr>
      <t xml:space="preserve"> b, c</t>
    </r>
  </si>
  <si>
    <r>
      <t xml:space="preserve">   Mexico (best estimate) </t>
    </r>
    <r>
      <rPr>
        <vertAlign val="superscript"/>
        <sz val="14"/>
        <rFont val="Arial"/>
        <family val="2"/>
      </rPr>
      <t xml:space="preserve">d,e,f </t>
    </r>
  </si>
  <si>
    <r>
      <t xml:space="preserve">   Other countries </t>
    </r>
    <r>
      <rPr>
        <vertAlign val="superscript"/>
        <sz val="14"/>
        <rFont val="Arial"/>
        <family val="2"/>
      </rPr>
      <t>e</t>
    </r>
  </si>
  <si>
    <t xml:space="preserve">
Afghanistan: Until 2018, Afghanistan Opium Surveys were conducted by the Ministry of Counter-Narcotics (MCN) of Afghanistan and the United Nations Office on Drugs and Crime (UNODC). Data for 2019-2020 was obtained from the UNODC Illicit Crop Monitoring Programme.
Lao People's Democratic Republic: Up till 2015, national illicit crop monitoring system supported by the United Nations Office on Drugs and Crime (UNODC). Data from 2016 onwards from Lao National Commission for Drug Control and Supervision.
Myanmar: national illicit crop monitoring system supported by the United Nations Office on Drugs and Crime (UNODC). 
Colombia: Government of Colombia.  
Mexico: up to 2014, estimates derived from surveys by the Government of the United States of America (international narcotics control strategy reports); for 2015 onwards, joint Mexico/UNODC project entitled "Monitoring of the illicit cultivation on Mexican territory". 
Note: Figures in italics are preliminary and may be revised when updated information becomes available. Two dots indicate that data were unavailable. Information on estimation methodologies and definitions can be found in the online methodology section of the World Drug Report 2021.
a) Bound of the statistically derived confidence interval.
b) May include areas that were eradicated after the date of the area survey. 
c) In 2020, the opium poppy cultivation survey covered Shan and Kachin States.  46 sample locations were available in Shan and Kachin States (compared to 84 locations in 2019), which increased uncertainty around area and production estimates. Estimates for 2014, 2015, 2018 included area estimates for Kayah and Chin states. In the absence of information on Kayah and Chin, the 2019, 2020 national area estimate uses latest available cultivation estimates (2018) for Chin and Kayah states. National estimates for 2014, 2015, 2018, 2019, 2020 are therefore not directly comparable with other years. 
d) Up to 2014, the estimates for Mexico are sourced from the Department of State of the United States. The Government of Mexico does not validate the estimates provided by the United States as they are not part of its official figures and it does not have information on the methodology used to calculate them.
e) The figures for 2015, as published in the World Drug Report 2016 (United Nations publication, Sales No. E.16.XI.7),  have been revised owing to a statistical adjustment processed by UNODC. The 2015 figures refer to the period July 2014-June 2015 and are not comparable with subsequent years, due to the updates in the methodology implemented from the 2015-2016 period onwards.  
f) The figures for 2016, 2017, 2018 and 2019 are based on the estimation periods July 2015 - June 2016,  July 2016 - June 2017 and July 2017 - June 2018, July 2018 - June 2019 respectively.
g) Data from 2016 onwards are not comparable to prior years.
h) Data for 2018 from U.S. State Department, International Narcotics Control Strategy Report 2020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</si>
</sst>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_(* \(#,##0\);_(* &quot;-&quot;??_);_(@_)"/>
    <numFmt numFmtId="165" formatCode="yyyy"/>
    <numFmt numFmtId="166" formatCode="_-* #,##0_-;\-* #,##0_-;_-* &quot;-&quot;??_-;_-@_-"/>
  </numFmts>
  <fonts count="22" x14ac:knownFonts="1">
    <font>
      <sz val="11"/>
      <color theme="1"/>
      <name val="Calibri"/>
      <family val="2"/>
      <scheme val="minor"/>
    </font>
    <font>
      <sz val="11"/>
      <color theme="1"/>
      <name val="Calibri"/>
      <family val="2"/>
      <scheme val="minor"/>
    </font>
    <font>
      <sz val="10"/>
      <name val="Arial"/>
      <family val="2"/>
    </font>
    <font>
      <sz val="8"/>
      <name val="Arial"/>
      <family val="2"/>
    </font>
    <font>
      <b/>
      <sz val="20"/>
      <name val="Arial"/>
      <family val="2"/>
    </font>
    <font>
      <b/>
      <sz val="18"/>
      <name val="Arial"/>
      <family val="2"/>
    </font>
    <font>
      <sz val="11"/>
      <color indexed="8"/>
      <name val="Arial"/>
      <family val="2"/>
    </font>
    <font>
      <b/>
      <sz val="22"/>
      <name val="Arial"/>
      <family val="2"/>
    </font>
    <font>
      <b/>
      <sz val="14"/>
      <name val="Arial"/>
      <family val="2"/>
    </font>
    <font>
      <sz val="12"/>
      <name val="Arial"/>
      <family val="2"/>
    </font>
    <font>
      <i/>
      <sz val="12"/>
      <name val="Arial"/>
      <family val="2"/>
    </font>
    <font>
      <sz val="14"/>
      <name val="Arial"/>
      <family val="2"/>
    </font>
    <font>
      <vertAlign val="superscript"/>
      <sz val="10"/>
      <name val="Arial"/>
      <family val="2"/>
    </font>
    <font>
      <sz val="12"/>
      <color theme="1"/>
      <name val="Times New Roman"/>
      <family val="2"/>
    </font>
    <font>
      <vertAlign val="superscript"/>
      <sz val="14"/>
      <name val="Arial"/>
      <family val="2"/>
    </font>
    <font>
      <sz val="10"/>
      <color theme="1"/>
      <name val="Arial"/>
      <family val="2"/>
    </font>
    <font>
      <vertAlign val="superscript"/>
      <sz val="12"/>
      <name val="Arial"/>
      <family val="2"/>
    </font>
    <font>
      <i/>
      <sz val="10"/>
      <name val="Arial"/>
      <family val="2"/>
    </font>
    <font>
      <b/>
      <sz val="10"/>
      <color theme="1"/>
      <name val="Arial"/>
      <family val="2"/>
    </font>
    <font>
      <b/>
      <sz val="10"/>
      <name val="Arial"/>
      <family val="2"/>
    </font>
    <font>
      <b/>
      <i/>
      <sz val="10"/>
      <name val="Arial"/>
      <family val="2"/>
    </font>
    <font>
      <b/>
      <i/>
      <sz val="12"/>
      <color theme="1"/>
      <name val="Arial"/>
      <family val="2"/>
    </font>
  </fonts>
  <fills count="4">
    <fill>
      <patternFill patternType="none"/>
    </fill>
    <fill>
      <patternFill patternType="gray125"/>
    </fill>
    <fill>
      <patternFill patternType="solid">
        <fgColor theme="0"/>
        <bgColor indexed="64"/>
      </patternFill>
    </fill>
    <fill>
      <patternFill patternType="solid">
        <fgColor theme="9" tint="0.59999389629810485"/>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0" fontId="13" fillId="0" borderId="0"/>
  </cellStyleXfs>
  <cellXfs count="46">
    <xf numFmtId="0" fontId="0" fillId="0" borderId="0" xfId="0"/>
    <xf numFmtId="0" fontId="2" fillId="2" borderId="0" xfId="0" applyFont="1" applyFill="1"/>
    <xf numFmtId="0" fontId="2" fillId="0" borderId="0" xfId="0" applyFont="1"/>
    <xf numFmtId="0" fontId="3" fillId="0" borderId="0" xfId="0" applyFont="1"/>
    <xf numFmtId="0" fontId="6" fillId="0" borderId="0" xfId="0" applyFont="1" applyAlignment="1">
      <alignment horizontal="center" vertical="center"/>
    </xf>
    <xf numFmtId="165" fontId="8" fillId="3" borderId="0" xfId="0" applyNumberFormat="1" applyFont="1" applyFill="1" applyAlignment="1">
      <alignment horizontal="right" vertical="center"/>
    </xf>
    <xf numFmtId="0" fontId="8" fillId="0" borderId="0" xfId="0" applyFont="1"/>
    <xf numFmtId="0" fontId="9" fillId="0" borderId="0" xfId="0" applyFont="1" applyAlignment="1">
      <alignment horizontal="right" vertical="center"/>
    </xf>
    <xf numFmtId="0" fontId="10" fillId="0" borderId="0" xfId="0" applyFont="1" applyAlignment="1">
      <alignment vertical="center"/>
    </xf>
    <xf numFmtId="49" fontId="8" fillId="0" borderId="0" xfId="1" applyNumberFormat="1" applyFont="1" applyFill="1" applyBorder="1" applyAlignment="1">
      <alignment horizontal="left" vertical="center"/>
    </xf>
    <xf numFmtId="0" fontId="11" fillId="2" borderId="0" xfId="1" applyNumberFormat="1" applyFont="1" applyFill="1" applyBorder="1" applyAlignment="1">
      <alignment horizontal="left" vertical="center"/>
    </xf>
    <xf numFmtId="3" fontId="9" fillId="3" borderId="0" xfId="1" applyNumberFormat="1" applyFont="1" applyFill="1" applyAlignment="1">
      <alignment horizontal="right" vertical="center"/>
    </xf>
    <xf numFmtId="0" fontId="2" fillId="2" borderId="0" xfId="1" applyNumberFormat="1" applyFont="1" applyFill="1" applyBorder="1" applyAlignment="1">
      <alignment horizontal="right" vertical="center"/>
    </xf>
    <xf numFmtId="3" fontId="2" fillId="0" borderId="0" xfId="2" applyNumberFormat="1" applyFont="1" applyAlignment="1">
      <alignment horizontal="right" vertical="center"/>
    </xf>
    <xf numFmtId="3" fontId="1" fillId="0" borderId="0" xfId="1" applyNumberFormat="1" applyAlignment="1">
      <alignment vertical="center"/>
    </xf>
    <xf numFmtId="0" fontId="8" fillId="2" borderId="0" xfId="1" applyNumberFormat="1" applyFont="1" applyFill="1" applyBorder="1" applyAlignment="1">
      <alignment horizontal="left" vertical="center"/>
    </xf>
    <xf numFmtId="3" fontId="9" fillId="0" borderId="0" xfId="1" applyNumberFormat="1" applyFont="1" applyFill="1" applyBorder="1" applyAlignment="1">
      <alignment horizontal="right" vertical="center"/>
    </xf>
    <xf numFmtId="0" fontId="11" fillId="2" borderId="0" xfId="1" applyNumberFormat="1" applyFont="1" applyFill="1" applyAlignment="1">
      <alignment horizontal="left" vertical="center"/>
    </xf>
    <xf numFmtId="0" fontId="2" fillId="2" borderId="0" xfId="1" applyNumberFormat="1" applyFont="1" applyFill="1" applyBorder="1" applyAlignment="1">
      <alignment horizontal="left" vertical="center"/>
    </xf>
    <xf numFmtId="166" fontId="15" fillId="0" borderId="0" xfId="1" applyNumberFormat="1" applyFont="1"/>
    <xf numFmtId="3" fontId="10" fillId="3" borderId="0" xfId="1" applyNumberFormat="1" applyFont="1" applyFill="1" applyAlignment="1">
      <alignment horizontal="right" vertical="center"/>
    </xf>
    <xf numFmtId="166" fontId="1" fillId="0" borderId="0" xfId="1" applyNumberFormat="1" applyAlignment="1">
      <alignment vertical="center"/>
    </xf>
    <xf numFmtId="3" fontId="1" fillId="0" borderId="0" xfId="1" applyNumberFormat="1" applyAlignment="1">
      <alignment horizontal="right" vertical="center"/>
    </xf>
    <xf numFmtId="0" fontId="11" fillId="0" borderId="0" xfId="1" applyNumberFormat="1" applyFont="1" applyFill="1" applyBorder="1" applyAlignment="1">
      <alignment horizontal="left" vertical="center"/>
    </xf>
    <xf numFmtId="3" fontId="9" fillId="3" borderId="0" xfId="2" applyNumberFormat="1" applyFont="1" applyFill="1" applyAlignment="1">
      <alignment horizontal="right" vertical="center"/>
    </xf>
    <xf numFmtId="3" fontId="16" fillId="3" borderId="0" xfId="1" applyNumberFormat="1" applyFont="1" applyFill="1" applyAlignment="1">
      <alignment horizontal="left" vertical="top"/>
    </xf>
    <xf numFmtId="0" fontId="11" fillId="0" borderId="0" xfId="1" applyNumberFormat="1" applyFont="1" applyAlignment="1">
      <alignment horizontal="left" vertical="center"/>
    </xf>
    <xf numFmtId="0" fontId="8" fillId="0" borderId="0" xfId="1" applyNumberFormat="1" applyFont="1" applyFill="1" applyBorder="1" applyAlignment="1">
      <alignment horizontal="left" vertical="center"/>
    </xf>
    <xf numFmtId="3" fontId="1" fillId="3" borderId="0" xfId="1" applyNumberFormat="1" applyFill="1" applyAlignment="1">
      <alignment horizontal="right" vertical="center"/>
    </xf>
    <xf numFmtId="3" fontId="17" fillId="3" borderId="0" xfId="0" applyNumberFormat="1" applyFont="1" applyFill="1"/>
    <xf numFmtId="0" fontId="0" fillId="2" borderId="0" xfId="1" applyNumberFormat="1" applyFont="1" applyFill="1" applyBorder="1" applyAlignment="1">
      <alignment horizontal="right" vertical="center"/>
    </xf>
    <xf numFmtId="3" fontId="15" fillId="0" borderId="0" xfId="1" applyNumberFormat="1" applyFont="1" applyAlignment="1">
      <alignment horizontal="right" vertical="center"/>
    </xf>
    <xf numFmtId="3" fontId="1" fillId="0" borderId="0" xfId="1" applyNumberFormat="1" applyFill="1" applyAlignment="1">
      <alignment horizontal="right" vertical="center"/>
    </xf>
    <xf numFmtId="3" fontId="17" fillId="0" borderId="0" xfId="0" applyNumberFormat="1" applyFont="1"/>
    <xf numFmtId="3" fontId="18" fillId="0" borderId="0" xfId="1" applyNumberFormat="1" applyFont="1" applyAlignment="1">
      <alignment horizontal="right" vertical="center"/>
    </xf>
    <xf numFmtId="164" fontId="8" fillId="2" borderId="0" xfId="1" applyNumberFormat="1" applyFont="1" applyFill="1" applyBorder="1" applyAlignment="1">
      <alignment horizontal="left" vertical="center"/>
    </xf>
    <xf numFmtId="3" fontId="19" fillId="3" borderId="0" xfId="1" applyNumberFormat="1" applyFont="1" applyFill="1" applyAlignment="1">
      <alignment horizontal="right" vertical="center"/>
    </xf>
    <xf numFmtId="3" fontId="20" fillId="3" borderId="0" xfId="1" applyNumberFormat="1" applyFont="1" applyFill="1" applyAlignment="1">
      <alignment horizontal="right" vertical="center"/>
    </xf>
    <xf numFmtId="3" fontId="0" fillId="0" borderId="0" xfId="0" applyNumberFormat="1"/>
    <xf numFmtId="0" fontId="2" fillId="2" borderId="0" xfId="0" applyFont="1" applyFill="1" applyAlignment="1">
      <alignment vertical="center"/>
    </xf>
    <xf numFmtId="0" fontId="2" fillId="0" borderId="0" xfId="0" applyFont="1" applyAlignment="1">
      <alignment vertical="center"/>
    </xf>
    <xf numFmtId="0" fontId="4" fillId="0" borderId="0" xfId="0" applyFont="1" applyAlignment="1">
      <alignment horizontal="center" vertical="center"/>
    </xf>
    <xf numFmtId="164" fontId="5" fillId="2" borderId="0" xfId="1" applyNumberFormat="1" applyFont="1" applyFill="1" applyBorder="1" applyAlignment="1">
      <alignment horizontal="center" vertical="center" wrapText="1"/>
    </xf>
    <xf numFmtId="0" fontId="7" fillId="3" borderId="0" xfId="0" applyFont="1" applyFill="1" applyAlignment="1">
      <alignment wrapText="1"/>
    </xf>
    <xf numFmtId="0" fontId="21" fillId="2" borderId="0" xfId="0" applyFont="1" applyFill="1" applyAlignment="1">
      <alignment horizontal="left" vertical="top" wrapText="1"/>
    </xf>
    <xf numFmtId="0" fontId="0" fillId="0" borderId="0" xfId="0" applyAlignment="1">
      <alignment horizontal="left" wrapText="1"/>
    </xf>
  </cellXfs>
  <cellStyles count="3">
    <cellStyle name="Comma" xfId="1" builtinId="3"/>
    <cellStyle name="Normal" xfId="0" builtinId="0"/>
    <cellStyle name="Normal 4" xfId="2" xr:uid="{79E55BFC-01BF-45B4-B41E-98A5101BD8A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sites/UNOV_UNODC-DPA-RAB/Shared%20Documents/docs/World%20Drug%20Report/WDR_2022/Post-pre%20pub/Regional%20estimates%20-%20cultivation,eradication,%20production/2022_post_prepub/6.2.1%20Illicit%20cultivation%20of%20opium%20poppy_postprepub_2022.xlsx?3E883AB5" TargetMode="External"/><Relationship Id="rId1" Type="http://schemas.openxmlformats.org/officeDocument/2006/relationships/externalLinkPath" Target="file:///\\3E883AB5\6.2.1%20Illicit%20cultivation%20of%20opium%20poppy_postprepub_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7.2.1 snapshot 14042020"/>
      <sheetName val="7.2.1 Workingfile AV"/>
      <sheetName val="7.2.1 Workingfile"/>
      <sheetName val="7.2.1 PrePub"/>
      <sheetName val="6.2.1Snapshot_17052021"/>
      <sheetName val="6.2.1Snapshot_19042021"/>
      <sheetName val="6.2.1 Ill Opium Cult 190422 "/>
      <sheetName val="6.2.1 Illicit Opium Cult 231221"/>
      <sheetName val="OVERALL CALCULATION"/>
      <sheetName val="OVERALL CALCULATION_update"/>
      <sheetName val="consolidated_data2019"/>
      <sheetName val="Calculations_2019_Update"/>
      <sheetName val="Calculations_2019_USED"/>
      <sheetName val="Consolidation_2020_Alternative"/>
      <sheetName val="Calculations_2020_USED"/>
      <sheetName val="Calculations_2021"/>
      <sheetName val="ratio_calcuation"/>
      <sheetName val="data_ratio_calculation"/>
      <sheetName val="data_consolidated_data"/>
      <sheetName val="Seizures_ARQ2020"/>
      <sheetName val="Cultivation_Eradication_ARQ"/>
      <sheetName val="erad_plants"/>
      <sheetName val="plant weights"/>
    </sheetNames>
    <sheetDataSet>
      <sheetData sheetId="0"/>
      <sheetData sheetId="1"/>
      <sheetData sheetId="2"/>
      <sheetData sheetId="3"/>
      <sheetData sheetId="4"/>
      <sheetData sheetId="5"/>
      <sheetData sheetId="6"/>
      <sheetData sheetId="7"/>
      <sheetData sheetId="8">
        <row r="7">
          <cell r="O7">
            <v>163000</v>
          </cell>
        </row>
        <row r="9">
          <cell r="O9">
            <v>4624</v>
          </cell>
        </row>
        <row r="10">
          <cell r="O10">
            <v>33100</v>
          </cell>
        </row>
        <row r="11">
          <cell r="O11">
            <v>21500</v>
          </cell>
        </row>
        <row r="26">
          <cell r="L26">
            <v>6938.85</v>
          </cell>
          <cell r="M26">
            <v>8791.61</v>
          </cell>
          <cell r="N26">
            <v>11533.291249803489</v>
          </cell>
          <cell r="O26">
            <v>13763.584526627885</v>
          </cell>
        </row>
        <row r="28">
          <cell r="E28">
            <v>9479</v>
          </cell>
          <cell r="F28">
            <v>12221</v>
          </cell>
          <cell r="G28">
            <v>16389.87</v>
          </cell>
          <cell r="H28">
            <v>12282.000000000004</v>
          </cell>
          <cell r="I28">
            <v>13292.999999999991</v>
          </cell>
          <cell r="J28">
            <v>11584.98</v>
          </cell>
          <cell r="K28">
            <v>8549.07</v>
          </cell>
          <cell r="M28">
            <v>8791.61</v>
          </cell>
          <cell r="N28">
            <v>11815.291249803489</v>
          </cell>
          <cell r="O28">
            <v>14426.584526627885</v>
          </cell>
          <cell r="P28">
            <v>38691.906720946943</v>
          </cell>
        </row>
        <row r="29">
          <cell r="L29">
            <v>54641.051207072218</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779B6-F90C-49BE-BFF1-20FA3C495DB8}">
  <dimension ref="A1:V35"/>
  <sheetViews>
    <sheetView showGridLines="0" tabSelected="1" topLeftCell="A3" workbookViewId="0">
      <selection activeCell="T35" sqref="T35"/>
    </sheetView>
  </sheetViews>
  <sheetFormatPr defaultRowHeight="14.5" x14ac:dyDescent="0.35"/>
  <cols>
    <col min="1" max="1" width="10.7265625" customWidth="1"/>
    <col min="2" max="2" width="1.26953125" customWidth="1"/>
    <col min="3" max="3" width="58.26953125" customWidth="1"/>
    <col min="4" max="4" width="8" customWidth="1"/>
    <col min="5" max="12" width="13.26953125" customWidth="1"/>
    <col min="13" max="13" width="14.54296875" customWidth="1"/>
    <col min="14" max="14" width="14.81640625" customWidth="1"/>
    <col min="15" max="15" width="1.26953125" customWidth="1"/>
    <col min="16" max="16" width="14.81640625" customWidth="1"/>
    <col min="17" max="17" width="10.7265625" customWidth="1"/>
    <col min="18" max="18" width="19" customWidth="1"/>
    <col min="20" max="20" width="15.453125" customWidth="1"/>
  </cols>
  <sheetData>
    <row r="1" spans="1:22" x14ac:dyDescent="0.35">
      <c r="A1" s="1"/>
      <c r="B1" s="1"/>
      <c r="C1" s="2"/>
      <c r="D1" s="3"/>
      <c r="E1" s="2"/>
      <c r="F1" s="2"/>
      <c r="G1" s="2"/>
      <c r="H1" s="2"/>
      <c r="I1" s="2"/>
      <c r="J1" s="2"/>
      <c r="K1" s="2"/>
      <c r="L1" s="2"/>
      <c r="M1" s="2"/>
      <c r="N1" s="2"/>
      <c r="O1" s="2"/>
      <c r="P1" s="2"/>
      <c r="Q1" s="1"/>
    </row>
    <row r="2" spans="1:22" ht="25" x14ac:dyDescent="0.35">
      <c r="A2" s="1"/>
      <c r="B2" s="1"/>
      <c r="D2" s="3"/>
      <c r="E2" s="41"/>
      <c r="F2" s="41"/>
      <c r="G2" s="41"/>
      <c r="Q2" s="1"/>
    </row>
    <row r="3" spans="1:22" ht="23" x14ac:dyDescent="0.35">
      <c r="A3" s="1"/>
      <c r="B3" s="1"/>
      <c r="D3" s="3"/>
      <c r="E3" s="42" t="s">
        <v>0</v>
      </c>
      <c r="F3" s="42"/>
      <c r="G3" s="42"/>
      <c r="H3" s="42"/>
      <c r="I3" s="42"/>
      <c r="J3" s="42"/>
      <c r="K3" s="42"/>
      <c r="L3" s="42"/>
      <c r="Q3" s="1"/>
    </row>
    <row r="4" spans="1:22" x14ac:dyDescent="0.35">
      <c r="A4" s="1"/>
      <c r="B4" s="1"/>
      <c r="D4" s="4"/>
      <c r="Q4" s="1"/>
    </row>
    <row r="5" spans="1:22" ht="28" x14ac:dyDescent="0.6">
      <c r="A5" s="1"/>
      <c r="B5" s="1"/>
      <c r="D5" s="4"/>
      <c r="E5" s="43"/>
      <c r="F5" s="43"/>
      <c r="G5" s="43"/>
      <c r="H5" s="43"/>
      <c r="I5" s="43"/>
      <c r="J5" s="43"/>
      <c r="K5" s="43"/>
      <c r="L5" s="43"/>
      <c r="M5" s="43"/>
      <c r="N5" s="5"/>
      <c r="O5" s="5"/>
      <c r="P5" s="5"/>
      <c r="Q5" s="5"/>
      <c r="R5" s="5"/>
      <c r="T5" s="6"/>
      <c r="U5" s="6"/>
      <c r="V5" s="6"/>
    </row>
    <row r="6" spans="1:22" ht="18" x14ac:dyDescent="0.4">
      <c r="A6" s="1"/>
      <c r="B6" s="1"/>
      <c r="D6" s="7"/>
      <c r="E6" s="5">
        <v>39994</v>
      </c>
      <c r="F6" s="5">
        <v>40359</v>
      </c>
      <c r="G6" s="5">
        <v>40724</v>
      </c>
      <c r="H6" s="5">
        <v>41090</v>
      </c>
      <c r="I6" s="5">
        <v>41455</v>
      </c>
      <c r="J6" s="5">
        <v>41820</v>
      </c>
      <c r="K6" s="5">
        <v>42185</v>
      </c>
      <c r="L6" s="5">
        <v>42551</v>
      </c>
      <c r="M6" s="5">
        <v>42916</v>
      </c>
      <c r="N6" s="5">
        <v>43281</v>
      </c>
      <c r="O6" s="5"/>
      <c r="P6" s="5">
        <v>43646</v>
      </c>
      <c r="Q6" s="5">
        <v>44013</v>
      </c>
      <c r="R6" s="5">
        <v>44379</v>
      </c>
      <c r="T6" s="6"/>
      <c r="U6" s="6"/>
      <c r="V6" s="6"/>
    </row>
    <row r="7" spans="1:22" ht="18" x14ac:dyDescent="0.4">
      <c r="A7" s="1"/>
      <c r="B7" s="1"/>
      <c r="D7" s="8"/>
      <c r="Q7" s="1"/>
      <c r="R7" s="1"/>
      <c r="T7" s="6"/>
      <c r="U7" s="6"/>
      <c r="V7" s="6"/>
    </row>
    <row r="8" spans="1:22" ht="18" x14ac:dyDescent="0.4">
      <c r="A8" s="1"/>
      <c r="B8" s="1"/>
      <c r="C8" s="9" t="s">
        <v>1</v>
      </c>
      <c r="D8" s="9"/>
      <c r="Q8" s="1"/>
      <c r="R8" s="1"/>
      <c r="T8" s="6"/>
      <c r="U8" s="6"/>
      <c r="V8" s="6"/>
    </row>
    <row r="9" spans="1:22" ht="18" x14ac:dyDescent="0.4">
      <c r="A9" s="1"/>
      <c r="B9" s="1"/>
      <c r="C9" s="10" t="s">
        <v>2</v>
      </c>
      <c r="D9" s="10"/>
      <c r="E9" s="11">
        <v>123000</v>
      </c>
      <c r="F9" s="11">
        <v>123000</v>
      </c>
      <c r="G9" s="11">
        <v>131000</v>
      </c>
      <c r="H9" s="11">
        <v>154000</v>
      </c>
      <c r="I9" s="11">
        <v>209000</v>
      </c>
      <c r="J9" s="11">
        <v>224000</v>
      </c>
      <c r="K9" s="11">
        <v>183000</v>
      </c>
      <c r="L9" s="11">
        <v>201000</v>
      </c>
      <c r="M9" s="11">
        <v>328000</v>
      </c>
      <c r="N9" s="11">
        <v>263000</v>
      </c>
      <c r="O9" s="11"/>
      <c r="P9" s="11">
        <f>'[1]OVERALL CALCULATION'!O7</f>
        <v>163000</v>
      </c>
      <c r="Q9" s="11">
        <v>224000</v>
      </c>
      <c r="R9" s="11">
        <v>177000</v>
      </c>
      <c r="T9" s="6"/>
      <c r="U9" s="6"/>
      <c r="V9" s="6"/>
    </row>
    <row r="10" spans="1:22" ht="18" x14ac:dyDescent="0.4">
      <c r="A10" s="1"/>
      <c r="B10" s="1"/>
      <c r="C10" s="12" t="s">
        <v>13</v>
      </c>
      <c r="D10" s="2"/>
      <c r="E10" s="13">
        <v>102000</v>
      </c>
      <c r="F10" s="13">
        <v>104000</v>
      </c>
      <c r="G10" s="13">
        <v>109000</v>
      </c>
      <c r="H10" s="13">
        <v>125000</v>
      </c>
      <c r="I10" s="13">
        <v>173000</v>
      </c>
      <c r="J10" s="13">
        <v>196000</v>
      </c>
      <c r="K10" s="13">
        <v>163000</v>
      </c>
      <c r="L10" s="13">
        <v>182000</v>
      </c>
      <c r="M10" s="14">
        <v>301000</v>
      </c>
      <c r="N10" s="14">
        <v>242000</v>
      </c>
      <c r="O10" s="14"/>
      <c r="P10" s="14">
        <v>149000</v>
      </c>
      <c r="Q10" s="2">
        <v>202000</v>
      </c>
      <c r="R10" s="2">
        <v>162000</v>
      </c>
      <c r="T10" s="6"/>
      <c r="U10" s="6"/>
      <c r="V10" s="6"/>
    </row>
    <row r="11" spans="1:22" ht="18" x14ac:dyDescent="0.4">
      <c r="A11" s="1"/>
      <c r="B11" s="1"/>
      <c r="C11" s="12" t="s">
        <v>14</v>
      </c>
      <c r="D11" s="2"/>
      <c r="E11" s="13">
        <v>137000</v>
      </c>
      <c r="F11" s="13">
        <v>145000</v>
      </c>
      <c r="G11" s="13">
        <v>155000</v>
      </c>
      <c r="H11" s="13">
        <v>189000</v>
      </c>
      <c r="I11" s="13">
        <v>238000</v>
      </c>
      <c r="J11" s="13">
        <v>247000</v>
      </c>
      <c r="K11" s="13">
        <v>202000</v>
      </c>
      <c r="L11" s="13">
        <v>221000</v>
      </c>
      <c r="M11" s="14">
        <v>355000</v>
      </c>
      <c r="N11" s="14">
        <v>283000</v>
      </c>
      <c r="O11" s="14"/>
      <c r="P11" s="14">
        <v>178000</v>
      </c>
      <c r="Q11" s="2">
        <v>246000</v>
      </c>
      <c r="R11" s="2">
        <v>189000</v>
      </c>
      <c r="T11" s="6"/>
      <c r="U11" s="6"/>
      <c r="V11" s="6"/>
    </row>
    <row r="12" spans="1:22" ht="18" x14ac:dyDescent="0.4">
      <c r="A12" s="1"/>
      <c r="B12" s="1"/>
      <c r="C12" s="9" t="s">
        <v>3</v>
      </c>
      <c r="D12" s="15"/>
      <c r="E12" s="7"/>
      <c r="F12" s="7"/>
      <c r="G12" s="7"/>
      <c r="H12" s="16"/>
      <c r="I12" s="7"/>
      <c r="J12" s="7"/>
      <c r="K12" s="7"/>
      <c r="L12" s="7"/>
      <c r="M12" s="7"/>
      <c r="Q12" s="1"/>
      <c r="R12" s="1"/>
      <c r="T12" s="6"/>
      <c r="U12" s="6"/>
      <c r="V12" s="6"/>
    </row>
    <row r="13" spans="1:22" ht="20.5" x14ac:dyDescent="0.35">
      <c r="A13" s="1"/>
      <c r="B13" s="1"/>
      <c r="C13" s="17" t="s">
        <v>15</v>
      </c>
      <c r="D13" s="10"/>
      <c r="E13" s="11">
        <v>1900</v>
      </c>
      <c r="F13" s="11">
        <v>3000</v>
      </c>
      <c r="G13" s="11">
        <v>4100</v>
      </c>
      <c r="H13" s="11">
        <v>6800</v>
      </c>
      <c r="I13" s="11">
        <v>3900</v>
      </c>
      <c r="J13" s="11">
        <v>6200</v>
      </c>
      <c r="K13" s="11">
        <v>5700</v>
      </c>
      <c r="L13" s="11">
        <v>5395</v>
      </c>
      <c r="M13" s="11">
        <v>5327</v>
      </c>
      <c r="N13" s="11">
        <v>4925</v>
      </c>
      <c r="O13" s="11"/>
      <c r="P13" s="11">
        <f>'[1]OVERALL CALCULATION'!O9</f>
        <v>4624</v>
      </c>
      <c r="Q13" s="11">
        <v>901</v>
      </c>
      <c r="R13" s="11"/>
    </row>
    <row r="14" spans="1:22" x14ac:dyDescent="0.35">
      <c r="A14" s="1"/>
      <c r="B14" s="1"/>
      <c r="C14" s="12" t="s">
        <v>13</v>
      </c>
      <c r="D14" s="18"/>
      <c r="E14" s="13">
        <v>1100</v>
      </c>
      <c r="F14" s="13">
        <v>1900</v>
      </c>
      <c r="G14" s="13">
        <v>2500</v>
      </c>
      <c r="H14" s="13">
        <v>3100</v>
      </c>
      <c r="I14" s="13">
        <v>1900</v>
      </c>
      <c r="J14" s="13">
        <v>3500</v>
      </c>
      <c r="K14" s="13">
        <v>3900</v>
      </c>
      <c r="L14" s="13"/>
      <c r="M14" s="19"/>
      <c r="N14" s="19"/>
      <c r="O14" s="19"/>
      <c r="P14" s="13"/>
      <c r="Q14" s="1"/>
      <c r="R14" s="1"/>
    </row>
    <row r="15" spans="1:22" x14ac:dyDescent="0.35">
      <c r="A15" s="1"/>
      <c r="B15" s="1"/>
      <c r="C15" s="12" t="s">
        <v>14</v>
      </c>
      <c r="D15" s="18"/>
      <c r="E15" s="13">
        <v>2700</v>
      </c>
      <c r="F15" s="13">
        <v>4000</v>
      </c>
      <c r="G15" s="13">
        <v>6000</v>
      </c>
      <c r="H15" s="13">
        <v>11500</v>
      </c>
      <c r="I15" s="13">
        <v>5800</v>
      </c>
      <c r="J15" s="13">
        <v>9000</v>
      </c>
      <c r="K15" s="13">
        <v>7600</v>
      </c>
      <c r="L15" s="13"/>
      <c r="M15" s="19"/>
      <c r="N15" s="19"/>
      <c r="O15" s="19"/>
      <c r="P15" s="13"/>
      <c r="Q15" s="1"/>
      <c r="R15" s="1"/>
    </row>
    <row r="16" spans="1:22" ht="20.5" x14ac:dyDescent="0.35">
      <c r="A16" s="1"/>
      <c r="B16" s="1"/>
      <c r="C16" s="17" t="s">
        <v>16</v>
      </c>
      <c r="D16" s="10"/>
      <c r="E16" s="11">
        <v>31700</v>
      </c>
      <c r="F16" s="11">
        <v>38100</v>
      </c>
      <c r="G16" s="11">
        <v>43600</v>
      </c>
      <c r="H16" s="11">
        <v>51000</v>
      </c>
      <c r="I16" s="11">
        <v>57800</v>
      </c>
      <c r="J16" s="11">
        <v>57600</v>
      </c>
      <c r="K16" s="11">
        <v>55500</v>
      </c>
      <c r="L16" s="20" t="s">
        <v>4</v>
      </c>
      <c r="M16" s="11">
        <v>41000</v>
      </c>
      <c r="N16" s="11">
        <v>37300</v>
      </c>
      <c r="O16" s="11"/>
      <c r="P16" s="11">
        <f>'[1]OVERALL CALCULATION'!O10</f>
        <v>33100</v>
      </c>
      <c r="Q16" s="11">
        <v>29500</v>
      </c>
      <c r="R16" s="11">
        <v>30200</v>
      </c>
    </row>
    <row r="17" spans="1:18" x14ac:dyDescent="0.35">
      <c r="A17" s="1"/>
      <c r="B17" s="1"/>
      <c r="C17" s="12" t="s">
        <v>13</v>
      </c>
      <c r="D17" s="18"/>
      <c r="E17" s="13">
        <v>20500</v>
      </c>
      <c r="F17" s="13">
        <v>17300</v>
      </c>
      <c r="G17" s="13">
        <v>29700</v>
      </c>
      <c r="H17" s="13">
        <v>38248.590985370356</v>
      </c>
      <c r="I17" s="13">
        <v>45709.595414853196</v>
      </c>
      <c r="J17" s="13">
        <v>41400</v>
      </c>
      <c r="K17" s="13">
        <v>42800</v>
      </c>
      <c r="L17" s="13"/>
      <c r="M17" s="21">
        <v>30200</v>
      </c>
      <c r="N17" s="21">
        <v>29700</v>
      </c>
      <c r="O17" s="21"/>
      <c r="P17" s="13">
        <v>25800</v>
      </c>
      <c r="Q17" s="22">
        <v>21000</v>
      </c>
      <c r="R17" s="22">
        <v>23900</v>
      </c>
    </row>
    <row r="18" spans="1:18" x14ac:dyDescent="0.35">
      <c r="A18" s="1"/>
      <c r="B18" s="1"/>
      <c r="C18" s="12" t="s">
        <v>14</v>
      </c>
      <c r="D18" s="18"/>
      <c r="E18" s="13">
        <v>42800</v>
      </c>
      <c r="F18" s="13">
        <v>58100</v>
      </c>
      <c r="G18" s="13">
        <v>59600</v>
      </c>
      <c r="H18" s="13">
        <v>64357.175734033495</v>
      </c>
      <c r="I18" s="13">
        <v>69917.725333097405</v>
      </c>
      <c r="J18" s="13">
        <v>87300</v>
      </c>
      <c r="K18" s="13">
        <v>69600</v>
      </c>
      <c r="L18" s="13"/>
      <c r="M18" s="21">
        <v>51900</v>
      </c>
      <c r="N18" s="21">
        <v>47200</v>
      </c>
      <c r="O18" s="21"/>
      <c r="P18" s="13">
        <v>42800</v>
      </c>
      <c r="Q18" s="22">
        <v>50400</v>
      </c>
      <c r="R18" s="22">
        <v>44600</v>
      </c>
    </row>
    <row r="19" spans="1:18" ht="18" x14ac:dyDescent="0.35">
      <c r="A19" s="1"/>
      <c r="B19" s="1"/>
      <c r="C19" s="9" t="s">
        <v>5</v>
      </c>
      <c r="D19" s="15"/>
      <c r="E19" s="7"/>
      <c r="F19" s="7"/>
      <c r="G19" s="7"/>
      <c r="H19" s="16"/>
      <c r="I19" s="7"/>
      <c r="J19" s="7"/>
      <c r="K19" s="7"/>
      <c r="L19" s="7"/>
      <c r="M19" s="7"/>
      <c r="N19" s="2"/>
      <c r="O19" s="2"/>
      <c r="P19" s="2"/>
      <c r="Q19" s="1"/>
      <c r="R19" s="1"/>
    </row>
    <row r="20" spans="1:18" ht="18.5" x14ac:dyDescent="0.35">
      <c r="A20" s="1"/>
      <c r="B20" s="1"/>
      <c r="C20" s="23" t="s">
        <v>6</v>
      </c>
      <c r="D20" s="10"/>
      <c r="E20" s="11">
        <v>355.8</v>
      </c>
      <c r="F20" s="11">
        <v>340.8</v>
      </c>
      <c r="G20" s="11">
        <v>338</v>
      </c>
      <c r="H20" s="11">
        <v>313</v>
      </c>
      <c r="I20" s="11">
        <v>298</v>
      </c>
      <c r="J20" s="24">
        <v>387</v>
      </c>
      <c r="K20" s="11">
        <v>595</v>
      </c>
      <c r="L20" s="11">
        <v>462</v>
      </c>
      <c r="M20" s="11">
        <v>282</v>
      </c>
      <c r="N20" s="11">
        <v>663</v>
      </c>
      <c r="O20" s="25" t="s">
        <v>7</v>
      </c>
      <c r="P20" s="11"/>
      <c r="Q20" s="11"/>
      <c r="R20" s="11"/>
    </row>
    <row r="21" spans="1:18" ht="20.5" x14ac:dyDescent="0.35">
      <c r="A21" s="1"/>
      <c r="B21" s="1"/>
      <c r="C21" s="26" t="s">
        <v>17</v>
      </c>
      <c r="D21" s="10"/>
      <c r="E21" s="11">
        <v>19500</v>
      </c>
      <c r="F21" s="11">
        <v>14000</v>
      </c>
      <c r="G21" s="11">
        <v>12000</v>
      </c>
      <c r="H21" s="11">
        <v>10500</v>
      </c>
      <c r="I21" s="11">
        <v>11000</v>
      </c>
      <c r="J21" s="24">
        <v>17000</v>
      </c>
      <c r="K21" s="11">
        <v>26100</v>
      </c>
      <c r="L21" s="11">
        <v>25200</v>
      </c>
      <c r="M21" s="11">
        <v>30600</v>
      </c>
      <c r="N21" s="11">
        <v>28000</v>
      </c>
      <c r="O21" s="11"/>
      <c r="P21" s="11">
        <f>'[1]OVERALL CALCULATION'!O11</f>
        <v>21500</v>
      </c>
      <c r="Q21" s="11"/>
      <c r="R21" s="11"/>
    </row>
    <row r="22" spans="1:18" x14ac:dyDescent="0.35">
      <c r="A22" s="1"/>
      <c r="B22" s="1"/>
      <c r="C22" s="12" t="s">
        <v>13</v>
      </c>
      <c r="D22" s="18"/>
      <c r="E22" s="22"/>
      <c r="F22" s="22"/>
      <c r="G22" s="22"/>
      <c r="H22" s="22"/>
      <c r="I22" s="22"/>
      <c r="J22" s="13"/>
      <c r="K22" s="22">
        <v>21800</v>
      </c>
      <c r="L22" s="22">
        <v>20400</v>
      </c>
      <c r="M22" s="22">
        <v>22800</v>
      </c>
      <c r="N22" s="22">
        <v>21200</v>
      </c>
      <c r="O22" s="22"/>
      <c r="P22" s="22">
        <v>15500</v>
      </c>
      <c r="Q22" s="1"/>
      <c r="R22" s="1"/>
    </row>
    <row r="23" spans="1:18" x14ac:dyDescent="0.35">
      <c r="A23" s="1"/>
      <c r="B23" s="1"/>
      <c r="C23" s="12" t="s">
        <v>14</v>
      </c>
      <c r="D23" s="18"/>
      <c r="E23" s="22"/>
      <c r="F23" s="22"/>
      <c r="G23" s="22"/>
      <c r="H23" s="22"/>
      <c r="I23" s="22"/>
      <c r="J23" s="13"/>
      <c r="K23" s="22">
        <v>30400</v>
      </c>
      <c r="L23" s="22">
        <v>30000</v>
      </c>
      <c r="M23" s="22">
        <v>38400</v>
      </c>
      <c r="N23" s="22">
        <v>34800</v>
      </c>
      <c r="O23" s="22"/>
      <c r="P23" s="22">
        <v>27500</v>
      </c>
      <c r="Q23" s="1"/>
      <c r="R23" s="1"/>
    </row>
    <row r="24" spans="1:18" x14ac:dyDescent="0.35">
      <c r="A24" s="1"/>
      <c r="B24" s="1"/>
      <c r="C24" s="12"/>
      <c r="D24" s="18"/>
      <c r="E24" s="22"/>
      <c r="F24" s="22"/>
      <c r="G24" s="22"/>
      <c r="H24" s="22"/>
      <c r="I24" s="22"/>
      <c r="J24" s="13"/>
      <c r="K24" s="22"/>
      <c r="L24" s="22"/>
      <c r="M24" s="22"/>
      <c r="N24" s="22"/>
      <c r="O24" s="22"/>
      <c r="P24" s="22"/>
      <c r="Q24" s="1"/>
      <c r="R24" s="1"/>
    </row>
    <row r="25" spans="1:18" ht="18" x14ac:dyDescent="0.35">
      <c r="A25" s="1"/>
      <c r="B25" s="1"/>
      <c r="C25" s="9" t="s">
        <v>8</v>
      </c>
      <c r="D25" s="18"/>
      <c r="E25" s="22"/>
      <c r="F25" s="22"/>
      <c r="G25" s="22"/>
      <c r="H25" s="22"/>
      <c r="I25" s="22"/>
      <c r="J25" s="13"/>
      <c r="K25" s="22"/>
      <c r="L25" s="22"/>
      <c r="M25" s="22"/>
      <c r="N25" s="22"/>
      <c r="O25" s="22"/>
      <c r="P25" s="22"/>
      <c r="Q25" s="1"/>
      <c r="R25" s="1"/>
    </row>
    <row r="26" spans="1:18" ht="20.5" x14ac:dyDescent="0.35">
      <c r="A26" s="1"/>
      <c r="B26" s="1"/>
      <c r="C26" s="10" t="s">
        <v>18</v>
      </c>
      <c r="D26" s="18"/>
      <c r="E26" s="11">
        <f>'[1]OVERALL CALCULATION'!E28</f>
        <v>9479</v>
      </c>
      <c r="F26" s="11">
        <f>'[1]OVERALL CALCULATION'!F28</f>
        <v>12221</v>
      </c>
      <c r="G26" s="11">
        <f>'[1]OVERALL CALCULATION'!G28</f>
        <v>16389.87</v>
      </c>
      <c r="H26" s="11">
        <f>'[1]OVERALL CALCULATION'!H28</f>
        <v>12282.000000000004</v>
      </c>
      <c r="I26" s="11">
        <f>'[1]OVERALL CALCULATION'!I28</f>
        <v>13292.999999999991</v>
      </c>
      <c r="J26" s="11">
        <f>'[1]OVERALL CALCULATION'!J28</f>
        <v>11584.98</v>
      </c>
      <c r="K26" s="11">
        <f>'[1]OVERALL CALCULATION'!K28</f>
        <v>8549.07</v>
      </c>
      <c r="L26" s="11">
        <f>'[1]OVERALL CALCULATION'!L29</f>
        <v>54641.051207072218</v>
      </c>
      <c r="M26" s="11">
        <f>'[1]OVERALL CALCULATION'!M28</f>
        <v>8791.61</v>
      </c>
      <c r="N26" s="11">
        <f>'[1]OVERALL CALCULATION'!N28</f>
        <v>11815.291249803489</v>
      </c>
      <c r="O26" s="11"/>
      <c r="P26" s="11">
        <f>'[1]OVERALL CALCULATION'!O28</f>
        <v>14426.584526627885</v>
      </c>
      <c r="Q26" s="20">
        <f>'[1]OVERALL CALCULATION'!P28</f>
        <v>38691.906720946943</v>
      </c>
      <c r="R26" s="20">
        <f>R27-R16-R9</f>
        <v>39592.90672094695</v>
      </c>
    </row>
    <row r="27" spans="1:18" ht="18" x14ac:dyDescent="0.35">
      <c r="A27" s="1"/>
      <c r="B27" s="1"/>
      <c r="C27" s="27" t="s">
        <v>9</v>
      </c>
      <c r="D27" s="18"/>
      <c r="E27" s="28">
        <f>E9+E13+E16+E20+E21+E26</f>
        <v>185934.8</v>
      </c>
      <c r="F27" s="28">
        <f t="shared" ref="F27:I27" si="0">F9+F13+F16+F20+F21+F26</f>
        <v>190661.8</v>
      </c>
      <c r="G27" s="28">
        <f t="shared" si="0"/>
        <v>207427.87</v>
      </c>
      <c r="H27" s="28">
        <f t="shared" si="0"/>
        <v>234895</v>
      </c>
      <c r="I27" s="28">
        <f t="shared" si="0"/>
        <v>295291</v>
      </c>
      <c r="J27" s="28">
        <f>J9+J13+J16+J20+J21+J26</f>
        <v>316771.98</v>
      </c>
      <c r="K27" s="28">
        <f>K9+K13+K16+K20+K21+K26</f>
        <v>279444.07</v>
      </c>
      <c r="L27" s="28">
        <f>L9+L13+L20+L21+L26</f>
        <v>286698.05120707222</v>
      </c>
      <c r="M27" s="28">
        <f>M9+M13+M16+M20+M21+M26</f>
        <v>414000.61</v>
      </c>
      <c r="N27" s="28">
        <f>N9+N13+N16+N20+N21+N26</f>
        <v>345703.2912498035</v>
      </c>
      <c r="O27" s="28"/>
      <c r="P27" s="28">
        <f>P9+P13+P16+P20+P21+P26</f>
        <v>236650.58452662788</v>
      </c>
      <c r="Q27" s="29">
        <f>Q9+Q13+Q16+Q26</f>
        <v>293092.90672094695</v>
      </c>
      <c r="R27" s="29">
        <f>Q27-Q9+R9-Q16+R16</f>
        <v>246792.90672094695</v>
      </c>
    </row>
    <row r="28" spans="1:18" x14ac:dyDescent="0.35">
      <c r="A28" s="1"/>
      <c r="B28" s="1"/>
      <c r="C28" s="30" t="s">
        <v>10</v>
      </c>
      <c r="D28" s="18"/>
      <c r="E28" s="22">
        <f>E10+E14+E17+E20+E21+E26</f>
        <v>152934.79999999999</v>
      </c>
      <c r="F28" s="22">
        <f t="shared" ref="F28:O28" si="1">F10+F14+F17+F20+F21+F26</f>
        <v>149761.79999999999</v>
      </c>
      <c r="G28" s="22">
        <f t="shared" si="1"/>
        <v>169927.87</v>
      </c>
      <c r="H28" s="22">
        <f t="shared" si="1"/>
        <v>189443.59098537036</v>
      </c>
      <c r="I28" s="22">
        <f t="shared" si="1"/>
        <v>245200.59541485319</v>
      </c>
      <c r="J28" s="22">
        <f t="shared" si="1"/>
        <v>269871.98</v>
      </c>
      <c r="K28" s="31">
        <f>K10+K14+K17+K20+K22+K26</f>
        <v>240644.07</v>
      </c>
      <c r="L28" s="31">
        <f>L10+L13+K17+L20+L22+'[1]OVERALL CALCULATION'!L26</f>
        <v>257995.85</v>
      </c>
      <c r="M28" s="31">
        <f>M10+M13+M17+M20+M22+'[1]OVERALL CALCULATION'!M26</f>
        <v>368400.61</v>
      </c>
      <c r="N28" s="31">
        <f>N10+N13+N17+N20+N22+'[1]OVERALL CALCULATION'!N26</f>
        <v>310021.2912498035</v>
      </c>
      <c r="O28" s="22" t="e">
        <f t="shared" si="1"/>
        <v>#VALUE!</v>
      </c>
      <c r="P28" s="32">
        <f>P10+P14+P17+P21+P26+N20</f>
        <v>211389.58452662788</v>
      </c>
      <c r="Q28" s="33">
        <f>P28-P17+Q17-P10+Q10</f>
        <v>259589.58452662788</v>
      </c>
      <c r="R28" s="33">
        <f>Q28-Q17+R17-Q10+R10</f>
        <v>222489.58452662791</v>
      </c>
    </row>
    <row r="29" spans="1:18" x14ac:dyDescent="0.35">
      <c r="E29" s="22">
        <f>E11+E15+E18+E20+E21+E26</f>
        <v>211834.8</v>
      </c>
      <c r="F29" s="22">
        <f t="shared" ref="F29:J29" si="2">F11+F15+F18+F20+F21+F26</f>
        <v>233661.8</v>
      </c>
      <c r="G29" s="22">
        <f t="shared" si="2"/>
        <v>249327.87</v>
      </c>
      <c r="H29" s="22">
        <f t="shared" si="2"/>
        <v>287952.17573403352</v>
      </c>
      <c r="I29" s="22">
        <f t="shared" si="2"/>
        <v>338308.72533309739</v>
      </c>
      <c r="J29" s="22">
        <f t="shared" si="2"/>
        <v>372271.98</v>
      </c>
      <c r="K29" s="34">
        <f>K11+K15+K18+K20+K23+K26</f>
        <v>318744.07</v>
      </c>
      <c r="L29" s="34">
        <f>L11+L13+K18+L20+L23+'[1]OVERALL CALCULATION'!L26</f>
        <v>333395.84999999998</v>
      </c>
      <c r="M29" s="22">
        <f>M11+M13+M18+M20+M23+'[1]OVERALL CALCULATION'!M26</f>
        <v>459700.61</v>
      </c>
      <c r="N29" s="22">
        <f>N11+N13+N18+N20+N23+'[1]OVERALL CALCULATION'!N26</f>
        <v>382121.2912498035</v>
      </c>
      <c r="O29" s="22" t="e">
        <f>O11+O13+O18+O20+O23+'[1]OVERALL CALCULATION'!O26</f>
        <v>#VALUE!</v>
      </c>
      <c r="P29" s="32">
        <f>P11+P13+P18+N20+P21+'[1]OVERALL CALCULATION'!T26</f>
        <v>247587</v>
      </c>
      <c r="Q29" s="33">
        <f>P29-P18+Q18-P11+Q11</f>
        <v>323187</v>
      </c>
      <c r="R29" s="33">
        <f>Q29-Q18+R18-Q11+R11</f>
        <v>260387</v>
      </c>
    </row>
    <row r="30" spans="1:18" ht="18" x14ac:dyDescent="0.35">
      <c r="C30" s="35" t="s">
        <v>11</v>
      </c>
      <c r="E30" s="36">
        <f>ROUND(E27,-1)</f>
        <v>185930</v>
      </c>
      <c r="F30" s="36">
        <f t="shared" ref="F30:R30" si="3">ROUND(F27,-1)</f>
        <v>190660</v>
      </c>
      <c r="G30" s="36">
        <f t="shared" si="3"/>
        <v>207430</v>
      </c>
      <c r="H30" s="36">
        <f t="shared" si="3"/>
        <v>234900</v>
      </c>
      <c r="I30" s="36">
        <f t="shared" si="3"/>
        <v>295290</v>
      </c>
      <c r="J30" s="36">
        <f t="shared" si="3"/>
        <v>316770</v>
      </c>
      <c r="K30" s="36">
        <f t="shared" si="3"/>
        <v>279440</v>
      </c>
      <c r="L30" s="36">
        <f t="shared" si="3"/>
        <v>286700</v>
      </c>
      <c r="M30" s="36">
        <f t="shared" si="3"/>
        <v>414000</v>
      </c>
      <c r="N30" s="36">
        <f t="shared" si="3"/>
        <v>345700</v>
      </c>
      <c r="O30" s="36">
        <f t="shared" si="3"/>
        <v>0</v>
      </c>
      <c r="P30" s="36">
        <f t="shared" si="3"/>
        <v>236650</v>
      </c>
      <c r="Q30" s="37">
        <f t="shared" si="3"/>
        <v>293090</v>
      </c>
      <c r="R30" s="37">
        <f t="shared" si="3"/>
        <v>246790</v>
      </c>
    </row>
    <row r="31" spans="1:18" x14ac:dyDescent="0.35">
      <c r="E31" s="22"/>
      <c r="F31" s="22"/>
      <c r="G31" s="22"/>
      <c r="H31" s="22"/>
      <c r="I31" s="22"/>
      <c r="J31" s="22"/>
      <c r="K31" s="34"/>
      <c r="L31" s="34"/>
      <c r="M31" s="22"/>
      <c r="N31" s="22"/>
      <c r="O31" s="22"/>
      <c r="P31" s="22"/>
      <c r="Q31" s="38"/>
    </row>
    <row r="33" spans="1:18" s="40" customFormat="1" ht="15.5" x14ac:dyDescent="0.35">
      <c r="A33" s="39"/>
      <c r="C33" s="44" t="s">
        <v>12</v>
      </c>
      <c r="D33" s="44"/>
      <c r="E33" s="44"/>
      <c r="F33" s="44"/>
      <c r="G33" s="44"/>
      <c r="H33" s="44"/>
      <c r="I33" s="44"/>
      <c r="J33" s="44"/>
      <c r="K33" s="44"/>
      <c r="L33" s="44"/>
      <c r="M33" s="44"/>
      <c r="N33" s="44"/>
      <c r="O33" s="44"/>
      <c r="P33" s="39"/>
      <c r="Q33" s="39"/>
      <c r="R33" s="39"/>
    </row>
    <row r="34" spans="1:18" ht="6" customHeight="1" x14ac:dyDescent="0.35"/>
    <row r="35" spans="1:18" ht="291.5" customHeight="1" x14ac:dyDescent="0.35">
      <c r="C35" s="45" t="s">
        <v>19</v>
      </c>
      <c r="D35" s="45"/>
      <c r="E35" s="45"/>
      <c r="F35" s="45"/>
      <c r="G35" s="45"/>
      <c r="H35" s="45"/>
      <c r="I35" s="45"/>
      <c r="J35" s="45"/>
      <c r="K35" s="45"/>
      <c r="L35" s="45"/>
      <c r="M35" s="45"/>
      <c r="N35" s="45"/>
      <c r="O35" s="45"/>
      <c r="P35" s="45"/>
      <c r="Q35" s="45"/>
      <c r="R35" s="45"/>
    </row>
  </sheetData>
  <mergeCells count="5">
    <mergeCell ref="E2:G2"/>
    <mergeCell ref="E3:L3"/>
    <mergeCell ref="E5:M5"/>
    <mergeCell ref="C33:O33"/>
    <mergeCell ref="C35:R3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f1cb922-524b-4a63-a729-f715e5c73bc5">
      <Terms xmlns="http://schemas.microsoft.com/office/infopath/2007/PartnerControls"/>
    </lcf76f155ced4ddcb4097134ff3c332f>
    <TaxCatchAll xmlns="985ec44e-1bab-4c0b-9df0-6ba128686fc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CC2ACFA87F550418D225E071F542ADA" ma:contentTypeVersion="22" ma:contentTypeDescription="Create a new document." ma:contentTypeScope="" ma:versionID="a8021b555c96ef9fc7e617ae6c24d1e2">
  <xsd:schema xmlns:xsd="http://www.w3.org/2001/XMLSchema" xmlns:xs="http://www.w3.org/2001/XMLSchema" xmlns:p="http://schemas.microsoft.com/office/2006/metadata/properties" xmlns:ns2="8bde3967-4b29-49c8-add0-1b77de203898" xmlns:ns3="0f1cb922-524b-4a63-a729-f715e5c73bc5" xmlns:ns4="985ec44e-1bab-4c0b-9df0-6ba128686fc9" targetNamespace="http://schemas.microsoft.com/office/2006/metadata/properties" ma:root="true" ma:fieldsID="9182305e36e75f5610234603e3b6195a" ns2:_="" ns3:_="" ns4:_="">
    <xsd:import namespace="8bde3967-4b29-49c8-add0-1b77de203898"/>
    <xsd:import namespace="0f1cb922-524b-4a63-a729-f715e5c73bc5"/>
    <xsd:import namespace="985ec44e-1bab-4c0b-9df0-6ba128686fc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element ref="ns4: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de3967-4b29-49c8-add0-1b77de20389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f1cb922-524b-4a63-a729-f715e5c73bc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78175662-8596-484a-92c7-351d01561e22"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85ec44e-1bab-4c0b-9df0-6ba128686fc9"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6068b4f6-077d-4e9b-8d51-ea092799dd60}" ma:internalName="TaxCatchAll" ma:showField="CatchAllData" ma:web="8bde3967-4b29-49c8-add0-1b77de20389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60D299F-BAB1-4546-859A-3C626CAF79A8}">
  <ds:schemaRefs>
    <ds:schemaRef ds:uri="http://schemas.microsoft.com/office/2006/metadata/properties"/>
    <ds:schemaRef ds:uri="http://schemas.microsoft.com/office/infopath/2007/PartnerControls"/>
    <ds:schemaRef ds:uri="0f1cb922-524b-4a63-a729-f715e5c73bc5"/>
    <ds:schemaRef ds:uri="985ec44e-1bab-4c0b-9df0-6ba128686fc9"/>
  </ds:schemaRefs>
</ds:datastoreItem>
</file>

<file path=customXml/itemProps2.xml><?xml version="1.0" encoding="utf-8"?>
<ds:datastoreItem xmlns:ds="http://schemas.openxmlformats.org/officeDocument/2006/customXml" ds:itemID="{2C8D8D0B-AE29-4CF2-B5D0-5810D2E3D16C}">
  <ds:schemaRefs>
    <ds:schemaRef ds:uri="http://schemas.microsoft.com/sharepoint/v3/contenttype/forms"/>
  </ds:schemaRefs>
</ds:datastoreItem>
</file>

<file path=customXml/itemProps3.xml><?xml version="1.0" encoding="utf-8"?>
<ds:datastoreItem xmlns:ds="http://schemas.openxmlformats.org/officeDocument/2006/customXml" ds:itemID="{180E5018-BDC9-4DD7-9CBD-1E4FFE34A9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bde3967-4b29-49c8-add0-1b77de203898"/>
    <ds:schemaRef ds:uri="0f1cb922-524b-4a63-a729-f715e5c73bc5"/>
    <ds:schemaRef ds:uri="985ec44e-1bab-4c0b-9df0-6ba128686f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UNOG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Natalia Milkova Ivanova</dc:creator>
  <cp:lastModifiedBy>Natalia IVANOVA</cp:lastModifiedBy>
  <dcterms:created xsi:type="dcterms:W3CDTF">2022-06-16T10:12:24Z</dcterms:created>
  <dcterms:modified xsi:type="dcterms:W3CDTF">2022-06-23T11:13:10Z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0x010100ACC2ACFA87F550418D225E071F542ADA</vt:lpwstr>
  </property>
  <property fmtid="{D5CDD505-2E9C-101B-9397-08002B2CF9AE}" pid="3" name="MediaServiceImageTags">
    <vt:lpwstr/>
  </property>
</Properties>
</file>