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ma\OneDrive\Documentos\2020-2021\practicas\transcurso\dietstudy_analyses-master\Results\"/>
    </mc:Choice>
  </mc:AlternateContent>
  <xr:revisionPtr revIDLastSave="0" documentId="13_ncr:1_{318AC34E-CF78-4C86-A86E-A23A5239D1BB}" xr6:coauthVersionLast="46" xr6:coauthVersionMax="46" xr10:uidLastSave="{00000000-0000-0000-0000-000000000000}"/>
  <bookViews>
    <workbookView xWindow="28680" yWindow="-120" windowWidth="29040" windowHeight="16440" tabRatio="755" activeTab="2" xr2:uid="{F8B77969-7F13-480A-A555-C9EBF7A1E6C3}"/>
  </bookViews>
  <sheets>
    <sheet name="FI_Combined44_clase" sheetId="2" r:id="rId1"/>
    <sheet name="FI_Combined44_especie" sheetId="3" r:id="rId2"/>
    <sheet name="FI_Combined44_family" sheetId="4" r:id="rId3"/>
    <sheet name="FI_Combined44_filo" sheetId="5" r:id="rId4"/>
    <sheet name="FI_Combined44_genus" sheetId="6" r:id="rId5"/>
    <sheet name="FI_Combined44_order" sheetId="7" r:id="rId6"/>
  </sheets>
  <definedNames>
    <definedName name="DatosExternos_1" localSheetId="0" hidden="1">FI_Combined44_clase!$A$1:$AO$11</definedName>
    <definedName name="DatosExternos_1" localSheetId="1" hidden="1">FI_Combined44_especie!$A$1:$AO$11</definedName>
    <definedName name="DatosExternos_1" localSheetId="2" hidden="1">FI_Combined44_family!$A$1:$AO$11</definedName>
    <definedName name="DatosExternos_1" localSheetId="3" hidden="1">FI_Combined44_filo!$A$1:$AO$11</definedName>
    <definedName name="DatosExternos_1" localSheetId="4" hidden="1">FI_Combined44_genus!$A$1:$AO$11</definedName>
    <definedName name="DatosExternos_1" localSheetId="5" hidden="1">FI_Combined44_order!$A$1:$AO$11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3" l="1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16" i="3"/>
  <c r="A14" i="3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16" i="4"/>
  <c r="A1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4AC7B2-C69B-467C-859D-02A10325C731}" keepAlive="1" name="Consulta - FI_Combined44_clase" description="Conexión a la consulta 'FI_Combined44_clase' en el libro." type="5" refreshedVersion="7" background="1" saveData="1">
    <dbPr connection="Provider=Microsoft.Mashup.OleDb.1;Data Source=$Workbook$;Location=FI_Combined44_clase;Extended Properties=&quot;&quot;" command="SELECT * FROM [FI_Combined44_clase]"/>
  </connection>
  <connection id="2" xr16:uid="{D251E084-A8DE-46A4-8687-1D55393A9144}" keepAlive="1" name="Consulta - FI_Combined44_especie" description="Conexión a la consulta 'FI_Combined44_especie' en el libro." type="5" refreshedVersion="7" background="1" saveData="1">
    <dbPr connection="Provider=Microsoft.Mashup.OleDb.1;Data Source=$Workbook$;Location=FI_Combined44_especie;Extended Properties=&quot;&quot;" command="SELECT * FROM [FI_Combined44_especie]"/>
  </connection>
  <connection id="3" xr16:uid="{C94666AB-A523-44C4-AC06-755C872BA34D}" keepAlive="1" name="Consulta - FI_Combined44_family" description="Conexión a la consulta 'FI_Combined44_family' en el libro." type="5" refreshedVersion="7" background="1" saveData="1">
    <dbPr connection="Provider=Microsoft.Mashup.OleDb.1;Data Source=$Workbook$;Location=FI_Combined44_family;Extended Properties=&quot;&quot;" command="SELECT * FROM [FI_Combined44_family]"/>
  </connection>
  <connection id="4" xr16:uid="{795A746F-8E5E-4F3A-9562-F35263A8ABE3}" keepAlive="1" name="Consulta - FI_Combined44_filo" description="Conexión a la consulta 'FI_Combined44_filo' en el libro." type="5" refreshedVersion="7" background="1" saveData="1">
    <dbPr connection="Provider=Microsoft.Mashup.OleDb.1;Data Source=$Workbook$;Location=FI_Combined44_filo;Extended Properties=&quot;&quot;" command="SELECT * FROM [FI_Combined44_filo]"/>
  </connection>
  <connection id="5" xr16:uid="{7C76F122-B3B5-4FF3-B7CC-B47394AC6CC2}" keepAlive="1" name="Consulta - FI_Combined44_genus" description="Conexión a la consulta 'FI_Combined44_genus' en el libro." type="5" refreshedVersion="7" background="1" saveData="1">
    <dbPr connection="Provider=Microsoft.Mashup.OleDb.1;Data Source=$Workbook$;Location=FI_Combined44_genus;Extended Properties=&quot;&quot;" command="SELECT * FROM [FI_Combined44_genus]"/>
  </connection>
  <connection id="6" xr16:uid="{63387971-093D-42F7-A23C-57101252238A}" keepAlive="1" name="Consulta - FI_Combined44_order" description="Conexión a la consulta 'FI_Combined44_order' en el libro." type="5" refreshedVersion="7" background="1" saveData="1">
    <dbPr connection="Provider=Microsoft.Mashup.OleDb.1;Data Source=$Workbook$;Location=FI_Combined44_order;Extended Properties=&quot;&quot;" command="SELECT * FROM [FI_Combined44_order]"/>
  </connection>
</connections>
</file>

<file path=xl/sharedStrings.xml><?xml version="1.0" encoding="utf-8"?>
<sst xmlns="http://schemas.openxmlformats.org/spreadsheetml/2006/main" count="1898" uniqueCount="44">
  <si>
    <t>KCAL</t>
  </si>
  <si>
    <t>PROT</t>
  </si>
  <si>
    <t>TFAT</t>
  </si>
  <si>
    <t>CARB</t>
  </si>
  <si>
    <t>MOIS</t>
  </si>
  <si>
    <t>ALC</t>
  </si>
  <si>
    <t>CAFF</t>
  </si>
  <si>
    <t>THEO</t>
  </si>
  <si>
    <t>SUGR</t>
  </si>
  <si>
    <t>FIBE</t>
  </si>
  <si>
    <t>CALC</t>
  </si>
  <si>
    <t>IRON</t>
  </si>
  <si>
    <t>MAGN</t>
  </si>
  <si>
    <t>PHOS</t>
  </si>
  <si>
    <t>POTA</t>
  </si>
  <si>
    <t>SODI</t>
  </si>
  <si>
    <t>ZINC</t>
  </si>
  <si>
    <t>COPP</t>
  </si>
  <si>
    <t>SELE</t>
  </si>
  <si>
    <t>VC</t>
  </si>
  <si>
    <t>VB1</t>
  </si>
  <si>
    <t>VB2</t>
  </si>
  <si>
    <t>NIAC</t>
  </si>
  <si>
    <t>VB6</t>
  </si>
  <si>
    <t>FOLA</t>
  </si>
  <si>
    <t>VB12</t>
  </si>
  <si>
    <t>VARA</t>
  </si>
  <si>
    <t>RET</t>
  </si>
  <si>
    <t>BCAR</t>
  </si>
  <si>
    <t>ACAR</t>
  </si>
  <si>
    <t>CRYP</t>
  </si>
  <si>
    <t>LYCO</t>
  </si>
  <si>
    <t>LZ</t>
  </si>
  <si>
    <t>ATOC</t>
  </si>
  <si>
    <t>VK</t>
  </si>
  <si>
    <t>CHOLE</t>
  </si>
  <si>
    <t>SFAT</t>
  </si>
  <si>
    <t>MFAT</t>
  </si>
  <si>
    <t>PFAT</t>
  </si>
  <si>
    <t>VITD</t>
  </si>
  <si>
    <t>CHOLN</t>
  </si>
  <si>
    <t>0.0</t>
  </si>
  <si>
    <t>MEDIA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</si>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</sst>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1" fillId="2" borderId="0" xfId="1"/>
    <xf numFmtId="164" fontId="0" fillId="0" borderId="0" xfId="0" applyNumberFormat="1"/>
    <xf numFmtId="164" fontId="1" fillId="2" borderId="0" xfId="1" applyNumberFormat="1"/>
  </cellXfs>
  <cellStyles count="2">
    <cellStyle name="Neutral" xfId="1" builtinId="28"/>
    <cellStyle name="Normal" xfId="0" builtinId="0"/>
  </cellStyles>
  <dxfs count="250"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B6605EE7-615F-42FF-943A-F8AF628A8693}" autoFormatId="16" applyNumberFormats="0" applyBorderFormats="0" applyFontFormats="0" applyPatternFormats="0" applyAlignmentFormats="0" applyWidthHeightFormats="0">
  <queryTableRefresh nextId="42">
    <queryTableFields count="41">
      <queryTableField id="1" name="KCAL" tableColumnId="1"/>
      <queryTableField id="2" name="PROT" tableColumnId="2"/>
      <queryTableField id="3" name="TFAT" tableColumnId="3"/>
      <queryTableField id="4" name="CARB" tableColumnId="4"/>
      <queryTableField id="5" name="MOIS" tableColumnId="5"/>
      <queryTableField id="6" name="ALC" tableColumnId="6"/>
      <queryTableField id="7" name="CAFF" tableColumnId="7"/>
      <queryTableField id="8" name="THEO" tableColumnId="8"/>
      <queryTableField id="9" name="SUGR" tableColumnId="9"/>
      <queryTableField id="10" name="FIBE" tableColumnId="10"/>
      <queryTableField id="11" name="CALC" tableColumnId="11"/>
      <queryTableField id="12" name="IRON" tableColumnId="12"/>
      <queryTableField id="13" name="MAGN" tableColumnId="13"/>
      <queryTableField id="14" name="PHOS" tableColumnId="14"/>
      <queryTableField id="15" name="POTA" tableColumnId="15"/>
      <queryTableField id="16" name="SODI" tableColumnId="16"/>
      <queryTableField id="17" name="ZINC" tableColumnId="17"/>
      <queryTableField id="18" name="COPP" tableColumnId="18"/>
      <queryTableField id="19" name="SELE" tableColumnId="19"/>
      <queryTableField id="20" name="VC" tableColumnId="20"/>
      <queryTableField id="21" name="VB1" tableColumnId="21"/>
      <queryTableField id="22" name="VB2" tableColumnId="22"/>
      <queryTableField id="23" name="NIAC" tableColumnId="23"/>
      <queryTableField id="24" name="VB6" tableColumnId="24"/>
      <queryTableField id="25" name="FOLA" tableColumnId="25"/>
      <queryTableField id="26" name="VB12" tableColumnId="26"/>
      <queryTableField id="27" name="VARA" tableColumnId="27"/>
      <queryTableField id="28" name="RET" tableColumnId="28"/>
      <queryTableField id="29" name="BCAR" tableColumnId="29"/>
      <queryTableField id="30" name="ACAR" tableColumnId="30"/>
      <queryTableField id="31" name="CRYP" tableColumnId="31"/>
      <queryTableField id="32" name="LYCO" tableColumnId="32"/>
      <queryTableField id="33" name="LZ" tableColumnId="33"/>
      <queryTableField id="34" name="ATOC" tableColumnId="34"/>
      <queryTableField id="35" name="VK" tableColumnId="35"/>
      <queryTableField id="36" name="CHOLE" tableColumnId="36"/>
      <queryTableField id="37" name="SFAT" tableColumnId="37"/>
      <queryTableField id="38" name="MFAT" tableColumnId="38"/>
      <queryTableField id="39" name="PFAT" tableColumnId="39"/>
      <queryTableField id="40" name="VITD" tableColumnId="40"/>
      <queryTableField id="41" name="CHOLN" tableColumnId="4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E9E2AFB5-0A69-4621-994D-2681CC4EC565}" autoFormatId="16" applyNumberFormats="0" applyBorderFormats="0" applyFontFormats="0" applyPatternFormats="0" applyAlignmentFormats="0" applyWidthHeightFormats="0">
  <queryTableRefresh nextId="42">
    <queryTableFields count="41">
      <queryTableField id="1" name="KCAL" tableColumnId="1"/>
      <queryTableField id="2" name="PROT" tableColumnId="2"/>
      <queryTableField id="3" name="TFAT" tableColumnId="3"/>
      <queryTableField id="4" name="CARB" tableColumnId="4"/>
      <queryTableField id="5" name="MOIS" tableColumnId="5"/>
      <queryTableField id="6" name="ALC" tableColumnId="6"/>
      <queryTableField id="7" name="CAFF" tableColumnId="7"/>
      <queryTableField id="8" name="THEO" tableColumnId="8"/>
      <queryTableField id="9" name="SUGR" tableColumnId="9"/>
      <queryTableField id="10" name="FIBE" tableColumnId="10"/>
      <queryTableField id="11" name="CALC" tableColumnId="11"/>
      <queryTableField id="12" name="IRON" tableColumnId="12"/>
      <queryTableField id="13" name="MAGN" tableColumnId="13"/>
      <queryTableField id="14" name="PHOS" tableColumnId="14"/>
      <queryTableField id="15" name="POTA" tableColumnId="15"/>
      <queryTableField id="16" name="SODI" tableColumnId="16"/>
      <queryTableField id="17" name="ZINC" tableColumnId="17"/>
      <queryTableField id="18" name="COPP" tableColumnId="18"/>
      <queryTableField id="19" name="SELE" tableColumnId="19"/>
      <queryTableField id="20" name="VC" tableColumnId="20"/>
      <queryTableField id="21" name="VB1" tableColumnId="21"/>
      <queryTableField id="22" name="VB2" tableColumnId="22"/>
      <queryTableField id="23" name="NIAC" tableColumnId="23"/>
      <queryTableField id="24" name="VB6" tableColumnId="24"/>
      <queryTableField id="25" name="FOLA" tableColumnId="25"/>
      <queryTableField id="26" name="VB12" tableColumnId="26"/>
      <queryTableField id="27" name="VARA" tableColumnId="27"/>
      <queryTableField id="28" name="RET" tableColumnId="28"/>
      <queryTableField id="29" name="BCAR" tableColumnId="29"/>
      <queryTableField id="30" name="ACAR" tableColumnId="30"/>
      <queryTableField id="31" name="CRYP" tableColumnId="31"/>
      <queryTableField id="32" name="LYCO" tableColumnId="32"/>
      <queryTableField id="33" name="LZ" tableColumnId="33"/>
      <queryTableField id="34" name="ATOC" tableColumnId="34"/>
      <queryTableField id="35" name="VK" tableColumnId="35"/>
      <queryTableField id="36" name="CHOLE" tableColumnId="36"/>
      <queryTableField id="37" name="SFAT" tableColumnId="37"/>
      <queryTableField id="38" name="MFAT" tableColumnId="38"/>
      <queryTableField id="39" name="PFAT" tableColumnId="39"/>
      <queryTableField id="40" name="VITD" tableColumnId="40"/>
      <queryTableField id="41" name="CHOLN" tableColumnId="4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F0B3FE80-CFF5-4F26-B95A-1C0839CCF1C7}" autoFormatId="16" applyNumberFormats="0" applyBorderFormats="0" applyFontFormats="0" applyPatternFormats="0" applyAlignmentFormats="0" applyWidthHeightFormats="0">
  <queryTableRefresh nextId="42">
    <queryTableFields count="41">
      <queryTableField id="1" name="KCAL" tableColumnId="1"/>
      <queryTableField id="2" name="PROT" tableColumnId="2"/>
      <queryTableField id="3" name="TFAT" tableColumnId="3"/>
      <queryTableField id="4" name="CARB" tableColumnId="4"/>
      <queryTableField id="5" name="MOIS" tableColumnId="5"/>
      <queryTableField id="6" name="ALC" tableColumnId="6"/>
      <queryTableField id="7" name="CAFF" tableColumnId="7"/>
      <queryTableField id="8" name="THEO" tableColumnId="8"/>
      <queryTableField id="9" name="SUGR" tableColumnId="9"/>
      <queryTableField id="10" name="FIBE" tableColumnId="10"/>
      <queryTableField id="11" name="CALC" tableColumnId="11"/>
      <queryTableField id="12" name="IRON" tableColumnId="12"/>
      <queryTableField id="13" name="MAGN" tableColumnId="13"/>
      <queryTableField id="14" name="PHOS" tableColumnId="14"/>
      <queryTableField id="15" name="POTA" tableColumnId="15"/>
      <queryTableField id="16" name="SODI" tableColumnId="16"/>
      <queryTableField id="17" name="ZINC" tableColumnId="17"/>
      <queryTableField id="18" name="COPP" tableColumnId="18"/>
      <queryTableField id="19" name="SELE" tableColumnId="19"/>
      <queryTableField id="20" name="VC" tableColumnId="20"/>
      <queryTableField id="21" name="VB1" tableColumnId="21"/>
      <queryTableField id="22" name="VB2" tableColumnId="22"/>
      <queryTableField id="23" name="NIAC" tableColumnId="23"/>
      <queryTableField id="24" name="VB6" tableColumnId="24"/>
      <queryTableField id="25" name="FOLA" tableColumnId="25"/>
      <queryTableField id="26" name="VB12" tableColumnId="26"/>
      <queryTableField id="27" name="VARA" tableColumnId="27"/>
      <queryTableField id="28" name="RET" tableColumnId="28"/>
      <queryTableField id="29" name="BCAR" tableColumnId="29"/>
      <queryTableField id="30" name="ACAR" tableColumnId="30"/>
      <queryTableField id="31" name="CRYP" tableColumnId="31"/>
      <queryTableField id="32" name="LYCO" tableColumnId="32"/>
      <queryTableField id="33" name="LZ" tableColumnId="33"/>
      <queryTableField id="34" name="ATOC" tableColumnId="34"/>
      <queryTableField id="35" name="VK" tableColumnId="35"/>
      <queryTableField id="36" name="CHOLE" tableColumnId="36"/>
      <queryTableField id="37" name="SFAT" tableColumnId="37"/>
      <queryTableField id="38" name="MFAT" tableColumnId="38"/>
      <queryTableField id="39" name="PFAT" tableColumnId="39"/>
      <queryTableField id="40" name="VITD" tableColumnId="40"/>
      <queryTableField id="41" name="CHOLN" tableColumnId="4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E21731C7-20B0-4253-8CF0-57FF7A80223E}" autoFormatId="16" applyNumberFormats="0" applyBorderFormats="0" applyFontFormats="0" applyPatternFormats="0" applyAlignmentFormats="0" applyWidthHeightFormats="0">
  <queryTableRefresh nextId="42">
    <queryTableFields count="41">
      <queryTableField id="1" name="KCAL" tableColumnId="1"/>
      <queryTableField id="2" name="PROT" tableColumnId="2"/>
      <queryTableField id="3" name="TFAT" tableColumnId="3"/>
      <queryTableField id="4" name="CARB" tableColumnId="4"/>
      <queryTableField id="5" name="MOIS" tableColumnId="5"/>
      <queryTableField id="6" name="ALC" tableColumnId="6"/>
      <queryTableField id="7" name="CAFF" tableColumnId="7"/>
      <queryTableField id="8" name="THEO" tableColumnId="8"/>
      <queryTableField id="9" name="SUGR" tableColumnId="9"/>
      <queryTableField id="10" name="FIBE" tableColumnId="10"/>
      <queryTableField id="11" name="CALC" tableColumnId="11"/>
      <queryTableField id="12" name="IRON" tableColumnId="12"/>
      <queryTableField id="13" name="MAGN" tableColumnId="13"/>
      <queryTableField id="14" name="PHOS" tableColumnId="14"/>
      <queryTableField id="15" name="POTA" tableColumnId="15"/>
      <queryTableField id="16" name="SODI" tableColumnId="16"/>
      <queryTableField id="17" name="ZINC" tableColumnId="17"/>
      <queryTableField id="18" name="COPP" tableColumnId="18"/>
      <queryTableField id="19" name="SELE" tableColumnId="19"/>
      <queryTableField id="20" name="VC" tableColumnId="20"/>
      <queryTableField id="21" name="VB1" tableColumnId="21"/>
      <queryTableField id="22" name="VB2" tableColumnId="22"/>
      <queryTableField id="23" name="NIAC" tableColumnId="23"/>
      <queryTableField id="24" name="VB6" tableColumnId="24"/>
      <queryTableField id="25" name="FOLA" tableColumnId="25"/>
      <queryTableField id="26" name="VB12" tableColumnId="26"/>
      <queryTableField id="27" name="VARA" tableColumnId="27"/>
      <queryTableField id="28" name="RET" tableColumnId="28"/>
      <queryTableField id="29" name="BCAR" tableColumnId="29"/>
      <queryTableField id="30" name="ACAR" tableColumnId="30"/>
      <queryTableField id="31" name="CRYP" tableColumnId="31"/>
      <queryTableField id="32" name="LYCO" tableColumnId="32"/>
      <queryTableField id="33" name="LZ" tableColumnId="33"/>
      <queryTableField id="34" name="ATOC" tableColumnId="34"/>
      <queryTableField id="35" name="VK" tableColumnId="35"/>
      <queryTableField id="36" name="CHOLE" tableColumnId="36"/>
      <queryTableField id="37" name="SFAT" tableColumnId="37"/>
      <queryTableField id="38" name="MFAT" tableColumnId="38"/>
      <queryTableField id="39" name="PFAT" tableColumnId="39"/>
      <queryTableField id="40" name="VITD" tableColumnId="40"/>
      <queryTableField id="41" name="CHOLN" tableColumnId="4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5" xr16:uid="{6ADAC079-7CC5-4DD3-ADD3-F8AB8FCAADBE}" autoFormatId="16" applyNumberFormats="0" applyBorderFormats="0" applyFontFormats="0" applyPatternFormats="0" applyAlignmentFormats="0" applyWidthHeightFormats="0">
  <queryTableRefresh nextId="42">
    <queryTableFields count="41">
      <queryTableField id="1" name="KCAL" tableColumnId="1"/>
      <queryTableField id="2" name="PROT" tableColumnId="2"/>
      <queryTableField id="3" name="TFAT" tableColumnId="3"/>
      <queryTableField id="4" name="CARB" tableColumnId="4"/>
      <queryTableField id="5" name="MOIS" tableColumnId="5"/>
      <queryTableField id="6" name="ALC" tableColumnId="6"/>
      <queryTableField id="7" name="CAFF" tableColumnId="7"/>
      <queryTableField id="8" name="THEO" tableColumnId="8"/>
      <queryTableField id="9" name="SUGR" tableColumnId="9"/>
      <queryTableField id="10" name="FIBE" tableColumnId="10"/>
      <queryTableField id="11" name="CALC" tableColumnId="11"/>
      <queryTableField id="12" name="IRON" tableColumnId="12"/>
      <queryTableField id="13" name="MAGN" tableColumnId="13"/>
      <queryTableField id="14" name="PHOS" tableColumnId="14"/>
      <queryTableField id="15" name="POTA" tableColumnId="15"/>
      <queryTableField id="16" name="SODI" tableColumnId="16"/>
      <queryTableField id="17" name="ZINC" tableColumnId="17"/>
      <queryTableField id="18" name="COPP" tableColumnId="18"/>
      <queryTableField id="19" name="SELE" tableColumnId="19"/>
      <queryTableField id="20" name="VC" tableColumnId="20"/>
      <queryTableField id="21" name="VB1" tableColumnId="21"/>
      <queryTableField id="22" name="VB2" tableColumnId="22"/>
      <queryTableField id="23" name="NIAC" tableColumnId="23"/>
      <queryTableField id="24" name="VB6" tableColumnId="24"/>
      <queryTableField id="25" name="FOLA" tableColumnId="25"/>
      <queryTableField id="26" name="VB12" tableColumnId="26"/>
      <queryTableField id="27" name="VARA" tableColumnId="27"/>
      <queryTableField id="28" name="RET" tableColumnId="28"/>
      <queryTableField id="29" name="BCAR" tableColumnId="29"/>
      <queryTableField id="30" name="ACAR" tableColumnId="30"/>
      <queryTableField id="31" name="CRYP" tableColumnId="31"/>
      <queryTableField id="32" name="LYCO" tableColumnId="32"/>
      <queryTableField id="33" name="LZ" tableColumnId="33"/>
      <queryTableField id="34" name="ATOC" tableColumnId="34"/>
      <queryTableField id="35" name="VK" tableColumnId="35"/>
      <queryTableField id="36" name="CHOLE" tableColumnId="36"/>
      <queryTableField id="37" name="SFAT" tableColumnId="37"/>
      <queryTableField id="38" name="MFAT" tableColumnId="38"/>
      <queryTableField id="39" name="PFAT" tableColumnId="39"/>
      <queryTableField id="40" name="VITD" tableColumnId="40"/>
      <queryTableField id="41" name="CHOLN" tableColumnId="4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6" xr16:uid="{D8925340-A0B4-4DB6-80FF-30857EE03E00}" autoFormatId="16" applyNumberFormats="0" applyBorderFormats="0" applyFontFormats="0" applyPatternFormats="0" applyAlignmentFormats="0" applyWidthHeightFormats="0">
  <queryTableRefresh nextId="42">
    <queryTableFields count="41">
      <queryTableField id="1" name="KCAL" tableColumnId="1"/>
      <queryTableField id="2" name="PROT" tableColumnId="2"/>
      <queryTableField id="3" name="TFAT" tableColumnId="3"/>
      <queryTableField id="4" name="CARB" tableColumnId="4"/>
      <queryTableField id="5" name="MOIS" tableColumnId="5"/>
      <queryTableField id="6" name="ALC" tableColumnId="6"/>
      <queryTableField id="7" name="CAFF" tableColumnId="7"/>
      <queryTableField id="8" name="THEO" tableColumnId="8"/>
      <queryTableField id="9" name="SUGR" tableColumnId="9"/>
      <queryTableField id="10" name="FIBE" tableColumnId="10"/>
      <queryTableField id="11" name="CALC" tableColumnId="11"/>
      <queryTableField id="12" name="IRON" tableColumnId="12"/>
      <queryTableField id="13" name="MAGN" tableColumnId="13"/>
      <queryTableField id="14" name="PHOS" tableColumnId="14"/>
      <queryTableField id="15" name="POTA" tableColumnId="15"/>
      <queryTableField id="16" name="SODI" tableColumnId="16"/>
      <queryTableField id="17" name="ZINC" tableColumnId="17"/>
      <queryTableField id="18" name="COPP" tableColumnId="18"/>
      <queryTableField id="19" name="SELE" tableColumnId="19"/>
      <queryTableField id="20" name="VC" tableColumnId="20"/>
      <queryTableField id="21" name="VB1" tableColumnId="21"/>
      <queryTableField id="22" name="VB2" tableColumnId="22"/>
      <queryTableField id="23" name="NIAC" tableColumnId="23"/>
      <queryTableField id="24" name="VB6" tableColumnId="24"/>
      <queryTableField id="25" name="FOLA" tableColumnId="25"/>
      <queryTableField id="26" name="VB12" tableColumnId="26"/>
      <queryTableField id="27" name="VARA" tableColumnId="27"/>
      <queryTableField id="28" name="RET" tableColumnId="28"/>
      <queryTableField id="29" name="BCAR" tableColumnId="29"/>
      <queryTableField id="30" name="ACAR" tableColumnId="30"/>
      <queryTableField id="31" name="CRYP" tableColumnId="31"/>
      <queryTableField id="32" name="LYCO" tableColumnId="32"/>
      <queryTableField id="33" name="LZ" tableColumnId="33"/>
      <queryTableField id="34" name="ATOC" tableColumnId="34"/>
      <queryTableField id="35" name="VK" tableColumnId="35"/>
      <queryTableField id="36" name="CHOLE" tableColumnId="36"/>
      <queryTableField id="37" name="SFAT" tableColumnId="37"/>
      <queryTableField id="38" name="MFAT" tableColumnId="38"/>
      <queryTableField id="39" name="PFAT" tableColumnId="39"/>
      <queryTableField id="40" name="VITD" tableColumnId="40"/>
      <queryTableField id="41" name="CHOLN" tableColumnId="4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4A45B8-1C92-48F0-A709-8C5BCC39179D}" name="FI_Combined44_clase" displayName="FI_Combined44_clase" ref="A1:AO11" tableType="queryTable" totalsRowShown="0">
  <autoFilter ref="A1:AO11" xr:uid="{00B4BE56-1C3F-4865-9857-D55BD41C7516}"/>
  <tableColumns count="41">
    <tableColumn id="1" xr3:uid="{18FD34E6-8404-4132-B9C5-2E4741F98AD0}" uniqueName="1" name="KCAL" queryTableFieldId="1" dataDxfId="249"/>
    <tableColumn id="2" xr3:uid="{0D668AAB-69C1-4928-9A22-BF6BF94D2CCE}" uniqueName="2" name="PROT" queryTableFieldId="2" dataDxfId="248"/>
    <tableColumn id="3" xr3:uid="{82D77285-6413-4D54-A5E3-7DF3E62BC0EB}" uniqueName="3" name="TFAT" queryTableFieldId="3" dataDxfId="247"/>
    <tableColumn id="4" xr3:uid="{3AF54D49-D625-43C6-9F4D-02509B993F52}" uniqueName="4" name="CARB" queryTableFieldId="4" dataDxfId="246"/>
    <tableColumn id="5" xr3:uid="{B40F0429-582D-4291-9FD8-B669A1F32750}" uniqueName="5" name="MOIS" queryTableFieldId="5" dataDxfId="245"/>
    <tableColumn id="6" xr3:uid="{35062B93-AEEF-47EC-BF8F-0F13F0AB5F09}" uniqueName="6" name="ALC" queryTableFieldId="6" dataDxfId="244"/>
    <tableColumn id="7" xr3:uid="{57B00A0E-71FC-4415-A247-BAF24A42239C}" uniqueName="7" name="CAFF" queryTableFieldId="7" dataDxfId="243"/>
    <tableColumn id="8" xr3:uid="{6AA30FC2-3D22-4805-8BEE-FCB68F480B51}" uniqueName="8" name="THEO" queryTableFieldId="8" dataDxfId="242"/>
    <tableColumn id="9" xr3:uid="{952DEC5E-41A2-4D94-9A9D-04622586532A}" uniqueName="9" name="SUGR" queryTableFieldId="9" dataDxfId="241"/>
    <tableColumn id="10" xr3:uid="{C59F1202-621B-405A-848F-29A88EC4267D}" uniqueName="10" name="FIBE" queryTableFieldId="10" dataDxfId="240"/>
    <tableColumn id="11" xr3:uid="{25ECF65B-E1F6-4FF7-8A32-4F3BD8924438}" uniqueName="11" name="CALC" queryTableFieldId="11" dataDxfId="239"/>
    <tableColumn id="12" xr3:uid="{BAA085B4-E5A7-40E1-99AE-31CC76261142}" uniqueName="12" name="IRON" queryTableFieldId="12" dataDxfId="238"/>
    <tableColumn id="13" xr3:uid="{3A60A094-7C09-4029-A3C1-9A512E0998E6}" uniqueName="13" name="MAGN" queryTableFieldId="13" dataDxfId="237"/>
    <tableColumn id="14" xr3:uid="{3F4D8943-23FB-458E-800D-02846850D3A7}" uniqueName="14" name="PHOS" queryTableFieldId="14" dataDxfId="236"/>
    <tableColumn id="15" xr3:uid="{A3EFBC93-7266-46BB-814C-22CBDCEDD800}" uniqueName="15" name="POTA" queryTableFieldId="15" dataDxfId="235"/>
    <tableColumn id="16" xr3:uid="{ACF04AEC-17AE-4208-96BE-D9FBDD8F3678}" uniqueName="16" name="SODI" queryTableFieldId="16" dataDxfId="234"/>
    <tableColumn id="17" xr3:uid="{4F5721CB-05B8-4836-AD97-46C348BD900B}" uniqueName="17" name="ZINC" queryTableFieldId="17" dataDxfId="233"/>
    <tableColumn id="18" xr3:uid="{6DA01544-DF69-45AF-AE30-A3F2BF8FCBE3}" uniqueName="18" name="COPP" queryTableFieldId="18" dataDxfId="232"/>
    <tableColumn id="19" xr3:uid="{F822E5E6-33EB-4381-9A12-EFFE29BA2EDF}" uniqueName="19" name="SELE" queryTableFieldId="19" dataDxfId="231"/>
    <tableColumn id="20" xr3:uid="{1761AF93-F1A3-4F67-ACEB-23C96C9E7DC8}" uniqueName="20" name="VC" queryTableFieldId="20" dataDxfId="230"/>
    <tableColumn id="21" xr3:uid="{82551E30-29D0-4072-A326-E8EBCB4D65A4}" uniqueName="21" name="VB1" queryTableFieldId="21" dataDxfId="229"/>
    <tableColumn id="22" xr3:uid="{B0DB5836-3A00-4C9F-AF9A-830A9BBC7929}" uniqueName="22" name="VB2" queryTableFieldId="22" dataDxfId="228"/>
    <tableColumn id="23" xr3:uid="{4739059F-C8F3-4ACD-B488-7575D9C3DD16}" uniqueName="23" name="NIAC" queryTableFieldId="23" dataDxfId="227"/>
    <tableColumn id="24" xr3:uid="{A643EC92-EFBF-4ED8-BEE2-F50645628E13}" uniqueName="24" name="VB6" queryTableFieldId="24" dataDxfId="226"/>
    <tableColumn id="25" xr3:uid="{6320F4FB-4FE5-4364-88A0-8AF1591F79C1}" uniqueName="25" name="FOLA" queryTableFieldId="25" dataDxfId="225"/>
    <tableColumn id="26" xr3:uid="{AE5A109E-B414-4D9F-892C-05E8CA313840}" uniqueName="26" name="VB12" queryTableFieldId="26" dataDxfId="224"/>
    <tableColumn id="27" xr3:uid="{3CE292D0-C9B5-4B9B-AF0A-55B36A9F1F39}" uniqueName="27" name="VARA" queryTableFieldId="27" dataDxfId="223"/>
    <tableColumn id="28" xr3:uid="{14A86FFC-6621-45F7-8953-774FF56520C6}" uniqueName="28" name="RET" queryTableFieldId="28" dataDxfId="222"/>
    <tableColumn id="29" xr3:uid="{9CADDB5D-EB31-4D25-AAB9-261C328360CD}" uniqueName="29" name="BCAR" queryTableFieldId="29" dataDxfId="221"/>
    <tableColumn id="30" xr3:uid="{BFB9B80A-6498-4DC6-BE94-67893BCB332C}" uniqueName="30" name="ACAR" queryTableFieldId="30" dataDxfId="220"/>
    <tableColumn id="31" xr3:uid="{6279AE64-9A2A-4062-BDAD-C2E6B8D8F902}" uniqueName="31" name="CRYP" queryTableFieldId="31" dataDxfId="219"/>
    <tableColumn id="32" xr3:uid="{FD9EE867-A538-4AC6-A4F0-DC9FBFFFC84B}" uniqueName="32" name="LYCO" queryTableFieldId="32" dataDxfId="218"/>
    <tableColumn id="33" xr3:uid="{357377FB-B6E3-49A3-A824-1A8857037917}" uniqueName="33" name="LZ" queryTableFieldId="33" dataDxfId="217"/>
    <tableColumn id="34" xr3:uid="{8F02CB62-DF5B-49E6-A2B0-E1235F4A6898}" uniqueName="34" name="ATOC" queryTableFieldId="34" dataDxfId="216"/>
    <tableColumn id="35" xr3:uid="{866B8CC2-5976-45FA-AFBC-F7F9536B1F93}" uniqueName="35" name="VK" queryTableFieldId="35" dataDxfId="215"/>
    <tableColumn id="36" xr3:uid="{1E71D7B7-93B1-4C8D-B0B6-4B7364C17A2E}" uniqueName="36" name="CHOLE" queryTableFieldId="36" dataDxfId="214"/>
    <tableColumn id="37" xr3:uid="{4CA1637C-21EF-4368-A803-C3F12FE6040C}" uniqueName="37" name="SFAT" queryTableFieldId="37" dataDxfId="213"/>
    <tableColumn id="38" xr3:uid="{164B0702-093E-4974-8012-5DA9A5EF5B18}" uniqueName="38" name="MFAT" queryTableFieldId="38" dataDxfId="212"/>
    <tableColumn id="39" xr3:uid="{93BAB861-C859-44E4-88C0-2F64FB145054}" uniqueName="39" name="PFAT" queryTableFieldId="39" dataDxfId="211"/>
    <tableColumn id="40" xr3:uid="{2043589F-BF5E-430A-95D7-DA2EF6201523}" uniqueName="40" name="VITD" queryTableFieldId="40" dataDxfId="210"/>
    <tableColumn id="41" xr3:uid="{011F17C2-5EEB-4496-ACDF-C15E9A61348C}" uniqueName="41" name="CHOLN" queryTableFieldId="41" dataDxfId="20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6DB4E4-4B9C-41A7-B881-7F0AA2A6887C}" name="FI_Combined44_especie" displayName="FI_Combined44_especie" ref="A1:AO11" tableType="queryTable" totalsRowShown="0" headerRowDxfId="1" dataDxfId="0">
  <autoFilter ref="A1:AO11" xr:uid="{2CC03EA7-B3EA-4A64-8492-03D04E8A4DF9}"/>
  <tableColumns count="41">
    <tableColumn id="1" xr3:uid="{07128289-0BD2-4F51-8BAE-7FD445B890A8}" uniqueName="1" name="KCAL" queryTableFieldId="1" dataDxfId="42"/>
    <tableColumn id="2" xr3:uid="{410E8151-870B-421F-A32E-E549552D68B6}" uniqueName="2" name="PROT" queryTableFieldId="2" dataDxfId="41"/>
    <tableColumn id="3" xr3:uid="{4F83CD48-27AE-4CE9-AE69-370EF05D9FDB}" uniqueName="3" name="TFAT" queryTableFieldId="3" dataDxfId="40"/>
    <tableColumn id="4" xr3:uid="{4E0D9B37-94E4-4C49-9E54-96824177CB5F}" uniqueName="4" name="CARB" queryTableFieldId="4" dataDxfId="39"/>
    <tableColumn id="5" xr3:uid="{D318F5F1-F506-4F0C-9438-FC8B56324680}" uniqueName="5" name="MOIS" queryTableFieldId="5" dataDxfId="38"/>
    <tableColumn id="6" xr3:uid="{D3A197A4-3C83-4AF7-B683-0C954DE53279}" uniqueName="6" name="ALC" queryTableFieldId="6" dataDxfId="37"/>
    <tableColumn id="7" xr3:uid="{20EFCEAC-4073-4D4A-8F06-D35F2605B299}" uniqueName="7" name="CAFF" queryTableFieldId="7" dataDxfId="36"/>
    <tableColumn id="8" xr3:uid="{EC39C8B2-40AE-41C7-A439-99A19016D0A5}" uniqueName="8" name="THEO" queryTableFieldId="8" dataDxfId="35"/>
    <tableColumn id="9" xr3:uid="{F39DF358-ADE3-4FD6-B931-74FB1FCDAAEF}" uniqueName="9" name="SUGR" queryTableFieldId="9" dataDxfId="34"/>
    <tableColumn id="10" xr3:uid="{5C4D77AA-66C1-40D7-8FF4-FFCB968AE520}" uniqueName="10" name="FIBE" queryTableFieldId="10" dataDxfId="33"/>
    <tableColumn id="11" xr3:uid="{EC14A0A0-3D13-4B84-9E3A-EC05C1D326CD}" uniqueName="11" name="CALC" queryTableFieldId="11" dataDxfId="32"/>
    <tableColumn id="12" xr3:uid="{13F852B7-81F3-4066-BFDA-21878CC3DFD0}" uniqueName="12" name="IRON" queryTableFieldId="12" dataDxfId="31"/>
    <tableColumn id="13" xr3:uid="{8536E0CD-B2CA-4281-9CCB-CAC7C6385263}" uniqueName="13" name="MAGN" queryTableFieldId="13" dataDxfId="30"/>
    <tableColumn id="14" xr3:uid="{B7B5B270-2CE7-47CB-884C-4A062C779CC1}" uniqueName="14" name="PHOS" queryTableFieldId="14" dataDxfId="29"/>
    <tableColumn id="15" xr3:uid="{17875921-CD72-488F-A9E7-FBEDC0ACFE7C}" uniqueName="15" name="POTA" queryTableFieldId="15" dataDxfId="28"/>
    <tableColumn id="16" xr3:uid="{0ABA958F-1B7E-4662-8DA5-87469440F2E3}" uniqueName="16" name="SODI" queryTableFieldId="16" dataDxfId="27"/>
    <tableColumn id="17" xr3:uid="{4977B633-6399-44A2-ACA7-CF99EBA43AA0}" uniqueName="17" name="ZINC" queryTableFieldId="17" dataDxfId="26"/>
    <tableColumn id="18" xr3:uid="{60D05BA3-6927-44C8-8C4C-C06674A3013E}" uniqueName="18" name="COPP" queryTableFieldId="18" dataDxfId="25"/>
    <tableColumn id="19" xr3:uid="{9963BF7E-B4DA-4908-87E6-AC8403999713}" uniqueName="19" name="SELE" queryTableFieldId="19" dataDxfId="24"/>
    <tableColumn id="20" xr3:uid="{F3BB40D0-F8DC-45F0-80E2-2DB69A6ADFFD}" uniqueName="20" name="VC" queryTableFieldId="20" dataDxfId="23"/>
    <tableColumn id="21" xr3:uid="{5339DDEA-206B-4CAC-9D96-71FA7CE6597A}" uniqueName="21" name="VB1" queryTableFieldId="21" dataDxfId="22"/>
    <tableColumn id="22" xr3:uid="{76292CD7-E28B-431F-B6FE-0457A5B82495}" uniqueName="22" name="VB2" queryTableFieldId="22" dataDxfId="21"/>
    <tableColumn id="23" xr3:uid="{E472248E-4A68-460A-9CB3-BB3BACF1042E}" uniqueName="23" name="NIAC" queryTableFieldId="23" dataDxfId="20"/>
    <tableColumn id="24" xr3:uid="{A824778D-8F18-454F-A931-782D5C35F512}" uniqueName="24" name="VB6" queryTableFieldId="24" dataDxfId="19"/>
    <tableColumn id="25" xr3:uid="{EAC83BD9-AE7C-4EEC-9555-FC5B1F498BA2}" uniqueName="25" name="FOLA" queryTableFieldId="25" dataDxfId="18"/>
    <tableColumn id="26" xr3:uid="{4EF04BF9-BDDD-423B-9413-C4578D55E430}" uniqueName="26" name="VB12" queryTableFieldId="26" dataDxfId="17"/>
    <tableColumn id="27" xr3:uid="{1EC740A0-F577-4A63-AC09-67B788E6BCB6}" uniqueName="27" name="VARA" queryTableFieldId="27" dataDxfId="16"/>
    <tableColumn id="28" xr3:uid="{03B16A75-253F-4149-BEC6-1C8ADA44C70C}" uniqueName="28" name="RET" queryTableFieldId="28" dataDxfId="15"/>
    <tableColumn id="29" xr3:uid="{308207C1-4036-4187-9FE8-914234A2D1CF}" uniqueName="29" name="BCAR" queryTableFieldId="29" dataDxfId="14"/>
    <tableColumn id="30" xr3:uid="{1527B334-135D-45B0-B44B-12DA04F226F1}" uniqueName="30" name="ACAR" queryTableFieldId="30" dataDxfId="13"/>
    <tableColumn id="31" xr3:uid="{B77B2DEC-9A7E-404E-9931-BDC2AC9E681E}" uniqueName="31" name="CRYP" queryTableFieldId="31" dataDxfId="12"/>
    <tableColumn id="32" xr3:uid="{5B60A39C-90A4-4CB1-A625-4D3A6318F73A}" uniqueName="32" name="LYCO" queryTableFieldId="32" dataDxfId="11"/>
    <tableColumn id="33" xr3:uid="{A7B449C8-A2DE-4ED9-9179-7EF4C1D89A7E}" uniqueName="33" name="LZ" queryTableFieldId="33" dataDxfId="10"/>
    <tableColumn id="34" xr3:uid="{76626954-3B1B-4F6F-A10B-9035FE8C825C}" uniqueName="34" name="ATOC" queryTableFieldId="34" dataDxfId="9"/>
    <tableColumn id="35" xr3:uid="{A9A887C8-614D-4D5F-B204-0B759425E2D0}" uniqueName="35" name="VK" queryTableFieldId="35" dataDxfId="8"/>
    <tableColumn id="36" xr3:uid="{12F376AF-A797-4FE9-A55E-CF15D6F72CBD}" uniqueName="36" name="CHOLE" queryTableFieldId="36" dataDxfId="7"/>
    <tableColumn id="37" xr3:uid="{E30D874A-0FB4-4B23-B8FA-61BBE8223F97}" uniqueName="37" name="SFAT" queryTableFieldId="37" dataDxfId="6"/>
    <tableColumn id="38" xr3:uid="{74BC6D66-8124-4FC6-A8C9-3B09FE374E53}" uniqueName="38" name="MFAT" queryTableFieldId="38" dataDxfId="5"/>
    <tableColumn id="39" xr3:uid="{D4CCEC98-6770-4653-8496-ADC0A68011E0}" uniqueName="39" name="PFAT" queryTableFieldId="39" dataDxfId="4"/>
    <tableColumn id="40" xr3:uid="{56712262-06A5-4CBC-931E-562A4B0E105E}" uniqueName="40" name="VITD" queryTableFieldId="40" dataDxfId="3"/>
    <tableColumn id="41" xr3:uid="{C1995DCF-58D3-4771-879F-88B03891983D}" uniqueName="41" name="CHOLN" queryTableFieldId="41" dataDxf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1D34CA2-C50A-46C4-9975-4B05E7F407F5}" name="FI_Combined44_family" displayName="FI_Combined44_family" ref="A1:AO11" tableType="queryTable" totalsRowShown="0" headerRowDxfId="44" dataDxfId="43">
  <autoFilter ref="A1:AO11" xr:uid="{FFE778FD-36FE-4586-902C-3AAEEF52E3A9}"/>
  <tableColumns count="41">
    <tableColumn id="1" xr3:uid="{E5865A8F-9B34-44AB-BB9D-C832D18EC81A}" uniqueName="1" name="KCAL" queryTableFieldId="1" dataDxfId="85"/>
    <tableColumn id="2" xr3:uid="{7D55B007-D094-442E-B27A-B5B0FEC41F17}" uniqueName="2" name="PROT" queryTableFieldId="2" dataDxfId="84"/>
    <tableColumn id="3" xr3:uid="{96F3568A-6BC1-4A1D-8E2C-F84B8797A7B9}" uniqueName="3" name="TFAT" queryTableFieldId="3" dataDxfId="83"/>
    <tableColumn id="4" xr3:uid="{898321EB-B87E-4663-9FE8-052DA7539008}" uniqueName="4" name="CARB" queryTableFieldId="4" dataDxfId="82"/>
    <tableColumn id="5" xr3:uid="{E7BD8020-19B7-4F57-9F73-857B69F030FE}" uniqueName="5" name="MOIS" queryTableFieldId="5" dataDxfId="81"/>
    <tableColumn id="6" xr3:uid="{4CF79C12-5074-4099-B259-A607B0599D6D}" uniqueName="6" name="ALC" queryTableFieldId="6" dataDxfId="80"/>
    <tableColumn id="7" xr3:uid="{845F664C-FD74-425F-9C5B-232667BD60DA}" uniqueName="7" name="CAFF" queryTableFieldId="7" dataDxfId="79"/>
    <tableColumn id="8" xr3:uid="{E59001A7-8287-45C4-8058-90FA14D0E046}" uniqueName="8" name="THEO" queryTableFieldId="8" dataDxfId="78"/>
    <tableColumn id="9" xr3:uid="{7FDCB294-28CF-4555-83C9-515FA45F8A7B}" uniqueName="9" name="SUGR" queryTableFieldId="9" dataDxfId="77"/>
    <tableColumn id="10" xr3:uid="{1C6FD38D-02AD-461B-AB09-291D92C0A2E1}" uniqueName="10" name="FIBE" queryTableFieldId="10" dataDxfId="76"/>
    <tableColumn id="11" xr3:uid="{13A78E16-C8A3-4131-96B5-4492201EFF8D}" uniqueName="11" name="CALC" queryTableFieldId="11" dataDxfId="75"/>
    <tableColumn id="12" xr3:uid="{67E25F7E-5FFF-4225-BA29-D96CD04C0D4F}" uniqueName="12" name="IRON" queryTableFieldId="12" dataDxfId="74"/>
    <tableColumn id="13" xr3:uid="{0DDFFC16-6AEF-4EBF-A4C8-85212F2E288F}" uniqueName="13" name="MAGN" queryTableFieldId="13" dataDxfId="73"/>
    <tableColumn id="14" xr3:uid="{A7484B2E-CBB0-461B-8072-FE4672F50096}" uniqueName="14" name="PHOS" queryTableFieldId="14" dataDxfId="72"/>
    <tableColumn id="15" xr3:uid="{C1AD8F13-986D-4D53-B7B6-D8B2E47C1216}" uniqueName="15" name="POTA" queryTableFieldId="15" dataDxfId="71"/>
    <tableColumn id="16" xr3:uid="{AF746B5D-015D-4D78-AA55-42539BF516A7}" uniqueName="16" name="SODI" queryTableFieldId="16" dataDxfId="70"/>
    <tableColumn id="17" xr3:uid="{550F2F11-D758-4C4E-86DF-E55F1660FA3E}" uniqueName="17" name="ZINC" queryTableFieldId="17" dataDxfId="69"/>
    <tableColumn id="18" xr3:uid="{23AA9187-09F0-44C5-B201-78762323E2BC}" uniqueName="18" name="COPP" queryTableFieldId="18" dataDxfId="68"/>
    <tableColumn id="19" xr3:uid="{CEE89A75-1BE2-4D75-A3A2-572A811FC08A}" uniqueName="19" name="SELE" queryTableFieldId="19" dataDxfId="67"/>
    <tableColumn id="20" xr3:uid="{3FF894AA-06CA-4150-A1FF-4396A40104CB}" uniqueName="20" name="VC" queryTableFieldId="20" dataDxfId="66"/>
    <tableColumn id="21" xr3:uid="{CBCE370F-D5B9-48FC-B8B6-B0A4641E600D}" uniqueName="21" name="VB1" queryTableFieldId="21" dataDxfId="65"/>
    <tableColumn id="22" xr3:uid="{DE4B11C7-2EAB-49B6-A6C3-DAFF7B0D827C}" uniqueName="22" name="VB2" queryTableFieldId="22" dataDxfId="64"/>
    <tableColumn id="23" xr3:uid="{16603832-3776-4055-A286-8295ACD87A71}" uniqueName="23" name="NIAC" queryTableFieldId="23" dataDxfId="63"/>
    <tableColumn id="24" xr3:uid="{B8DB1372-8FA2-42B4-A7EB-A883EE1A7A92}" uniqueName="24" name="VB6" queryTableFieldId="24" dataDxfId="62"/>
    <tableColumn id="25" xr3:uid="{BD58AF57-88A2-4D74-9673-E90DAE8AC126}" uniqueName="25" name="FOLA" queryTableFieldId="25" dataDxfId="61"/>
    <tableColumn id="26" xr3:uid="{E919303B-35E0-4373-B9E6-F6E2C4F57437}" uniqueName="26" name="VB12" queryTableFieldId="26" dataDxfId="60"/>
    <tableColumn id="27" xr3:uid="{19078B26-0DF2-4FEB-87BD-94ECEAEBA59D}" uniqueName="27" name="VARA" queryTableFieldId="27" dataDxfId="59"/>
    <tableColumn id="28" xr3:uid="{1B53F046-C55F-4ADE-820F-1E625C59710B}" uniqueName="28" name="RET" queryTableFieldId="28" dataDxfId="58"/>
    <tableColumn id="29" xr3:uid="{CDE22C16-B51B-4385-831B-FE4EFD9AF1AB}" uniqueName="29" name="BCAR" queryTableFieldId="29" dataDxfId="57"/>
    <tableColumn id="30" xr3:uid="{51497157-DA8E-4648-962C-83091D2F5E4B}" uniqueName="30" name="ACAR" queryTableFieldId="30" dataDxfId="56"/>
    <tableColumn id="31" xr3:uid="{EE050846-1F31-41C2-BB69-B20E62F660E0}" uniqueName="31" name="CRYP" queryTableFieldId="31" dataDxfId="55"/>
    <tableColumn id="32" xr3:uid="{6B3708CB-EF6E-4388-B6A3-B353636D1AC3}" uniqueName="32" name="LYCO" queryTableFieldId="32" dataDxfId="54"/>
    <tableColumn id="33" xr3:uid="{F36482B9-27D0-4563-8C3B-AEE1BCD381B5}" uniqueName="33" name="LZ" queryTableFieldId="33" dataDxfId="53"/>
    <tableColumn id="34" xr3:uid="{24FBB62F-8B7B-4F74-A83C-F5BF9C1F1647}" uniqueName="34" name="ATOC" queryTableFieldId="34" dataDxfId="52"/>
    <tableColumn id="35" xr3:uid="{67570FE4-060A-45D9-9A20-C7611EE289D8}" uniqueName="35" name="VK" queryTableFieldId="35" dataDxfId="51"/>
    <tableColumn id="36" xr3:uid="{737593DF-BA13-47E8-B30B-F26BF36C672B}" uniqueName="36" name="CHOLE" queryTableFieldId="36" dataDxfId="50"/>
    <tableColumn id="37" xr3:uid="{A12036DB-F091-48F0-B1A6-D9A6E79D8A80}" uniqueName="37" name="SFAT" queryTableFieldId="37" dataDxfId="49"/>
    <tableColumn id="38" xr3:uid="{AAB9D87F-FCA6-4CD8-80BC-45E232712FBB}" uniqueName="38" name="MFAT" queryTableFieldId="38" dataDxfId="48"/>
    <tableColumn id="39" xr3:uid="{6E250F4B-4EC0-42D9-9943-96C8CE5D3CE9}" uniqueName="39" name="PFAT" queryTableFieldId="39" dataDxfId="47"/>
    <tableColumn id="40" xr3:uid="{D5D25E43-9054-4168-A4C2-7A421BCB1DDF}" uniqueName="40" name="VITD" queryTableFieldId="40" dataDxfId="46"/>
    <tableColumn id="41" xr3:uid="{D09873FF-5676-4D3F-945C-672C4C37A093}" uniqueName="41" name="CHOLN" queryTableFieldId="41" dataDxfId="4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9D2D9BE-3B54-4992-AE6E-AD2EF06A4BAA}" name="FI_Combined44_filo" displayName="FI_Combined44_filo" ref="A1:AO11" tableType="queryTable" totalsRowShown="0">
  <autoFilter ref="A1:AO11" xr:uid="{532F371F-0AB0-4421-979B-7962415B4C75}"/>
  <tableColumns count="41">
    <tableColumn id="1" xr3:uid="{25221DFD-74FA-4188-ACFF-913C9802B6AE}" uniqueName="1" name="KCAL" queryTableFieldId="1" dataDxfId="208"/>
    <tableColumn id="2" xr3:uid="{24E470C6-AFE0-4B49-9982-EFACF050E225}" uniqueName="2" name="PROT" queryTableFieldId="2" dataDxfId="207"/>
    <tableColumn id="3" xr3:uid="{F14748B4-139E-4BD9-9299-8CF08DD8B3B9}" uniqueName="3" name="TFAT" queryTableFieldId="3" dataDxfId="206"/>
    <tableColumn id="4" xr3:uid="{35EF3EE2-72E2-4E53-A4B2-1476F435A50E}" uniqueName="4" name="CARB" queryTableFieldId="4" dataDxfId="205"/>
    <tableColumn id="5" xr3:uid="{9D07F3F3-03C0-4794-8491-97DB3325FA95}" uniqueName="5" name="MOIS" queryTableFieldId="5" dataDxfId="204"/>
    <tableColumn id="6" xr3:uid="{A2F50C86-E9C7-4C19-854A-8341340270B3}" uniqueName="6" name="ALC" queryTableFieldId="6" dataDxfId="203"/>
    <tableColumn id="7" xr3:uid="{D27E1003-D608-4CB1-A0D0-8E119BC08BFC}" uniqueName="7" name="CAFF" queryTableFieldId="7" dataDxfId="202"/>
    <tableColumn id="8" xr3:uid="{3952E88C-243D-42EF-84D4-3B2BD296B90C}" uniqueName="8" name="THEO" queryTableFieldId="8" dataDxfId="201"/>
    <tableColumn id="9" xr3:uid="{104A332D-61ED-4B07-A13C-4CC3EC2559C2}" uniqueName="9" name="SUGR" queryTableFieldId="9" dataDxfId="200"/>
    <tableColumn id="10" xr3:uid="{7A13AFD7-66F7-4CAF-ADFB-B46ED18AE365}" uniqueName="10" name="FIBE" queryTableFieldId="10" dataDxfId="199"/>
    <tableColumn id="11" xr3:uid="{6761F208-F0C8-453F-A337-1B1EDD3E9229}" uniqueName="11" name="CALC" queryTableFieldId="11" dataDxfId="198"/>
    <tableColumn id="12" xr3:uid="{0213474A-EFA4-4D6C-949F-8BE0F5054B67}" uniqueName="12" name="IRON" queryTableFieldId="12" dataDxfId="197"/>
    <tableColumn id="13" xr3:uid="{1859CF4C-5AEA-4292-B181-36C224D689EF}" uniqueName="13" name="MAGN" queryTableFieldId="13" dataDxfId="196"/>
    <tableColumn id="14" xr3:uid="{FDF443B5-73DA-4CA3-A664-E7B642DBA80A}" uniqueName="14" name="PHOS" queryTableFieldId="14" dataDxfId="195"/>
    <tableColumn id="15" xr3:uid="{237E7A4A-F3F7-4DAE-B8AC-F3561718CCCA}" uniqueName="15" name="POTA" queryTableFieldId="15" dataDxfId="194"/>
    <tableColumn id="16" xr3:uid="{0E1C9CC4-848E-42C9-AD75-7C1A17AA844C}" uniqueName="16" name="SODI" queryTableFieldId="16" dataDxfId="193"/>
    <tableColumn id="17" xr3:uid="{43E7E444-FD68-4D8B-9542-2CE1C238E1B2}" uniqueName="17" name="ZINC" queryTableFieldId="17" dataDxfId="192"/>
    <tableColumn id="18" xr3:uid="{BDD13C31-17E2-439A-89BC-8BCB2B120650}" uniqueName="18" name="COPP" queryTableFieldId="18" dataDxfId="191"/>
    <tableColumn id="19" xr3:uid="{7DDAF529-C791-46E2-8838-24B2DDEAAE34}" uniqueName="19" name="SELE" queryTableFieldId="19" dataDxfId="190"/>
    <tableColumn id="20" xr3:uid="{200330A4-A832-47E2-9FB4-6E8581E483CB}" uniqueName="20" name="VC" queryTableFieldId="20" dataDxfId="189"/>
    <tableColumn id="21" xr3:uid="{CC43F275-AC47-40CA-B8B2-4D28533F1C65}" uniqueName="21" name="VB1" queryTableFieldId="21" dataDxfId="188"/>
    <tableColumn id="22" xr3:uid="{34AAC71C-CF0E-424A-9CE9-8D7198D9AC17}" uniqueName="22" name="VB2" queryTableFieldId="22" dataDxfId="187"/>
    <tableColumn id="23" xr3:uid="{FDA095E1-453B-49D7-B35D-7D5D03238555}" uniqueName="23" name="NIAC" queryTableFieldId="23" dataDxfId="186"/>
    <tableColumn id="24" xr3:uid="{2B8387A5-EEAB-4150-85F8-9572020C802B}" uniqueName="24" name="VB6" queryTableFieldId="24" dataDxfId="185"/>
    <tableColumn id="25" xr3:uid="{5703CAF5-DB31-40D7-958F-4196814B9DB7}" uniqueName="25" name="FOLA" queryTableFieldId="25" dataDxfId="184"/>
    <tableColumn id="26" xr3:uid="{240F930D-13C2-485F-BFF5-E5823E85DC6A}" uniqueName="26" name="VB12" queryTableFieldId="26" dataDxfId="183"/>
    <tableColumn id="27" xr3:uid="{EE343008-FEB8-4F9D-823C-FB3D858FEFC0}" uniqueName="27" name="VARA" queryTableFieldId="27" dataDxfId="182"/>
    <tableColumn id="28" xr3:uid="{AE6BECF3-D012-47E1-8255-A062E502123D}" uniqueName="28" name="RET" queryTableFieldId="28" dataDxfId="181"/>
    <tableColumn id="29" xr3:uid="{0259B60A-1E77-47E4-A99E-02B516EC9309}" uniqueName="29" name="BCAR" queryTableFieldId="29" dataDxfId="180"/>
    <tableColumn id="30" xr3:uid="{9B8615DC-28D3-4FAB-98D5-52C0543DEB7A}" uniqueName="30" name="ACAR" queryTableFieldId="30" dataDxfId="179"/>
    <tableColumn id="31" xr3:uid="{3213FD6E-D78E-4F8C-B2C4-B4E864510F6B}" uniqueName="31" name="CRYP" queryTableFieldId="31" dataDxfId="178"/>
    <tableColumn id="32" xr3:uid="{A3506C52-4BB3-4613-9BB4-792AF0137A2F}" uniqueName="32" name="LYCO" queryTableFieldId="32" dataDxfId="177"/>
    <tableColumn id="33" xr3:uid="{8D6985D5-D4F7-4785-A4D7-33C61119E612}" uniqueName="33" name="LZ" queryTableFieldId="33" dataDxfId="176"/>
    <tableColumn id="34" xr3:uid="{F43D9FCC-85F3-45E3-BD6D-7F63BA19412A}" uniqueName="34" name="ATOC" queryTableFieldId="34" dataDxfId="175"/>
    <tableColumn id="35" xr3:uid="{A9324643-906F-486B-97BC-D0AF2F815BBB}" uniqueName="35" name="VK" queryTableFieldId="35" dataDxfId="174"/>
    <tableColumn id="36" xr3:uid="{3C6E2F1D-BA10-4E87-A17A-13BE3EA3CD3F}" uniqueName="36" name="CHOLE" queryTableFieldId="36" dataDxfId="173"/>
    <tableColumn id="37" xr3:uid="{6C629EAB-6FAE-4C23-9990-74904C095411}" uniqueName="37" name="SFAT" queryTableFieldId="37" dataDxfId="172"/>
    <tableColumn id="38" xr3:uid="{7EE264E7-60E1-4233-BDC3-E591C56F4024}" uniqueName="38" name="MFAT" queryTableFieldId="38" dataDxfId="171"/>
    <tableColumn id="39" xr3:uid="{17177B64-84E4-4C6C-A7F7-2415EFC79B95}" uniqueName="39" name="PFAT" queryTableFieldId="39" dataDxfId="170"/>
    <tableColumn id="40" xr3:uid="{3EE5C06E-2923-43F5-A5BD-6230199C4461}" uniqueName="40" name="VITD" queryTableFieldId="40" dataDxfId="169"/>
    <tableColumn id="41" xr3:uid="{1E39C2C1-DB38-4941-9294-F6319C9FC8B8}" uniqueName="41" name="CHOLN" queryTableFieldId="41" dataDxfId="16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6297F8E-1DC5-4C67-96E1-21523799B734}" name="FI_Combined44_genus" displayName="FI_Combined44_genus" ref="A1:AO11" tableType="queryTable" totalsRowShown="0">
  <autoFilter ref="A1:AO11" xr:uid="{91FB2FDE-D09C-4C34-BD85-7C2BA08150EA}"/>
  <tableColumns count="41">
    <tableColumn id="1" xr3:uid="{A927F76A-4B05-4606-B1DD-163B0FB09CDA}" uniqueName="1" name="KCAL" queryTableFieldId="1" dataDxfId="167"/>
    <tableColumn id="2" xr3:uid="{D3FABE49-5FA3-4634-9EE5-86FCA22E3324}" uniqueName="2" name="PROT" queryTableFieldId="2" dataDxfId="166"/>
    <tableColumn id="3" xr3:uid="{DBFF364D-1898-4B81-ADB5-AEBF42A8B2DB}" uniqueName="3" name="TFAT" queryTableFieldId="3" dataDxfId="165"/>
    <tableColumn id="4" xr3:uid="{9C767153-83D5-4CB0-AAF5-94E36E3D254B}" uniqueName="4" name="CARB" queryTableFieldId="4" dataDxfId="164"/>
    <tableColumn id="5" xr3:uid="{91B7A019-F724-4019-96B1-E4CBEC6A8981}" uniqueName="5" name="MOIS" queryTableFieldId="5" dataDxfId="163"/>
    <tableColumn id="6" xr3:uid="{9D198B74-EEA1-4650-B5DD-A7C664AF40EC}" uniqueName="6" name="ALC" queryTableFieldId="6" dataDxfId="162"/>
    <tableColumn id="7" xr3:uid="{E56E8213-C269-4EA6-B3BD-EF5FAF7DC213}" uniqueName="7" name="CAFF" queryTableFieldId="7" dataDxfId="161"/>
    <tableColumn id="8" xr3:uid="{E0225B3C-1CF4-4C66-A6B7-B4A0D212FC0E}" uniqueName="8" name="THEO" queryTableFieldId="8" dataDxfId="160"/>
    <tableColumn id="9" xr3:uid="{BB1FF248-7FB7-4810-917E-4626D585036B}" uniqueName="9" name="SUGR" queryTableFieldId="9" dataDxfId="159"/>
    <tableColumn id="10" xr3:uid="{76A8CDE9-B51A-4180-A4F0-41C91D5DDE1E}" uniqueName="10" name="FIBE" queryTableFieldId="10" dataDxfId="158"/>
    <tableColumn id="11" xr3:uid="{6C188956-9689-495E-B084-B8B4DDA028D7}" uniqueName="11" name="CALC" queryTableFieldId="11" dataDxfId="157"/>
    <tableColumn id="12" xr3:uid="{F3AEAA74-067F-4B45-AF71-89AE5B832117}" uniqueName="12" name="IRON" queryTableFieldId="12" dataDxfId="156"/>
    <tableColumn id="13" xr3:uid="{FFE99E9E-3FE7-46D7-B8B9-D7F92AEAD6A3}" uniqueName="13" name="MAGN" queryTableFieldId="13" dataDxfId="155"/>
    <tableColumn id="14" xr3:uid="{F78878AC-ED53-47F0-A220-59838D8A59D8}" uniqueName="14" name="PHOS" queryTableFieldId="14" dataDxfId="154"/>
    <tableColumn id="15" xr3:uid="{6009E55A-857E-4675-8C6C-DADDDCCA98E8}" uniqueName="15" name="POTA" queryTableFieldId="15" dataDxfId="153"/>
    <tableColumn id="16" xr3:uid="{4CD2C8D9-4770-402C-B4F8-E4E15FD98CCD}" uniqueName="16" name="SODI" queryTableFieldId="16" dataDxfId="152"/>
    <tableColumn id="17" xr3:uid="{1F0E5759-26A5-4DF3-B6D3-8F2A9F696768}" uniqueName="17" name="ZINC" queryTableFieldId="17" dataDxfId="151"/>
    <tableColumn id="18" xr3:uid="{5EAC240A-EE82-4DB5-A81D-DD448BA0655B}" uniqueName="18" name="COPP" queryTableFieldId="18" dataDxfId="150"/>
    <tableColumn id="19" xr3:uid="{E5AE9629-E2AF-4870-979F-01348ABB800A}" uniqueName="19" name="SELE" queryTableFieldId="19" dataDxfId="149"/>
    <tableColumn id="20" xr3:uid="{27BCE653-E526-4502-A0E6-2E99BC6CDF58}" uniqueName="20" name="VC" queryTableFieldId="20" dataDxfId="148"/>
    <tableColumn id="21" xr3:uid="{ABE03F43-D739-4596-A025-18889F358FE5}" uniqueName="21" name="VB1" queryTableFieldId="21" dataDxfId="147"/>
    <tableColumn id="22" xr3:uid="{96E5AA96-7C51-4D0D-B6E6-ED6A3F7CD51F}" uniqueName="22" name="VB2" queryTableFieldId="22" dataDxfId="146"/>
    <tableColumn id="23" xr3:uid="{8E4397E6-6915-4BEE-852A-05216F6C46D9}" uniqueName="23" name="NIAC" queryTableFieldId="23" dataDxfId="145"/>
    <tableColumn id="24" xr3:uid="{64212346-D1C2-451C-87A2-C7167A16B5FA}" uniqueName="24" name="VB6" queryTableFieldId="24" dataDxfId="144"/>
    <tableColumn id="25" xr3:uid="{CF1E1062-E137-4BAE-A9DE-B8D581FE9397}" uniqueName="25" name="FOLA" queryTableFieldId="25" dataDxfId="143"/>
    <tableColumn id="26" xr3:uid="{521E028C-4160-4161-A97B-14D6EA090BF8}" uniqueName="26" name="VB12" queryTableFieldId="26" dataDxfId="142"/>
    <tableColumn id="27" xr3:uid="{566B06E4-3A38-4768-9E7A-FAD3937ADA4C}" uniqueName="27" name="VARA" queryTableFieldId="27" dataDxfId="141"/>
    <tableColumn id="28" xr3:uid="{934E3BF8-1ED7-4AB6-A1CA-95C5FDF5CE17}" uniqueName="28" name="RET" queryTableFieldId="28" dataDxfId="140"/>
    <tableColumn id="29" xr3:uid="{0A56B5B4-F9BA-4C2B-B79A-F54CB40B86CD}" uniqueName="29" name="BCAR" queryTableFieldId="29" dataDxfId="139"/>
    <tableColumn id="30" xr3:uid="{19683BE1-889E-4184-8198-BF5D2883D074}" uniqueName="30" name="ACAR" queryTableFieldId="30" dataDxfId="138"/>
    <tableColumn id="31" xr3:uid="{BEB10203-CAB2-4EB2-BFD8-2719CA35208D}" uniqueName="31" name="CRYP" queryTableFieldId="31" dataDxfId="137"/>
    <tableColumn id="32" xr3:uid="{66CBB18C-3A7F-4424-B2E7-6AAA182FBC58}" uniqueName="32" name="LYCO" queryTableFieldId="32" dataDxfId="136"/>
    <tableColumn id="33" xr3:uid="{93451237-AB96-4EAA-A3F3-D7FCCE6BB3C3}" uniqueName="33" name="LZ" queryTableFieldId="33" dataDxfId="135"/>
    <tableColumn id="34" xr3:uid="{D8AC2CC2-8428-48DA-A2E1-3BC6344DB424}" uniqueName="34" name="ATOC" queryTableFieldId="34" dataDxfId="134"/>
    <tableColumn id="35" xr3:uid="{741E3877-DFBA-4DEC-950E-7E3CDA38E38F}" uniqueName="35" name="VK" queryTableFieldId="35" dataDxfId="133"/>
    <tableColumn id="36" xr3:uid="{69A9EC1D-3FB8-4585-93DB-303993C8062C}" uniqueName="36" name="CHOLE" queryTableFieldId="36" dataDxfId="132"/>
    <tableColumn id="37" xr3:uid="{B64FD828-51E6-4703-A108-5715103BFBCF}" uniqueName="37" name="SFAT" queryTableFieldId="37" dataDxfId="131"/>
    <tableColumn id="38" xr3:uid="{024139BF-EC1D-42B2-8729-88503ECAAD54}" uniqueName="38" name="MFAT" queryTableFieldId="38" dataDxfId="130"/>
    <tableColumn id="39" xr3:uid="{96B0B9EA-20FA-4C72-9394-90D2E9C53318}" uniqueName="39" name="PFAT" queryTableFieldId="39" dataDxfId="129"/>
    <tableColumn id="40" xr3:uid="{A188E077-5E5A-42CF-A3B7-28271B222F2F}" uniqueName="40" name="VITD" queryTableFieldId="40" dataDxfId="128"/>
    <tableColumn id="41" xr3:uid="{226A7172-9CE1-4E84-82AD-03A0A8CB8AD9}" uniqueName="41" name="CHOLN" queryTableFieldId="41" dataDxfId="127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F286C79-A126-456F-B9CD-65F8826DD761}" name="FI_Combined44_order" displayName="FI_Combined44_order" ref="A1:AO11" tableType="queryTable" totalsRowShown="0">
  <autoFilter ref="A1:AO11" xr:uid="{77BB5456-A18E-4CF1-8936-C5933C0E334A}"/>
  <tableColumns count="41">
    <tableColumn id="1" xr3:uid="{96466853-C31E-4F52-9E78-CDB1E3FDDB28}" uniqueName="1" name="KCAL" queryTableFieldId="1" dataDxfId="126"/>
    <tableColumn id="2" xr3:uid="{14DED0F9-4A96-49D2-82A9-CC852193531E}" uniqueName="2" name="PROT" queryTableFieldId="2" dataDxfId="125"/>
    <tableColumn id="3" xr3:uid="{F65B46E6-F3F2-4CC9-97E0-B6AC7893D46D}" uniqueName="3" name="TFAT" queryTableFieldId="3" dataDxfId="124"/>
    <tableColumn id="4" xr3:uid="{B527AC42-A9B0-40AC-ABDA-46895E6D9112}" uniqueName="4" name="CARB" queryTableFieldId="4" dataDxfId="123"/>
    <tableColumn id="5" xr3:uid="{64587629-9C99-4FFF-A780-D21E514185EC}" uniqueName="5" name="MOIS" queryTableFieldId="5" dataDxfId="122"/>
    <tableColumn id="6" xr3:uid="{EB164AD5-A8DB-409B-A2EF-2DFF6B36E34D}" uniqueName="6" name="ALC" queryTableFieldId="6" dataDxfId="121"/>
    <tableColumn id="7" xr3:uid="{DF5EFC99-96FB-4488-8971-D7666C41DC28}" uniqueName="7" name="CAFF" queryTableFieldId="7" dataDxfId="120"/>
    <tableColumn id="8" xr3:uid="{2CDD4592-4EF2-456A-AD0F-964EA6F4E034}" uniqueName="8" name="THEO" queryTableFieldId="8" dataDxfId="119"/>
    <tableColumn id="9" xr3:uid="{BA1FA618-1B67-4C4A-86AB-0BD9BFEB30B1}" uniqueName="9" name="SUGR" queryTableFieldId="9" dataDxfId="118"/>
    <tableColumn id="10" xr3:uid="{C456E959-3711-47D8-A202-9A808AF63AE1}" uniqueName="10" name="FIBE" queryTableFieldId="10" dataDxfId="117"/>
    <tableColumn id="11" xr3:uid="{AD03AE1A-5D56-4B2A-ADCD-891F19C0A1EE}" uniqueName="11" name="CALC" queryTableFieldId="11" dataDxfId="116"/>
    <tableColumn id="12" xr3:uid="{98E06280-0B0D-4323-B949-AA7AC5F661D0}" uniqueName="12" name="IRON" queryTableFieldId="12" dataDxfId="115"/>
    <tableColumn id="13" xr3:uid="{0E6EBA2A-F273-409C-934B-83EA33EC269B}" uniqueName="13" name="MAGN" queryTableFieldId="13" dataDxfId="114"/>
    <tableColumn id="14" xr3:uid="{66B4A5E2-D865-4F44-ABE7-7CB7CC046427}" uniqueName="14" name="PHOS" queryTableFieldId="14" dataDxfId="113"/>
    <tableColumn id="15" xr3:uid="{C08C81E9-4009-445F-A900-D7EA104D6FDC}" uniqueName="15" name="POTA" queryTableFieldId="15" dataDxfId="112"/>
    <tableColumn id="16" xr3:uid="{6ECA1D68-9DEE-4D73-9D3E-F46E804B751C}" uniqueName="16" name="SODI" queryTableFieldId="16" dataDxfId="111"/>
    <tableColumn id="17" xr3:uid="{E155B75B-E4CE-4B92-93A5-CAD034C046B7}" uniqueName="17" name="ZINC" queryTableFieldId="17" dataDxfId="110"/>
    <tableColumn id="18" xr3:uid="{E543A504-A12B-470C-AA9A-8B0F658A52D8}" uniqueName="18" name="COPP" queryTableFieldId="18" dataDxfId="109"/>
    <tableColumn id="19" xr3:uid="{14E680BE-CFB8-4A64-99D6-87A36005180C}" uniqueName="19" name="SELE" queryTableFieldId="19" dataDxfId="108"/>
    <tableColumn id="20" xr3:uid="{4E68823D-3D13-4921-A42A-C33C99460158}" uniqueName="20" name="VC" queryTableFieldId="20" dataDxfId="107"/>
    <tableColumn id="21" xr3:uid="{47CD74CD-788E-41C2-BBE4-A3E13EF4326C}" uniqueName="21" name="VB1" queryTableFieldId="21" dataDxfId="106"/>
    <tableColumn id="22" xr3:uid="{1727B149-417B-434A-A062-7DF20AAD7E17}" uniqueName="22" name="VB2" queryTableFieldId="22" dataDxfId="105"/>
    <tableColumn id="23" xr3:uid="{FAD06467-90E1-4EBA-BEB8-3B165FAA4FCE}" uniqueName="23" name="NIAC" queryTableFieldId="23" dataDxfId="104"/>
    <tableColumn id="24" xr3:uid="{CB969E94-4FED-44EA-9B38-C0539E5A4ACC}" uniqueName="24" name="VB6" queryTableFieldId="24" dataDxfId="103"/>
    <tableColumn id="25" xr3:uid="{A9FB09D8-128B-402C-958A-A01686A3E288}" uniqueName="25" name="FOLA" queryTableFieldId="25" dataDxfId="102"/>
    <tableColumn id="26" xr3:uid="{221C0B95-B5D4-47FB-B219-74E9577FB47C}" uniqueName="26" name="VB12" queryTableFieldId="26" dataDxfId="101"/>
    <tableColumn id="27" xr3:uid="{707827E2-48DA-4867-AC9A-E098BB48FE7C}" uniqueName="27" name="VARA" queryTableFieldId="27" dataDxfId="100"/>
    <tableColumn id="28" xr3:uid="{B6D2A5F7-104B-44E7-96C1-F2CB7772BAA2}" uniqueName="28" name="RET" queryTableFieldId="28" dataDxfId="99"/>
    <tableColumn id="29" xr3:uid="{05B54293-0E31-47B4-813D-FFC25E2C713F}" uniqueName="29" name="BCAR" queryTableFieldId="29" dataDxfId="98"/>
    <tableColumn id="30" xr3:uid="{2FD3AB02-BAF8-4AC2-A711-7BF4270C0544}" uniqueName="30" name="ACAR" queryTableFieldId="30" dataDxfId="97"/>
    <tableColumn id="31" xr3:uid="{03914E3D-EA0C-4564-9EBB-A07EDE1B0D28}" uniqueName="31" name="CRYP" queryTableFieldId="31" dataDxfId="96"/>
    <tableColumn id="32" xr3:uid="{0DDFA0E3-C7D1-4DDE-8E43-AC908ADD8290}" uniqueName="32" name="LYCO" queryTableFieldId="32" dataDxfId="95"/>
    <tableColumn id="33" xr3:uid="{7BDFB176-6EF5-4CDC-ADBB-EE456892FF16}" uniqueName="33" name="LZ" queryTableFieldId="33" dataDxfId="94"/>
    <tableColumn id="34" xr3:uid="{379DA006-AC6B-40F0-8EB4-6C1DF3AF97F9}" uniqueName="34" name="ATOC" queryTableFieldId="34" dataDxfId="93"/>
    <tableColumn id="35" xr3:uid="{28D1F7A0-5FA7-4A11-AFED-F3090CEDBC1D}" uniqueName="35" name="VK" queryTableFieldId="35" dataDxfId="92"/>
    <tableColumn id="36" xr3:uid="{03810ADA-3912-4D9E-8357-1BCBA9E1C231}" uniqueName="36" name="CHOLE" queryTableFieldId="36" dataDxfId="91"/>
    <tableColumn id="37" xr3:uid="{68521CA9-FBB1-4E57-B855-AB62E18F2B00}" uniqueName="37" name="SFAT" queryTableFieldId="37" dataDxfId="90"/>
    <tableColumn id="38" xr3:uid="{67B80FE0-CCF9-4AF8-8A93-0D68B2CB4285}" uniqueName="38" name="MFAT" queryTableFieldId="38" dataDxfId="89"/>
    <tableColumn id="39" xr3:uid="{92C9A971-0E98-4678-BB14-7F09055791D8}" uniqueName="39" name="PFAT" queryTableFieldId="39" dataDxfId="88"/>
    <tableColumn id="40" xr3:uid="{DFB110FF-A551-442D-86BF-C83698985C92}" uniqueName="40" name="VITD" queryTableFieldId="40" dataDxfId="87"/>
    <tableColumn id="41" xr3:uid="{65DC85A6-46C6-4712-9F18-46365F18694C}" uniqueName="41" name="CHOLN" queryTableFieldId="41" dataDxfId="8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4F83C-B526-487F-97F3-930EAC0E48A1}">
  <dimension ref="A1:AO15"/>
  <sheetViews>
    <sheetView workbookViewId="0">
      <selection activeCell="A15" sqref="A15"/>
    </sheetView>
  </sheetViews>
  <sheetFormatPr baseColWidth="10" defaultRowHeight="14.5" x14ac:dyDescent="0.35"/>
  <cols>
    <col min="1" max="1" width="7.453125" bestFit="1" customWidth="1"/>
    <col min="2" max="2" width="7.7265625" bestFit="1" customWidth="1"/>
    <col min="3" max="3" width="7.36328125" bestFit="1" customWidth="1"/>
    <col min="4" max="4" width="7.7265625" bestFit="1" customWidth="1"/>
    <col min="5" max="5" width="7.90625" bestFit="1" customWidth="1"/>
    <col min="6" max="6" width="6.36328125" bestFit="1" customWidth="1"/>
    <col min="7" max="7" width="7.453125" bestFit="1" customWidth="1"/>
    <col min="8" max="8" width="7.7265625" bestFit="1" customWidth="1"/>
    <col min="9" max="9" width="8" bestFit="1" customWidth="1"/>
    <col min="10" max="10" width="6.81640625" bestFit="1" customWidth="1"/>
    <col min="11" max="11" width="7.453125" bestFit="1" customWidth="1"/>
    <col min="12" max="12" width="7.6328125" bestFit="1" customWidth="1"/>
    <col min="13" max="13" width="9" bestFit="1" customWidth="1"/>
    <col min="14" max="15" width="7.90625" bestFit="1" customWidth="1"/>
    <col min="16" max="16" width="7.36328125" bestFit="1" customWidth="1"/>
    <col min="17" max="17" width="7.1796875" bestFit="1" customWidth="1"/>
    <col min="18" max="18" width="7.90625" bestFit="1" customWidth="1"/>
    <col min="19" max="19" width="6.90625" bestFit="1" customWidth="1"/>
    <col min="20" max="20" width="5.54296875" bestFit="1" customWidth="1"/>
    <col min="21" max="22" width="6.54296875" bestFit="1" customWidth="1"/>
    <col min="23" max="23" width="7.453125" bestFit="1" customWidth="1"/>
    <col min="24" max="24" width="6.54296875" bestFit="1" customWidth="1"/>
    <col min="25" max="25" width="7.6328125" bestFit="1" customWidth="1"/>
    <col min="26" max="26" width="7.453125" bestFit="1" customWidth="1"/>
    <col min="27" max="27" width="8" bestFit="1" customWidth="1"/>
    <col min="28" max="28" width="6.26953125" bestFit="1" customWidth="1"/>
    <col min="29" max="29" width="7.7265625" bestFit="1" customWidth="1"/>
    <col min="30" max="30" width="7.90625" bestFit="1" customWidth="1"/>
    <col min="31" max="32" width="7.6328125" bestFit="1" customWidth="1"/>
    <col min="33" max="33" width="5" bestFit="1" customWidth="1"/>
    <col min="34" max="34" width="7.90625" bestFit="1" customWidth="1"/>
    <col min="35" max="35" width="5.54296875" bestFit="1" customWidth="1"/>
    <col min="36" max="36" width="8.7265625" bestFit="1" customWidth="1"/>
    <col min="37" max="37" width="7.36328125" bestFit="1" customWidth="1"/>
    <col min="38" max="38" width="8.1796875" bestFit="1" customWidth="1"/>
    <col min="39" max="39" width="7.453125" bestFit="1" customWidth="1"/>
    <col min="40" max="40" width="7.1796875" bestFit="1" customWidth="1"/>
    <col min="41" max="41" width="9.08984375" bestFit="1" customWidth="1"/>
  </cols>
  <sheetData>
    <row r="1" spans="1:4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x14ac:dyDescent="0.35">
      <c r="A2" s="1" t="s">
        <v>41</v>
      </c>
      <c r="B2" s="1" t="s">
        <v>41</v>
      </c>
      <c r="C2" s="1" t="s">
        <v>41</v>
      </c>
      <c r="D2" s="1" t="s">
        <v>41</v>
      </c>
      <c r="E2" s="1" t="s">
        <v>41</v>
      </c>
      <c r="F2" s="1" t="s">
        <v>41</v>
      </c>
      <c r="G2" s="1" t="s">
        <v>41</v>
      </c>
      <c r="H2" s="1" t="s">
        <v>41</v>
      </c>
      <c r="I2" s="1" t="s">
        <v>41</v>
      </c>
      <c r="J2" s="1" t="s">
        <v>41</v>
      </c>
      <c r="K2" s="1" t="s">
        <v>41</v>
      </c>
      <c r="L2" s="1" t="s">
        <v>41</v>
      </c>
      <c r="M2" s="1" t="s">
        <v>41</v>
      </c>
      <c r="N2" s="1" t="s">
        <v>41</v>
      </c>
      <c r="O2" s="1" t="s">
        <v>41</v>
      </c>
      <c r="P2" s="1" t="s">
        <v>41</v>
      </c>
      <c r="Q2" s="1" t="s">
        <v>41</v>
      </c>
      <c r="R2" s="1" t="s">
        <v>41</v>
      </c>
      <c r="S2" s="1" t="s">
        <v>41</v>
      </c>
      <c r="T2" s="1" t="s">
        <v>41</v>
      </c>
      <c r="U2" s="1" t="s">
        <v>41</v>
      </c>
      <c r="V2" s="1" t="s">
        <v>41</v>
      </c>
      <c r="W2" s="1" t="s">
        <v>41</v>
      </c>
      <c r="X2" s="1" t="s">
        <v>41</v>
      </c>
      <c r="Y2" s="1" t="s">
        <v>41</v>
      </c>
      <c r="Z2" s="1" t="s">
        <v>41</v>
      </c>
      <c r="AA2" s="1" t="s">
        <v>41</v>
      </c>
      <c r="AB2" s="1" t="s">
        <v>41</v>
      </c>
      <c r="AC2" s="1" t="s">
        <v>41</v>
      </c>
      <c r="AD2" s="1" t="s">
        <v>41</v>
      </c>
      <c r="AE2" s="1" t="s">
        <v>41</v>
      </c>
      <c r="AF2" s="1" t="s">
        <v>41</v>
      </c>
      <c r="AG2" s="1" t="s">
        <v>41</v>
      </c>
      <c r="AH2" s="1" t="s">
        <v>41</v>
      </c>
      <c r="AI2" s="1" t="s">
        <v>41</v>
      </c>
      <c r="AJ2" s="1" t="s">
        <v>41</v>
      </c>
      <c r="AK2" s="1" t="s">
        <v>41</v>
      </c>
      <c r="AL2" s="1" t="s">
        <v>41</v>
      </c>
      <c r="AM2" s="1" t="s">
        <v>41</v>
      </c>
      <c r="AN2" s="1" t="s">
        <v>41</v>
      </c>
      <c r="AO2" s="1" t="s">
        <v>41</v>
      </c>
    </row>
    <row r="3" spans="1:41" x14ac:dyDescent="0.35">
      <c r="A3" s="1" t="s">
        <v>41</v>
      </c>
      <c r="B3" s="1" t="s">
        <v>41</v>
      </c>
      <c r="C3" s="1" t="s">
        <v>41</v>
      </c>
      <c r="D3" s="1" t="s">
        <v>41</v>
      </c>
      <c r="E3" s="1" t="s">
        <v>41</v>
      </c>
      <c r="F3" s="1" t="s">
        <v>41</v>
      </c>
      <c r="G3" s="1" t="s">
        <v>41</v>
      </c>
      <c r="H3" s="1" t="s">
        <v>41</v>
      </c>
      <c r="I3" s="1" t="s">
        <v>41</v>
      </c>
      <c r="J3" s="1" t="s">
        <v>41</v>
      </c>
      <c r="K3" s="1" t="s">
        <v>41</v>
      </c>
      <c r="L3" s="1" t="s">
        <v>41</v>
      </c>
      <c r="M3" s="1" t="s">
        <v>41</v>
      </c>
      <c r="N3" s="1" t="s">
        <v>41</v>
      </c>
      <c r="O3" s="1" t="s">
        <v>41</v>
      </c>
      <c r="P3" s="1" t="s">
        <v>41</v>
      </c>
      <c r="Q3" s="1" t="s">
        <v>41</v>
      </c>
      <c r="R3" s="1" t="s">
        <v>41</v>
      </c>
      <c r="S3" s="1" t="s">
        <v>41</v>
      </c>
      <c r="T3" s="1" t="s">
        <v>41</v>
      </c>
      <c r="U3" s="1" t="s">
        <v>41</v>
      </c>
      <c r="V3" s="1" t="s">
        <v>41</v>
      </c>
      <c r="W3" s="1" t="s">
        <v>41</v>
      </c>
      <c r="X3" s="1" t="s">
        <v>41</v>
      </c>
      <c r="Y3" s="1" t="s">
        <v>41</v>
      </c>
      <c r="Z3" s="1" t="s">
        <v>41</v>
      </c>
      <c r="AA3" s="1" t="s">
        <v>41</v>
      </c>
      <c r="AB3" s="1" t="s">
        <v>41</v>
      </c>
      <c r="AC3" s="1" t="s">
        <v>41</v>
      </c>
      <c r="AD3" s="1" t="s">
        <v>41</v>
      </c>
      <c r="AE3" s="1" t="s">
        <v>41</v>
      </c>
      <c r="AF3" s="1" t="s">
        <v>41</v>
      </c>
      <c r="AG3" s="1" t="s">
        <v>41</v>
      </c>
      <c r="AH3" s="1" t="s">
        <v>41</v>
      </c>
      <c r="AI3" s="1" t="s">
        <v>41</v>
      </c>
      <c r="AJ3" s="1" t="s">
        <v>41</v>
      </c>
      <c r="AK3" s="1" t="s">
        <v>41</v>
      </c>
      <c r="AL3" s="1" t="s">
        <v>41</v>
      </c>
      <c r="AM3" s="1" t="s">
        <v>41</v>
      </c>
      <c r="AN3" s="1" t="s">
        <v>41</v>
      </c>
      <c r="AO3" s="1" t="s">
        <v>41</v>
      </c>
    </row>
    <row r="4" spans="1:41" x14ac:dyDescent="0.35">
      <c r="A4" s="1" t="s">
        <v>41</v>
      </c>
      <c r="B4" s="1" t="s">
        <v>41</v>
      </c>
      <c r="C4" s="1" t="s">
        <v>41</v>
      </c>
      <c r="D4" s="1" t="s">
        <v>41</v>
      </c>
      <c r="E4" s="1" t="s">
        <v>41</v>
      </c>
      <c r="F4" s="1" t="s">
        <v>41</v>
      </c>
      <c r="G4" s="1" t="s">
        <v>41</v>
      </c>
      <c r="H4" s="1" t="s">
        <v>41</v>
      </c>
      <c r="I4" s="1" t="s">
        <v>41</v>
      </c>
      <c r="J4" s="1" t="s">
        <v>41</v>
      </c>
      <c r="K4" s="1" t="s">
        <v>41</v>
      </c>
      <c r="L4" s="1" t="s">
        <v>41</v>
      </c>
      <c r="M4" s="1" t="s">
        <v>41</v>
      </c>
      <c r="N4" s="1" t="s">
        <v>41</v>
      </c>
      <c r="O4" s="1" t="s">
        <v>41</v>
      </c>
      <c r="P4" s="1" t="s">
        <v>41</v>
      </c>
      <c r="Q4" s="1" t="s">
        <v>41</v>
      </c>
      <c r="R4" s="1" t="s">
        <v>41</v>
      </c>
      <c r="S4" s="1" t="s">
        <v>41</v>
      </c>
      <c r="T4" s="1" t="s">
        <v>41</v>
      </c>
      <c r="U4" s="1" t="s">
        <v>41</v>
      </c>
      <c r="V4" s="1" t="s">
        <v>41</v>
      </c>
      <c r="W4" s="1" t="s">
        <v>41</v>
      </c>
      <c r="X4" s="1" t="s">
        <v>41</v>
      </c>
      <c r="Y4" s="1" t="s">
        <v>41</v>
      </c>
      <c r="Z4" s="1" t="s">
        <v>41</v>
      </c>
      <c r="AA4" s="1" t="s">
        <v>41</v>
      </c>
      <c r="AB4" s="1" t="s">
        <v>41</v>
      </c>
      <c r="AC4" s="1" t="s">
        <v>41</v>
      </c>
      <c r="AD4" s="1" t="s">
        <v>41</v>
      </c>
      <c r="AE4" s="1" t="s">
        <v>41</v>
      </c>
      <c r="AF4" s="1" t="s">
        <v>41</v>
      </c>
      <c r="AG4" s="1" t="s">
        <v>41</v>
      </c>
      <c r="AH4" s="1" t="s">
        <v>41</v>
      </c>
      <c r="AI4" s="1" t="s">
        <v>41</v>
      </c>
      <c r="AJ4" s="1" t="s">
        <v>41</v>
      </c>
      <c r="AK4" s="1" t="s">
        <v>41</v>
      </c>
      <c r="AL4" s="1" t="s">
        <v>41</v>
      </c>
      <c r="AM4" s="1" t="s">
        <v>41</v>
      </c>
      <c r="AN4" s="1" t="s">
        <v>41</v>
      </c>
      <c r="AO4" s="1" t="s">
        <v>41</v>
      </c>
    </row>
    <row r="5" spans="1:41" x14ac:dyDescent="0.35">
      <c r="A5" s="1" t="s">
        <v>41</v>
      </c>
      <c r="B5" s="1" t="s">
        <v>41</v>
      </c>
      <c r="C5" s="1" t="s">
        <v>41</v>
      </c>
      <c r="D5" s="1" t="s">
        <v>41</v>
      </c>
      <c r="E5" s="1" t="s">
        <v>41</v>
      </c>
      <c r="F5" s="1" t="s">
        <v>41</v>
      </c>
      <c r="G5" s="1" t="s">
        <v>41</v>
      </c>
      <c r="H5" s="1" t="s">
        <v>41</v>
      </c>
      <c r="I5" s="1" t="s">
        <v>41</v>
      </c>
      <c r="J5" s="1" t="s">
        <v>41</v>
      </c>
      <c r="K5" s="1" t="s">
        <v>41</v>
      </c>
      <c r="L5" s="1" t="s">
        <v>41</v>
      </c>
      <c r="M5" s="1" t="s">
        <v>41</v>
      </c>
      <c r="N5" s="1" t="s">
        <v>41</v>
      </c>
      <c r="O5" s="1" t="s">
        <v>41</v>
      </c>
      <c r="P5" s="1" t="s">
        <v>41</v>
      </c>
      <c r="Q5" s="1" t="s">
        <v>41</v>
      </c>
      <c r="R5" s="1" t="s">
        <v>41</v>
      </c>
      <c r="S5" s="1" t="s">
        <v>41</v>
      </c>
      <c r="T5" s="1" t="s">
        <v>41</v>
      </c>
      <c r="U5" s="1" t="s">
        <v>41</v>
      </c>
      <c r="V5" s="1" t="s">
        <v>41</v>
      </c>
      <c r="W5" s="1" t="s">
        <v>41</v>
      </c>
      <c r="X5" s="1" t="s">
        <v>41</v>
      </c>
      <c r="Y5" s="1" t="s">
        <v>41</v>
      </c>
      <c r="Z5" s="1" t="s">
        <v>41</v>
      </c>
      <c r="AA5" s="1" t="s">
        <v>41</v>
      </c>
      <c r="AB5" s="1" t="s">
        <v>41</v>
      </c>
      <c r="AC5" s="1" t="s">
        <v>41</v>
      </c>
      <c r="AD5" s="1" t="s">
        <v>41</v>
      </c>
      <c r="AE5" s="1" t="s">
        <v>41</v>
      </c>
      <c r="AF5" s="1" t="s">
        <v>41</v>
      </c>
      <c r="AG5" s="1" t="s">
        <v>41</v>
      </c>
      <c r="AH5" s="1" t="s">
        <v>41</v>
      </c>
      <c r="AI5" s="1" t="s">
        <v>41</v>
      </c>
      <c r="AJ5" s="1" t="s">
        <v>41</v>
      </c>
      <c r="AK5" s="1" t="s">
        <v>41</v>
      </c>
      <c r="AL5" s="1" t="s">
        <v>41</v>
      </c>
      <c r="AM5" s="1" t="s">
        <v>41</v>
      </c>
      <c r="AN5" s="1" t="s">
        <v>41</v>
      </c>
      <c r="AO5" s="1" t="s">
        <v>41</v>
      </c>
    </row>
    <row r="6" spans="1:41" x14ac:dyDescent="0.35">
      <c r="A6" s="1" t="s">
        <v>41</v>
      </c>
      <c r="B6" s="1" t="s">
        <v>41</v>
      </c>
      <c r="C6" s="1" t="s">
        <v>41</v>
      </c>
      <c r="D6" s="1" t="s">
        <v>41</v>
      </c>
      <c r="E6" s="1" t="s">
        <v>41</v>
      </c>
      <c r="F6" s="1" t="s">
        <v>41</v>
      </c>
      <c r="G6" s="1" t="s">
        <v>41</v>
      </c>
      <c r="H6" s="1" t="s">
        <v>41</v>
      </c>
      <c r="I6" s="1" t="s">
        <v>41</v>
      </c>
      <c r="J6" s="1" t="s">
        <v>41</v>
      </c>
      <c r="K6" s="1" t="s">
        <v>41</v>
      </c>
      <c r="L6" s="1" t="s">
        <v>41</v>
      </c>
      <c r="M6" s="1" t="s">
        <v>41</v>
      </c>
      <c r="N6" s="1" t="s">
        <v>41</v>
      </c>
      <c r="O6" s="1" t="s">
        <v>41</v>
      </c>
      <c r="P6" s="1" t="s">
        <v>41</v>
      </c>
      <c r="Q6" s="1" t="s">
        <v>41</v>
      </c>
      <c r="R6" s="1" t="s">
        <v>41</v>
      </c>
      <c r="S6" s="1" t="s">
        <v>41</v>
      </c>
      <c r="T6" s="1" t="s">
        <v>41</v>
      </c>
      <c r="U6" s="1" t="s">
        <v>41</v>
      </c>
      <c r="V6" s="1" t="s">
        <v>41</v>
      </c>
      <c r="W6" s="1" t="s">
        <v>41</v>
      </c>
      <c r="X6" s="1" t="s">
        <v>41</v>
      </c>
      <c r="Y6" s="1" t="s">
        <v>41</v>
      </c>
      <c r="Z6" s="1" t="s">
        <v>41</v>
      </c>
      <c r="AA6" s="1" t="s">
        <v>41</v>
      </c>
      <c r="AB6" s="1" t="s">
        <v>41</v>
      </c>
      <c r="AC6" s="1" t="s">
        <v>41</v>
      </c>
      <c r="AD6" s="1" t="s">
        <v>41</v>
      </c>
      <c r="AE6" s="1" t="s">
        <v>41</v>
      </c>
      <c r="AF6" s="1" t="s">
        <v>41</v>
      </c>
      <c r="AG6" s="1" t="s">
        <v>41</v>
      </c>
      <c r="AH6" s="1" t="s">
        <v>41</v>
      </c>
      <c r="AI6" s="1" t="s">
        <v>41</v>
      </c>
      <c r="AJ6" s="1" t="s">
        <v>41</v>
      </c>
      <c r="AK6" s="1" t="s">
        <v>41</v>
      </c>
      <c r="AL6" s="1" t="s">
        <v>41</v>
      </c>
      <c r="AM6" s="1" t="s">
        <v>41</v>
      </c>
      <c r="AN6" s="1" t="s">
        <v>41</v>
      </c>
      <c r="AO6" s="1" t="s">
        <v>41</v>
      </c>
    </row>
    <row r="7" spans="1:41" x14ac:dyDescent="0.35">
      <c r="A7" s="1" t="s">
        <v>41</v>
      </c>
      <c r="B7" s="1" t="s">
        <v>41</v>
      </c>
      <c r="C7" s="1" t="s">
        <v>41</v>
      </c>
      <c r="D7" s="1" t="s">
        <v>41</v>
      </c>
      <c r="E7" s="1" t="s">
        <v>41</v>
      </c>
      <c r="F7" s="1" t="s">
        <v>41</v>
      </c>
      <c r="G7" s="1" t="s">
        <v>41</v>
      </c>
      <c r="H7" s="1" t="s">
        <v>41</v>
      </c>
      <c r="I7" s="1" t="s">
        <v>41</v>
      </c>
      <c r="J7" s="1" t="s">
        <v>41</v>
      </c>
      <c r="K7" s="1" t="s">
        <v>41</v>
      </c>
      <c r="L7" s="1" t="s">
        <v>41</v>
      </c>
      <c r="M7" s="1" t="s">
        <v>41</v>
      </c>
      <c r="N7" s="1" t="s">
        <v>41</v>
      </c>
      <c r="O7" s="1" t="s">
        <v>41</v>
      </c>
      <c r="P7" s="1" t="s">
        <v>41</v>
      </c>
      <c r="Q7" s="1" t="s">
        <v>41</v>
      </c>
      <c r="R7" s="1" t="s">
        <v>41</v>
      </c>
      <c r="S7" s="1" t="s">
        <v>41</v>
      </c>
      <c r="T7" s="1" t="s">
        <v>41</v>
      </c>
      <c r="U7" s="1" t="s">
        <v>41</v>
      </c>
      <c r="V7" s="1" t="s">
        <v>41</v>
      </c>
      <c r="W7" s="1" t="s">
        <v>41</v>
      </c>
      <c r="X7" s="1" t="s">
        <v>41</v>
      </c>
      <c r="Y7" s="1" t="s">
        <v>41</v>
      </c>
      <c r="Z7" s="1" t="s">
        <v>41</v>
      </c>
      <c r="AA7" s="1" t="s">
        <v>41</v>
      </c>
      <c r="AB7" s="1" t="s">
        <v>41</v>
      </c>
      <c r="AC7" s="1" t="s">
        <v>41</v>
      </c>
      <c r="AD7" s="1" t="s">
        <v>41</v>
      </c>
      <c r="AE7" s="1" t="s">
        <v>41</v>
      </c>
      <c r="AF7" s="1" t="s">
        <v>41</v>
      </c>
      <c r="AG7" s="1" t="s">
        <v>41</v>
      </c>
      <c r="AH7" s="1" t="s">
        <v>41</v>
      </c>
      <c r="AI7" s="1" t="s">
        <v>41</v>
      </c>
      <c r="AJ7" s="1" t="s">
        <v>41</v>
      </c>
      <c r="AK7" s="1" t="s">
        <v>41</v>
      </c>
      <c r="AL7" s="1" t="s">
        <v>41</v>
      </c>
      <c r="AM7" s="1" t="s">
        <v>41</v>
      </c>
      <c r="AN7" s="1" t="s">
        <v>41</v>
      </c>
      <c r="AO7" s="1" t="s">
        <v>41</v>
      </c>
    </row>
    <row r="8" spans="1:41" x14ac:dyDescent="0.35">
      <c r="A8" s="1" t="s">
        <v>41</v>
      </c>
      <c r="B8" s="1" t="s">
        <v>41</v>
      </c>
      <c r="C8" s="1" t="s">
        <v>41</v>
      </c>
      <c r="D8" s="1" t="s">
        <v>41</v>
      </c>
      <c r="E8" s="1" t="s">
        <v>41</v>
      </c>
      <c r="F8" s="1" t="s">
        <v>41</v>
      </c>
      <c r="G8" s="1" t="s">
        <v>41</v>
      </c>
      <c r="H8" s="1" t="s">
        <v>41</v>
      </c>
      <c r="I8" s="1" t="s">
        <v>41</v>
      </c>
      <c r="J8" s="1" t="s">
        <v>41</v>
      </c>
      <c r="K8" s="1" t="s">
        <v>41</v>
      </c>
      <c r="L8" s="1" t="s">
        <v>41</v>
      </c>
      <c r="M8" s="1" t="s">
        <v>41</v>
      </c>
      <c r="N8" s="1" t="s">
        <v>41</v>
      </c>
      <c r="O8" s="1" t="s">
        <v>41</v>
      </c>
      <c r="P8" s="1" t="s">
        <v>41</v>
      </c>
      <c r="Q8" s="1" t="s">
        <v>41</v>
      </c>
      <c r="R8" s="1" t="s">
        <v>41</v>
      </c>
      <c r="S8" s="1" t="s">
        <v>41</v>
      </c>
      <c r="T8" s="1" t="s">
        <v>41</v>
      </c>
      <c r="U8" s="1" t="s">
        <v>41</v>
      </c>
      <c r="V8" s="1" t="s">
        <v>41</v>
      </c>
      <c r="W8" s="1" t="s">
        <v>41</v>
      </c>
      <c r="X8" s="1" t="s">
        <v>41</v>
      </c>
      <c r="Y8" s="1" t="s">
        <v>41</v>
      </c>
      <c r="Z8" s="1" t="s">
        <v>41</v>
      </c>
      <c r="AA8" s="1" t="s">
        <v>41</v>
      </c>
      <c r="AB8" s="1" t="s">
        <v>41</v>
      </c>
      <c r="AC8" s="1" t="s">
        <v>41</v>
      </c>
      <c r="AD8" s="1" t="s">
        <v>41</v>
      </c>
      <c r="AE8" s="1" t="s">
        <v>41</v>
      </c>
      <c r="AF8" s="1" t="s">
        <v>41</v>
      </c>
      <c r="AG8" s="1" t="s">
        <v>41</v>
      </c>
      <c r="AH8" s="1" t="s">
        <v>41</v>
      </c>
      <c r="AI8" s="1" t="s">
        <v>41</v>
      </c>
      <c r="AJ8" s="1" t="s">
        <v>41</v>
      </c>
      <c r="AK8" s="1" t="s">
        <v>41</v>
      </c>
      <c r="AL8" s="1" t="s">
        <v>41</v>
      </c>
      <c r="AM8" s="1" t="s">
        <v>41</v>
      </c>
      <c r="AN8" s="1" t="s">
        <v>41</v>
      </c>
      <c r="AO8" s="1" t="s">
        <v>41</v>
      </c>
    </row>
    <row r="9" spans="1:41" x14ac:dyDescent="0.35">
      <c r="A9" s="1" t="s">
        <v>41</v>
      </c>
      <c r="B9" s="1" t="s">
        <v>41</v>
      </c>
      <c r="C9" s="1" t="s">
        <v>41</v>
      </c>
      <c r="D9" s="1" t="s">
        <v>41</v>
      </c>
      <c r="E9" s="1" t="s">
        <v>41</v>
      </c>
      <c r="F9" s="1" t="s">
        <v>41</v>
      </c>
      <c r="G9" s="1" t="s">
        <v>41</v>
      </c>
      <c r="H9" s="1" t="s">
        <v>41</v>
      </c>
      <c r="I9" s="1" t="s">
        <v>41</v>
      </c>
      <c r="J9" s="1" t="s">
        <v>41</v>
      </c>
      <c r="K9" s="1" t="s">
        <v>41</v>
      </c>
      <c r="L9" s="1" t="s">
        <v>41</v>
      </c>
      <c r="M9" s="1" t="s">
        <v>41</v>
      </c>
      <c r="N9" s="1" t="s">
        <v>41</v>
      </c>
      <c r="O9" s="1" t="s">
        <v>41</v>
      </c>
      <c r="P9" s="1" t="s">
        <v>41</v>
      </c>
      <c r="Q9" s="1" t="s">
        <v>41</v>
      </c>
      <c r="R9" s="1" t="s">
        <v>41</v>
      </c>
      <c r="S9" s="1" t="s">
        <v>41</v>
      </c>
      <c r="T9" s="1" t="s">
        <v>41</v>
      </c>
      <c r="U9" s="1" t="s">
        <v>41</v>
      </c>
      <c r="V9" s="1" t="s">
        <v>41</v>
      </c>
      <c r="W9" s="1" t="s">
        <v>41</v>
      </c>
      <c r="X9" s="1" t="s">
        <v>41</v>
      </c>
      <c r="Y9" s="1" t="s">
        <v>41</v>
      </c>
      <c r="Z9" s="1" t="s">
        <v>41</v>
      </c>
      <c r="AA9" s="1" t="s">
        <v>41</v>
      </c>
      <c r="AB9" s="1" t="s">
        <v>41</v>
      </c>
      <c r="AC9" s="1" t="s">
        <v>41</v>
      </c>
      <c r="AD9" s="1" t="s">
        <v>41</v>
      </c>
      <c r="AE9" s="1" t="s">
        <v>41</v>
      </c>
      <c r="AF9" s="1" t="s">
        <v>41</v>
      </c>
      <c r="AG9" s="1" t="s">
        <v>41</v>
      </c>
      <c r="AH9" s="1" t="s">
        <v>41</v>
      </c>
      <c r="AI9" s="1" t="s">
        <v>41</v>
      </c>
      <c r="AJ9" s="1" t="s">
        <v>41</v>
      </c>
      <c r="AK9" s="1" t="s">
        <v>41</v>
      </c>
      <c r="AL9" s="1" t="s">
        <v>41</v>
      </c>
      <c r="AM9" s="1" t="s">
        <v>41</v>
      </c>
      <c r="AN9" s="1" t="s">
        <v>41</v>
      </c>
      <c r="AO9" s="1" t="s">
        <v>41</v>
      </c>
    </row>
    <row r="10" spans="1:41" x14ac:dyDescent="0.35">
      <c r="A10" s="1" t="s">
        <v>41</v>
      </c>
      <c r="B10" s="1" t="s">
        <v>41</v>
      </c>
      <c r="C10" s="1" t="s">
        <v>41</v>
      </c>
      <c r="D10" s="1" t="s">
        <v>41</v>
      </c>
      <c r="E10" s="1" t="s">
        <v>41</v>
      </c>
      <c r="F10" s="1" t="s">
        <v>41</v>
      </c>
      <c r="G10" s="1" t="s">
        <v>41</v>
      </c>
      <c r="H10" s="1" t="s">
        <v>41</v>
      </c>
      <c r="I10" s="1" t="s">
        <v>41</v>
      </c>
      <c r="J10" s="1" t="s">
        <v>41</v>
      </c>
      <c r="K10" s="1" t="s">
        <v>41</v>
      </c>
      <c r="L10" s="1" t="s">
        <v>41</v>
      </c>
      <c r="M10" s="1" t="s">
        <v>41</v>
      </c>
      <c r="N10" s="1" t="s">
        <v>41</v>
      </c>
      <c r="O10" s="1" t="s">
        <v>41</v>
      </c>
      <c r="P10" s="1" t="s">
        <v>41</v>
      </c>
      <c r="Q10" s="1" t="s">
        <v>41</v>
      </c>
      <c r="R10" s="1" t="s">
        <v>41</v>
      </c>
      <c r="S10" s="1" t="s">
        <v>41</v>
      </c>
      <c r="T10" s="1" t="s">
        <v>41</v>
      </c>
      <c r="U10" s="1" t="s">
        <v>41</v>
      </c>
      <c r="V10" s="1" t="s">
        <v>41</v>
      </c>
      <c r="W10" s="1" t="s">
        <v>41</v>
      </c>
      <c r="X10" s="1" t="s">
        <v>41</v>
      </c>
      <c r="Y10" s="1" t="s">
        <v>41</v>
      </c>
      <c r="Z10" s="1" t="s">
        <v>41</v>
      </c>
      <c r="AA10" s="1" t="s">
        <v>41</v>
      </c>
      <c r="AB10" s="1" t="s">
        <v>41</v>
      </c>
      <c r="AC10" s="1" t="s">
        <v>41</v>
      </c>
      <c r="AD10" s="1" t="s">
        <v>41</v>
      </c>
      <c r="AE10" s="1" t="s">
        <v>41</v>
      </c>
      <c r="AF10" s="1" t="s">
        <v>41</v>
      </c>
      <c r="AG10" s="1" t="s">
        <v>41</v>
      </c>
      <c r="AH10" s="1" t="s">
        <v>41</v>
      </c>
      <c r="AI10" s="1" t="s">
        <v>41</v>
      </c>
      <c r="AJ10" s="1" t="s">
        <v>41</v>
      </c>
      <c r="AK10" s="1" t="s">
        <v>41</v>
      </c>
      <c r="AL10" s="1" t="s">
        <v>41</v>
      </c>
      <c r="AM10" s="1" t="s">
        <v>41</v>
      </c>
      <c r="AN10" s="1" t="s">
        <v>41</v>
      </c>
      <c r="AO10" s="1" t="s">
        <v>41</v>
      </c>
    </row>
    <row r="11" spans="1:41" x14ac:dyDescent="0.35">
      <c r="A11" s="1" t="s">
        <v>41</v>
      </c>
      <c r="B11" s="1" t="s">
        <v>41</v>
      </c>
      <c r="C11" s="1" t="s">
        <v>41</v>
      </c>
      <c r="D11" s="1" t="s">
        <v>41</v>
      </c>
      <c r="E11" s="1" t="s">
        <v>41</v>
      </c>
      <c r="F11" s="1" t="s">
        <v>41</v>
      </c>
      <c r="G11" s="1" t="s">
        <v>41</v>
      </c>
      <c r="H11" s="1" t="s">
        <v>41</v>
      </c>
      <c r="I11" s="1" t="s">
        <v>41</v>
      </c>
      <c r="J11" s="1" t="s">
        <v>41</v>
      </c>
      <c r="K11" s="1" t="s">
        <v>41</v>
      </c>
      <c r="L11" s="1" t="s">
        <v>41</v>
      </c>
      <c r="M11" s="1" t="s">
        <v>41</v>
      </c>
      <c r="N11" s="1" t="s">
        <v>41</v>
      </c>
      <c r="O11" s="1" t="s">
        <v>41</v>
      </c>
      <c r="P11" s="1" t="s">
        <v>41</v>
      </c>
      <c r="Q11" s="1" t="s">
        <v>41</v>
      </c>
      <c r="R11" s="1" t="s">
        <v>41</v>
      </c>
      <c r="S11" s="1" t="s">
        <v>41</v>
      </c>
      <c r="T11" s="1" t="s">
        <v>41</v>
      </c>
      <c r="U11" s="1" t="s">
        <v>41</v>
      </c>
      <c r="V11" s="1" t="s">
        <v>41</v>
      </c>
      <c r="W11" s="1" t="s">
        <v>41</v>
      </c>
      <c r="X11" s="1" t="s">
        <v>41</v>
      </c>
      <c r="Y11" s="1" t="s">
        <v>41</v>
      </c>
      <c r="Z11" s="1" t="s">
        <v>41</v>
      </c>
      <c r="AA11" s="1" t="s">
        <v>41</v>
      </c>
      <c r="AB11" s="1" t="s">
        <v>41</v>
      </c>
      <c r="AC11" s="1" t="s">
        <v>41</v>
      </c>
      <c r="AD11" s="1" t="s">
        <v>41</v>
      </c>
      <c r="AE11" s="1" t="s">
        <v>41</v>
      </c>
      <c r="AF11" s="1" t="s">
        <v>41</v>
      </c>
      <c r="AG11" s="1" t="s">
        <v>41</v>
      </c>
      <c r="AH11" s="1" t="s">
        <v>41</v>
      </c>
      <c r="AI11" s="1" t="s">
        <v>41</v>
      </c>
      <c r="AJ11" s="1" t="s">
        <v>41</v>
      </c>
      <c r="AK11" s="1" t="s">
        <v>41</v>
      </c>
      <c r="AL11" s="1" t="s">
        <v>41</v>
      </c>
      <c r="AM11" s="1" t="s">
        <v>41</v>
      </c>
      <c r="AN11" s="1" t="s">
        <v>41</v>
      </c>
      <c r="AO11" s="1" t="s">
        <v>41</v>
      </c>
    </row>
    <row r="13" spans="1:41" x14ac:dyDescent="0.35">
      <c r="A13" s="2" t="s">
        <v>42</v>
      </c>
    </row>
    <row r="15" spans="1:41" x14ac:dyDescent="0.35">
      <c r="A15" s="2" t="s">
        <v>43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8713-CA12-4B6F-A0BF-6AC8D2E8AD48}">
  <dimension ref="A1:AO16"/>
  <sheetViews>
    <sheetView workbookViewId="0">
      <selection activeCell="B32" sqref="B32"/>
    </sheetView>
  </sheetViews>
  <sheetFormatPr baseColWidth="10" defaultRowHeight="14.5" x14ac:dyDescent="0.35"/>
  <cols>
    <col min="1" max="1" width="22.1796875" style="3" bestFit="1" customWidth="1"/>
    <col min="2" max="3" width="21.54296875" style="3" bestFit="1" customWidth="1"/>
    <col min="4" max="4" width="22.1796875" style="3" bestFit="1" customWidth="1"/>
    <col min="5" max="5" width="21.54296875" style="3" bestFit="1" customWidth="1"/>
    <col min="6" max="10" width="20.453125" style="3" bestFit="1" customWidth="1"/>
    <col min="11" max="11" width="21.54296875" style="3" bestFit="1" customWidth="1"/>
    <col min="12" max="14" width="20.453125" style="3" bestFit="1" customWidth="1"/>
    <col min="15" max="18" width="21.54296875" style="3" bestFit="1" customWidth="1"/>
    <col min="19" max="19" width="20.453125" style="3" bestFit="1" customWidth="1"/>
    <col min="20" max="20" width="21.54296875" style="3" bestFit="1" customWidth="1"/>
    <col min="21" max="21" width="20.453125" style="3" bestFit="1" customWidth="1"/>
    <col min="22" max="24" width="21.54296875" style="3" bestFit="1" customWidth="1"/>
    <col min="25" max="25" width="20.453125" style="3" bestFit="1" customWidth="1"/>
    <col min="26" max="26" width="21.54296875" style="3" bestFit="1" customWidth="1"/>
    <col min="27" max="41" width="20.453125" style="3" bestFit="1" customWidth="1"/>
  </cols>
  <sheetData>
    <row r="1" spans="1:4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</row>
    <row r="2" spans="1:41" x14ac:dyDescent="0.35">
      <c r="A2" s="3">
        <v>4.2688250541687003E-3</v>
      </c>
      <c r="B2" s="3">
        <v>7.3304772377014095E-4</v>
      </c>
      <c r="C2" s="3">
        <v>8.1583857536315896E-4</v>
      </c>
      <c r="D2" s="3">
        <v>5.58793544769287E-4</v>
      </c>
      <c r="E2" s="3">
        <v>7.4715912342071499E-3</v>
      </c>
      <c r="F2" s="3">
        <v>1.18227005004882E-2</v>
      </c>
      <c r="G2" s="3">
        <v>1.1794716119766201E-2</v>
      </c>
      <c r="H2" s="3">
        <v>1.1724829673767E-2</v>
      </c>
      <c r="I2" s="3">
        <v>1.51440501213073E-2</v>
      </c>
      <c r="J2" s="3">
        <v>1.4872759580612099E-2</v>
      </c>
      <c r="K2" s="3">
        <v>6.6537559032440099E-3</v>
      </c>
      <c r="L2" s="3">
        <v>9.14764404296875E-3</v>
      </c>
      <c r="M2" s="3">
        <v>1.8802464008331299E-2</v>
      </c>
      <c r="N2" s="3">
        <v>1.71177387237548E-2</v>
      </c>
      <c r="O2" s="3">
        <v>1.97202265262603E-2</v>
      </c>
      <c r="P2" s="3">
        <v>1.30727589130401E-2</v>
      </c>
      <c r="Q2" s="3">
        <v>5.6957304477691598E-3</v>
      </c>
      <c r="R2" s="3">
        <v>6.12887740135192E-3</v>
      </c>
      <c r="S2" s="3">
        <v>6.1123967170715297E-3</v>
      </c>
      <c r="T2" s="3">
        <v>5.9826970100402797E-3</v>
      </c>
      <c r="U2" s="3">
        <v>5.6578218936920097E-3</v>
      </c>
      <c r="V2" s="3">
        <v>5.6406259536743103E-3</v>
      </c>
      <c r="W2" s="3">
        <v>6.12175464630126E-3</v>
      </c>
      <c r="X2" s="3">
        <v>6.1779618263244603E-3</v>
      </c>
      <c r="Y2" s="3">
        <v>6.4814686775207502E-3</v>
      </c>
      <c r="Z2" s="3">
        <v>5.9337019920349104E-3</v>
      </c>
      <c r="AA2" s="3">
        <v>1.40980184078216E-2</v>
      </c>
      <c r="AB2" s="3">
        <v>1.6854375600814799E-2</v>
      </c>
      <c r="AC2" s="3">
        <v>1.5290230512618999E-2</v>
      </c>
      <c r="AD2" s="3">
        <v>1.7975300550460802E-2</v>
      </c>
      <c r="AE2" s="3">
        <v>2.3157835006713801E-2</v>
      </c>
      <c r="AF2" s="3">
        <v>2.2806674242019601E-2</v>
      </c>
      <c r="AG2" s="3">
        <v>1.6971260309219301E-2</v>
      </c>
      <c r="AH2" s="3">
        <v>1.1076897382736201E-2</v>
      </c>
      <c r="AI2" s="3">
        <v>1.11527442932128E-2</v>
      </c>
      <c r="AJ2" s="3">
        <v>9.7897648811340297E-3</v>
      </c>
      <c r="AK2" s="3">
        <v>9.8045170307159406E-3</v>
      </c>
      <c r="AL2" s="3">
        <v>9.75066423416137E-3</v>
      </c>
      <c r="AM2" s="3">
        <v>9.8617076873779297E-3</v>
      </c>
      <c r="AN2" s="3">
        <v>9.8778605461120605E-3</v>
      </c>
      <c r="AO2" s="3">
        <v>9.8613500595092704E-3</v>
      </c>
    </row>
    <row r="3" spans="1:41" x14ac:dyDescent="0.35">
      <c r="A3" s="3">
        <v>7.1787834167480404E-4</v>
      </c>
      <c r="B3" s="3">
        <v>7.2404742240905697E-4</v>
      </c>
      <c r="C3" s="3">
        <v>8.9552700519561698E-3</v>
      </c>
      <c r="D3" s="3">
        <v>5.6406855583190896E-4</v>
      </c>
      <c r="E3" s="3">
        <v>1.88812613487243E-3</v>
      </c>
      <c r="F3" s="3">
        <v>1.1816293001174901E-2</v>
      </c>
      <c r="G3" s="3">
        <v>1.17667019367218E-2</v>
      </c>
      <c r="H3" s="3">
        <v>1.17602944374084E-2</v>
      </c>
      <c r="I3" s="3">
        <v>1.5143513679504301E-2</v>
      </c>
      <c r="J3" s="3">
        <v>1.4940828084945601E-2</v>
      </c>
      <c r="K3" s="3">
        <v>1.5495091676712E-2</v>
      </c>
      <c r="L3" s="3">
        <v>9.1407597064971906E-3</v>
      </c>
      <c r="M3" s="3">
        <v>1.9110560417175199E-2</v>
      </c>
      <c r="N3" s="3">
        <v>2.0763188600540099E-2</v>
      </c>
      <c r="O3" s="3">
        <v>8.4295868873596191E-3</v>
      </c>
      <c r="P3" s="3">
        <v>9.2181265354156494E-3</v>
      </c>
      <c r="Q3" s="3">
        <v>5.6945681571960397E-3</v>
      </c>
      <c r="R3" s="3">
        <v>6.1292648315429601E-3</v>
      </c>
      <c r="S3" s="3">
        <v>5.5328011512756304E-3</v>
      </c>
      <c r="T3" s="3">
        <v>5.6297481060027998E-3</v>
      </c>
      <c r="U3" s="3">
        <v>5.6495666503906198E-3</v>
      </c>
      <c r="V3" s="3">
        <v>5.6492388248443604E-3</v>
      </c>
      <c r="W3" s="3">
        <v>5.77536225318908E-3</v>
      </c>
      <c r="X3" s="3">
        <v>6.1791539192199698E-3</v>
      </c>
      <c r="Y3" s="3">
        <v>6.3458085060119603E-3</v>
      </c>
      <c r="Z3" s="3">
        <v>5.8797299861907898E-3</v>
      </c>
      <c r="AA3" s="3">
        <v>1.7150223255157401E-2</v>
      </c>
      <c r="AB3" s="3">
        <v>1.8552780151367101E-2</v>
      </c>
      <c r="AC3" s="3">
        <v>2.28358507156372E-2</v>
      </c>
      <c r="AD3" s="3">
        <v>1.8259078264236402E-2</v>
      </c>
      <c r="AE3" s="3">
        <v>2.3582577705383301E-2</v>
      </c>
      <c r="AF3" s="3">
        <v>2.5019139051437302E-2</v>
      </c>
      <c r="AG3" s="3">
        <v>2.6091307401657101E-2</v>
      </c>
      <c r="AH3" s="3">
        <v>1.10756754875183E-2</v>
      </c>
      <c r="AI3" s="3">
        <v>1.27612352371215E-2</v>
      </c>
      <c r="AJ3" s="3">
        <v>1.1135995388031001E-2</v>
      </c>
      <c r="AK3" s="3">
        <v>9.7824037075042707E-3</v>
      </c>
      <c r="AL3" s="3">
        <v>9.7734332084655692E-3</v>
      </c>
      <c r="AM3" s="3">
        <v>9.6915960311889596E-3</v>
      </c>
      <c r="AN3" s="3">
        <v>9.82874631881713E-3</v>
      </c>
      <c r="AO3" s="3">
        <v>9.6647739410400304E-3</v>
      </c>
    </row>
    <row r="4" spans="1:41" x14ac:dyDescent="0.35">
      <c r="A4" s="3">
        <v>6.0897171497344901E-3</v>
      </c>
      <c r="B4" s="3">
        <v>6.7657232284545898E-4</v>
      </c>
      <c r="C4" s="3">
        <v>5.5128335952758702E-4</v>
      </c>
      <c r="D4" s="3">
        <v>8.1163644790649403E-4</v>
      </c>
      <c r="E4" s="3">
        <v>8.3032846450805595E-3</v>
      </c>
      <c r="F4" s="3">
        <v>1.1817097663879301E-2</v>
      </c>
      <c r="G4" s="3">
        <v>1.17742419242858E-2</v>
      </c>
      <c r="H4" s="3">
        <v>1.1753320693969701E-2</v>
      </c>
      <c r="I4" s="3">
        <v>1.23012363910675E-2</v>
      </c>
      <c r="J4" s="3">
        <v>1.48718655109405E-2</v>
      </c>
      <c r="K4" s="3">
        <v>1.04844868183135E-2</v>
      </c>
      <c r="L4" s="3">
        <v>9.13634896278381E-3</v>
      </c>
      <c r="M4" s="3">
        <v>9.37682390213012E-3</v>
      </c>
      <c r="N4" s="3">
        <v>2.3629814386367701E-2</v>
      </c>
      <c r="O4" s="3">
        <v>1.6394823789596499E-2</v>
      </c>
      <c r="P4" s="3">
        <v>5.1438212394714303E-3</v>
      </c>
      <c r="Q4" s="3">
        <v>5.6962668895721401E-3</v>
      </c>
      <c r="R4" s="3">
        <v>6.1283707618713301E-3</v>
      </c>
      <c r="S4" s="3">
        <v>5.5571496486663801E-3</v>
      </c>
      <c r="T4" s="3">
        <v>6.0427486896514797E-3</v>
      </c>
      <c r="U4" s="3">
        <v>5.64029812812805E-3</v>
      </c>
      <c r="V4" s="3">
        <v>5.6446492671966501E-3</v>
      </c>
      <c r="W4" s="3">
        <v>6.1612427234649597E-3</v>
      </c>
      <c r="X4" s="3">
        <v>6.1737895011901803E-3</v>
      </c>
      <c r="Y4" s="3">
        <v>6.2447786331176697E-3</v>
      </c>
      <c r="Z4" s="3">
        <v>5.9146285057067802E-3</v>
      </c>
      <c r="AA4" s="3">
        <v>1.3627290725707999E-2</v>
      </c>
      <c r="AB4" s="3">
        <v>1.6818046569824201E-2</v>
      </c>
      <c r="AC4" s="3">
        <v>1.4897882938384999E-2</v>
      </c>
      <c r="AD4" s="3">
        <v>1.919686794281E-2</v>
      </c>
      <c r="AE4" s="3">
        <v>2.3390173912048302E-2</v>
      </c>
      <c r="AF4" s="3">
        <v>2.2371649742126399E-2</v>
      </c>
      <c r="AG4" s="3">
        <v>2.0876556634902899E-2</v>
      </c>
      <c r="AH4" s="3">
        <v>1.1076807975769E-2</v>
      </c>
      <c r="AI4" s="3">
        <v>1.10421180725097E-2</v>
      </c>
      <c r="AJ4" s="3">
        <v>1.1686772108077999E-2</v>
      </c>
      <c r="AK4" s="3">
        <v>9.7653269767761196E-3</v>
      </c>
      <c r="AL4" s="3">
        <v>9.8223984241485596E-3</v>
      </c>
      <c r="AM4" s="3">
        <v>9.9056959152221593E-3</v>
      </c>
      <c r="AN4" s="3">
        <v>9.8349153995513899E-3</v>
      </c>
      <c r="AO4" s="3">
        <v>9.6702575683593698E-3</v>
      </c>
    </row>
    <row r="5" spans="1:41" x14ac:dyDescent="0.35">
      <c r="A5" s="3">
        <v>-3.3628940582275298E-4</v>
      </c>
      <c r="B5" s="3">
        <v>7.2681903839111296E-4</v>
      </c>
      <c r="C5" s="3">
        <v>8.7534189224243095E-3</v>
      </c>
      <c r="D5" s="3">
        <v>-2.2065639495849601E-4</v>
      </c>
      <c r="E5" s="3">
        <v>8.0592632293701102E-3</v>
      </c>
      <c r="F5" s="3">
        <v>1.18174254894256E-2</v>
      </c>
      <c r="G5" s="3">
        <v>1.16455256938934E-2</v>
      </c>
      <c r="H5" s="3">
        <v>1.17438435554504E-2</v>
      </c>
      <c r="I5" s="3">
        <v>1.1826604604721E-2</v>
      </c>
      <c r="J5" s="3">
        <v>1.4755755662918001E-2</v>
      </c>
      <c r="K5" s="3">
        <v>7.6493620872497498E-3</v>
      </c>
      <c r="L5" s="3">
        <v>9.1376006603240897E-3</v>
      </c>
      <c r="M5" s="3">
        <v>1.85206532478332E-2</v>
      </c>
      <c r="N5" s="3">
        <v>1.8363624811172399E-2</v>
      </c>
      <c r="O5" s="3">
        <v>1.7231673002243E-2</v>
      </c>
      <c r="P5" s="3">
        <v>8.4207653999328596E-3</v>
      </c>
      <c r="Q5" s="3">
        <v>5.6969821453094396E-3</v>
      </c>
      <c r="R5" s="3">
        <v>6.1286985874175999E-3</v>
      </c>
      <c r="S5" s="3">
        <v>5.5596530437469396E-3</v>
      </c>
      <c r="T5" s="3">
        <v>5.59195876121521E-3</v>
      </c>
      <c r="U5" s="3">
        <v>5.6501924991607597E-3</v>
      </c>
      <c r="V5" s="3">
        <v>5.64625859260559E-3</v>
      </c>
      <c r="W5" s="3">
        <v>6.0606896877288801E-3</v>
      </c>
      <c r="X5" s="3">
        <v>6.1749219894409102E-3</v>
      </c>
      <c r="Y5" s="3">
        <v>5.5286288261413496E-3</v>
      </c>
      <c r="Z5" s="3">
        <v>5.8961808681488002E-3</v>
      </c>
      <c r="AA5" s="3">
        <v>1.2849956750869701E-2</v>
      </c>
      <c r="AB5" s="3">
        <v>2.22679078578948E-2</v>
      </c>
      <c r="AC5" s="3">
        <v>1.5809476375579799E-2</v>
      </c>
      <c r="AD5" s="3">
        <v>1.7485946416854799E-2</v>
      </c>
      <c r="AE5" s="3">
        <v>2.3122698068618702E-2</v>
      </c>
      <c r="AF5" s="3">
        <v>1.9931256771087601E-2</v>
      </c>
      <c r="AG5" s="3">
        <v>2.0820021629333399E-2</v>
      </c>
      <c r="AH5" s="3">
        <v>1.10747516155242E-2</v>
      </c>
      <c r="AI5" s="3">
        <v>1.08075141906738E-2</v>
      </c>
      <c r="AJ5" s="3">
        <v>1.0628342628479E-2</v>
      </c>
      <c r="AK5" s="3">
        <v>9.80773568153381E-3</v>
      </c>
      <c r="AL5" s="3">
        <v>9.8364949226379395E-3</v>
      </c>
      <c r="AM5" s="3">
        <v>9.8815262317657401E-3</v>
      </c>
      <c r="AN5" s="3">
        <v>9.9114775657653809E-3</v>
      </c>
      <c r="AO5" s="3">
        <v>9.6267461776733398E-3</v>
      </c>
    </row>
    <row r="6" spans="1:41" x14ac:dyDescent="0.35">
      <c r="A6" s="3">
        <v>6.0757994651794401E-4</v>
      </c>
      <c r="B6" s="3">
        <v>7.3382258415222103E-4</v>
      </c>
      <c r="C6" s="3">
        <v>7.7900290489196701E-4</v>
      </c>
      <c r="D6" s="3">
        <v>8.8964402675628593E-3</v>
      </c>
      <c r="E6" s="3">
        <v>2.0537793636322001E-2</v>
      </c>
      <c r="F6" s="3">
        <v>1.18198692798614E-2</v>
      </c>
      <c r="G6" s="3">
        <v>1.1513680219650199E-2</v>
      </c>
      <c r="H6" s="3">
        <v>1.17866694927215E-2</v>
      </c>
      <c r="I6" s="3">
        <v>1.1801391839980999E-2</v>
      </c>
      <c r="J6" s="3">
        <v>1.48714482784271E-2</v>
      </c>
      <c r="K6" s="3">
        <v>7.6173245906829799E-3</v>
      </c>
      <c r="L6" s="3">
        <v>9.1472268104553205E-3</v>
      </c>
      <c r="M6" s="3">
        <v>1.8007397651672301E-2</v>
      </c>
      <c r="N6" s="3">
        <v>1.9909501075744601E-2</v>
      </c>
      <c r="O6" s="3">
        <v>7.3647797107696499E-3</v>
      </c>
      <c r="P6" s="3">
        <v>1.44334733486175E-2</v>
      </c>
      <c r="Q6" s="3">
        <v>5.6950449943542402E-3</v>
      </c>
      <c r="R6" s="3">
        <v>6.12887740135192E-3</v>
      </c>
      <c r="S6" s="3">
        <v>5.5186748504638602E-3</v>
      </c>
      <c r="T6" s="3">
        <v>6.0495734214782697E-3</v>
      </c>
      <c r="U6" s="3">
        <v>5.6460201740264797E-3</v>
      </c>
      <c r="V6" s="3">
        <v>5.6467652320861799E-3</v>
      </c>
      <c r="W6" s="3">
        <v>6.1000585556030204E-3</v>
      </c>
      <c r="X6" s="3">
        <v>6.1754882335662798E-3</v>
      </c>
      <c r="Y6" s="3">
        <v>4.4396519660949698E-3</v>
      </c>
      <c r="Z6" s="3">
        <v>5.8965086936950597E-3</v>
      </c>
      <c r="AA6" s="3">
        <v>9.2665851116180403E-3</v>
      </c>
      <c r="AB6" s="3">
        <v>1.11512839794158E-2</v>
      </c>
      <c r="AC6" s="3">
        <v>1.9005388021469099E-2</v>
      </c>
      <c r="AD6" s="3">
        <v>2.2511571645736601E-2</v>
      </c>
      <c r="AE6" s="3">
        <v>2.3201882839202801E-2</v>
      </c>
      <c r="AF6" s="3">
        <v>2.5879174470901399E-2</v>
      </c>
      <c r="AG6" s="3">
        <v>2.4220645427703798E-2</v>
      </c>
      <c r="AH6" s="3">
        <v>1.1073112487792899E-2</v>
      </c>
      <c r="AI6" s="3">
        <v>1.09806656837463E-2</v>
      </c>
      <c r="AJ6" s="3">
        <v>1.10805332660675E-2</v>
      </c>
      <c r="AK6" s="3">
        <v>9.8078846931457502E-3</v>
      </c>
      <c r="AL6" s="3">
        <v>9.9744200706481899E-3</v>
      </c>
      <c r="AM6" s="3">
        <v>9.6923708915710397E-3</v>
      </c>
      <c r="AN6" s="3">
        <v>9.8732411861419608E-3</v>
      </c>
      <c r="AO6" s="3">
        <v>9.6543729305267299E-3</v>
      </c>
    </row>
    <row r="7" spans="1:41" x14ac:dyDescent="0.35">
      <c r="A7" s="3">
        <v>7.3826909065246504E-3</v>
      </c>
      <c r="B7" s="3">
        <v>7.5075030326843197E-4</v>
      </c>
      <c r="C7" s="3">
        <v>5.2773952484130805E-4</v>
      </c>
      <c r="D7" s="3">
        <v>5.3462386131286599E-4</v>
      </c>
      <c r="E7" s="3">
        <v>1.04352831840515E-2</v>
      </c>
      <c r="F7" s="3">
        <v>1.18233561515808E-2</v>
      </c>
      <c r="G7" s="3">
        <v>1.1752575635909999E-2</v>
      </c>
      <c r="H7" s="3">
        <v>1.5118658542632999E-2</v>
      </c>
      <c r="I7" s="3">
        <v>1.18418335914611E-2</v>
      </c>
      <c r="J7" s="3">
        <v>1.48772299289703E-2</v>
      </c>
      <c r="K7" s="3">
        <v>1.1032372713088901E-2</v>
      </c>
      <c r="L7" s="3">
        <v>9.1470479965209892E-3</v>
      </c>
      <c r="M7" s="3">
        <v>1.9126117229461601E-2</v>
      </c>
      <c r="N7" s="3">
        <v>1.97171866893768E-2</v>
      </c>
      <c r="O7" s="3">
        <v>1.5156835317611601E-2</v>
      </c>
      <c r="P7" s="3">
        <v>1.5895009040832499E-2</v>
      </c>
      <c r="Q7" s="3">
        <v>5.6945681571960397E-3</v>
      </c>
      <c r="R7" s="3">
        <v>6.12887740135192E-3</v>
      </c>
      <c r="S7" s="3">
        <v>5.4439604282379098E-3</v>
      </c>
      <c r="T7" s="3">
        <v>5.8064162731170602E-3</v>
      </c>
      <c r="U7" s="3">
        <v>5.6396126747131304E-3</v>
      </c>
      <c r="V7" s="3">
        <v>5.6573152542114197E-3</v>
      </c>
      <c r="W7" s="3">
        <v>6.1095356941223101E-3</v>
      </c>
      <c r="X7" s="3">
        <v>6.1790347099304199E-3</v>
      </c>
      <c r="Y7" s="3">
        <v>5.4506957530975298E-3</v>
      </c>
      <c r="Z7" s="3">
        <v>5.9272646903991699E-3</v>
      </c>
      <c r="AA7" s="3">
        <v>9.1962814331054601E-3</v>
      </c>
      <c r="AB7" s="3">
        <v>2.2009909152984598E-2</v>
      </c>
      <c r="AC7" s="3">
        <v>1.79976522922515E-2</v>
      </c>
      <c r="AD7" s="3">
        <v>1.8887460231780999E-2</v>
      </c>
      <c r="AE7" s="3">
        <v>2.3343503475189199E-2</v>
      </c>
      <c r="AF7" s="3">
        <v>1.9446730613708399E-2</v>
      </c>
      <c r="AG7" s="3">
        <v>2.3585498332977201E-2</v>
      </c>
      <c r="AH7" s="3">
        <v>1.10764503479003E-2</v>
      </c>
      <c r="AI7" s="3">
        <v>1.15256011486053E-2</v>
      </c>
      <c r="AJ7" s="3">
        <v>9.8107755184173497E-3</v>
      </c>
      <c r="AK7" s="3">
        <v>9.7985565662383999E-3</v>
      </c>
      <c r="AL7" s="3">
        <v>9.9306106567382795E-3</v>
      </c>
      <c r="AM7" s="3">
        <v>9.9371969699859602E-3</v>
      </c>
      <c r="AN7" s="3">
        <v>9.8474323749542202E-3</v>
      </c>
      <c r="AO7" s="3">
        <v>9.6328556537628104E-3</v>
      </c>
    </row>
    <row r="8" spans="1:41" x14ac:dyDescent="0.35">
      <c r="A8" s="3">
        <v>-7.0554018020629796E-4</v>
      </c>
      <c r="B8" s="3">
        <v>6.6739320755004796E-4</v>
      </c>
      <c r="C8" s="3">
        <v>5.5846571922302203E-4</v>
      </c>
      <c r="D8" s="3">
        <v>6.6876411437988205E-4</v>
      </c>
      <c r="E8" s="3">
        <v>7.7467560768127398E-3</v>
      </c>
      <c r="F8" s="3">
        <v>1.1819303035736001E-2</v>
      </c>
      <c r="G8" s="3">
        <v>1.14972293376922E-2</v>
      </c>
      <c r="H8" s="3">
        <v>1.1732101440429601E-2</v>
      </c>
      <c r="I8" s="3">
        <v>1.51408016681671E-2</v>
      </c>
      <c r="J8" s="3">
        <v>1.46497189998626E-2</v>
      </c>
      <c r="K8" s="3">
        <v>1.05853676795959E-2</v>
      </c>
      <c r="L8" s="3">
        <v>9.1510415077209403E-3</v>
      </c>
      <c r="M8" s="3">
        <v>9.3771517276763899E-3</v>
      </c>
      <c r="N8" s="3">
        <v>1.9363015890121401E-2</v>
      </c>
      <c r="O8" s="3">
        <v>1.01973712444305E-2</v>
      </c>
      <c r="P8" s="3">
        <v>7.1336030960082999E-3</v>
      </c>
      <c r="Q8" s="3">
        <v>5.6948065757751404E-3</v>
      </c>
      <c r="R8" s="3">
        <v>6.1292052268981899E-3</v>
      </c>
      <c r="S8" s="3">
        <v>5.5482089519500698E-3</v>
      </c>
      <c r="T8" s="3">
        <v>5.9373974800109803E-3</v>
      </c>
      <c r="U8" s="3">
        <v>5.6538283824920602E-3</v>
      </c>
      <c r="V8" s="3">
        <v>5.6479573249816799E-3</v>
      </c>
      <c r="W8" s="3">
        <v>6.0630440711975098E-3</v>
      </c>
      <c r="X8" s="3">
        <v>6.1767101287841797E-3</v>
      </c>
      <c r="Y8" s="3">
        <v>6.5705478191375698E-3</v>
      </c>
      <c r="Z8" s="3">
        <v>5.9460103511810303E-3</v>
      </c>
      <c r="AA8" s="3">
        <v>1.1998027563095001E-2</v>
      </c>
      <c r="AB8" s="3">
        <v>1.35973095893859E-2</v>
      </c>
      <c r="AC8" s="3">
        <v>2.1456599235534599E-2</v>
      </c>
      <c r="AD8" s="3">
        <v>1.6658574342727599E-2</v>
      </c>
      <c r="AE8" s="3">
        <v>2.3069113492965601E-2</v>
      </c>
      <c r="AF8" s="3">
        <v>2.8731852769851601E-2</v>
      </c>
      <c r="AG8" s="3">
        <v>1.4310628175735401E-2</v>
      </c>
      <c r="AH8" s="3">
        <v>1.1076807975769E-2</v>
      </c>
      <c r="AI8" s="3">
        <v>1.09427273273468E-2</v>
      </c>
      <c r="AJ8" s="3">
        <v>9.7666382789611799E-3</v>
      </c>
      <c r="AK8" s="3">
        <v>9.7651779651641794E-3</v>
      </c>
      <c r="AL8" s="3">
        <v>9.9131166934967006E-3</v>
      </c>
      <c r="AM8" s="3">
        <v>9.7597539424896206E-3</v>
      </c>
      <c r="AN8" s="3">
        <v>9.8862349987029995E-3</v>
      </c>
      <c r="AO8" s="3">
        <v>9.8420381546020508E-3</v>
      </c>
    </row>
    <row r="9" spans="1:41" x14ac:dyDescent="0.35">
      <c r="A9" s="3">
        <v>-3.6618113517761198E-4</v>
      </c>
      <c r="B9" s="3">
        <v>7.1784853935241699E-4</v>
      </c>
      <c r="C9" s="3">
        <v>8.0382823944091797E-4</v>
      </c>
      <c r="D9" s="3">
        <v>5.6889653205871495E-4</v>
      </c>
      <c r="E9" s="3">
        <v>9.3413591384887695E-3</v>
      </c>
      <c r="F9" s="3">
        <v>1.1822640895843501E-2</v>
      </c>
      <c r="G9" s="3">
        <v>1.1567741632461499E-2</v>
      </c>
      <c r="H9" s="3">
        <v>1.1783093214034999E-2</v>
      </c>
      <c r="I9" s="3">
        <v>1.5138328075408901E-2</v>
      </c>
      <c r="J9" s="3">
        <v>1.50248706340789E-2</v>
      </c>
      <c r="K9" s="3">
        <v>2.08471715450286E-2</v>
      </c>
      <c r="L9" s="3">
        <v>9.1428756713867101E-3</v>
      </c>
      <c r="M9" s="3">
        <v>9.1710984706878593E-3</v>
      </c>
      <c r="N9" s="3">
        <v>1.84745192527771E-2</v>
      </c>
      <c r="O9" s="3">
        <v>8.3177685737609794E-3</v>
      </c>
      <c r="P9" s="3">
        <v>1.1818647384643499E-2</v>
      </c>
      <c r="Q9" s="3">
        <v>5.6961774826049796E-3</v>
      </c>
      <c r="R9" s="3">
        <v>6.1290264129638602E-3</v>
      </c>
      <c r="S9" s="3">
        <v>5.1702260971069301E-3</v>
      </c>
      <c r="T9" s="3">
        <v>5.6011378765106201E-3</v>
      </c>
      <c r="U9" s="3">
        <v>5.6403875350952096E-3</v>
      </c>
      <c r="V9" s="3">
        <v>5.6416094303131104E-3</v>
      </c>
      <c r="W9" s="3">
        <v>6.1684846878051697E-3</v>
      </c>
      <c r="X9" s="3">
        <v>6.1752796173095703E-3</v>
      </c>
      <c r="Y9" s="3">
        <v>6.4161419868469204E-3</v>
      </c>
      <c r="Z9" s="3">
        <v>5.9448182582855199E-3</v>
      </c>
      <c r="AA9" s="3">
        <v>1.1699140071868799E-2</v>
      </c>
      <c r="AB9" s="3">
        <v>2.16770768165588E-2</v>
      </c>
      <c r="AC9" s="3">
        <v>8.46138596534729E-3</v>
      </c>
      <c r="AD9" s="3">
        <v>1.8081247806548999E-2</v>
      </c>
      <c r="AE9" s="3">
        <v>2.3087263107299801E-2</v>
      </c>
      <c r="AF9" s="3">
        <v>2.8733313083648598E-2</v>
      </c>
      <c r="AG9" s="3">
        <v>2.5948017835617E-2</v>
      </c>
      <c r="AH9" s="3">
        <v>1.1076420545577999E-2</v>
      </c>
      <c r="AI9" s="3">
        <v>1.07795894145965E-2</v>
      </c>
      <c r="AJ9" s="3">
        <v>9.5575153827667202E-3</v>
      </c>
      <c r="AK9" s="3">
        <v>9.8152160644531198E-3</v>
      </c>
      <c r="AL9" s="3">
        <v>9.9609792232513393E-3</v>
      </c>
      <c r="AM9" s="3">
        <v>9.8162591457366909E-3</v>
      </c>
      <c r="AN9" s="3">
        <v>9.8393559455871495E-3</v>
      </c>
      <c r="AO9" s="3">
        <v>9.7613036632537807E-3</v>
      </c>
    </row>
    <row r="10" spans="1:41" x14ac:dyDescent="0.35">
      <c r="A10" s="3">
        <v>4.5081973075866699E-4</v>
      </c>
      <c r="B10" s="3">
        <v>6.1544775962829503E-4</v>
      </c>
      <c r="C10" s="3">
        <v>7.8395009040832498E-4</v>
      </c>
      <c r="D10" s="3">
        <v>9.56934690475463E-3</v>
      </c>
      <c r="E10" s="3">
        <v>1.1024832725524901E-2</v>
      </c>
      <c r="F10" s="3">
        <v>1.18176639080047E-2</v>
      </c>
      <c r="G10" s="3">
        <v>1.1513233184814399E-2</v>
      </c>
      <c r="H10" s="3">
        <v>1.17194950580596E-2</v>
      </c>
      <c r="I10" s="3">
        <v>1.51261687278747E-2</v>
      </c>
      <c r="J10" s="3">
        <v>1.47567093372344E-2</v>
      </c>
      <c r="K10" s="3">
        <v>8.1454217433929409E-3</v>
      </c>
      <c r="L10" s="3">
        <v>9.1526508331298793E-3</v>
      </c>
      <c r="M10" s="3">
        <v>9.6462965011596593E-3</v>
      </c>
      <c r="N10" s="3">
        <v>1.9083827733993499E-2</v>
      </c>
      <c r="O10" s="3">
        <v>8.4736049175262399E-3</v>
      </c>
      <c r="P10" s="3">
        <v>8.9766085147857597E-3</v>
      </c>
      <c r="Q10" s="3">
        <v>5.6962370872497498E-3</v>
      </c>
      <c r="R10" s="3">
        <v>6.1246752738952602E-3</v>
      </c>
      <c r="S10" s="3">
        <v>6.1009526252746504E-3</v>
      </c>
      <c r="T10" s="3">
        <v>6.0431063175201399E-3</v>
      </c>
      <c r="U10" s="3">
        <v>5.6521892547607396E-3</v>
      </c>
      <c r="V10" s="3">
        <v>5.6482851505279498E-3</v>
      </c>
      <c r="W10" s="3">
        <v>5.59392571449279E-3</v>
      </c>
      <c r="X10" s="3">
        <v>6.17435574531555E-3</v>
      </c>
      <c r="Y10" s="3">
        <v>6.4690709114074698E-3</v>
      </c>
      <c r="Z10" s="3">
        <v>5.9396028518676697E-3</v>
      </c>
      <c r="AA10" s="3">
        <v>9.3271136283874494E-3</v>
      </c>
      <c r="AB10" s="3">
        <v>1.7728149890899599E-2</v>
      </c>
      <c r="AC10" s="3">
        <v>1.22489333152771E-2</v>
      </c>
      <c r="AD10" s="3">
        <v>2.24595069885253E-2</v>
      </c>
      <c r="AE10" s="3">
        <v>2.33811736106872E-2</v>
      </c>
      <c r="AF10" s="3">
        <v>2.32313275337219E-2</v>
      </c>
      <c r="AG10" s="3">
        <v>1.88799500465393E-2</v>
      </c>
      <c r="AH10" s="3">
        <v>1.10765397548675E-2</v>
      </c>
      <c r="AI10" s="3">
        <v>1.06864273548126E-2</v>
      </c>
      <c r="AJ10" s="3">
        <v>1.07826888561248E-2</v>
      </c>
      <c r="AK10" s="3">
        <v>9.7975134849548305E-3</v>
      </c>
      <c r="AL10" s="3">
        <v>9.8454654216766305E-3</v>
      </c>
      <c r="AM10" s="3">
        <v>9.7875595092773403E-3</v>
      </c>
      <c r="AN10" s="3">
        <v>9.8701119422912598E-3</v>
      </c>
      <c r="AO10" s="3">
        <v>9.8490417003631592E-3</v>
      </c>
    </row>
    <row r="11" spans="1:41" x14ac:dyDescent="0.35">
      <c r="A11" s="3">
        <v>6.2376260757446202E-4</v>
      </c>
      <c r="B11" s="3">
        <v>6.4313411712646398E-4</v>
      </c>
      <c r="C11" s="3">
        <v>5.6931376457214301E-4</v>
      </c>
      <c r="D11" s="3">
        <v>5.0029158592224099E-4</v>
      </c>
      <c r="E11" s="3">
        <v>1.18227005004882E-2</v>
      </c>
      <c r="F11" s="3">
        <v>1.1822789907455399E-2</v>
      </c>
      <c r="G11" s="3">
        <v>1.1748939752578701E-2</v>
      </c>
      <c r="H11" s="3">
        <v>1.1817336082458401E-2</v>
      </c>
      <c r="I11" s="3">
        <v>1.50235593318939E-2</v>
      </c>
      <c r="J11" s="3">
        <v>1.4869093894958401E-2</v>
      </c>
      <c r="K11" s="3">
        <v>9.1474652290344204E-3</v>
      </c>
      <c r="L11" s="3">
        <v>9.1528296470642003E-3</v>
      </c>
      <c r="M11" s="3">
        <v>1.8852084875106801E-2</v>
      </c>
      <c r="N11" s="3">
        <v>1.7624616622924801E-2</v>
      </c>
      <c r="O11" s="3">
        <v>7.5588226318359297E-3</v>
      </c>
      <c r="P11" s="3">
        <v>5.6969225406646702E-3</v>
      </c>
      <c r="Q11" s="3">
        <v>6.1286985874175999E-3</v>
      </c>
      <c r="R11" s="3">
        <v>6.1290264129638602E-3</v>
      </c>
      <c r="S11" s="3">
        <v>5.6779086589813198E-3</v>
      </c>
      <c r="T11" s="3">
        <v>5.6410729885101301E-3</v>
      </c>
      <c r="U11" s="3">
        <v>5.6432485580444301E-3</v>
      </c>
      <c r="V11" s="3">
        <v>5.6462287902831997E-3</v>
      </c>
      <c r="W11" s="3">
        <v>6.1605274677276603E-3</v>
      </c>
      <c r="X11" s="3">
        <v>6.1794817447662301E-3</v>
      </c>
      <c r="Y11" s="3">
        <v>5.92842698097229E-3</v>
      </c>
      <c r="Z11" s="3">
        <v>5.9323608875274597E-3</v>
      </c>
      <c r="AA11" s="3">
        <v>1.2191891670227E-2</v>
      </c>
      <c r="AB11" s="3">
        <v>1.9430458545684801E-2</v>
      </c>
      <c r="AC11" s="3">
        <v>2.3043930530547999E-2</v>
      </c>
      <c r="AD11" s="3">
        <v>2.3151308298110899E-2</v>
      </c>
      <c r="AE11" s="3">
        <v>2.3212730884551998E-2</v>
      </c>
      <c r="AF11" s="3">
        <v>2.2263944149017299E-2</v>
      </c>
      <c r="AG11" s="3">
        <v>1.10759139060974E-2</v>
      </c>
      <c r="AH11" s="3">
        <v>1.10763311386108E-2</v>
      </c>
      <c r="AI11" s="3">
        <v>9.7808837890625E-3</v>
      </c>
      <c r="AJ11" s="3">
        <v>9.7917318344116194E-3</v>
      </c>
      <c r="AK11" s="3">
        <v>9.8967254161834699E-3</v>
      </c>
      <c r="AL11" s="3">
        <v>9.9159181118011405E-3</v>
      </c>
      <c r="AM11" s="3">
        <v>9.7036361694335903E-3</v>
      </c>
      <c r="AN11" s="3">
        <v>9.8547339439392003E-3</v>
      </c>
      <c r="AO11" s="3">
        <v>9.6715688705444301E-3</v>
      </c>
    </row>
    <row r="13" spans="1:41" x14ac:dyDescent="0.35">
      <c r="A13" s="4" t="s">
        <v>42</v>
      </c>
    </row>
    <row r="14" spans="1:41" x14ac:dyDescent="0.35">
      <c r="A14" s="3">
        <f>AVERAGE(FI_Combined44_especie[KCAL])</f>
        <v>1.8733263015747056E-3</v>
      </c>
      <c r="B14" s="3">
        <f>AVERAGE(FI_Combined44_especie[PROT])</f>
        <v>6.9888830184936467E-4</v>
      </c>
      <c r="C14" s="3">
        <f>AVERAGE(FI_Combined44_especie[TFAT])</f>
        <v>2.3098111152648911E-3</v>
      </c>
      <c r="D14" s="3">
        <f>AVERAGE(FI_Combined44_especie[CARB])</f>
        <v>2.245220541954039E-3</v>
      </c>
      <c r="E14" s="3">
        <f>AVERAGE(FI_Combined44_especie[MOIS])</f>
        <v>9.6630990505218364E-3</v>
      </c>
      <c r="F14" s="3">
        <f>AVERAGE(FI_Combined44_especie[ALC])</f>
        <v>1.1819913983344981E-2</v>
      </c>
      <c r="G14" s="3">
        <f>AVERAGE(FI_Combined44_especie[CAFF])</f>
        <v>1.1657458543777421E-2</v>
      </c>
      <c r="H14" s="3">
        <f>AVERAGE(FI_Combined44_especie[THEO])</f>
        <v>1.209396421909326E-2</v>
      </c>
      <c r="I14" s="3">
        <f>AVERAGE(FI_Combined44_especie[SUGR])</f>
        <v>1.384874880313868E-2</v>
      </c>
      <c r="J14" s="3">
        <f>AVERAGE(FI_Combined44_especie[FIBE])</f>
        <v>1.4849027991294792E-2</v>
      </c>
      <c r="K14" s="3">
        <f>AVERAGE(FI_Combined44_especie[CALC])</f>
        <v>1.0765781998634301E-2</v>
      </c>
      <c r="L14" s="3">
        <f>AVERAGE(FI_Combined44_especie[IRON])</f>
        <v>9.1456025838851877E-3</v>
      </c>
      <c r="M14" s="3">
        <f>AVERAGE(FI_Combined44_especie[MAGN])</f>
        <v>1.4999064803123444E-2</v>
      </c>
      <c r="N14" s="3">
        <f>AVERAGE(FI_Combined44_especie[PHOS])</f>
        <v>1.9404703378677321E-2</v>
      </c>
      <c r="O14" s="3">
        <f>AVERAGE(FI_Combined44_especie[POTA])</f>
        <v>1.188454926013943E-2</v>
      </c>
      <c r="P14" s="3">
        <f>AVERAGE(FI_Combined44_especie[SODI])</f>
        <v>9.9809736013412274E-3</v>
      </c>
      <c r="Q14" s="3">
        <f>AVERAGE(FI_Combined44_especie[ZINC])</f>
        <v>5.7389080524444533E-3</v>
      </c>
      <c r="R14" s="3">
        <f>AVERAGE(FI_Combined44_especie[COPP])</f>
        <v>6.1284899711608826E-3</v>
      </c>
      <c r="S14" s="3">
        <f>AVERAGE(FI_Combined44_especie[SELE])</f>
        <v>5.6221932172775225E-3</v>
      </c>
      <c r="T14" s="3">
        <f>AVERAGE(FI_Combined44_especie[VC])</f>
        <v>5.8325856924056974E-3</v>
      </c>
      <c r="U14" s="3">
        <f>AVERAGE(FI_Combined44_especie[VB1])</f>
        <v>5.6473165750503488E-3</v>
      </c>
      <c r="V14" s="3">
        <f>AVERAGE(FI_Combined44_especie[VB2])</f>
        <v>5.6468933820724449E-3</v>
      </c>
      <c r="W14" s="3">
        <f>AVERAGE(FI_Combined44_especie[NIAC])</f>
        <v>6.0314625501632635E-3</v>
      </c>
      <c r="X14" s="3">
        <f>AVERAGE(FI_Combined44_especie[VB6])</f>
        <v>6.1766177415847759E-3</v>
      </c>
      <c r="Y14" s="3">
        <f>AVERAGE(FI_Combined44_especie[FOLA])</f>
        <v>5.9875220060348483E-3</v>
      </c>
      <c r="Z14" s="3">
        <f>AVERAGE(FI_Combined44_especie[VB12])</f>
        <v>5.9210807085037188E-3</v>
      </c>
      <c r="AA14" s="3">
        <f>AVERAGE(FI_Combined44_especie[VARA])</f>
        <v>1.2140452861785844E-2</v>
      </c>
      <c r="AB14" s="3">
        <f>AVERAGE(FI_Combined44_especie[RET])</f>
        <v>1.8008729815483043E-2</v>
      </c>
      <c r="AC14" s="3">
        <f>AVERAGE(FI_Combined44_especie[BCAR])</f>
        <v>1.7104732990264861E-2</v>
      </c>
      <c r="AD14" s="3">
        <f>AVERAGE(FI_Combined44_especie[ACAR])</f>
        <v>1.9466686248779241E-2</v>
      </c>
      <c r="AE14" s="3">
        <f>AVERAGE(FI_Combined44_especie[CRYP])</f>
        <v>2.325489521026607E-2</v>
      </c>
      <c r="AF14" s="3">
        <f>AVERAGE(FI_Combined44_especie[LYCO])</f>
        <v>2.3841506242752008E-2</v>
      </c>
      <c r="AG14" s="3">
        <f>AVERAGE(FI_Combined44_especie[LZ])</f>
        <v>2.0277979969978283E-2</v>
      </c>
      <c r="AH14" s="3">
        <f>AVERAGE(FI_Combined44_especie[ATOC])</f>
        <v>1.107597947120662E-2</v>
      </c>
      <c r="AI14" s="3">
        <f>AVERAGE(FI_Combined44_especie[VK])</f>
        <v>1.1045950651168781E-2</v>
      </c>
      <c r="AJ14" s="3">
        <f>AVERAGE(FI_Combined44_especie[CHOLE])</f>
        <v>1.0403075814247121E-2</v>
      </c>
      <c r="AK14" s="3">
        <f>AVERAGE(FI_Combined44_especie[SFAT])</f>
        <v>9.8041057586669908E-3</v>
      </c>
      <c r="AL14" s="3">
        <f>AVERAGE(FI_Combined44_especie[MFAT])</f>
        <v>9.8723500967025733E-3</v>
      </c>
      <c r="AM14" s="3">
        <f>AVERAGE(FI_Combined44_especie[PFAT])</f>
        <v>9.8037302494049048E-3</v>
      </c>
      <c r="AN14" s="3">
        <f>AVERAGE(FI_Combined44_especie[VITD])</f>
        <v>9.8624110221862751E-3</v>
      </c>
      <c r="AO14" s="3">
        <f>AVERAGE(FI_Combined44_especie[CHOLN])</f>
        <v>9.7234308719634979E-3</v>
      </c>
    </row>
    <row r="15" spans="1:41" x14ac:dyDescent="0.35">
      <c r="A15" s="4" t="s">
        <v>43</v>
      </c>
    </row>
    <row r="16" spans="1:41" x14ac:dyDescent="0.35">
      <c r="A16" s="3">
        <f>STDEV(FI_Combined44_especie[KCAL])</f>
        <v>2.9238467824588541E-3</v>
      </c>
      <c r="B16" s="3">
        <f>STDEV(FI_Combined44_especie[PROT])</f>
        <v>4.5228226754894634E-5</v>
      </c>
      <c r="C16" s="3">
        <f>STDEV(FI_Combined44_especie[TFAT])</f>
        <v>3.4515457215767288E-3</v>
      </c>
      <c r="D16" s="3">
        <f>STDEV(FI_Combined44_especie[CARB])</f>
        <v>3.6961506459226223E-3</v>
      </c>
      <c r="E16" s="3">
        <f>STDEV(FI_Combined44_especie[MOIS])</f>
        <v>4.7001611032108318E-3</v>
      </c>
      <c r="F16" s="3">
        <f>STDEV(FI_Combined44_especie[ALC])</f>
        <v>2.7486169215222993E-6</v>
      </c>
      <c r="G16" s="3">
        <f>STDEV(FI_Combined44_especie[CAFF])</f>
        <v>1.2345321562471883E-4</v>
      </c>
      <c r="H16" s="3">
        <f>STDEV(FI_Combined44_especie[THEO])</f>
        <v>1.0632110617632706E-3</v>
      </c>
      <c r="I16" s="3">
        <f>STDEV(FI_Combined44_especie[SUGR])</f>
        <v>1.6466079397140802E-3</v>
      </c>
      <c r="J16" s="3">
        <f>STDEV(FI_Combined44_especie[FIBE])</f>
        <v>1.0492316082540468E-4</v>
      </c>
      <c r="K16" s="3">
        <f>STDEV(FI_Combined44_especie[CALC])</f>
        <v>4.3487212026867032E-3</v>
      </c>
      <c r="L16" s="3">
        <f>STDEV(FI_Combined44_especie[IRON])</f>
        <v>5.9715513921669277E-6</v>
      </c>
      <c r="M16" s="3">
        <f>STDEV(FI_Combined44_especie[MAGN])</f>
        <v>4.8365855523655439E-3</v>
      </c>
      <c r="N16" s="3">
        <f>STDEV(FI_Combined44_especie[PHOS])</f>
        <v>1.8409603160812792E-3</v>
      </c>
      <c r="O16" s="3">
        <f>STDEV(FI_Combined44_especie[POTA])</f>
        <v>4.7060248733173538E-3</v>
      </c>
      <c r="P16" s="3">
        <f>STDEV(FI_Combined44_especie[SODI])</f>
        <v>3.6760537459560585E-3</v>
      </c>
      <c r="Q16" s="3">
        <f>STDEV(FI_Combined44_especie[ZINC])</f>
        <v>1.3696093959005587E-4</v>
      </c>
      <c r="R16" s="3">
        <f>STDEV(FI_Combined44_especie[COPP])</f>
        <v>1.364123335978066E-6</v>
      </c>
      <c r="S16" s="3">
        <f>STDEV(FI_Combined44_especie[SELE])</f>
        <v>2.8693360857623998E-4</v>
      </c>
      <c r="T16" s="3">
        <f>STDEV(FI_Combined44_especie[VC])</f>
        <v>1.9973995991866403E-4</v>
      </c>
      <c r="U16" s="3">
        <f>STDEV(FI_Combined44_especie[VB1])</f>
        <v>6.3656354512902888E-6</v>
      </c>
      <c r="V16" s="3">
        <f>STDEV(FI_Combined44_especie[VB2])</f>
        <v>4.5981087108885618E-6</v>
      </c>
      <c r="W16" s="3">
        <f>STDEV(FI_Combined44_especie[NIAC])</f>
        <v>1.9151636589392058E-4</v>
      </c>
      <c r="X16" s="3">
        <f>STDEV(FI_Combined44_especie[VB6])</f>
        <v>2.1434410940077358E-6</v>
      </c>
      <c r="Y16" s="3">
        <f>STDEV(FI_Combined44_especie[FOLA])</f>
        <v>6.7430757047532309E-4</v>
      </c>
      <c r="Z16" s="3">
        <f>STDEV(FI_Combined44_especie[VB12])</f>
        <v>2.3161529731464152E-5</v>
      </c>
      <c r="AA16" s="3">
        <f>STDEV(FI_Combined44_especie[VARA])</f>
        <v>2.5100635593524696E-3</v>
      </c>
      <c r="AB16" s="3">
        <f>STDEV(FI_Combined44_especie[RET])</f>
        <v>3.6398761258329658E-3</v>
      </c>
      <c r="AC16" s="3">
        <f>STDEV(FI_Combined44_especie[BCAR])</f>
        <v>4.7092680065343954E-3</v>
      </c>
      <c r="AD16" s="3">
        <f>STDEV(FI_Combined44_especie[ACAR])</f>
        <v>2.3481401194622551E-3</v>
      </c>
      <c r="AE16" s="3">
        <f>STDEV(FI_Combined44_especie[CRYP])</f>
        <v>1.6451074988102889E-4</v>
      </c>
      <c r="AF16" s="3">
        <f>STDEV(FI_Combined44_especie[LYCO])</f>
        <v>3.2331727372979439E-3</v>
      </c>
      <c r="AG16" s="3">
        <f>STDEV(FI_Combined44_especie[LZ])</f>
        <v>5.0139437450311608E-3</v>
      </c>
      <c r="AH16" s="3">
        <f>STDEV(FI_Combined44_especie[ATOC])</f>
        <v>1.1967033399961146E-6</v>
      </c>
      <c r="AI16" s="3">
        <f>STDEV(FI_Combined44_especie[VK])</f>
        <v>7.495223651658616E-4</v>
      </c>
      <c r="AJ16" s="3">
        <f>STDEV(FI_Combined44_especie[CHOLE])</f>
        <v>7.4978394347370375E-4</v>
      </c>
      <c r="AK16" s="3">
        <f>STDEV(FI_Combined44_especie[SFAT])</f>
        <v>3.6959231818549332E-5</v>
      </c>
      <c r="AL16" s="3">
        <f>STDEV(FI_Combined44_especie[MFAT])</f>
        <v>7.7691219748310056E-5</v>
      </c>
      <c r="AM16" s="3">
        <f>STDEV(FI_Combined44_especie[PFAT])</f>
        <v>9.126892903238693E-5</v>
      </c>
      <c r="AN16" s="3">
        <f>STDEV(FI_Combined44_especie[VITD])</f>
        <v>2.6022527515152188E-5</v>
      </c>
      <c r="AO16" s="3">
        <f>STDEV(FI_Combined44_especie[CHOLN])</f>
        <v>9.5207563197381294E-5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61D1A-F373-4BC5-B163-84BF0B3999DE}">
  <dimension ref="A1:AO16"/>
  <sheetViews>
    <sheetView tabSelected="1" workbookViewId="0">
      <selection activeCell="D34" sqref="D34"/>
    </sheetView>
  </sheetViews>
  <sheetFormatPr baseColWidth="10" defaultRowHeight="14.5" x14ac:dyDescent="0.35"/>
  <cols>
    <col min="1" max="4" width="22.1796875" style="3" bestFit="1" customWidth="1"/>
    <col min="5" max="8" width="23.1796875" style="3" bestFit="1" customWidth="1"/>
    <col min="9" max="10" width="22.1796875" style="3" bestFit="1" customWidth="1"/>
    <col min="11" max="11" width="23.1796875" style="3" bestFit="1" customWidth="1"/>
    <col min="12" max="12" width="21.54296875" style="3" bestFit="1" customWidth="1"/>
    <col min="13" max="13" width="22.54296875" style="3" bestFit="1" customWidth="1"/>
    <col min="14" max="14" width="22.1796875" style="3" bestFit="1" customWidth="1"/>
    <col min="15" max="15" width="23.1796875" style="3" bestFit="1" customWidth="1"/>
    <col min="16" max="16" width="22.1796875" style="3" bestFit="1" customWidth="1"/>
    <col min="17" max="26" width="21.54296875" style="3" bestFit="1" customWidth="1"/>
    <col min="27" max="27" width="20.453125" style="3" bestFit="1" customWidth="1"/>
    <col min="28" max="28" width="21.54296875" style="3" bestFit="1" customWidth="1"/>
    <col min="29" max="29" width="22.1796875" style="3" bestFit="1" customWidth="1"/>
    <col min="30" max="31" width="21.54296875" style="3" bestFit="1" customWidth="1"/>
    <col min="32" max="41" width="22.1796875" style="3" bestFit="1" customWidth="1"/>
  </cols>
  <sheetData>
    <row r="1" spans="1:4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</row>
    <row r="2" spans="1:41" x14ac:dyDescent="0.35">
      <c r="A2" s="3">
        <v>3.3914744853973302E-3</v>
      </c>
      <c r="B2" s="3">
        <v>-5.9527158737182596E-4</v>
      </c>
      <c r="C2" s="3">
        <v>-7.6413154602050705E-4</v>
      </c>
      <c r="D2" s="3">
        <v>3.6001205444335897E-5</v>
      </c>
      <c r="E2" s="3">
        <v>4.0938854217529297E-3</v>
      </c>
      <c r="F2" s="3">
        <v>-3.9887428283691401E-4</v>
      </c>
      <c r="G2" s="3">
        <v>7.9810619354248006E-5</v>
      </c>
      <c r="H2" s="3">
        <v>-1.41194462776184E-3</v>
      </c>
      <c r="I2" s="3">
        <v>-1.5404820442199701E-3</v>
      </c>
      <c r="J2" s="3">
        <v>-1.41593813896179E-3</v>
      </c>
      <c r="K2" s="3">
        <v>7.8853964805602995E-4</v>
      </c>
      <c r="L2" s="3">
        <v>2.10562348365783E-3</v>
      </c>
      <c r="M2" s="3">
        <v>5.44100999832153E-4</v>
      </c>
      <c r="N2" s="3">
        <v>1.6791522502899101E-3</v>
      </c>
      <c r="O2" s="3">
        <v>5.2529573440551704E-4</v>
      </c>
      <c r="P2" s="3">
        <v>3.74791026115417E-3</v>
      </c>
      <c r="Q2" s="3">
        <v>3.50040197372436E-3</v>
      </c>
      <c r="R2" s="3">
        <v>3.4820139408111499E-3</v>
      </c>
      <c r="S2" s="3">
        <v>3.3375620841979898E-3</v>
      </c>
      <c r="T2" s="3">
        <v>3.3109784126281699E-3</v>
      </c>
      <c r="U2" s="3">
        <v>3.1843483448028499E-3</v>
      </c>
      <c r="V2" s="3">
        <v>3.2234787940979E-3</v>
      </c>
      <c r="W2" s="3">
        <v>3.0726790428161599E-3</v>
      </c>
      <c r="X2" s="3">
        <v>3.3976435661315901E-3</v>
      </c>
      <c r="Y2" s="3">
        <v>4.0932893753051697E-3</v>
      </c>
      <c r="Z2" s="3">
        <v>3.6185681819915702E-3</v>
      </c>
      <c r="AA2" s="3">
        <v>6.1881244182586601E-3</v>
      </c>
      <c r="AB2" s="3">
        <v>4.4300854206085196E-3</v>
      </c>
      <c r="AC2" s="3">
        <v>-1.17790699005126E-3</v>
      </c>
      <c r="AD2" s="3">
        <v>3.45206260681152E-3</v>
      </c>
      <c r="AE2" s="3">
        <v>3.4832358360290501E-3</v>
      </c>
      <c r="AF2" s="3">
        <v>4.8563778400421099E-3</v>
      </c>
      <c r="AG2" s="3">
        <v>-2.7401149272918701E-3</v>
      </c>
      <c r="AH2" s="3">
        <v>-5.6904554367065397E-4</v>
      </c>
      <c r="AI2" s="3">
        <v>-1.11591815948486E-3</v>
      </c>
      <c r="AJ2" s="3">
        <v>-4.87744808197021E-4</v>
      </c>
      <c r="AK2" s="3">
        <v>-9.2703104019164996E-4</v>
      </c>
      <c r="AL2" s="3">
        <v>-1.1148452758789E-3</v>
      </c>
      <c r="AM2" s="3">
        <v>-1.11681222915649E-3</v>
      </c>
      <c r="AN2" s="3">
        <v>-1.12450122833251E-3</v>
      </c>
      <c r="AO2" s="3">
        <v>-1.26063823699951E-3</v>
      </c>
    </row>
    <row r="3" spans="1:41" x14ac:dyDescent="0.35">
      <c r="A3" s="3">
        <v>9.4088912010192795E-4</v>
      </c>
      <c r="B3" s="3">
        <v>-6.0275197029113704E-4</v>
      </c>
      <c r="C3" s="3">
        <v>-6.1520934104919401E-4</v>
      </c>
      <c r="D3" s="3">
        <v>1.6847252845764101E-4</v>
      </c>
      <c r="E3" s="3">
        <v>1.32235884666442E-3</v>
      </c>
      <c r="F3" s="3">
        <v>-3.9908289909362701E-4</v>
      </c>
      <c r="G3" s="3">
        <v>-1.3443827629089301E-4</v>
      </c>
      <c r="H3" s="3">
        <v>-1.5292763710021899E-3</v>
      </c>
      <c r="I3" s="3">
        <v>-1.43507122993469E-3</v>
      </c>
      <c r="J3" s="3">
        <v>-1.4170110225677399E-3</v>
      </c>
      <c r="K3" s="3">
        <v>-1.4960765838623001E-4</v>
      </c>
      <c r="L3" s="3">
        <v>2.0795464515686E-3</v>
      </c>
      <c r="M3" s="3">
        <v>1.1129379272460901E-3</v>
      </c>
      <c r="N3" s="3">
        <v>4.8480927944183298E-3</v>
      </c>
      <c r="O3" s="3">
        <v>1.2746453285217201E-4</v>
      </c>
      <c r="P3" s="3">
        <v>2.0032823085784899E-3</v>
      </c>
      <c r="Q3" s="3">
        <v>3.5142600536346401E-3</v>
      </c>
      <c r="R3" s="3">
        <v>3.4821927547454799E-3</v>
      </c>
      <c r="S3" s="3">
        <v>3.4518837928771899E-3</v>
      </c>
      <c r="T3" s="3">
        <v>3.2019019126891999E-3</v>
      </c>
      <c r="U3" s="3">
        <v>3.1805336475372301E-3</v>
      </c>
      <c r="V3" s="3">
        <v>3.15025448799133E-3</v>
      </c>
      <c r="W3" s="3">
        <v>3.9162933826446499E-3</v>
      </c>
      <c r="X3" s="3">
        <v>3.44213843345642E-3</v>
      </c>
      <c r="Y3" s="3">
        <v>5.24863600730896E-3</v>
      </c>
      <c r="Z3" s="3">
        <v>3.8673579692840498E-3</v>
      </c>
      <c r="AA3" s="3">
        <v>6.4868628978729196E-3</v>
      </c>
      <c r="AB3" s="3">
        <v>5.7701766490936201E-3</v>
      </c>
      <c r="AC3" s="3">
        <v>2.2669732570648098E-3</v>
      </c>
      <c r="AD3" s="3">
        <v>4.7626495361328099E-3</v>
      </c>
      <c r="AE3" s="3">
        <v>4.51907515525817E-3</v>
      </c>
      <c r="AF3" s="3">
        <v>2.40018963813781E-3</v>
      </c>
      <c r="AG3" s="3">
        <v>-3.7842988967895499E-3</v>
      </c>
      <c r="AH3" s="3">
        <v>-6.08384609222412E-4</v>
      </c>
      <c r="AI3" s="3">
        <v>-2.0461976528167699E-3</v>
      </c>
      <c r="AJ3" s="3">
        <v>-1.39775872230529E-3</v>
      </c>
      <c r="AK3" s="3">
        <v>-8.6852908134460395E-4</v>
      </c>
      <c r="AL3" s="3">
        <v>-1.12736225128173E-3</v>
      </c>
      <c r="AM3" s="3">
        <v>-1.1218786239624E-3</v>
      </c>
      <c r="AN3" s="3">
        <v>-1.1252164840698201E-3</v>
      </c>
      <c r="AO3" s="3">
        <v>-2.15020775794982E-3</v>
      </c>
    </row>
    <row r="4" spans="1:41" x14ac:dyDescent="0.35">
      <c r="A4" s="3">
        <v>2.5415420532226497E-4</v>
      </c>
      <c r="B4" s="3">
        <v>-6.0403347015380805E-4</v>
      </c>
      <c r="C4" s="3">
        <v>-5.8659911155700597E-4</v>
      </c>
      <c r="D4" s="3">
        <v>-6.5451860427856402E-4</v>
      </c>
      <c r="E4" s="3">
        <v>2.79286503791809E-3</v>
      </c>
      <c r="F4" s="3">
        <v>-4.0012598037719699E-4</v>
      </c>
      <c r="G4" s="3">
        <v>-2.21550464630126E-4</v>
      </c>
      <c r="H4" s="3">
        <v>-7.1316957473754801E-5</v>
      </c>
      <c r="I4" s="3">
        <v>-1.2980699539184501E-3</v>
      </c>
      <c r="J4" s="3">
        <v>-1.41733884811401E-3</v>
      </c>
      <c r="K4" s="3">
        <v>-2.1249055862426701E-4</v>
      </c>
      <c r="L4" s="3">
        <v>2.09629535675048E-3</v>
      </c>
      <c r="M4" s="3">
        <v>1.05121731758117E-3</v>
      </c>
      <c r="N4" s="3">
        <v>-1.42264366149902E-3</v>
      </c>
      <c r="O4" s="3">
        <v>2.366304397583E-5</v>
      </c>
      <c r="P4" s="3">
        <v>1.77720189094543E-3</v>
      </c>
      <c r="Q4" s="3">
        <v>3.48752737045288E-3</v>
      </c>
      <c r="R4" s="3">
        <v>3.4813582897186201E-3</v>
      </c>
      <c r="S4" s="3">
        <v>3.5593807697296099E-3</v>
      </c>
      <c r="T4" s="3">
        <v>3.81985306739807E-3</v>
      </c>
      <c r="U4" s="3">
        <v>3.19355726242065E-3</v>
      </c>
      <c r="V4" s="3">
        <v>3.2307803630828801E-3</v>
      </c>
      <c r="W4" s="3">
        <v>3.9743483066558803E-3</v>
      </c>
      <c r="X4" s="3">
        <v>3.40718030929565E-3</v>
      </c>
      <c r="Y4" s="3">
        <v>4.3688416481017997E-3</v>
      </c>
      <c r="Z4" s="3">
        <v>3.5886168479919399E-3</v>
      </c>
      <c r="AA4" s="3">
        <v>5.7885944843292202E-3</v>
      </c>
      <c r="AB4" s="3">
        <v>4.8449933528900103E-3</v>
      </c>
      <c r="AC4" s="3">
        <v>6.9382786750793403E-4</v>
      </c>
      <c r="AD4" s="3">
        <v>5.0795376300811698E-3</v>
      </c>
      <c r="AE4" s="3">
        <v>4.42951917648315E-3</v>
      </c>
      <c r="AF4" s="3">
        <v>3.1252205371856598E-3</v>
      </c>
      <c r="AG4" s="3">
        <v>-2.7086734771728498E-3</v>
      </c>
      <c r="AH4" s="3">
        <v>-6.3279271125793403E-4</v>
      </c>
      <c r="AI4" s="3">
        <v>-1.12691521644592E-3</v>
      </c>
      <c r="AJ4" s="3">
        <v>-1.03873014450073E-3</v>
      </c>
      <c r="AK4" s="3">
        <v>-8.8149309158325195E-4</v>
      </c>
      <c r="AL4" s="3">
        <v>-1.13341212272644E-3</v>
      </c>
      <c r="AM4" s="3">
        <v>-1.11880898475646E-3</v>
      </c>
      <c r="AN4" s="3">
        <v>-1.1242330074310301E-3</v>
      </c>
      <c r="AO4" s="3">
        <v>-4.4298171997070302E-4</v>
      </c>
    </row>
    <row r="5" spans="1:41" x14ac:dyDescent="0.35">
      <c r="A5" s="3">
        <v>3.2564997673034597E-4</v>
      </c>
      <c r="B5" s="3">
        <v>-6.1875581741332997E-4</v>
      </c>
      <c r="C5" s="3">
        <v>-7.0741772651672298E-4</v>
      </c>
      <c r="D5" s="3">
        <v>-2.2947788238525299E-5</v>
      </c>
      <c r="E5" s="3">
        <v>1.7779171466827299E-3</v>
      </c>
      <c r="F5" s="3">
        <v>-3.9887428283691401E-4</v>
      </c>
      <c r="G5" s="3">
        <v>-8.0659985542297298E-4</v>
      </c>
      <c r="H5" s="3">
        <v>-2.5540590286254801E-5</v>
      </c>
      <c r="I5" s="3">
        <v>-1.46514177322387E-3</v>
      </c>
      <c r="J5" s="3">
        <v>-1.4135837554931599E-3</v>
      </c>
      <c r="K5" s="3">
        <v>-6.3961744308471604E-4</v>
      </c>
      <c r="L5" s="3">
        <v>2.1017789840698199E-3</v>
      </c>
      <c r="M5" s="3">
        <v>3.1438469886779698E-4</v>
      </c>
      <c r="N5" s="3">
        <v>2.6021003723144501E-3</v>
      </c>
      <c r="O5" s="3">
        <v>-1.1422932147979699E-3</v>
      </c>
      <c r="P5" s="3">
        <v>5.1835179328918403E-4</v>
      </c>
      <c r="Q5" s="3">
        <v>3.4808516502380302E-3</v>
      </c>
      <c r="R5" s="3">
        <v>3.4828186035156198E-3</v>
      </c>
      <c r="S5" s="3">
        <v>3.4131407737731899E-3</v>
      </c>
      <c r="T5" s="3">
        <v>3.2587051391601502E-3</v>
      </c>
      <c r="U5" s="3">
        <v>3.1929016113281198E-3</v>
      </c>
      <c r="V5" s="3">
        <v>3.2416582107543902E-3</v>
      </c>
      <c r="W5" s="3">
        <v>3.2440125942230199E-3</v>
      </c>
      <c r="X5" s="3">
        <v>3.4001171588897701E-3</v>
      </c>
      <c r="Y5" s="3">
        <v>4.7729611396789499E-3</v>
      </c>
      <c r="Z5" s="3">
        <v>3.6121606826782201E-3</v>
      </c>
      <c r="AA5" s="3">
        <v>5.9679150581359803E-3</v>
      </c>
      <c r="AB5" s="3">
        <v>5.0446689128875698E-3</v>
      </c>
      <c r="AC5" s="3">
        <v>3.6873519420623701E-3</v>
      </c>
      <c r="AD5" s="3">
        <v>5.0474703311920097E-3</v>
      </c>
      <c r="AE5" s="3">
        <v>3.2885968685150099E-3</v>
      </c>
      <c r="AF5" s="3">
        <v>5.0593018531799299E-3</v>
      </c>
      <c r="AG5" s="3">
        <v>-7.8373253345489502E-3</v>
      </c>
      <c r="AH5" s="3">
        <v>-7.1850419044494596E-4</v>
      </c>
      <c r="AI5" s="3">
        <v>-1.12083554267883E-3</v>
      </c>
      <c r="AJ5" s="3">
        <v>-6.4465403556823698E-4</v>
      </c>
      <c r="AK5" s="3">
        <v>-7.9739093780517502E-4</v>
      </c>
      <c r="AL5" s="3">
        <v>-1.0724961757659899E-3</v>
      </c>
      <c r="AM5" s="3">
        <v>-1.11958384513854E-3</v>
      </c>
      <c r="AN5" s="3">
        <v>-1.12265348434448E-3</v>
      </c>
      <c r="AO5" s="3">
        <v>-2.3564100265502899E-3</v>
      </c>
    </row>
    <row r="6" spans="1:41" x14ac:dyDescent="0.35">
      <c r="A6" s="3">
        <v>2.42823362350463E-3</v>
      </c>
      <c r="B6" s="3">
        <v>-6.0421228408813401E-4</v>
      </c>
      <c r="C6" s="3">
        <v>-5.3092837333679199E-4</v>
      </c>
      <c r="D6" s="3">
        <v>3.0329823493957498E-4</v>
      </c>
      <c r="E6" s="3">
        <v>2.9754638671875E-3</v>
      </c>
      <c r="F6" s="3">
        <v>-3.9991736412048302E-4</v>
      </c>
      <c r="G6" s="3">
        <v>-3.8242340087890598E-4</v>
      </c>
      <c r="H6" s="3">
        <v>-7.2306394577026302E-4</v>
      </c>
      <c r="I6" s="3">
        <v>-1.3688206672668401E-3</v>
      </c>
      <c r="J6" s="3">
        <v>-1.4151930809020901E-3</v>
      </c>
      <c r="K6" s="3">
        <v>6.0242414474487305E-4</v>
      </c>
      <c r="L6" s="3">
        <v>2.0772218704223598E-3</v>
      </c>
      <c r="M6" s="3">
        <v>7.8925490379333496E-4</v>
      </c>
      <c r="N6" s="3">
        <v>4.5475661754608102E-3</v>
      </c>
      <c r="O6" s="3">
        <v>3.93122434616088E-4</v>
      </c>
      <c r="P6" s="3">
        <v>-1.4657974243164E-3</v>
      </c>
      <c r="Q6" s="3">
        <v>3.4981966018676701E-3</v>
      </c>
      <c r="R6" s="3">
        <v>3.4820139408111499E-3</v>
      </c>
      <c r="S6" s="3">
        <v>3.5237371921539298E-3</v>
      </c>
      <c r="T6" s="3">
        <v>2.4349987506866399E-3</v>
      </c>
      <c r="U6" s="3">
        <v>3.1797289848327602E-3</v>
      </c>
      <c r="V6" s="3">
        <v>3.16581130027771E-3</v>
      </c>
      <c r="W6" s="3">
        <v>3.44839692115783E-3</v>
      </c>
      <c r="X6" s="3">
        <v>3.4232735633849998E-3</v>
      </c>
      <c r="Y6" s="3">
        <v>3.6146938800811698E-3</v>
      </c>
      <c r="Z6" s="3">
        <v>3.6395788192749002E-3</v>
      </c>
      <c r="AA6" s="3">
        <v>6.9888532161712603E-3</v>
      </c>
      <c r="AB6" s="3">
        <v>3.6893784999847399E-3</v>
      </c>
      <c r="AC6" s="3">
        <v>3.5293102264404201E-3</v>
      </c>
      <c r="AD6" s="3">
        <v>1.82500481605529E-3</v>
      </c>
      <c r="AE6" s="3">
        <v>4.6507120132446202E-3</v>
      </c>
      <c r="AF6" s="3">
        <v>-5.0500035285949698E-3</v>
      </c>
      <c r="AG6" s="3">
        <v>-1.5279740095138499E-2</v>
      </c>
      <c r="AH6" s="3">
        <v>-5.8957934379577604E-4</v>
      </c>
      <c r="AI6" s="3">
        <v>-1.0626018047332701E-3</v>
      </c>
      <c r="AJ6" s="3">
        <v>-1.4973282814025801E-3</v>
      </c>
      <c r="AK6" s="3">
        <v>-1.0966658592224099E-3</v>
      </c>
      <c r="AL6" s="3">
        <v>-1.12324953079223E-3</v>
      </c>
      <c r="AM6" s="3">
        <v>-1.1191666126251199E-3</v>
      </c>
      <c r="AN6" s="3">
        <v>-1.1249780654907201E-3</v>
      </c>
      <c r="AO6" s="3">
        <v>-1.0806918144226E-3</v>
      </c>
    </row>
    <row r="7" spans="1:41" x14ac:dyDescent="0.35">
      <c r="A7" s="3">
        <v>-1.2185573577880801E-3</v>
      </c>
      <c r="B7" s="3">
        <v>-5.9983134269714301E-4</v>
      </c>
      <c r="C7" s="3">
        <v>-5.3054094314575195E-4</v>
      </c>
      <c r="D7" s="3">
        <v>-6.10560178756713E-4</v>
      </c>
      <c r="E7" s="3">
        <v>2.8759539127349801E-3</v>
      </c>
      <c r="F7" s="3">
        <v>-3.99142503738403E-4</v>
      </c>
      <c r="G7" s="3">
        <v>-2.8520822525024401E-5</v>
      </c>
      <c r="H7" s="3">
        <v>-2.21669673919677E-4</v>
      </c>
      <c r="I7" s="3">
        <v>-1.4348924160003599E-3</v>
      </c>
      <c r="J7" s="3">
        <v>-1.41158699989318E-3</v>
      </c>
      <c r="K7" s="3">
        <v>2.76333093643188E-3</v>
      </c>
      <c r="L7" s="3">
        <v>2.0942687988281198E-3</v>
      </c>
      <c r="M7" s="3">
        <v>1.7999112606048499E-3</v>
      </c>
      <c r="N7" s="3">
        <v>8.35418701171875E-4</v>
      </c>
      <c r="O7" s="3">
        <v>-1.77040696144104E-3</v>
      </c>
      <c r="P7" s="3">
        <v>3.8275420665740902E-3</v>
      </c>
      <c r="Q7" s="3">
        <v>3.4788250923156699E-3</v>
      </c>
      <c r="R7" s="3">
        <v>3.4830868244171099E-3</v>
      </c>
      <c r="S7" s="3">
        <v>3.3658146858215302E-3</v>
      </c>
      <c r="T7" s="3">
        <v>3.9107799530029297E-3</v>
      </c>
      <c r="U7" s="3">
        <v>3.1624436378479E-3</v>
      </c>
      <c r="V7" s="3">
        <v>3.24982404708862E-3</v>
      </c>
      <c r="W7" s="3">
        <v>3.7672221660614001E-3</v>
      </c>
      <c r="X7" s="3">
        <v>3.395676612854E-3</v>
      </c>
      <c r="Y7" s="3">
        <v>4.1167736053466797E-3</v>
      </c>
      <c r="Z7" s="3">
        <v>3.5913884639739899E-3</v>
      </c>
      <c r="AA7" s="3">
        <v>5.4008662700652998E-3</v>
      </c>
      <c r="AB7" s="3">
        <v>4.6272277832031198E-3</v>
      </c>
      <c r="AC7" s="3">
        <v>6.7180693149566598E-3</v>
      </c>
      <c r="AD7" s="3">
        <v>3.0452013015747001E-3</v>
      </c>
      <c r="AE7" s="3">
        <v>4.6454370021819999E-3</v>
      </c>
      <c r="AF7" s="3">
        <v>-2.6088058948516798E-3</v>
      </c>
      <c r="AG7" s="3">
        <v>-3.3244490623474099E-3</v>
      </c>
      <c r="AH7" s="3">
        <v>-6.7824125289916895E-4</v>
      </c>
      <c r="AI7" s="3">
        <v>-2.5129914283752398E-3</v>
      </c>
      <c r="AJ7" s="3">
        <v>-1.22630596160888E-3</v>
      </c>
      <c r="AK7" s="3">
        <v>-1.0857284069061199E-3</v>
      </c>
      <c r="AL7" s="3">
        <v>-1.1255741119384701E-3</v>
      </c>
      <c r="AM7" s="3">
        <v>-1.12053751945495E-3</v>
      </c>
      <c r="AN7" s="3">
        <v>-1.12459063529968E-3</v>
      </c>
      <c r="AO7" s="3">
        <v>-2.2386610507965001E-3</v>
      </c>
    </row>
    <row r="8" spans="1:41" x14ac:dyDescent="0.35">
      <c r="A8" s="3">
        <v>3.1795203685760498E-3</v>
      </c>
      <c r="B8" s="3">
        <v>-5.8472156524658203E-4</v>
      </c>
      <c r="C8" s="3">
        <v>-6.4441561698913498E-4</v>
      </c>
      <c r="D8" s="3">
        <v>-5.9139728546142502E-4</v>
      </c>
      <c r="E8" s="3">
        <v>1.1618435382843E-3</v>
      </c>
      <c r="F8" s="3">
        <v>-7.19457864761352E-4</v>
      </c>
      <c r="G8" s="3">
        <v>-6.1684846878051704E-4</v>
      </c>
      <c r="H8" s="3">
        <v>-1.4885663986206E-3</v>
      </c>
      <c r="I8" s="3">
        <v>-1.28546357154846E-3</v>
      </c>
      <c r="J8" s="3">
        <v>-1.42031908035278E-3</v>
      </c>
      <c r="K8" s="3">
        <v>2.0709633827209399E-4</v>
      </c>
      <c r="L8" s="3">
        <v>2.0989179611205998E-3</v>
      </c>
      <c r="M8" s="3">
        <v>1.7667710781097399E-3</v>
      </c>
      <c r="N8" s="3">
        <v>5.3008198738098101E-3</v>
      </c>
      <c r="O8" s="3">
        <v>-1.6518235206604E-3</v>
      </c>
      <c r="P8" s="3">
        <v>-4.0167570114135699E-4</v>
      </c>
      <c r="Q8" s="3">
        <v>3.4627914428710898E-3</v>
      </c>
      <c r="R8" s="3">
        <v>3.4815669059753401E-3</v>
      </c>
      <c r="S8" s="3">
        <v>3.4265518188476502E-3</v>
      </c>
      <c r="T8" s="3">
        <v>4.1493475437164298E-3</v>
      </c>
      <c r="U8" s="3">
        <v>3.1675100326537999E-3</v>
      </c>
      <c r="V8" s="3">
        <v>3.2085478305816598E-3</v>
      </c>
      <c r="W8" s="3">
        <v>3.1856596469879098E-3</v>
      </c>
      <c r="X8" s="3">
        <v>3.3977329730987501E-3</v>
      </c>
      <c r="Y8" s="3">
        <v>3.7033855915069502E-3</v>
      </c>
      <c r="Z8" s="3">
        <v>3.5891830921173E-3</v>
      </c>
      <c r="AA8" s="3">
        <v>6.4938664436340297E-3</v>
      </c>
      <c r="AB8" s="3">
        <v>5.7299435138702297E-3</v>
      </c>
      <c r="AC8" s="3">
        <v>2.56991386413574E-3</v>
      </c>
      <c r="AD8" s="3">
        <v>2.2212266921997001E-3</v>
      </c>
      <c r="AE8" s="3">
        <v>4.6990811824798497E-3</v>
      </c>
      <c r="AF8" s="3">
        <v>5.4597854614257802E-4</v>
      </c>
      <c r="AG8" s="3">
        <v>-1.3408660888671799E-3</v>
      </c>
      <c r="AH8" s="3">
        <v>-8.1339478492736795E-4</v>
      </c>
      <c r="AI8" s="3">
        <v>-3.4204125404357899E-4</v>
      </c>
      <c r="AJ8" s="3">
        <v>-1.2013018131256099E-3</v>
      </c>
      <c r="AK8" s="3">
        <v>-1.10617280006408E-3</v>
      </c>
      <c r="AL8" s="3">
        <v>-1.1161863803863499E-3</v>
      </c>
      <c r="AM8" s="3">
        <v>-1.1171996593475301E-3</v>
      </c>
      <c r="AN8" s="3">
        <v>-1.12324953079223E-3</v>
      </c>
      <c r="AO8" s="3">
        <v>-1.18276476860046E-3</v>
      </c>
    </row>
    <row r="9" spans="1:41" x14ac:dyDescent="0.35">
      <c r="A9" s="3">
        <v>-3.18700075149536E-3</v>
      </c>
      <c r="B9" s="3">
        <v>-5.9378147125244097E-4</v>
      </c>
      <c r="C9" s="3">
        <v>-4.9224495887756304E-4</v>
      </c>
      <c r="D9" s="3">
        <v>-5.8954954147338802E-4</v>
      </c>
      <c r="E9" s="3">
        <v>3.9938986301422102E-3</v>
      </c>
      <c r="F9" s="3">
        <v>-5.6031346321105903E-4</v>
      </c>
      <c r="G9" s="3">
        <v>-4.8220157623290999E-4</v>
      </c>
      <c r="H9" s="3">
        <v>-3.2573938369750902E-5</v>
      </c>
      <c r="I9" s="3">
        <v>-1.4888048171997001E-3</v>
      </c>
      <c r="J9" s="3">
        <v>-1.4163255691528301E-3</v>
      </c>
      <c r="K9" s="3">
        <v>-5.1045417785644499E-4</v>
      </c>
      <c r="L9" s="3">
        <v>2.0899474620819001E-3</v>
      </c>
      <c r="M9" s="3">
        <v>2.6170015335082999E-3</v>
      </c>
      <c r="N9" s="3">
        <v>1.5054047107696501E-3</v>
      </c>
      <c r="O9" s="3">
        <v>3.2642483711242602E-3</v>
      </c>
      <c r="P9" s="3">
        <v>4.09233570098876E-3</v>
      </c>
      <c r="Q9" s="3">
        <v>3.4872591495513899E-3</v>
      </c>
      <c r="R9" s="3">
        <v>3.4823119640350298E-3</v>
      </c>
      <c r="S9" s="3">
        <v>3.3866465091705301E-3</v>
      </c>
      <c r="T9" s="3">
        <v>3.7913024425506501E-3</v>
      </c>
      <c r="U9" s="3">
        <v>3.1886398792266798E-3</v>
      </c>
      <c r="V9" s="3">
        <v>3.22070717811584E-3</v>
      </c>
      <c r="W9" s="3">
        <v>4.0386915206909102E-3</v>
      </c>
      <c r="X9" s="3">
        <v>3.3945143222808799E-3</v>
      </c>
      <c r="Y9" s="3">
        <v>2.6451051235198901E-3</v>
      </c>
      <c r="Z9" s="3">
        <v>3.6129057407379098E-3</v>
      </c>
      <c r="AA9" s="3">
        <v>6.7003369331359803E-3</v>
      </c>
      <c r="AB9" s="3">
        <v>3.7433207035064602E-3</v>
      </c>
      <c r="AC9" s="3">
        <v>1.2849867343902499E-3</v>
      </c>
      <c r="AD9" s="3">
        <v>4.32667136192321E-3</v>
      </c>
      <c r="AE9" s="3">
        <v>4.5412182807922303E-3</v>
      </c>
      <c r="AF9" s="3">
        <v>-1.6019940376281699E-3</v>
      </c>
      <c r="AG9" s="3">
        <v>9.8943710327148397E-5</v>
      </c>
      <c r="AH9" s="3">
        <v>-8.2662701606750402E-4</v>
      </c>
      <c r="AI9" s="3">
        <v>-1.0431110858917199E-3</v>
      </c>
      <c r="AJ9" s="3">
        <v>-9.6297264099120996E-4</v>
      </c>
      <c r="AK9" s="3">
        <v>-1.1053085327148401E-3</v>
      </c>
      <c r="AL9" s="3">
        <v>-1.1219382286071699E-3</v>
      </c>
      <c r="AM9" s="3">
        <v>-1.11553072929382E-3</v>
      </c>
      <c r="AN9" s="3">
        <v>-1.1239647865295399E-3</v>
      </c>
      <c r="AO9" s="3">
        <v>-1.3265907764434799E-3</v>
      </c>
    </row>
    <row r="10" spans="1:41" x14ac:dyDescent="0.35">
      <c r="A10" s="3">
        <v>-5.6651234626769998E-4</v>
      </c>
      <c r="B10" s="3">
        <v>-6.0632824897766102E-4</v>
      </c>
      <c r="C10" s="3">
        <v>-7.8171491622924805E-4</v>
      </c>
      <c r="D10" s="3">
        <v>-6.4235925674438401E-4</v>
      </c>
      <c r="E10" s="3">
        <v>8.1318616867065397E-4</v>
      </c>
      <c r="F10" s="3">
        <v>-4.0125846862792898E-4</v>
      </c>
      <c r="G10" s="3">
        <v>-7.1755051612854004E-4</v>
      </c>
      <c r="H10" s="3">
        <v>-4.0882825851440403E-4</v>
      </c>
      <c r="I10" s="3">
        <v>-1.5473961830139099E-3</v>
      </c>
      <c r="J10" s="3">
        <v>-1.4158785343170101E-3</v>
      </c>
      <c r="K10" s="3">
        <v>2.3328363895416199E-3</v>
      </c>
      <c r="L10" s="3">
        <v>2.09847092628479E-3</v>
      </c>
      <c r="M10" s="3">
        <v>8.6966156959533605E-4</v>
      </c>
      <c r="N10" s="3">
        <v>2.1594464778900099E-3</v>
      </c>
      <c r="O10" s="3">
        <v>5.9077143669128396E-4</v>
      </c>
      <c r="P10" s="3">
        <v>-1.4030039310455301E-3</v>
      </c>
      <c r="Q10" s="3">
        <v>3.51834297180175E-3</v>
      </c>
      <c r="R10" s="3">
        <v>3.4826993942260699E-3</v>
      </c>
      <c r="S10" s="3">
        <v>3.25140357017517E-3</v>
      </c>
      <c r="T10" s="3">
        <v>3.7198364734649602E-3</v>
      </c>
      <c r="U10" s="3">
        <v>3.1794309616088802E-3</v>
      </c>
      <c r="V10" s="3">
        <v>3.2355189323425202E-3</v>
      </c>
      <c r="W10" s="3">
        <v>3.9670169353485099E-3</v>
      </c>
      <c r="X10" s="3">
        <v>3.39934229850769E-3</v>
      </c>
      <c r="Y10" s="3">
        <v>4.7365427017211897E-3</v>
      </c>
      <c r="Z10" s="3">
        <v>3.5938620567321699E-3</v>
      </c>
      <c r="AA10" s="3">
        <v>4.2456686496734602E-3</v>
      </c>
      <c r="AB10" s="3">
        <v>4.9751102924346898E-3</v>
      </c>
      <c r="AC10" s="3">
        <v>3.2159686088562001E-4</v>
      </c>
      <c r="AD10" s="3">
        <v>2.9779076576232901E-3</v>
      </c>
      <c r="AE10" s="3">
        <v>4.6019852161407401E-3</v>
      </c>
      <c r="AF10" s="3">
        <v>1.90308690071105E-3</v>
      </c>
      <c r="AG10" s="3">
        <v>-5.5306255817413304E-3</v>
      </c>
      <c r="AH10" s="3">
        <v>-8.0469250679016102E-4</v>
      </c>
      <c r="AI10" s="3">
        <v>-1.05106830596923E-3</v>
      </c>
      <c r="AJ10" s="3">
        <v>-1.46916508674621E-3</v>
      </c>
      <c r="AK10" s="3">
        <v>-6.6149234771728505E-4</v>
      </c>
      <c r="AL10" s="3">
        <v>-1.1210143566131501E-3</v>
      </c>
      <c r="AM10" s="3">
        <v>-1.12152099609375E-3</v>
      </c>
      <c r="AN10" s="3">
        <v>-1.12316012382507E-3</v>
      </c>
      <c r="AO10" s="3">
        <v>-2.23502516746521E-3</v>
      </c>
    </row>
    <row r="11" spans="1:41" x14ac:dyDescent="0.35">
      <c r="A11" s="3">
        <v>-5.4708123207092198E-4</v>
      </c>
      <c r="B11" s="3">
        <v>-5.9324502944946202E-4</v>
      </c>
      <c r="C11" s="3">
        <v>-7.4505805969238197E-6</v>
      </c>
      <c r="D11" s="3">
        <v>-6.90460205078125E-4</v>
      </c>
      <c r="E11" s="3">
        <v>-3.8877129554748503E-4</v>
      </c>
      <c r="F11" s="3">
        <v>-3.9106607437133702E-4</v>
      </c>
      <c r="G11" s="3">
        <v>-2.83122062683105E-6</v>
      </c>
      <c r="H11" s="3">
        <v>-1.4223158359527499E-3</v>
      </c>
      <c r="I11" s="3">
        <v>-1.41793489456176E-3</v>
      </c>
      <c r="J11" s="3">
        <v>-1.4292001724243099E-3</v>
      </c>
      <c r="K11" s="3">
        <v>2.1043717861175498E-3</v>
      </c>
      <c r="L11" s="3">
        <v>2.09808349609375E-3</v>
      </c>
      <c r="M11" s="3">
        <v>3.5807490348815902E-4</v>
      </c>
      <c r="N11" s="3">
        <v>1.39012932777404E-3</v>
      </c>
      <c r="O11" s="3">
        <v>-1.6236305236816401E-4</v>
      </c>
      <c r="P11" s="3">
        <v>3.47921252250671E-3</v>
      </c>
      <c r="Q11" s="3">
        <v>3.4813284873962398E-3</v>
      </c>
      <c r="R11" s="3">
        <v>3.4804046154022199E-3</v>
      </c>
      <c r="S11" s="3">
        <v>3.4008920192718502E-3</v>
      </c>
      <c r="T11" s="3">
        <v>3.2111704349517801E-3</v>
      </c>
      <c r="U11" s="3">
        <v>3.1775832176208401E-3</v>
      </c>
      <c r="V11" s="3">
        <v>3.1550526618957498E-3</v>
      </c>
      <c r="W11" s="3">
        <v>3.3966302871704102E-3</v>
      </c>
      <c r="X11" s="3">
        <v>3.4207999706268302E-3</v>
      </c>
      <c r="Y11" s="3">
        <v>3.6148130893707202E-3</v>
      </c>
      <c r="Z11" s="3">
        <v>3.5936236381530701E-3</v>
      </c>
      <c r="AA11" s="3">
        <v>6.0350596904754604E-3</v>
      </c>
      <c r="AB11" s="3">
        <v>5.1474869251251203E-3</v>
      </c>
      <c r="AC11" s="3">
        <v>1.9468665122985801E-3</v>
      </c>
      <c r="AD11" s="3">
        <v>4.5372843742370597E-3</v>
      </c>
      <c r="AE11" s="3">
        <v>4.5496225357055603E-3</v>
      </c>
      <c r="AF11" s="3">
        <v>4.15575504302978E-3</v>
      </c>
      <c r="AG11" s="3">
        <v>-8.2147121429443305E-4</v>
      </c>
      <c r="AH11" s="3">
        <v>-5.7050585746765104E-4</v>
      </c>
      <c r="AI11" s="3">
        <v>-5.6961178779601997E-4</v>
      </c>
      <c r="AJ11" s="3">
        <v>-8.6402893066406196E-4</v>
      </c>
      <c r="AK11" s="3">
        <v>-1.1079311370849601E-3</v>
      </c>
      <c r="AL11" s="3">
        <v>-1.1199116706848099E-3</v>
      </c>
      <c r="AM11" s="3">
        <v>-1.12310051918029E-3</v>
      </c>
      <c r="AN11" s="3">
        <v>-1.12316012382507E-3</v>
      </c>
      <c r="AO11" s="3">
        <v>-1.81704759597778E-3</v>
      </c>
    </row>
    <row r="13" spans="1:41" x14ac:dyDescent="0.35">
      <c r="A13" s="4" t="s">
        <v>42</v>
      </c>
    </row>
    <row r="14" spans="1:41" x14ac:dyDescent="0.35">
      <c r="A14" s="3">
        <f>AVERAGE(FI_Combined44_family[KCAL])</f>
        <v>5.000770092010487E-4</v>
      </c>
      <c r="B14" s="3">
        <f>AVERAGE(FI_Combined44_family[PROT])</f>
        <v>-6.002932786941524E-4</v>
      </c>
      <c r="C14" s="3">
        <f>AVERAGE(FI_Combined44_family[TFAT])</f>
        <v>-5.6606531143188444E-4</v>
      </c>
      <c r="D14" s="3">
        <f>AVERAGE(FI_Combined44_family[CARB])</f>
        <v>-3.2940208911895724E-4</v>
      </c>
      <c r="E14" s="3">
        <f>AVERAGE(FI_Combined44_family[MOIS])</f>
        <v>2.1418601274490329E-3</v>
      </c>
      <c r="F14" s="3">
        <f>AVERAGE(FI_Combined44_family[ALC])</f>
        <v>-4.4681131839752154E-4</v>
      </c>
      <c r="G14" s="3">
        <f>AVERAGE(FI_Combined44_family[CAFF])</f>
        <v>-3.3131539821624724E-4</v>
      </c>
      <c r="H14" s="3">
        <f>AVERAGE(FI_Combined44_family[THEO])</f>
        <v>-7.3350965976714849E-4</v>
      </c>
      <c r="I14" s="3">
        <f>AVERAGE(FI_Combined44_family[SUGR])</f>
        <v>-1.4282077550888009E-3</v>
      </c>
      <c r="J14" s="3">
        <f>AVERAGE(FI_Combined44_family[FIBE])</f>
        <v>-1.41723752021789E-3</v>
      </c>
      <c r="K14" s="3">
        <f>AVERAGE(FI_Combined44_family[CALC])</f>
        <v>7.2864294052123885E-4</v>
      </c>
      <c r="L14" s="3">
        <f>AVERAGE(FI_Combined44_family[IRON])</f>
        <v>2.0940154790878248E-3</v>
      </c>
      <c r="M14" s="3">
        <f>AVERAGE(FI_Combined44_family[MAGN])</f>
        <v>1.1223316192626933E-3</v>
      </c>
      <c r="N14" s="3">
        <f>AVERAGE(FI_Combined44_family[PHOS])</f>
        <v>2.3445487022399868E-3</v>
      </c>
      <c r="O14" s="3">
        <f>AVERAGE(FI_Combined44_family[POTA])</f>
        <v>1.976788043975772E-5</v>
      </c>
      <c r="P14" s="3">
        <f>AVERAGE(FI_Combined44_family[SODI])</f>
        <v>1.6175359487533545E-3</v>
      </c>
      <c r="Q14" s="3">
        <f>AVERAGE(FI_Combined44_family[ZINC])</f>
        <v>3.4909784793853717E-3</v>
      </c>
      <c r="R14" s="3">
        <f>AVERAGE(FI_Combined44_family[COPP])</f>
        <v>3.4820467233657795E-3</v>
      </c>
      <c r="S14" s="3">
        <f>AVERAGE(FI_Combined44_family[SELE])</f>
        <v>3.4117013216018637E-3</v>
      </c>
      <c r="T14" s="3">
        <f>AVERAGE(FI_Combined44_family[VC])</f>
        <v>3.4808874130248984E-3</v>
      </c>
      <c r="U14" s="3">
        <f>AVERAGE(FI_Combined44_family[VB1])</f>
        <v>3.1806677579879713E-3</v>
      </c>
      <c r="V14" s="3">
        <f>AVERAGE(FI_Combined44_family[VB2])</f>
        <v>3.2081633806228605E-3</v>
      </c>
      <c r="W14" s="3">
        <f>AVERAGE(FI_Combined44_family[NIAC])</f>
        <v>3.6010950803756687E-3</v>
      </c>
      <c r="X14" s="3">
        <f>AVERAGE(FI_Combined44_family[VB6])</f>
        <v>3.4078419208526584E-3</v>
      </c>
      <c r="Y14" s="3">
        <f>AVERAGE(FI_Combined44_family[FOLA])</f>
        <v>4.0915042161941478E-3</v>
      </c>
      <c r="Z14" s="3">
        <f>AVERAGE(FI_Combined44_family[VB12])</f>
        <v>3.6307245492935118E-3</v>
      </c>
      <c r="AA14" s="3">
        <f>AVERAGE(FI_Combined44_family[VARA])</f>
        <v>6.0296148061752264E-3</v>
      </c>
      <c r="AB14" s="3">
        <f>AVERAGE(FI_Combined44_family[RET])</f>
        <v>4.8002392053604088E-3</v>
      </c>
      <c r="AC14" s="3">
        <f>AVERAGE(FI_Combined44_family[BCAR])</f>
        <v>2.1840989589691122E-3</v>
      </c>
      <c r="AD14" s="3">
        <f>AVERAGE(FI_Combined44_family[ACAR])</f>
        <v>3.7275016307830762E-3</v>
      </c>
      <c r="AE14" s="3">
        <f>AVERAGE(FI_Combined44_family[CRYP])</f>
        <v>4.3408483266830378E-3</v>
      </c>
      <c r="AF14" s="3">
        <f>AVERAGE(FI_Combined44_family[LYCO])</f>
        <v>1.2785106897354099E-3</v>
      </c>
      <c r="AG14" s="3">
        <f>AVERAGE(FI_Combined44_family[LZ])</f>
        <v>-4.3268620967864928E-3</v>
      </c>
      <c r="AH14" s="3">
        <f>AVERAGE(FI_Combined44_family[ATOC])</f>
        <v>-6.8117678165435758E-4</v>
      </c>
      <c r="AI14" s="3">
        <f>AVERAGE(FI_Combined44_family[VK])</f>
        <v>-1.1991292238235439E-3</v>
      </c>
      <c r="AJ14" s="3">
        <f>AVERAGE(FI_Combined44_family[CHOLE])</f>
        <v>-1.078999042510983E-3</v>
      </c>
      <c r="AK14" s="3">
        <f>AVERAGE(FI_Combined44_family[SFAT])</f>
        <v>-9.6377432346343749E-4</v>
      </c>
      <c r="AL14" s="3">
        <f>AVERAGE(FI_Combined44_family[MFAT])</f>
        <v>-1.1175990104675241E-3</v>
      </c>
      <c r="AM14" s="3">
        <f>AVERAGE(FI_Combined44_family[PFAT])</f>
        <v>-1.119413971900935E-3</v>
      </c>
      <c r="AN14" s="3">
        <f>AVERAGE(FI_Combined44_family[VITD])</f>
        <v>-1.123970746994015E-3</v>
      </c>
      <c r="AO14" s="3">
        <f>AVERAGE(FI_Combined44_family[CHOLN])</f>
        <v>-1.6091018915176353E-3</v>
      </c>
    </row>
    <row r="15" spans="1:41" x14ac:dyDescent="0.35">
      <c r="A15" s="4" t="s">
        <v>43</v>
      </c>
    </row>
    <row r="16" spans="1:41" x14ac:dyDescent="0.35">
      <c r="A16" s="3">
        <f>STDEV(FI_Combined44_family[KCAL])</f>
        <v>2.0635730038309204E-3</v>
      </c>
      <c r="B16" s="3">
        <f>STDEV(FI_Combined44_family[PROT])</f>
        <v>9.2656443317984368E-6</v>
      </c>
      <c r="C16" s="3">
        <f>STDEV(FI_Combined44_family[TFAT])</f>
        <v>2.1976944501937018E-4</v>
      </c>
      <c r="D16" s="3">
        <f>STDEV(FI_Combined44_family[CARB])</f>
        <v>3.9791073714759195E-4</v>
      </c>
      <c r="E16" s="3">
        <f>STDEV(FI_Combined44_family[MOIS])</f>
        <v>1.4465278306768623E-3</v>
      </c>
      <c r="F16" s="3">
        <f>STDEV(FI_Combined44_family[ALC])</f>
        <v>1.0848772120270782E-4</v>
      </c>
      <c r="G16" s="3">
        <f>STDEV(FI_Combined44_family[CAFF])</f>
        <v>3.1647373714282123E-4</v>
      </c>
      <c r="H16" s="3">
        <f>STDEV(FI_Combined44_family[THEO])</f>
        <v>6.6136398214960794E-4</v>
      </c>
      <c r="I16" s="3">
        <f>STDEV(FI_Combined44_family[SUGR])</f>
        <v>8.9989766117621743E-5</v>
      </c>
      <c r="J16" s="3">
        <f>STDEV(FI_Combined44_family[FIBE])</f>
        <v>4.7898924483048499E-6</v>
      </c>
      <c r="K16" s="3">
        <f>STDEV(FI_Combined44_family[CALC])</f>
        <v>1.2455300478689333E-3</v>
      </c>
      <c r="L16" s="3">
        <f>STDEV(FI_Combined44_family[IRON])</f>
        <v>9.241456755287867E-6</v>
      </c>
      <c r="M16" s="3">
        <f>STDEV(FI_Combined44_family[MAGN])</f>
        <v>7.3481664226909338E-4</v>
      </c>
      <c r="N16" s="3">
        <f>STDEV(FI_Combined44_family[PHOS])</f>
        <v>2.0679618798724779E-3</v>
      </c>
      <c r="O16" s="3">
        <f>STDEV(FI_Combined44_family[POTA])</f>
        <v>1.4392037124615897E-3</v>
      </c>
      <c r="P16" s="3">
        <f>STDEV(FI_Combined44_family[SODI])</f>
        <v>2.188439729516046E-3</v>
      </c>
      <c r="Q16" s="3">
        <f>STDEV(FI_Combined44_family[ZINC])</f>
        <v>1.6981634224550128E-5</v>
      </c>
      <c r="R16" s="3">
        <f>STDEV(FI_Combined44_family[COPP])</f>
        <v>7.8867679350507119E-7</v>
      </c>
      <c r="S16" s="3">
        <f>STDEV(FI_Combined44_family[SELE])</f>
        <v>8.8343181589260844E-5</v>
      </c>
      <c r="T16" s="3">
        <f>STDEV(FI_Combined44_family[VC])</f>
        <v>4.9695692682117146E-4</v>
      </c>
      <c r="U16" s="3">
        <f>STDEV(FI_Combined44_family[VB1])</f>
        <v>1.0055930005467854E-5</v>
      </c>
      <c r="V16" s="3">
        <f>STDEV(FI_Combined44_family[VB2])</f>
        <v>3.7233963628960387E-5</v>
      </c>
      <c r="W16" s="3">
        <f>STDEV(FI_Combined44_family[NIAC])</f>
        <v>3.7059954237450224E-4</v>
      </c>
      <c r="X16" s="3">
        <f>STDEV(FI_Combined44_family[VB6])</f>
        <v>1.5798971644872193E-5</v>
      </c>
      <c r="Y16" s="3">
        <f>STDEV(FI_Combined44_family[FOLA])</f>
        <v>7.4492795158530062E-4</v>
      </c>
      <c r="Z16" s="3">
        <f>STDEV(FI_Combined44_family[VB12])</f>
        <v>8.4764430202590799E-5</v>
      </c>
      <c r="AA16" s="3">
        <f>STDEV(FI_Combined44_family[VARA])</f>
        <v>7.7884908738951909E-4</v>
      </c>
      <c r="AB16" s="3">
        <f>STDEV(FI_Combined44_family[RET])</f>
        <v>7.0993532103742828E-4</v>
      </c>
      <c r="AC16" s="3">
        <f>STDEV(FI_Combined44_family[BCAR])</f>
        <v>2.1766324495375135E-3</v>
      </c>
      <c r="AD16" s="3">
        <f>STDEV(FI_Combined44_family[ACAR])</f>
        <v>1.1854793778670787E-3</v>
      </c>
      <c r="AE16" s="3">
        <f>STDEV(FI_Combined44_family[CRYP])</f>
        <v>5.1114332038122918E-4</v>
      </c>
      <c r="AF16" s="3">
        <f>STDEV(FI_Combined44_family[LYCO])</f>
        <v>3.406332010125327E-3</v>
      </c>
      <c r="AG16" s="3">
        <f>STDEV(FI_Combined44_family[LZ])</f>
        <v>4.4841094404448013E-3</v>
      </c>
      <c r="AH16" s="3">
        <f>STDEV(FI_Combined44_family[ATOC])</f>
        <v>1.0335845687170408E-4</v>
      </c>
      <c r="AI16" s="3">
        <f>STDEV(FI_Combined44_family[VK])</f>
        <v>6.3751453854191814E-4</v>
      </c>
      <c r="AJ16" s="3">
        <f>STDEV(FI_Combined44_family[CHOLE])</f>
        <v>3.4400047438546658E-4</v>
      </c>
      <c r="AK16" s="3">
        <f>STDEV(FI_Combined44_family[SFAT])</f>
        <v>1.5981696273498748E-4</v>
      </c>
      <c r="AL16" s="3">
        <f>STDEV(FI_Combined44_family[MFAT])</f>
        <v>1.6735166203086251E-5</v>
      </c>
      <c r="AM16" s="3">
        <f>STDEV(FI_Combined44_family[PFAT])</f>
        <v>2.4169522174645841E-6</v>
      </c>
      <c r="AN16" s="3">
        <f>STDEV(FI_Combined44_family[VITD])</f>
        <v>8.7372720020669254E-7</v>
      </c>
      <c r="AO16" s="3">
        <f>STDEV(FI_Combined44_family[CHOLN])</f>
        <v>6.4158548065481962E-4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49724-BE52-43B6-A1DA-DF7BA3272BFE}">
  <dimension ref="A1:AO15"/>
  <sheetViews>
    <sheetView workbookViewId="0">
      <selection activeCell="A15" sqref="A15"/>
    </sheetView>
  </sheetViews>
  <sheetFormatPr baseColWidth="10" defaultRowHeight="14.5" x14ac:dyDescent="0.35"/>
  <cols>
    <col min="1" max="1" width="7.453125" bestFit="1" customWidth="1"/>
    <col min="2" max="2" width="7.7265625" bestFit="1" customWidth="1"/>
    <col min="3" max="3" width="7.36328125" bestFit="1" customWidth="1"/>
    <col min="4" max="4" width="7.7265625" bestFit="1" customWidth="1"/>
    <col min="5" max="5" width="7.90625" bestFit="1" customWidth="1"/>
    <col min="6" max="6" width="6.36328125" bestFit="1" customWidth="1"/>
    <col min="7" max="7" width="7.453125" bestFit="1" customWidth="1"/>
    <col min="8" max="8" width="7.7265625" bestFit="1" customWidth="1"/>
    <col min="9" max="9" width="8" bestFit="1" customWidth="1"/>
    <col min="10" max="10" width="6.81640625" bestFit="1" customWidth="1"/>
    <col min="11" max="11" width="7.453125" bestFit="1" customWidth="1"/>
    <col min="12" max="12" width="7.6328125" bestFit="1" customWidth="1"/>
    <col min="13" max="13" width="9" bestFit="1" customWidth="1"/>
    <col min="14" max="15" width="7.90625" bestFit="1" customWidth="1"/>
    <col min="16" max="16" width="7.36328125" bestFit="1" customWidth="1"/>
    <col min="17" max="17" width="7.1796875" bestFit="1" customWidth="1"/>
    <col min="18" max="18" width="7.90625" bestFit="1" customWidth="1"/>
    <col min="19" max="19" width="6.90625" bestFit="1" customWidth="1"/>
    <col min="20" max="20" width="5.54296875" bestFit="1" customWidth="1"/>
    <col min="21" max="22" width="6.54296875" bestFit="1" customWidth="1"/>
    <col min="23" max="23" width="7.453125" bestFit="1" customWidth="1"/>
    <col min="24" max="24" width="6.54296875" bestFit="1" customWidth="1"/>
    <col min="25" max="25" width="7.6328125" bestFit="1" customWidth="1"/>
    <col min="26" max="26" width="7.453125" bestFit="1" customWidth="1"/>
    <col min="27" max="27" width="8" bestFit="1" customWidth="1"/>
    <col min="28" max="28" width="6.26953125" bestFit="1" customWidth="1"/>
    <col min="29" max="29" width="7.7265625" bestFit="1" customWidth="1"/>
    <col min="30" max="30" width="7.90625" bestFit="1" customWidth="1"/>
    <col min="31" max="32" width="7.6328125" bestFit="1" customWidth="1"/>
    <col min="33" max="33" width="5" bestFit="1" customWidth="1"/>
    <col min="34" max="34" width="7.90625" bestFit="1" customWidth="1"/>
    <col min="35" max="35" width="5.54296875" bestFit="1" customWidth="1"/>
    <col min="36" max="36" width="8.7265625" bestFit="1" customWidth="1"/>
    <col min="37" max="37" width="7.36328125" bestFit="1" customWidth="1"/>
    <col min="38" max="38" width="8.1796875" bestFit="1" customWidth="1"/>
    <col min="39" max="39" width="7.453125" bestFit="1" customWidth="1"/>
    <col min="40" max="40" width="7.1796875" bestFit="1" customWidth="1"/>
    <col min="41" max="41" width="9.08984375" bestFit="1" customWidth="1"/>
  </cols>
  <sheetData>
    <row r="1" spans="1:4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x14ac:dyDescent="0.35">
      <c r="A2" s="1" t="s">
        <v>41</v>
      </c>
      <c r="B2" s="1" t="s">
        <v>41</v>
      </c>
      <c r="C2" s="1" t="s">
        <v>41</v>
      </c>
      <c r="D2" s="1" t="s">
        <v>41</v>
      </c>
      <c r="E2" s="1" t="s">
        <v>41</v>
      </c>
      <c r="F2" s="1" t="s">
        <v>41</v>
      </c>
      <c r="G2" s="1" t="s">
        <v>41</v>
      </c>
      <c r="H2" s="1" t="s">
        <v>41</v>
      </c>
      <c r="I2" s="1" t="s">
        <v>41</v>
      </c>
      <c r="J2" s="1" t="s">
        <v>41</v>
      </c>
      <c r="K2" s="1" t="s">
        <v>41</v>
      </c>
      <c r="L2" s="1" t="s">
        <v>41</v>
      </c>
      <c r="M2" s="1" t="s">
        <v>41</v>
      </c>
      <c r="N2" s="1" t="s">
        <v>41</v>
      </c>
      <c r="O2" s="1" t="s">
        <v>41</v>
      </c>
      <c r="P2" s="1" t="s">
        <v>41</v>
      </c>
      <c r="Q2" s="1" t="s">
        <v>41</v>
      </c>
      <c r="R2" s="1" t="s">
        <v>41</v>
      </c>
      <c r="S2" s="1" t="s">
        <v>41</v>
      </c>
      <c r="T2" s="1" t="s">
        <v>41</v>
      </c>
      <c r="U2" s="1" t="s">
        <v>41</v>
      </c>
      <c r="V2" s="1" t="s">
        <v>41</v>
      </c>
      <c r="W2" s="1" t="s">
        <v>41</v>
      </c>
      <c r="X2" s="1" t="s">
        <v>41</v>
      </c>
      <c r="Y2" s="1" t="s">
        <v>41</v>
      </c>
      <c r="Z2" s="1" t="s">
        <v>41</v>
      </c>
      <c r="AA2" s="1" t="s">
        <v>41</v>
      </c>
      <c r="AB2" s="1" t="s">
        <v>41</v>
      </c>
      <c r="AC2" s="1" t="s">
        <v>41</v>
      </c>
      <c r="AD2" s="1" t="s">
        <v>41</v>
      </c>
      <c r="AE2" s="1" t="s">
        <v>41</v>
      </c>
      <c r="AF2" s="1" t="s">
        <v>41</v>
      </c>
      <c r="AG2" s="1" t="s">
        <v>41</v>
      </c>
      <c r="AH2" s="1" t="s">
        <v>41</v>
      </c>
      <c r="AI2" s="1" t="s">
        <v>41</v>
      </c>
      <c r="AJ2" s="1" t="s">
        <v>41</v>
      </c>
      <c r="AK2" s="1" t="s">
        <v>41</v>
      </c>
      <c r="AL2" s="1" t="s">
        <v>41</v>
      </c>
      <c r="AM2" s="1" t="s">
        <v>41</v>
      </c>
      <c r="AN2" s="1" t="s">
        <v>41</v>
      </c>
      <c r="AO2" s="1" t="s">
        <v>41</v>
      </c>
    </row>
    <row r="3" spans="1:41" x14ac:dyDescent="0.35">
      <c r="A3" s="1" t="s">
        <v>41</v>
      </c>
      <c r="B3" s="1" t="s">
        <v>41</v>
      </c>
      <c r="C3" s="1" t="s">
        <v>41</v>
      </c>
      <c r="D3" s="1" t="s">
        <v>41</v>
      </c>
      <c r="E3" s="1" t="s">
        <v>41</v>
      </c>
      <c r="F3" s="1" t="s">
        <v>41</v>
      </c>
      <c r="G3" s="1" t="s">
        <v>41</v>
      </c>
      <c r="H3" s="1" t="s">
        <v>41</v>
      </c>
      <c r="I3" s="1" t="s">
        <v>41</v>
      </c>
      <c r="J3" s="1" t="s">
        <v>41</v>
      </c>
      <c r="K3" s="1" t="s">
        <v>41</v>
      </c>
      <c r="L3" s="1" t="s">
        <v>41</v>
      </c>
      <c r="M3" s="1" t="s">
        <v>41</v>
      </c>
      <c r="N3" s="1" t="s">
        <v>41</v>
      </c>
      <c r="O3" s="1" t="s">
        <v>41</v>
      </c>
      <c r="P3" s="1" t="s">
        <v>41</v>
      </c>
      <c r="Q3" s="1" t="s">
        <v>41</v>
      </c>
      <c r="R3" s="1" t="s">
        <v>41</v>
      </c>
      <c r="S3" s="1" t="s">
        <v>41</v>
      </c>
      <c r="T3" s="1" t="s">
        <v>41</v>
      </c>
      <c r="U3" s="1" t="s">
        <v>41</v>
      </c>
      <c r="V3" s="1" t="s">
        <v>41</v>
      </c>
      <c r="W3" s="1" t="s">
        <v>41</v>
      </c>
      <c r="X3" s="1" t="s">
        <v>41</v>
      </c>
      <c r="Y3" s="1" t="s">
        <v>41</v>
      </c>
      <c r="Z3" s="1" t="s">
        <v>41</v>
      </c>
      <c r="AA3" s="1" t="s">
        <v>41</v>
      </c>
      <c r="AB3" s="1" t="s">
        <v>41</v>
      </c>
      <c r="AC3" s="1" t="s">
        <v>41</v>
      </c>
      <c r="AD3" s="1" t="s">
        <v>41</v>
      </c>
      <c r="AE3" s="1" t="s">
        <v>41</v>
      </c>
      <c r="AF3" s="1" t="s">
        <v>41</v>
      </c>
      <c r="AG3" s="1" t="s">
        <v>41</v>
      </c>
      <c r="AH3" s="1" t="s">
        <v>41</v>
      </c>
      <c r="AI3" s="1" t="s">
        <v>41</v>
      </c>
      <c r="AJ3" s="1" t="s">
        <v>41</v>
      </c>
      <c r="AK3" s="1" t="s">
        <v>41</v>
      </c>
      <c r="AL3" s="1" t="s">
        <v>41</v>
      </c>
      <c r="AM3" s="1" t="s">
        <v>41</v>
      </c>
      <c r="AN3" s="1" t="s">
        <v>41</v>
      </c>
      <c r="AO3" s="1" t="s">
        <v>41</v>
      </c>
    </row>
    <row r="4" spans="1:41" x14ac:dyDescent="0.35">
      <c r="A4" s="1" t="s">
        <v>41</v>
      </c>
      <c r="B4" s="1" t="s">
        <v>41</v>
      </c>
      <c r="C4" s="1" t="s">
        <v>41</v>
      </c>
      <c r="D4" s="1" t="s">
        <v>41</v>
      </c>
      <c r="E4" s="1" t="s">
        <v>41</v>
      </c>
      <c r="F4" s="1" t="s">
        <v>41</v>
      </c>
      <c r="G4" s="1" t="s">
        <v>41</v>
      </c>
      <c r="H4" s="1" t="s">
        <v>41</v>
      </c>
      <c r="I4" s="1" t="s">
        <v>41</v>
      </c>
      <c r="J4" s="1" t="s">
        <v>41</v>
      </c>
      <c r="K4" s="1" t="s">
        <v>41</v>
      </c>
      <c r="L4" s="1" t="s">
        <v>41</v>
      </c>
      <c r="M4" s="1" t="s">
        <v>41</v>
      </c>
      <c r="N4" s="1" t="s">
        <v>41</v>
      </c>
      <c r="O4" s="1" t="s">
        <v>41</v>
      </c>
      <c r="P4" s="1" t="s">
        <v>41</v>
      </c>
      <c r="Q4" s="1" t="s">
        <v>41</v>
      </c>
      <c r="R4" s="1" t="s">
        <v>41</v>
      </c>
      <c r="S4" s="1" t="s">
        <v>41</v>
      </c>
      <c r="T4" s="1" t="s">
        <v>41</v>
      </c>
      <c r="U4" s="1" t="s">
        <v>41</v>
      </c>
      <c r="V4" s="1" t="s">
        <v>41</v>
      </c>
      <c r="W4" s="1" t="s">
        <v>41</v>
      </c>
      <c r="X4" s="1" t="s">
        <v>41</v>
      </c>
      <c r="Y4" s="1" t="s">
        <v>41</v>
      </c>
      <c r="Z4" s="1" t="s">
        <v>41</v>
      </c>
      <c r="AA4" s="1" t="s">
        <v>41</v>
      </c>
      <c r="AB4" s="1" t="s">
        <v>41</v>
      </c>
      <c r="AC4" s="1" t="s">
        <v>41</v>
      </c>
      <c r="AD4" s="1" t="s">
        <v>41</v>
      </c>
      <c r="AE4" s="1" t="s">
        <v>41</v>
      </c>
      <c r="AF4" s="1" t="s">
        <v>41</v>
      </c>
      <c r="AG4" s="1" t="s">
        <v>41</v>
      </c>
      <c r="AH4" s="1" t="s">
        <v>41</v>
      </c>
      <c r="AI4" s="1" t="s">
        <v>41</v>
      </c>
      <c r="AJ4" s="1" t="s">
        <v>41</v>
      </c>
      <c r="AK4" s="1" t="s">
        <v>41</v>
      </c>
      <c r="AL4" s="1" t="s">
        <v>41</v>
      </c>
      <c r="AM4" s="1" t="s">
        <v>41</v>
      </c>
      <c r="AN4" s="1" t="s">
        <v>41</v>
      </c>
      <c r="AO4" s="1" t="s">
        <v>41</v>
      </c>
    </row>
    <row r="5" spans="1:41" x14ac:dyDescent="0.35">
      <c r="A5" s="1" t="s">
        <v>41</v>
      </c>
      <c r="B5" s="1" t="s">
        <v>41</v>
      </c>
      <c r="C5" s="1" t="s">
        <v>41</v>
      </c>
      <c r="D5" s="1" t="s">
        <v>41</v>
      </c>
      <c r="E5" s="1" t="s">
        <v>41</v>
      </c>
      <c r="F5" s="1" t="s">
        <v>41</v>
      </c>
      <c r="G5" s="1" t="s">
        <v>41</v>
      </c>
      <c r="H5" s="1" t="s">
        <v>41</v>
      </c>
      <c r="I5" s="1" t="s">
        <v>41</v>
      </c>
      <c r="J5" s="1" t="s">
        <v>41</v>
      </c>
      <c r="K5" s="1" t="s">
        <v>41</v>
      </c>
      <c r="L5" s="1" t="s">
        <v>41</v>
      </c>
      <c r="M5" s="1" t="s">
        <v>41</v>
      </c>
      <c r="N5" s="1" t="s">
        <v>41</v>
      </c>
      <c r="O5" s="1" t="s">
        <v>41</v>
      </c>
      <c r="P5" s="1" t="s">
        <v>41</v>
      </c>
      <c r="Q5" s="1" t="s">
        <v>41</v>
      </c>
      <c r="R5" s="1" t="s">
        <v>41</v>
      </c>
      <c r="S5" s="1" t="s">
        <v>41</v>
      </c>
      <c r="T5" s="1" t="s">
        <v>41</v>
      </c>
      <c r="U5" s="1" t="s">
        <v>41</v>
      </c>
      <c r="V5" s="1" t="s">
        <v>41</v>
      </c>
      <c r="W5" s="1" t="s">
        <v>41</v>
      </c>
      <c r="X5" s="1" t="s">
        <v>41</v>
      </c>
      <c r="Y5" s="1" t="s">
        <v>41</v>
      </c>
      <c r="Z5" s="1" t="s">
        <v>41</v>
      </c>
      <c r="AA5" s="1" t="s">
        <v>41</v>
      </c>
      <c r="AB5" s="1" t="s">
        <v>41</v>
      </c>
      <c r="AC5" s="1" t="s">
        <v>41</v>
      </c>
      <c r="AD5" s="1" t="s">
        <v>41</v>
      </c>
      <c r="AE5" s="1" t="s">
        <v>41</v>
      </c>
      <c r="AF5" s="1" t="s">
        <v>41</v>
      </c>
      <c r="AG5" s="1" t="s">
        <v>41</v>
      </c>
      <c r="AH5" s="1" t="s">
        <v>41</v>
      </c>
      <c r="AI5" s="1" t="s">
        <v>41</v>
      </c>
      <c r="AJ5" s="1" t="s">
        <v>41</v>
      </c>
      <c r="AK5" s="1" t="s">
        <v>41</v>
      </c>
      <c r="AL5" s="1" t="s">
        <v>41</v>
      </c>
      <c r="AM5" s="1" t="s">
        <v>41</v>
      </c>
      <c r="AN5" s="1" t="s">
        <v>41</v>
      </c>
      <c r="AO5" s="1" t="s">
        <v>41</v>
      </c>
    </row>
    <row r="6" spans="1:41" x14ac:dyDescent="0.35">
      <c r="A6" s="1" t="s">
        <v>41</v>
      </c>
      <c r="B6" s="1" t="s">
        <v>41</v>
      </c>
      <c r="C6" s="1" t="s">
        <v>41</v>
      </c>
      <c r="D6" s="1" t="s">
        <v>41</v>
      </c>
      <c r="E6" s="1" t="s">
        <v>41</v>
      </c>
      <c r="F6" s="1" t="s">
        <v>41</v>
      </c>
      <c r="G6" s="1" t="s">
        <v>41</v>
      </c>
      <c r="H6" s="1" t="s">
        <v>41</v>
      </c>
      <c r="I6" s="1" t="s">
        <v>41</v>
      </c>
      <c r="J6" s="1" t="s">
        <v>41</v>
      </c>
      <c r="K6" s="1" t="s">
        <v>41</v>
      </c>
      <c r="L6" s="1" t="s">
        <v>41</v>
      </c>
      <c r="M6" s="1" t="s">
        <v>41</v>
      </c>
      <c r="N6" s="1" t="s">
        <v>41</v>
      </c>
      <c r="O6" s="1" t="s">
        <v>41</v>
      </c>
      <c r="P6" s="1" t="s">
        <v>41</v>
      </c>
      <c r="Q6" s="1" t="s">
        <v>41</v>
      </c>
      <c r="R6" s="1" t="s">
        <v>41</v>
      </c>
      <c r="S6" s="1" t="s">
        <v>41</v>
      </c>
      <c r="T6" s="1" t="s">
        <v>41</v>
      </c>
      <c r="U6" s="1" t="s">
        <v>41</v>
      </c>
      <c r="V6" s="1" t="s">
        <v>41</v>
      </c>
      <c r="W6" s="1" t="s">
        <v>41</v>
      </c>
      <c r="X6" s="1" t="s">
        <v>41</v>
      </c>
      <c r="Y6" s="1" t="s">
        <v>41</v>
      </c>
      <c r="Z6" s="1" t="s">
        <v>41</v>
      </c>
      <c r="AA6" s="1" t="s">
        <v>41</v>
      </c>
      <c r="AB6" s="1" t="s">
        <v>41</v>
      </c>
      <c r="AC6" s="1" t="s">
        <v>41</v>
      </c>
      <c r="AD6" s="1" t="s">
        <v>41</v>
      </c>
      <c r="AE6" s="1" t="s">
        <v>41</v>
      </c>
      <c r="AF6" s="1" t="s">
        <v>41</v>
      </c>
      <c r="AG6" s="1" t="s">
        <v>41</v>
      </c>
      <c r="AH6" s="1" t="s">
        <v>41</v>
      </c>
      <c r="AI6" s="1" t="s">
        <v>41</v>
      </c>
      <c r="AJ6" s="1" t="s">
        <v>41</v>
      </c>
      <c r="AK6" s="1" t="s">
        <v>41</v>
      </c>
      <c r="AL6" s="1" t="s">
        <v>41</v>
      </c>
      <c r="AM6" s="1" t="s">
        <v>41</v>
      </c>
      <c r="AN6" s="1" t="s">
        <v>41</v>
      </c>
      <c r="AO6" s="1" t="s">
        <v>41</v>
      </c>
    </row>
    <row r="7" spans="1:41" x14ac:dyDescent="0.35">
      <c r="A7" s="1" t="s">
        <v>41</v>
      </c>
      <c r="B7" s="1" t="s">
        <v>41</v>
      </c>
      <c r="C7" s="1" t="s">
        <v>41</v>
      </c>
      <c r="D7" s="1" t="s">
        <v>41</v>
      </c>
      <c r="E7" s="1" t="s">
        <v>41</v>
      </c>
      <c r="F7" s="1" t="s">
        <v>41</v>
      </c>
      <c r="G7" s="1" t="s">
        <v>41</v>
      </c>
      <c r="H7" s="1" t="s">
        <v>41</v>
      </c>
      <c r="I7" s="1" t="s">
        <v>41</v>
      </c>
      <c r="J7" s="1" t="s">
        <v>41</v>
      </c>
      <c r="K7" s="1" t="s">
        <v>41</v>
      </c>
      <c r="L7" s="1" t="s">
        <v>41</v>
      </c>
      <c r="M7" s="1" t="s">
        <v>41</v>
      </c>
      <c r="N7" s="1" t="s">
        <v>41</v>
      </c>
      <c r="O7" s="1" t="s">
        <v>41</v>
      </c>
      <c r="P7" s="1" t="s">
        <v>41</v>
      </c>
      <c r="Q7" s="1" t="s">
        <v>41</v>
      </c>
      <c r="R7" s="1" t="s">
        <v>41</v>
      </c>
      <c r="S7" s="1" t="s">
        <v>41</v>
      </c>
      <c r="T7" s="1" t="s">
        <v>41</v>
      </c>
      <c r="U7" s="1" t="s">
        <v>41</v>
      </c>
      <c r="V7" s="1" t="s">
        <v>41</v>
      </c>
      <c r="W7" s="1" t="s">
        <v>41</v>
      </c>
      <c r="X7" s="1" t="s">
        <v>41</v>
      </c>
      <c r="Y7" s="1" t="s">
        <v>41</v>
      </c>
      <c r="Z7" s="1" t="s">
        <v>41</v>
      </c>
      <c r="AA7" s="1" t="s">
        <v>41</v>
      </c>
      <c r="AB7" s="1" t="s">
        <v>41</v>
      </c>
      <c r="AC7" s="1" t="s">
        <v>41</v>
      </c>
      <c r="AD7" s="1" t="s">
        <v>41</v>
      </c>
      <c r="AE7" s="1" t="s">
        <v>41</v>
      </c>
      <c r="AF7" s="1" t="s">
        <v>41</v>
      </c>
      <c r="AG7" s="1" t="s">
        <v>41</v>
      </c>
      <c r="AH7" s="1" t="s">
        <v>41</v>
      </c>
      <c r="AI7" s="1" t="s">
        <v>41</v>
      </c>
      <c r="AJ7" s="1" t="s">
        <v>41</v>
      </c>
      <c r="AK7" s="1" t="s">
        <v>41</v>
      </c>
      <c r="AL7" s="1" t="s">
        <v>41</v>
      </c>
      <c r="AM7" s="1" t="s">
        <v>41</v>
      </c>
      <c r="AN7" s="1" t="s">
        <v>41</v>
      </c>
      <c r="AO7" s="1" t="s">
        <v>41</v>
      </c>
    </row>
    <row r="8" spans="1:41" x14ac:dyDescent="0.35">
      <c r="A8" s="1" t="s">
        <v>41</v>
      </c>
      <c r="B8" s="1" t="s">
        <v>41</v>
      </c>
      <c r="C8" s="1" t="s">
        <v>41</v>
      </c>
      <c r="D8" s="1" t="s">
        <v>41</v>
      </c>
      <c r="E8" s="1" t="s">
        <v>41</v>
      </c>
      <c r="F8" s="1" t="s">
        <v>41</v>
      </c>
      <c r="G8" s="1" t="s">
        <v>41</v>
      </c>
      <c r="H8" s="1" t="s">
        <v>41</v>
      </c>
      <c r="I8" s="1" t="s">
        <v>41</v>
      </c>
      <c r="J8" s="1" t="s">
        <v>41</v>
      </c>
      <c r="K8" s="1" t="s">
        <v>41</v>
      </c>
      <c r="L8" s="1" t="s">
        <v>41</v>
      </c>
      <c r="M8" s="1" t="s">
        <v>41</v>
      </c>
      <c r="N8" s="1" t="s">
        <v>41</v>
      </c>
      <c r="O8" s="1" t="s">
        <v>41</v>
      </c>
      <c r="P8" s="1" t="s">
        <v>41</v>
      </c>
      <c r="Q8" s="1" t="s">
        <v>41</v>
      </c>
      <c r="R8" s="1" t="s">
        <v>41</v>
      </c>
      <c r="S8" s="1" t="s">
        <v>41</v>
      </c>
      <c r="T8" s="1" t="s">
        <v>41</v>
      </c>
      <c r="U8" s="1" t="s">
        <v>41</v>
      </c>
      <c r="V8" s="1" t="s">
        <v>41</v>
      </c>
      <c r="W8" s="1" t="s">
        <v>41</v>
      </c>
      <c r="X8" s="1" t="s">
        <v>41</v>
      </c>
      <c r="Y8" s="1" t="s">
        <v>41</v>
      </c>
      <c r="Z8" s="1" t="s">
        <v>41</v>
      </c>
      <c r="AA8" s="1" t="s">
        <v>41</v>
      </c>
      <c r="AB8" s="1" t="s">
        <v>41</v>
      </c>
      <c r="AC8" s="1" t="s">
        <v>41</v>
      </c>
      <c r="AD8" s="1" t="s">
        <v>41</v>
      </c>
      <c r="AE8" s="1" t="s">
        <v>41</v>
      </c>
      <c r="AF8" s="1" t="s">
        <v>41</v>
      </c>
      <c r="AG8" s="1" t="s">
        <v>41</v>
      </c>
      <c r="AH8" s="1" t="s">
        <v>41</v>
      </c>
      <c r="AI8" s="1" t="s">
        <v>41</v>
      </c>
      <c r="AJ8" s="1" t="s">
        <v>41</v>
      </c>
      <c r="AK8" s="1" t="s">
        <v>41</v>
      </c>
      <c r="AL8" s="1" t="s">
        <v>41</v>
      </c>
      <c r="AM8" s="1" t="s">
        <v>41</v>
      </c>
      <c r="AN8" s="1" t="s">
        <v>41</v>
      </c>
      <c r="AO8" s="1" t="s">
        <v>41</v>
      </c>
    </row>
    <row r="9" spans="1:41" x14ac:dyDescent="0.35">
      <c r="A9" s="1" t="s">
        <v>41</v>
      </c>
      <c r="B9" s="1" t="s">
        <v>41</v>
      </c>
      <c r="C9" s="1" t="s">
        <v>41</v>
      </c>
      <c r="D9" s="1" t="s">
        <v>41</v>
      </c>
      <c r="E9" s="1" t="s">
        <v>41</v>
      </c>
      <c r="F9" s="1" t="s">
        <v>41</v>
      </c>
      <c r="G9" s="1" t="s">
        <v>41</v>
      </c>
      <c r="H9" s="1" t="s">
        <v>41</v>
      </c>
      <c r="I9" s="1" t="s">
        <v>41</v>
      </c>
      <c r="J9" s="1" t="s">
        <v>41</v>
      </c>
      <c r="K9" s="1" t="s">
        <v>41</v>
      </c>
      <c r="L9" s="1" t="s">
        <v>41</v>
      </c>
      <c r="M9" s="1" t="s">
        <v>41</v>
      </c>
      <c r="N9" s="1" t="s">
        <v>41</v>
      </c>
      <c r="O9" s="1" t="s">
        <v>41</v>
      </c>
      <c r="P9" s="1" t="s">
        <v>41</v>
      </c>
      <c r="Q9" s="1" t="s">
        <v>41</v>
      </c>
      <c r="R9" s="1" t="s">
        <v>41</v>
      </c>
      <c r="S9" s="1" t="s">
        <v>41</v>
      </c>
      <c r="T9" s="1" t="s">
        <v>41</v>
      </c>
      <c r="U9" s="1" t="s">
        <v>41</v>
      </c>
      <c r="V9" s="1" t="s">
        <v>41</v>
      </c>
      <c r="W9" s="1" t="s">
        <v>41</v>
      </c>
      <c r="X9" s="1" t="s">
        <v>41</v>
      </c>
      <c r="Y9" s="1" t="s">
        <v>41</v>
      </c>
      <c r="Z9" s="1" t="s">
        <v>41</v>
      </c>
      <c r="AA9" s="1" t="s">
        <v>41</v>
      </c>
      <c r="AB9" s="1" t="s">
        <v>41</v>
      </c>
      <c r="AC9" s="1" t="s">
        <v>41</v>
      </c>
      <c r="AD9" s="1" t="s">
        <v>41</v>
      </c>
      <c r="AE9" s="1" t="s">
        <v>41</v>
      </c>
      <c r="AF9" s="1" t="s">
        <v>41</v>
      </c>
      <c r="AG9" s="1" t="s">
        <v>41</v>
      </c>
      <c r="AH9" s="1" t="s">
        <v>41</v>
      </c>
      <c r="AI9" s="1" t="s">
        <v>41</v>
      </c>
      <c r="AJ9" s="1" t="s">
        <v>41</v>
      </c>
      <c r="AK9" s="1" t="s">
        <v>41</v>
      </c>
      <c r="AL9" s="1" t="s">
        <v>41</v>
      </c>
      <c r="AM9" s="1" t="s">
        <v>41</v>
      </c>
      <c r="AN9" s="1" t="s">
        <v>41</v>
      </c>
      <c r="AO9" s="1" t="s">
        <v>41</v>
      </c>
    </row>
    <row r="10" spans="1:41" x14ac:dyDescent="0.35">
      <c r="A10" s="1" t="s">
        <v>41</v>
      </c>
      <c r="B10" s="1" t="s">
        <v>41</v>
      </c>
      <c r="C10" s="1" t="s">
        <v>41</v>
      </c>
      <c r="D10" s="1" t="s">
        <v>41</v>
      </c>
      <c r="E10" s="1" t="s">
        <v>41</v>
      </c>
      <c r="F10" s="1" t="s">
        <v>41</v>
      </c>
      <c r="G10" s="1" t="s">
        <v>41</v>
      </c>
      <c r="H10" s="1" t="s">
        <v>41</v>
      </c>
      <c r="I10" s="1" t="s">
        <v>41</v>
      </c>
      <c r="J10" s="1" t="s">
        <v>41</v>
      </c>
      <c r="K10" s="1" t="s">
        <v>41</v>
      </c>
      <c r="L10" s="1" t="s">
        <v>41</v>
      </c>
      <c r="M10" s="1" t="s">
        <v>41</v>
      </c>
      <c r="N10" s="1" t="s">
        <v>41</v>
      </c>
      <c r="O10" s="1" t="s">
        <v>41</v>
      </c>
      <c r="P10" s="1" t="s">
        <v>41</v>
      </c>
      <c r="Q10" s="1" t="s">
        <v>41</v>
      </c>
      <c r="R10" s="1" t="s">
        <v>41</v>
      </c>
      <c r="S10" s="1" t="s">
        <v>41</v>
      </c>
      <c r="T10" s="1" t="s">
        <v>41</v>
      </c>
      <c r="U10" s="1" t="s">
        <v>41</v>
      </c>
      <c r="V10" s="1" t="s">
        <v>41</v>
      </c>
      <c r="W10" s="1" t="s">
        <v>41</v>
      </c>
      <c r="X10" s="1" t="s">
        <v>41</v>
      </c>
      <c r="Y10" s="1" t="s">
        <v>41</v>
      </c>
      <c r="Z10" s="1" t="s">
        <v>41</v>
      </c>
      <c r="AA10" s="1" t="s">
        <v>41</v>
      </c>
      <c r="AB10" s="1" t="s">
        <v>41</v>
      </c>
      <c r="AC10" s="1" t="s">
        <v>41</v>
      </c>
      <c r="AD10" s="1" t="s">
        <v>41</v>
      </c>
      <c r="AE10" s="1" t="s">
        <v>41</v>
      </c>
      <c r="AF10" s="1" t="s">
        <v>41</v>
      </c>
      <c r="AG10" s="1" t="s">
        <v>41</v>
      </c>
      <c r="AH10" s="1" t="s">
        <v>41</v>
      </c>
      <c r="AI10" s="1" t="s">
        <v>41</v>
      </c>
      <c r="AJ10" s="1" t="s">
        <v>41</v>
      </c>
      <c r="AK10" s="1" t="s">
        <v>41</v>
      </c>
      <c r="AL10" s="1" t="s">
        <v>41</v>
      </c>
      <c r="AM10" s="1" t="s">
        <v>41</v>
      </c>
      <c r="AN10" s="1" t="s">
        <v>41</v>
      </c>
      <c r="AO10" s="1" t="s">
        <v>41</v>
      </c>
    </row>
    <row r="11" spans="1:41" x14ac:dyDescent="0.35">
      <c r="A11" s="1" t="s">
        <v>41</v>
      </c>
      <c r="B11" s="1" t="s">
        <v>41</v>
      </c>
      <c r="C11" s="1" t="s">
        <v>41</v>
      </c>
      <c r="D11" s="1" t="s">
        <v>41</v>
      </c>
      <c r="E11" s="1" t="s">
        <v>41</v>
      </c>
      <c r="F11" s="1" t="s">
        <v>41</v>
      </c>
      <c r="G11" s="1" t="s">
        <v>41</v>
      </c>
      <c r="H11" s="1" t="s">
        <v>41</v>
      </c>
      <c r="I11" s="1" t="s">
        <v>41</v>
      </c>
      <c r="J11" s="1" t="s">
        <v>41</v>
      </c>
      <c r="K11" s="1" t="s">
        <v>41</v>
      </c>
      <c r="L11" s="1" t="s">
        <v>41</v>
      </c>
      <c r="M11" s="1" t="s">
        <v>41</v>
      </c>
      <c r="N11" s="1" t="s">
        <v>41</v>
      </c>
      <c r="O11" s="1" t="s">
        <v>41</v>
      </c>
      <c r="P11" s="1" t="s">
        <v>41</v>
      </c>
      <c r="Q11" s="1" t="s">
        <v>41</v>
      </c>
      <c r="R11" s="1" t="s">
        <v>41</v>
      </c>
      <c r="S11" s="1" t="s">
        <v>41</v>
      </c>
      <c r="T11" s="1" t="s">
        <v>41</v>
      </c>
      <c r="U11" s="1" t="s">
        <v>41</v>
      </c>
      <c r="V11" s="1" t="s">
        <v>41</v>
      </c>
      <c r="W11" s="1" t="s">
        <v>41</v>
      </c>
      <c r="X11" s="1" t="s">
        <v>41</v>
      </c>
      <c r="Y11" s="1" t="s">
        <v>41</v>
      </c>
      <c r="Z11" s="1" t="s">
        <v>41</v>
      </c>
      <c r="AA11" s="1" t="s">
        <v>41</v>
      </c>
      <c r="AB11" s="1" t="s">
        <v>41</v>
      </c>
      <c r="AC11" s="1" t="s">
        <v>41</v>
      </c>
      <c r="AD11" s="1" t="s">
        <v>41</v>
      </c>
      <c r="AE11" s="1" t="s">
        <v>41</v>
      </c>
      <c r="AF11" s="1" t="s">
        <v>41</v>
      </c>
      <c r="AG11" s="1" t="s">
        <v>41</v>
      </c>
      <c r="AH11" s="1" t="s">
        <v>41</v>
      </c>
      <c r="AI11" s="1" t="s">
        <v>41</v>
      </c>
      <c r="AJ11" s="1" t="s">
        <v>41</v>
      </c>
      <c r="AK11" s="1" t="s">
        <v>41</v>
      </c>
      <c r="AL11" s="1" t="s">
        <v>41</v>
      </c>
      <c r="AM11" s="1" t="s">
        <v>41</v>
      </c>
      <c r="AN11" s="1" t="s">
        <v>41</v>
      </c>
      <c r="AO11" s="1" t="s">
        <v>41</v>
      </c>
    </row>
    <row r="13" spans="1:41" x14ac:dyDescent="0.35">
      <c r="A13" s="2" t="s">
        <v>42</v>
      </c>
    </row>
    <row r="15" spans="1:41" x14ac:dyDescent="0.35">
      <c r="A15" s="2" t="s">
        <v>43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44E37-0F0B-4656-98BE-049DE42E9178}">
  <dimension ref="A1:AO15"/>
  <sheetViews>
    <sheetView workbookViewId="0">
      <selection activeCell="A15" sqref="A15"/>
    </sheetView>
  </sheetViews>
  <sheetFormatPr baseColWidth="10" defaultRowHeight="14.5" x14ac:dyDescent="0.35"/>
  <cols>
    <col min="1" max="1" width="7.453125" bestFit="1" customWidth="1"/>
    <col min="2" max="2" width="7.7265625" bestFit="1" customWidth="1"/>
    <col min="3" max="3" width="7.36328125" bestFit="1" customWidth="1"/>
    <col min="4" max="4" width="7.7265625" bestFit="1" customWidth="1"/>
    <col min="5" max="5" width="7.90625" bestFit="1" customWidth="1"/>
    <col min="6" max="6" width="6.36328125" bestFit="1" customWidth="1"/>
    <col min="7" max="7" width="7.453125" bestFit="1" customWidth="1"/>
    <col min="8" max="8" width="7.7265625" bestFit="1" customWidth="1"/>
    <col min="9" max="9" width="8" bestFit="1" customWidth="1"/>
    <col min="10" max="10" width="6.81640625" bestFit="1" customWidth="1"/>
    <col min="11" max="11" width="7.453125" bestFit="1" customWidth="1"/>
    <col min="12" max="12" width="7.6328125" bestFit="1" customWidth="1"/>
    <col min="13" max="13" width="9" bestFit="1" customWidth="1"/>
    <col min="14" max="15" width="7.90625" bestFit="1" customWidth="1"/>
    <col min="16" max="16" width="7.36328125" bestFit="1" customWidth="1"/>
    <col min="17" max="17" width="7.1796875" bestFit="1" customWidth="1"/>
    <col min="18" max="18" width="7.90625" bestFit="1" customWidth="1"/>
    <col min="19" max="19" width="6.90625" bestFit="1" customWidth="1"/>
    <col min="20" max="20" width="5.54296875" bestFit="1" customWidth="1"/>
    <col min="21" max="22" width="6.54296875" bestFit="1" customWidth="1"/>
    <col min="23" max="23" width="7.453125" bestFit="1" customWidth="1"/>
    <col min="24" max="24" width="6.54296875" bestFit="1" customWidth="1"/>
    <col min="25" max="25" width="7.6328125" bestFit="1" customWidth="1"/>
    <col min="26" max="26" width="7.453125" bestFit="1" customWidth="1"/>
    <col min="27" max="27" width="8" bestFit="1" customWidth="1"/>
    <col min="28" max="28" width="6.26953125" bestFit="1" customWidth="1"/>
    <col min="29" max="29" width="7.7265625" bestFit="1" customWidth="1"/>
    <col min="30" max="30" width="7.90625" bestFit="1" customWidth="1"/>
    <col min="31" max="32" width="7.6328125" bestFit="1" customWidth="1"/>
    <col min="33" max="33" width="5" bestFit="1" customWidth="1"/>
    <col min="34" max="34" width="7.90625" bestFit="1" customWidth="1"/>
    <col min="35" max="35" width="5.54296875" bestFit="1" customWidth="1"/>
    <col min="36" max="36" width="8.7265625" bestFit="1" customWidth="1"/>
    <col min="37" max="37" width="7.36328125" bestFit="1" customWidth="1"/>
    <col min="38" max="38" width="8.1796875" bestFit="1" customWidth="1"/>
    <col min="39" max="39" width="7.453125" bestFit="1" customWidth="1"/>
    <col min="40" max="40" width="7.1796875" bestFit="1" customWidth="1"/>
    <col min="41" max="41" width="9.08984375" bestFit="1" customWidth="1"/>
  </cols>
  <sheetData>
    <row r="1" spans="1:4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x14ac:dyDescent="0.35">
      <c r="A2" s="1" t="s">
        <v>41</v>
      </c>
      <c r="B2" s="1" t="s">
        <v>41</v>
      </c>
      <c r="C2" s="1" t="s">
        <v>41</v>
      </c>
      <c r="D2" s="1" t="s">
        <v>41</v>
      </c>
      <c r="E2" s="1" t="s">
        <v>41</v>
      </c>
      <c r="F2" s="1" t="s">
        <v>41</v>
      </c>
      <c r="G2" s="1" t="s">
        <v>41</v>
      </c>
      <c r="H2" s="1" t="s">
        <v>41</v>
      </c>
      <c r="I2" s="1" t="s">
        <v>41</v>
      </c>
      <c r="J2" s="1" t="s">
        <v>41</v>
      </c>
      <c r="K2" s="1" t="s">
        <v>41</v>
      </c>
      <c r="L2" s="1" t="s">
        <v>41</v>
      </c>
      <c r="M2" s="1" t="s">
        <v>41</v>
      </c>
      <c r="N2" s="1" t="s">
        <v>41</v>
      </c>
      <c r="O2" s="1" t="s">
        <v>41</v>
      </c>
      <c r="P2" s="1" t="s">
        <v>41</v>
      </c>
      <c r="Q2" s="1" t="s">
        <v>41</v>
      </c>
      <c r="R2" s="1" t="s">
        <v>41</v>
      </c>
      <c r="S2" s="1" t="s">
        <v>41</v>
      </c>
      <c r="T2" s="1" t="s">
        <v>41</v>
      </c>
      <c r="U2" s="1" t="s">
        <v>41</v>
      </c>
      <c r="V2" s="1" t="s">
        <v>41</v>
      </c>
      <c r="W2" s="1" t="s">
        <v>41</v>
      </c>
      <c r="X2" s="1" t="s">
        <v>41</v>
      </c>
      <c r="Y2" s="1" t="s">
        <v>41</v>
      </c>
      <c r="Z2" s="1" t="s">
        <v>41</v>
      </c>
      <c r="AA2" s="1" t="s">
        <v>41</v>
      </c>
      <c r="AB2" s="1" t="s">
        <v>41</v>
      </c>
      <c r="AC2" s="1" t="s">
        <v>41</v>
      </c>
      <c r="AD2" s="1" t="s">
        <v>41</v>
      </c>
      <c r="AE2" s="1" t="s">
        <v>41</v>
      </c>
      <c r="AF2" s="1" t="s">
        <v>41</v>
      </c>
      <c r="AG2" s="1" t="s">
        <v>41</v>
      </c>
      <c r="AH2" s="1" t="s">
        <v>41</v>
      </c>
      <c r="AI2" s="1" t="s">
        <v>41</v>
      </c>
      <c r="AJ2" s="1" t="s">
        <v>41</v>
      </c>
      <c r="AK2" s="1" t="s">
        <v>41</v>
      </c>
      <c r="AL2" s="1" t="s">
        <v>41</v>
      </c>
      <c r="AM2" s="1" t="s">
        <v>41</v>
      </c>
      <c r="AN2" s="1" t="s">
        <v>41</v>
      </c>
      <c r="AO2" s="1" t="s">
        <v>41</v>
      </c>
    </row>
    <row r="3" spans="1:41" x14ac:dyDescent="0.35">
      <c r="A3" s="1" t="s">
        <v>41</v>
      </c>
      <c r="B3" s="1" t="s">
        <v>41</v>
      </c>
      <c r="C3" s="1" t="s">
        <v>41</v>
      </c>
      <c r="D3" s="1" t="s">
        <v>41</v>
      </c>
      <c r="E3" s="1" t="s">
        <v>41</v>
      </c>
      <c r="F3" s="1" t="s">
        <v>41</v>
      </c>
      <c r="G3" s="1" t="s">
        <v>41</v>
      </c>
      <c r="H3" s="1" t="s">
        <v>41</v>
      </c>
      <c r="I3" s="1" t="s">
        <v>41</v>
      </c>
      <c r="J3" s="1" t="s">
        <v>41</v>
      </c>
      <c r="K3" s="1" t="s">
        <v>41</v>
      </c>
      <c r="L3" s="1" t="s">
        <v>41</v>
      </c>
      <c r="M3" s="1" t="s">
        <v>41</v>
      </c>
      <c r="N3" s="1" t="s">
        <v>41</v>
      </c>
      <c r="O3" s="1" t="s">
        <v>41</v>
      </c>
      <c r="P3" s="1" t="s">
        <v>41</v>
      </c>
      <c r="Q3" s="1" t="s">
        <v>41</v>
      </c>
      <c r="R3" s="1" t="s">
        <v>41</v>
      </c>
      <c r="S3" s="1" t="s">
        <v>41</v>
      </c>
      <c r="T3" s="1" t="s">
        <v>41</v>
      </c>
      <c r="U3" s="1" t="s">
        <v>41</v>
      </c>
      <c r="V3" s="1" t="s">
        <v>41</v>
      </c>
      <c r="W3" s="1" t="s">
        <v>41</v>
      </c>
      <c r="X3" s="1" t="s">
        <v>41</v>
      </c>
      <c r="Y3" s="1" t="s">
        <v>41</v>
      </c>
      <c r="Z3" s="1" t="s">
        <v>41</v>
      </c>
      <c r="AA3" s="1" t="s">
        <v>41</v>
      </c>
      <c r="AB3" s="1" t="s">
        <v>41</v>
      </c>
      <c r="AC3" s="1" t="s">
        <v>41</v>
      </c>
      <c r="AD3" s="1" t="s">
        <v>41</v>
      </c>
      <c r="AE3" s="1" t="s">
        <v>41</v>
      </c>
      <c r="AF3" s="1" t="s">
        <v>41</v>
      </c>
      <c r="AG3" s="1" t="s">
        <v>41</v>
      </c>
      <c r="AH3" s="1" t="s">
        <v>41</v>
      </c>
      <c r="AI3" s="1" t="s">
        <v>41</v>
      </c>
      <c r="AJ3" s="1" t="s">
        <v>41</v>
      </c>
      <c r="AK3" s="1" t="s">
        <v>41</v>
      </c>
      <c r="AL3" s="1" t="s">
        <v>41</v>
      </c>
      <c r="AM3" s="1" t="s">
        <v>41</v>
      </c>
      <c r="AN3" s="1" t="s">
        <v>41</v>
      </c>
      <c r="AO3" s="1" t="s">
        <v>41</v>
      </c>
    </row>
    <row r="4" spans="1:41" x14ac:dyDescent="0.35">
      <c r="A4" s="1" t="s">
        <v>41</v>
      </c>
      <c r="B4" s="1" t="s">
        <v>41</v>
      </c>
      <c r="C4" s="1" t="s">
        <v>41</v>
      </c>
      <c r="D4" s="1" t="s">
        <v>41</v>
      </c>
      <c r="E4" s="1" t="s">
        <v>41</v>
      </c>
      <c r="F4" s="1" t="s">
        <v>41</v>
      </c>
      <c r="G4" s="1" t="s">
        <v>41</v>
      </c>
      <c r="H4" s="1" t="s">
        <v>41</v>
      </c>
      <c r="I4" s="1" t="s">
        <v>41</v>
      </c>
      <c r="J4" s="1" t="s">
        <v>41</v>
      </c>
      <c r="K4" s="1" t="s">
        <v>41</v>
      </c>
      <c r="L4" s="1" t="s">
        <v>41</v>
      </c>
      <c r="M4" s="1" t="s">
        <v>41</v>
      </c>
      <c r="N4" s="1" t="s">
        <v>41</v>
      </c>
      <c r="O4" s="1" t="s">
        <v>41</v>
      </c>
      <c r="P4" s="1" t="s">
        <v>41</v>
      </c>
      <c r="Q4" s="1" t="s">
        <v>41</v>
      </c>
      <c r="R4" s="1" t="s">
        <v>41</v>
      </c>
      <c r="S4" s="1" t="s">
        <v>41</v>
      </c>
      <c r="T4" s="1" t="s">
        <v>41</v>
      </c>
      <c r="U4" s="1" t="s">
        <v>41</v>
      </c>
      <c r="V4" s="1" t="s">
        <v>41</v>
      </c>
      <c r="W4" s="1" t="s">
        <v>41</v>
      </c>
      <c r="X4" s="1" t="s">
        <v>41</v>
      </c>
      <c r="Y4" s="1" t="s">
        <v>41</v>
      </c>
      <c r="Z4" s="1" t="s">
        <v>41</v>
      </c>
      <c r="AA4" s="1" t="s">
        <v>41</v>
      </c>
      <c r="AB4" s="1" t="s">
        <v>41</v>
      </c>
      <c r="AC4" s="1" t="s">
        <v>41</v>
      </c>
      <c r="AD4" s="1" t="s">
        <v>41</v>
      </c>
      <c r="AE4" s="1" t="s">
        <v>41</v>
      </c>
      <c r="AF4" s="1" t="s">
        <v>41</v>
      </c>
      <c r="AG4" s="1" t="s">
        <v>41</v>
      </c>
      <c r="AH4" s="1" t="s">
        <v>41</v>
      </c>
      <c r="AI4" s="1" t="s">
        <v>41</v>
      </c>
      <c r="AJ4" s="1" t="s">
        <v>41</v>
      </c>
      <c r="AK4" s="1" t="s">
        <v>41</v>
      </c>
      <c r="AL4" s="1" t="s">
        <v>41</v>
      </c>
      <c r="AM4" s="1" t="s">
        <v>41</v>
      </c>
      <c r="AN4" s="1" t="s">
        <v>41</v>
      </c>
      <c r="AO4" s="1" t="s">
        <v>41</v>
      </c>
    </row>
    <row r="5" spans="1:41" x14ac:dyDescent="0.35">
      <c r="A5" s="1" t="s">
        <v>41</v>
      </c>
      <c r="B5" s="1" t="s">
        <v>41</v>
      </c>
      <c r="C5" s="1" t="s">
        <v>41</v>
      </c>
      <c r="D5" s="1" t="s">
        <v>41</v>
      </c>
      <c r="E5" s="1" t="s">
        <v>41</v>
      </c>
      <c r="F5" s="1" t="s">
        <v>41</v>
      </c>
      <c r="G5" s="1" t="s">
        <v>41</v>
      </c>
      <c r="H5" s="1" t="s">
        <v>41</v>
      </c>
      <c r="I5" s="1" t="s">
        <v>41</v>
      </c>
      <c r="J5" s="1" t="s">
        <v>41</v>
      </c>
      <c r="K5" s="1" t="s">
        <v>41</v>
      </c>
      <c r="L5" s="1" t="s">
        <v>41</v>
      </c>
      <c r="M5" s="1" t="s">
        <v>41</v>
      </c>
      <c r="N5" s="1" t="s">
        <v>41</v>
      </c>
      <c r="O5" s="1" t="s">
        <v>41</v>
      </c>
      <c r="P5" s="1" t="s">
        <v>41</v>
      </c>
      <c r="Q5" s="1" t="s">
        <v>41</v>
      </c>
      <c r="R5" s="1" t="s">
        <v>41</v>
      </c>
      <c r="S5" s="1" t="s">
        <v>41</v>
      </c>
      <c r="T5" s="1" t="s">
        <v>41</v>
      </c>
      <c r="U5" s="1" t="s">
        <v>41</v>
      </c>
      <c r="V5" s="1" t="s">
        <v>41</v>
      </c>
      <c r="W5" s="1" t="s">
        <v>41</v>
      </c>
      <c r="X5" s="1" t="s">
        <v>41</v>
      </c>
      <c r="Y5" s="1" t="s">
        <v>41</v>
      </c>
      <c r="Z5" s="1" t="s">
        <v>41</v>
      </c>
      <c r="AA5" s="1" t="s">
        <v>41</v>
      </c>
      <c r="AB5" s="1" t="s">
        <v>41</v>
      </c>
      <c r="AC5" s="1" t="s">
        <v>41</v>
      </c>
      <c r="AD5" s="1" t="s">
        <v>41</v>
      </c>
      <c r="AE5" s="1" t="s">
        <v>41</v>
      </c>
      <c r="AF5" s="1" t="s">
        <v>41</v>
      </c>
      <c r="AG5" s="1" t="s">
        <v>41</v>
      </c>
      <c r="AH5" s="1" t="s">
        <v>41</v>
      </c>
      <c r="AI5" s="1" t="s">
        <v>41</v>
      </c>
      <c r="AJ5" s="1" t="s">
        <v>41</v>
      </c>
      <c r="AK5" s="1" t="s">
        <v>41</v>
      </c>
      <c r="AL5" s="1" t="s">
        <v>41</v>
      </c>
      <c r="AM5" s="1" t="s">
        <v>41</v>
      </c>
      <c r="AN5" s="1" t="s">
        <v>41</v>
      </c>
      <c r="AO5" s="1" t="s">
        <v>41</v>
      </c>
    </row>
    <row r="6" spans="1:41" x14ac:dyDescent="0.35">
      <c r="A6" s="1" t="s">
        <v>41</v>
      </c>
      <c r="B6" s="1" t="s">
        <v>41</v>
      </c>
      <c r="C6" s="1" t="s">
        <v>41</v>
      </c>
      <c r="D6" s="1" t="s">
        <v>41</v>
      </c>
      <c r="E6" s="1" t="s">
        <v>41</v>
      </c>
      <c r="F6" s="1" t="s">
        <v>41</v>
      </c>
      <c r="G6" s="1" t="s">
        <v>41</v>
      </c>
      <c r="H6" s="1" t="s">
        <v>41</v>
      </c>
      <c r="I6" s="1" t="s">
        <v>41</v>
      </c>
      <c r="J6" s="1" t="s">
        <v>41</v>
      </c>
      <c r="K6" s="1" t="s">
        <v>41</v>
      </c>
      <c r="L6" s="1" t="s">
        <v>41</v>
      </c>
      <c r="M6" s="1" t="s">
        <v>41</v>
      </c>
      <c r="N6" s="1" t="s">
        <v>41</v>
      </c>
      <c r="O6" s="1" t="s">
        <v>41</v>
      </c>
      <c r="P6" s="1" t="s">
        <v>41</v>
      </c>
      <c r="Q6" s="1" t="s">
        <v>41</v>
      </c>
      <c r="R6" s="1" t="s">
        <v>41</v>
      </c>
      <c r="S6" s="1" t="s">
        <v>41</v>
      </c>
      <c r="T6" s="1" t="s">
        <v>41</v>
      </c>
      <c r="U6" s="1" t="s">
        <v>41</v>
      </c>
      <c r="V6" s="1" t="s">
        <v>41</v>
      </c>
      <c r="W6" s="1" t="s">
        <v>41</v>
      </c>
      <c r="X6" s="1" t="s">
        <v>41</v>
      </c>
      <c r="Y6" s="1" t="s">
        <v>41</v>
      </c>
      <c r="Z6" s="1" t="s">
        <v>41</v>
      </c>
      <c r="AA6" s="1" t="s">
        <v>41</v>
      </c>
      <c r="AB6" s="1" t="s">
        <v>41</v>
      </c>
      <c r="AC6" s="1" t="s">
        <v>41</v>
      </c>
      <c r="AD6" s="1" t="s">
        <v>41</v>
      </c>
      <c r="AE6" s="1" t="s">
        <v>41</v>
      </c>
      <c r="AF6" s="1" t="s">
        <v>41</v>
      </c>
      <c r="AG6" s="1" t="s">
        <v>41</v>
      </c>
      <c r="AH6" s="1" t="s">
        <v>41</v>
      </c>
      <c r="AI6" s="1" t="s">
        <v>41</v>
      </c>
      <c r="AJ6" s="1" t="s">
        <v>41</v>
      </c>
      <c r="AK6" s="1" t="s">
        <v>41</v>
      </c>
      <c r="AL6" s="1" t="s">
        <v>41</v>
      </c>
      <c r="AM6" s="1" t="s">
        <v>41</v>
      </c>
      <c r="AN6" s="1" t="s">
        <v>41</v>
      </c>
      <c r="AO6" s="1" t="s">
        <v>41</v>
      </c>
    </row>
    <row r="7" spans="1:41" x14ac:dyDescent="0.35">
      <c r="A7" s="1" t="s">
        <v>41</v>
      </c>
      <c r="B7" s="1" t="s">
        <v>41</v>
      </c>
      <c r="C7" s="1" t="s">
        <v>41</v>
      </c>
      <c r="D7" s="1" t="s">
        <v>41</v>
      </c>
      <c r="E7" s="1" t="s">
        <v>41</v>
      </c>
      <c r="F7" s="1" t="s">
        <v>41</v>
      </c>
      <c r="G7" s="1" t="s">
        <v>41</v>
      </c>
      <c r="H7" s="1" t="s">
        <v>41</v>
      </c>
      <c r="I7" s="1" t="s">
        <v>41</v>
      </c>
      <c r="J7" s="1" t="s">
        <v>41</v>
      </c>
      <c r="K7" s="1" t="s">
        <v>41</v>
      </c>
      <c r="L7" s="1" t="s">
        <v>41</v>
      </c>
      <c r="M7" s="1" t="s">
        <v>41</v>
      </c>
      <c r="N7" s="1" t="s">
        <v>41</v>
      </c>
      <c r="O7" s="1" t="s">
        <v>41</v>
      </c>
      <c r="P7" s="1" t="s">
        <v>41</v>
      </c>
      <c r="Q7" s="1" t="s">
        <v>41</v>
      </c>
      <c r="R7" s="1" t="s">
        <v>41</v>
      </c>
      <c r="S7" s="1" t="s">
        <v>41</v>
      </c>
      <c r="T7" s="1" t="s">
        <v>41</v>
      </c>
      <c r="U7" s="1" t="s">
        <v>41</v>
      </c>
      <c r="V7" s="1" t="s">
        <v>41</v>
      </c>
      <c r="W7" s="1" t="s">
        <v>41</v>
      </c>
      <c r="X7" s="1" t="s">
        <v>41</v>
      </c>
      <c r="Y7" s="1" t="s">
        <v>41</v>
      </c>
      <c r="Z7" s="1" t="s">
        <v>41</v>
      </c>
      <c r="AA7" s="1" t="s">
        <v>41</v>
      </c>
      <c r="AB7" s="1" t="s">
        <v>41</v>
      </c>
      <c r="AC7" s="1" t="s">
        <v>41</v>
      </c>
      <c r="AD7" s="1" t="s">
        <v>41</v>
      </c>
      <c r="AE7" s="1" t="s">
        <v>41</v>
      </c>
      <c r="AF7" s="1" t="s">
        <v>41</v>
      </c>
      <c r="AG7" s="1" t="s">
        <v>41</v>
      </c>
      <c r="AH7" s="1" t="s">
        <v>41</v>
      </c>
      <c r="AI7" s="1" t="s">
        <v>41</v>
      </c>
      <c r="AJ7" s="1" t="s">
        <v>41</v>
      </c>
      <c r="AK7" s="1" t="s">
        <v>41</v>
      </c>
      <c r="AL7" s="1" t="s">
        <v>41</v>
      </c>
      <c r="AM7" s="1" t="s">
        <v>41</v>
      </c>
      <c r="AN7" s="1" t="s">
        <v>41</v>
      </c>
      <c r="AO7" s="1" t="s">
        <v>41</v>
      </c>
    </row>
    <row r="8" spans="1:41" x14ac:dyDescent="0.35">
      <c r="A8" s="1" t="s">
        <v>41</v>
      </c>
      <c r="B8" s="1" t="s">
        <v>41</v>
      </c>
      <c r="C8" s="1" t="s">
        <v>41</v>
      </c>
      <c r="D8" s="1" t="s">
        <v>41</v>
      </c>
      <c r="E8" s="1" t="s">
        <v>41</v>
      </c>
      <c r="F8" s="1" t="s">
        <v>41</v>
      </c>
      <c r="G8" s="1" t="s">
        <v>41</v>
      </c>
      <c r="H8" s="1" t="s">
        <v>41</v>
      </c>
      <c r="I8" s="1" t="s">
        <v>41</v>
      </c>
      <c r="J8" s="1" t="s">
        <v>41</v>
      </c>
      <c r="K8" s="1" t="s">
        <v>41</v>
      </c>
      <c r="L8" s="1" t="s">
        <v>41</v>
      </c>
      <c r="M8" s="1" t="s">
        <v>41</v>
      </c>
      <c r="N8" s="1" t="s">
        <v>41</v>
      </c>
      <c r="O8" s="1" t="s">
        <v>41</v>
      </c>
      <c r="P8" s="1" t="s">
        <v>41</v>
      </c>
      <c r="Q8" s="1" t="s">
        <v>41</v>
      </c>
      <c r="R8" s="1" t="s">
        <v>41</v>
      </c>
      <c r="S8" s="1" t="s">
        <v>41</v>
      </c>
      <c r="T8" s="1" t="s">
        <v>41</v>
      </c>
      <c r="U8" s="1" t="s">
        <v>41</v>
      </c>
      <c r="V8" s="1" t="s">
        <v>41</v>
      </c>
      <c r="W8" s="1" t="s">
        <v>41</v>
      </c>
      <c r="X8" s="1" t="s">
        <v>41</v>
      </c>
      <c r="Y8" s="1" t="s">
        <v>41</v>
      </c>
      <c r="Z8" s="1" t="s">
        <v>41</v>
      </c>
      <c r="AA8" s="1" t="s">
        <v>41</v>
      </c>
      <c r="AB8" s="1" t="s">
        <v>41</v>
      </c>
      <c r="AC8" s="1" t="s">
        <v>41</v>
      </c>
      <c r="AD8" s="1" t="s">
        <v>41</v>
      </c>
      <c r="AE8" s="1" t="s">
        <v>41</v>
      </c>
      <c r="AF8" s="1" t="s">
        <v>41</v>
      </c>
      <c r="AG8" s="1" t="s">
        <v>41</v>
      </c>
      <c r="AH8" s="1" t="s">
        <v>41</v>
      </c>
      <c r="AI8" s="1" t="s">
        <v>41</v>
      </c>
      <c r="AJ8" s="1" t="s">
        <v>41</v>
      </c>
      <c r="AK8" s="1" t="s">
        <v>41</v>
      </c>
      <c r="AL8" s="1" t="s">
        <v>41</v>
      </c>
      <c r="AM8" s="1" t="s">
        <v>41</v>
      </c>
      <c r="AN8" s="1" t="s">
        <v>41</v>
      </c>
      <c r="AO8" s="1" t="s">
        <v>41</v>
      </c>
    </row>
    <row r="9" spans="1:41" x14ac:dyDescent="0.35">
      <c r="A9" s="1" t="s">
        <v>41</v>
      </c>
      <c r="B9" s="1" t="s">
        <v>41</v>
      </c>
      <c r="C9" s="1" t="s">
        <v>41</v>
      </c>
      <c r="D9" s="1" t="s">
        <v>41</v>
      </c>
      <c r="E9" s="1" t="s">
        <v>41</v>
      </c>
      <c r="F9" s="1" t="s">
        <v>41</v>
      </c>
      <c r="G9" s="1" t="s">
        <v>41</v>
      </c>
      <c r="H9" s="1" t="s">
        <v>41</v>
      </c>
      <c r="I9" s="1" t="s">
        <v>41</v>
      </c>
      <c r="J9" s="1" t="s">
        <v>41</v>
      </c>
      <c r="K9" s="1" t="s">
        <v>41</v>
      </c>
      <c r="L9" s="1" t="s">
        <v>41</v>
      </c>
      <c r="M9" s="1" t="s">
        <v>41</v>
      </c>
      <c r="N9" s="1" t="s">
        <v>41</v>
      </c>
      <c r="O9" s="1" t="s">
        <v>41</v>
      </c>
      <c r="P9" s="1" t="s">
        <v>41</v>
      </c>
      <c r="Q9" s="1" t="s">
        <v>41</v>
      </c>
      <c r="R9" s="1" t="s">
        <v>41</v>
      </c>
      <c r="S9" s="1" t="s">
        <v>41</v>
      </c>
      <c r="T9" s="1" t="s">
        <v>41</v>
      </c>
      <c r="U9" s="1" t="s">
        <v>41</v>
      </c>
      <c r="V9" s="1" t="s">
        <v>41</v>
      </c>
      <c r="W9" s="1" t="s">
        <v>41</v>
      </c>
      <c r="X9" s="1" t="s">
        <v>41</v>
      </c>
      <c r="Y9" s="1" t="s">
        <v>41</v>
      </c>
      <c r="Z9" s="1" t="s">
        <v>41</v>
      </c>
      <c r="AA9" s="1" t="s">
        <v>41</v>
      </c>
      <c r="AB9" s="1" t="s">
        <v>41</v>
      </c>
      <c r="AC9" s="1" t="s">
        <v>41</v>
      </c>
      <c r="AD9" s="1" t="s">
        <v>41</v>
      </c>
      <c r="AE9" s="1" t="s">
        <v>41</v>
      </c>
      <c r="AF9" s="1" t="s">
        <v>41</v>
      </c>
      <c r="AG9" s="1" t="s">
        <v>41</v>
      </c>
      <c r="AH9" s="1" t="s">
        <v>41</v>
      </c>
      <c r="AI9" s="1" t="s">
        <v>41</v>
      </c>
      <c r="AJ9" s="1" t="s">
        <v>41</v>
      </c>
      <c r="AK9" s="1" t="s">
        <v>41</v>
      </c>
      <c r="AL9" s="1" t="s">
        <v>41</v>
      </c>
      <c r="AM9" s="1" t="s">
        <v>41</v>
      </c>
      <c r="AN9" s="1" t="s">
        <v>41</v>
      </c>
      <c r="AO9" s="1" t="s">
        <v>41</v>
      </c>
    </row>
    <row r="10" spans="1:41" x14ac:dyDescent="0.35">
      <c r="A10" s="1" t="s">
        <v>41</v>
      </c>
      <c r="B10" s="1" t="s">
        <v>41</v>
      </c>
      <c r="C10" s="1" t="s">
        <v>41</v>
      </c>
      <c r="D10" s="1" t="s">
        <v>41</v>
      </c>
      <c r="E10" s="1" t="s">
        <v>41</v>
      </c>
      <c r="F10" s="1" t="s">
        <v>41</v>
      </c>
      <c r="G10" s="1" t="s">
        <v>41</v>
      </c>
      <c r="H10" s="1" t="s">
        <v>41</v>
      </c>
      <c r="I10" s="1" t="s">
        <v>41</v>
      </c>
      <c r="J10" s="1" t="s">
        <v>41</v>
      </c>
      <c r="K10" s="1" t="s">
        <v>41</v>
      </c>
      <c r="L10" s="1" t="s">
        <v>41</v>
      </c>
      <c r="M10" s="1" t="s">
        <v>41</v>
      </c>
      <c r="N10" s="1" t="s">
        <v>41</v>
      </c>
      <c r="O10" s="1" t="s">
        <v>41</v>
      </c>
      <c r="P10" s="1" t="s">
        <v>41</v>
      </c>
      <c r="Q10" s="1" t="s">
        <v>41</v>
      </c>
      <c r="R10" s="1" t="s">
        <v>41</v>
      </c>
      <c r="S10" s="1" t="s">
        <v>41</v>
      </c>
      <c r="T10" s="1" t="s">
        <v>41</v>
      </c>
      <c r="U10" s="1" t="s">
        <v>41</v>
      </c>
      <c r="V10" s="1" t="s">
        <v>41</v>
      </c>
      <c r="W10" s="1" t="s">
        <v>41</v>
      </c>
      <c r="X10" s="1" t="s">
        <v>41</v>
      </c>
      <c r="Y10" s="1" t="s">
        <v>41</v>
      </c>
      <c r="Z10" s="1" t="s">
        <v>41</v>
      </c>
      <c r="AA10" s="1" t="s">
        <v>41</v>
      </c>
      <c r="AB10" s="1" t="s">
        <v>41</v>
      </c>
      <c r="AC10" s="1" t="s">
        <v>41</v>
      </c>
      <c r="AD10" s="1" t="s">
        <v>41</v>
      </c>
      <c r="AE10" s="1" t="s">
        <v>41</v>
      </c>
      <c r="AF10" s="1" t="s">
        <v>41</v>
      </c>
      <c r="AG10" s="1" t="s">
        <v>41</v>
      </c>
      <c r="AH10" s="1" t="s">
        <v>41</v>
      </c>
      <c r="AI10" s="1" t="s">
        <v>41</v>
      </c>
      <c r="AJ10" s="1" t="s">
        <v>41</v>
      </c>
      <c r="AK10" s="1" t="s">
        <v>41</v>
      </c>
      <c r="AL10" s="1" t="s">
        <v>41</v>
      </c>
      <c r="AM10" s="1" t="s">
        <v>41</v>
      </c>
      <c r="AN10" s="1" t="s">
        <v>41</v>
      </c>
      <c r="AO10" s="1" t="s">
        <v>41</v>
      </c>
    </row>
    <row r="11" spans="1:41" x14ac:dyDescent="0.35">
      <c r="A11" s="1" t="s">
        <v>41</v>
      </c>
      <c r="B11" s="1" t="s">
        <v>41</v>
      </c>
      <c r="C11" s="1" t="s">
        <v>41</v>
      </c>
      <c r="D11" s="1" t="s">
        <v>41</v>
      </c>
      <c r="E11" s="1" t="s">
        <v>41</v>
      </c>
      <c r="F11" s="1" t="s">
        <v>41</v>
      </c>
      <c r="G11" s="1" t="s">
        <v>41</v>
      </c>
      <c r="H11" s="1" t="s">
        <v>41</v>
      </c>
      <c r="I11" s="1" t="s">
        <v>41</v>
      </c>
      <c r="J11" s="1" t="s">
        <v>41</v>
      </c>
      <c r="K11" s="1" t="s">
        <v>41</v>
      </c>
      <c r="L11" s="1" t="s">
        <v>41</v>
      </c>
      <c r="M11" s="1" t="s">
        <v>41</v>
      </c>
      <c r="N11" s="1" t="s">
        <v>41</v>
      </c>
      <c r="O11" s="1" t="s">
        <v>41</v>
      </c>
      <c r="P11" s="1" t="s">
        <v>41</v>
      </c>
      <c r="Q11" s="1" t="s">
        <v>41</v>
      </c>
      <c r="R11" s="1" t="s">
        <v>41</v>
      </c>
      <c r="S11" s="1" t="s">
        <v>41</v>
      </c>
      <c r="T11" s="1" t="s">
        <v>41</v>
      </c>
      <c r="U11" s="1" t="s">
        <v>41</v>
      </c>
      <c r="V11" s="1" t="s">
        <v>41</v>
      </c>
      <c r="W11" s="1" t="s">
        <v>41</v>
      </c>
      <c r="X11" s="1" t="s">
        <v>41</v>
      </c>
      <c r="Y11" s="1" t="s">
        <v>41</v>
      </c>
      <c r="Z11" s="1" t="s">
        <v>41</v>
      </c>
      <c r="AA11" s="1" t="s">
        <v>41</v>
      </c>
      <c r="AB11" s="1" t="s">
        <v>41</v>
      </c>
      <c r="AC11" s="1" t="s">
        <v>41</v>
      </c>
      <c r="AD11" s="1" t="s">
        <v>41</v>
      </c>
      <c r="AE11" s="1" t="s">
        <v>41</v>
      </c>
      <c r="AF11" s="1" t="s">
        <v>41</v>
      </c>
      <c r="AG11" s="1" t="s">
        <v>41</v>
      </c>
      <c r="AH11" s="1" t="s">
        <v>41</v>
      </c>
      <c r="AI11" s="1" t="s">
        <v>41</v>
      </c>
      <c r="AJ11" s="1" t="s">
        <v>41</v>
      </c>
      <c r="AK11" s="1" t="s">
        <v>41</v>
      </c>
      <c r="AL11" s="1" t="s">
        <v>41</v>
      </c>
      <c r="AM11" s="1" t="s">
        <v>41</v>
      </c>
      <c r="AN11" s="1" t="s">
        <v>41</v>
      </c>
      <c r="AO11" s="1" t="s">
        <v>41</v>
      </c>
    </row>
    <row r="13" spans="1:41" x14ac:dyDescent="0.35">
      <c r="A13" s="2" t="s">
        <v>42</v>
      </c>
    </row>
    <row r="15" spans="1:41" x14ac:dyDescent="0.35">
      <c r="A15" s="2" t="s">
        <v>43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F2F80-E262-457D-A0E9-ABA447E50AD7}">
  <dimension ref="A1:AO15"/>
  <sheetViews>
    <sheetView workbookViewId="0">
      <selection activeCell="A15" sqref="A15"/>
    </sheetView>
  </sheetViews>
  <sheetFormatPr baseColWidth="10" defaultRowHeight="14.5" x14ac:dyDescent="0.35"/>
  <cols>
    <col min="1" max="1" width="7.453125" bestFit="1" customWidth="1"/>
    <col min="2" max="2" width="7.7265625" bestFit="1" customWidth="1"/>
    <col min="3" max="3" width="7.36328125" bestFit="1" customWidth="1"/>
    <col min="4" max="4" width="7.7265625" bestFit="1" customWidth="1"/>
    <col min="5" max="5" width="7.90625" bestFit="1" customWidth="1"/>
    <col min="6" max="6" width="6.36328125" bestFit="1" customWidth="1"/>
    <col min="7" max="7" width="7.453125" bestFit="1" customWidth="1"/>
    <col min="8" max="8" width="7.7265625" bestFit="1" customWidth="1"/>
    <col min="9" max="9" width="8" bestFit="1" customWidth="1"/>
    <col min="10" max="10" width="6.81640625" bestFit="1" customWidth="1"/>
    <col min="11" max="11" width="7.453125" bestFit="1" customWidth="1"/>
    <col min="12" max="12" width="7.6328125" bestFit="1" customWidth="1"/>
    <col min="13" max="13" width="9" bestFit="1" customWidth="1"/>
    <col min="14" max="15" width="7.90625" bestFit="1" customWidth="1"/>
    <col min="16" max="16" width="7.36328125" bestFit="1" customWidth="1"/>
    <col min="17" max="17" width="7.1796875" bestFit="1" customWidth="1"/>
    <col min="18" max="18" width="7.90625" bestFit="1" customWidth="1"/>
    <col min="19" max="19" width="6.90625" bestFit="1" customWidth="1"/>
    <col min="20" max="20" width="5.54296875" bestFit="1" customWidth="1"/>
    <col min="21" max="22" width="6.54296875" bestFit="1" customWidth="1"/>
    <col min="23" max="23" width="7.453125" bestFit="1" customWidth="1"/>
    <col min="24" max="24" width="6.54296875" bestFit="1" customWidth="1"/>
    <col min="25" max="25" width="7.6328125" bestFit="1" customWidth="1"/>
    <col min="26" max="26" width="7.453125" bestFit="1" customWidth="1"/>
    <col min="27" max="27" width="8" bestFit="1" customWidth="1"/>
    <col min="28" max="28" width="6.26953125" bestFit="1" customWidth="1"/>
    <col min="29" max="29" width="7.7265625" bestFit="1" customWidth="1"/>
    <col min="30" max="30" width="7.90625" bestFit="1" customWidth="1"/>
    <col min="31" max="32" width="7.6328125" bestFit="1" customWidth="1"/>
    <col min="33" max="33" width="5" bestFit="1" customWidth="1"/>
    <col min="34" max="34" width="7.90625" bestFit="1" customWidth="1"/>
    <col min="35" max="35" width="5.54296875" bestFit="1" customWidth="1"/>
    <col min="36" max="36" width="8.7265625" bestFit="1" customWidth="1"/>
    <col min="37" max="37" width="7.36328125" bestFit="1" customWidth="1"/>
    <col min="38" max="38" width="8.1796875" bestFit="1" customWidth="1"/>
    <col min="39" max="39" width="7.453125" bestFit="1" customWidth="1"/>
    <col min="40" max="40" width="7.1796875" bestFit="1" customWidth="1"/>
    <col min="41" max="41" width="9.08984375" bestFit="1" customWidth="1"/>
  </cols>
  <sheetData>
    <row r="1" spans="1:4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x14ac:dyDescent="0.35">
      <c r="A2" s="1" t="s">
        <v>41</v>
      </c>
      <c r="B2" s="1" t="s">
        <v>41</v>
      </c>
      <c r="C2" s="1" t="s">
        <v>41</v>
      </c>
      <c r="D2" s="1" t="s">
        <v>41</v>
      </c>
      <c r="E2" s="1" t="s">
        <v>41</v>
      </c>
      <c r="F2" s="1" t="s">
        <v>41</v>
      </c>
      <c r="G2" s="1" t="s">
        <v>41</v>
      </c>
      <c r="H2" s="1" t="s">
        <v>41</v>
      </c>
      <c r="I2" s="1" t="s">
        <v>41</v>
      </c>
      <c r="J2" s="1" t="s">
        <v>41</v>
      </c>
      <c r="K2" s="1" t="s">
        <v>41</v>
      </c>
      <c r="L2" s="1" t="s">
        <v>41</v>
      </c>
      <c r="M2" s="1" t="s">
        <v>41</v>
      </c>
      <c r="N2" s="1" t="s">
        <v>41</v>
      </c>
      <c r="O2" s="1" t="s">
        <v>41</v>
      </c>
      <c r="P2" s="1" t="s">
        <v>41</v>
      </c>
      <c r="Q2" s="1" t="s">
        <v>41</v>
      </c>
      <c r="R2" s="1" t="s">
        <v>41</v>
      </c>
      <c r="S2" s="1" t="s">
        <v>41</v>
      </c>
      <c r="T2" s="1" t="s">
        <v>41</v>
      </c>
      <c r="U2" s="1" t="s">
        <v>41</v>
      </c>
      <c r="V2" s="1" t="s">
        <v>41</v>
      </c>
      <c r="W2" s="1" t="s">
        <v>41</v>
      </c>
      <c r="X2" s="1" t="s">
        <v>41</v>
      </c>
      <c r="Y2" s="1" t="s">
        <v>41</v>
      </c>
      <c r="Z2" s="1" t="s">
        <v>41</v>
      </c>
      <c r="AA2" s="1" t="s">
        <v>41</v>
      </c>
      <c r="AB2" s="1" t="s">
        <v>41</v>
      </c>
      <c r="AC2" s="1" t="s">
        <v>41</v>
      </c>
      <c r="AD2" s="1" t="s">
        <v>41</v>
      </c>
      <c r="AE2" s="1" t="s">
        <v>41</v>
      </c>
      <c r="AF2" s="1" t="s">
        <v>41</v>
      </c>
      <c r="AG2" s="1" t="s">
        <v>41</v>
      </c>
      <c r="AH2" s="1" t="s">
        <v>41</v>
      </c>
      <c r="AI2" s="1" t="s">
        <v>41</v>
      </c>
      <c r="AJ2" s="1" t="s">
        <v>41</v>
      </c>
      <c r="AK2" s="1" t="s">
        <v>41</v>
      </c>
      <c r="AL2" s="1" t="s">
        <v>41</v>
      </c>
      <c r="AM2" s="1" t="s">
        <v>41</v>
      </c>
      <c r="AN2" s="1" t="s">
        <v>41</v>
      </c>
      <c r="AO2" s="1" t="s">
        <v>41</v>
      </c>
    </row>
    <row r="3" spans="1:41" x14ac:dyDescent="0.35">
      <c r="A3" s="1" t="s">
        <v>41</v>
      </c>
      <c r="B3" s="1" t="s">
        <v>41</v>
      </c>
      <c r="C3" s="1" t="s">
        <v>41</v>
      </c>
      <c r="D3" s="1" t="s">
        <v>41</v>
      </c>
      <c r="E3" s="1" t="s">
        <v>41</v>
      </c>
      <c r="F3" s="1" t="s">
        <v>41</v>
      </c>
      <c r="G3" s="1" t="s">
        <v>41</v>
      </c>
      <c r="H3" s="1" t="s">
        <v>41</v>
      </c>
      <c r="I3" s="1" t="s">
        <v>41</v>
      </c>
      <c r="J3" s="1" t="s">
        <v>41</v>
      </c>
      <c r="K3" s="1" t="s">
        <v>41</v>
      </c>
      <c r="L3" s="1" t="s">
        <v>41</v>
      </c>
      <c r="M3" s="1" t="s">
        <v>41</v>
      </c>
      <c r="N3" s="1" t="s">
        <v>41</v>
      </c>
      <c r="O3" s="1" t="s">
        <v>41</v>
      </c>
      <c r="P3" s="1" t="s">
        <v>41</v>
      </c>
      <c r="Q3" s="1" t="s">
        <v>41</v>
      </c>
      <c r="R3" s="1" t="s">
        <v>41</v>
      </c>
      <c r="S3" s="1" t="s">
        <v>41</v>
      </c>
      <c r="T3" s="1" t="s">
        <v>41</v>
      </c>
      <c r="U3" s="1" t="s">
        <v>41</v>
      </c>
      <c r="V3" s="1" t="s">
        <v>41</v>
      </c>
      <c r="W3" s="1" t="s">
        <v>41</v>
      </c>
      <c r="X3" s="1" t="s">
        <v>41</v>
      </c>
      <c r="Y3" s="1" t="s">
        <v>41</v>
      </c>
      <c r="Z3" s="1" t="s">
        <v>41</v>
      </c>
      <c r="AA3" s="1" t="s">
        <v>41</v>
      </c>
      <c r="AB3" s="1" t="s">
        <v>41</v>
      </c>
      <c r="AC3" s="1" t="s">
        <v>41</v>
      </c>
      <c r="AD3" s="1" t="s">
        <v>41</v>
      </c>
      <c r="AE3" s="1" t="s">
        <v>41</v>
      </c>
      <c r="AF3" s="1" t="s">
        <v>41</v>
      </c>
      <c r="AG3" s="1" t="s">
        <v>41</v>
      </c>
      <c r="AH3" s="1" t="s">
        <v>41</v>
      </c>
      <c r="AI3" s="1" t="s">
        <v>41</v>
      </c>
      <c r="AJ3" s="1" t="s">
        <v>41</v>
      </c>
      <c r="AK3" s="1" t="s">
        <v>41</v>
      </c>
      <c r="AL3" s="1" t="s">
        <v>41</v>
      </c>
      <c r="AM3" s="1" t="s">
        <v>41</v>
      </c>
      <c r="AN3" s="1" t="s">
        <v>41</v>
      </c>
      <c r="AO3" s="1" t="s">
        <v>41</v>
      </c>
    </row>
    <row r="4" spans="1:41" x14ac:dyDescent="0.35">
      <c r="A4" s="1" t="s">
        <v>41</v>
      </c>
      <c r="B4" s="1" t="s">
        <v>41</v>
      </c>
      <c r="C4" s="1" t="s">
        <v>41</v>
      </c>
      <c r="D4" s="1" t="s">
        <v>41</v>
      </c>
      <c r="E4" s="1" t="s">
        <v>41</v>
      </c>
      <c r="F4" s="1" t="s">
        <v>41</v>
      </c>
      <c r="G4" s="1" t="s">
        <v>41</v>
      </c>
      <c r="H4" s="1" t="s">
        <v>41</v>
      </c>
      <c r="I4" s="1" t="s">
        <v>41</v>
      </c>
      <c r="J4" s="1" t="s">
        <v>41</v>
      </c>
      <c r="K4" s="1" t="s">
        <v>41</v>
      </c>
      <c r="L4" s="1" t="s">
        <v>41</v>
      </c>
      <c r="M4" s="1" t="s">
        <v>41</v>
      </c>
      <c r="N4" s="1" t="s">
        <v>41</v>
      </c>
      <c r="O4" s="1" t="s">
        <v>41</v>
      </c>
      <c r="P4" s="1" t="s">
        <v>41</v>
      </c>
      <c r="Q4" s="1" t="s">
        <v>41</v>
      </c>
      <c r="R4" s="1" t="s">
        <v>41</v>
      </c>
      <c r="S4" s="1" t="s">
        <v>41</v>
      </c>
      <c r="T4" s="1" t="s">
        <v>41</v>
      </c>
      <c r="U4" s="1" t="s">
        <v>41</v>
      </c>
      <c r="V4" s="1" t="s">
        <v>41</v>
      </c>
      <c r="W4" s="1" t="s">
        <v>41</v>
      </c>
      <c r="X4" s="1" t="s">
        <v>41</v>
      </c>
      <c r="Y4" s="1" t="s">
        <v>41</v>
      </c>
      <c r="Z4" s="1" t="s">
        <v>41</v>
      </c>
      <c r="AA4" s="1" t="s">
        <v>41</v>
      </c>
      <c r="AB4" s="1" t="s">
        <v>41</v>
      </c>
      <c r="AC4" s="1" t="s">
        <v>41</v>
      </c>
      <c r="AD4" s="1" t="s">
        <v>41</v>
      </c>
      <c r="AE4" s="1" t="s">
        <v>41</v>
      </c>
      <c r="AF4" s="1" t="s">
        <v>41</v>
      </c>
      <c r="AG4" s="1" t="s">
        <v>41</v>
      </c>
      <c r="AH4" s="1" t="s">
        <v>41</v>
      </c>
      <c r="AI4" s="1" t="s">
        <v>41</v>
      </c>
      <c r="AJ4" s="1" t="s">
        <v>41</v>
      </c>
      <c r="AK4" s="1" t="s">
        <v>41</v>
      </c>
      <c r="AL4" s="1" t="s">
        <v>41</v>
      </c>
      <c r="AM4" s="1" t="s">
        <v>41</v>
      </c>
      <c r="AN4" s="1" t="s">
        <v>41</v>
      </c>
      <c r="AO4" s="1" t="s">
        <v>41</v>
      </c>
    </row>
    <row r="5" spans="1:41" x14ac:dyDescent="0.35">
      <c r="A5" s="1" t="s">
        <v>41</v>
      </c>
      <c r="B5" s="1" t="s">
        <v>41</v>
      </c>
      <c r="C5" s="1" t="s">
        <v>41</v>
      </c>
      <c r="D5" s="1" t="s">
        <v>41</v>
      </c>
      <c r="E5" s="1" t="s">
        <v>41</v>
      </c>
      <c r="F5" s="1" t="s">
        <v>41</v>
      </c>
      <c r="G5" s="1" t="s">
        <v>41</v>
      </c>
      <c r="H5" s="1" t="s">
        <v>41</v>
      </c>
      <c r="I5" s="1" t="s">
        <v>41</v>
      </c>
      <c r="J5" s="1" t="s">
        <v>41</v>
      </c>
      <c r="K5" s="1" t="s">
        <v>41</v>
      </c>
      <c r="L5" s="1" t="s">
        <v>41</v>
      </c>
      <c r="M5" s="1" t="s">
        <v>41</v>
      </c>
      <c r="N5" s="1" t="s">
        <v>41</v>
      </c>
      <c r="O5" s="1" t="s">
        <v>41</v>
      </c>
      <c r="P5" s="1" t="s">
        <v>41</v>
      </c>
      <c r="Q5" s="1" t="s">
        <v>41</v>
      </c>
      <c r="R5" s="1" t="s">
        <v>41</v>
      </c>
      <c r="S5" s="1" t="s">
        <v>41</v>
      </c>
      <c r="T5" s="1" t="s">
        <v>41</v>
      </c>
      <c r="U5" s="1" t="s">
        <v>41</v>
      </c>
      <c r="V5" s="1" t="s">
        <v>41</v>
      </c>
      <c r="W5" s="1" t="s">
        <v>41</v>
      </c>
      <c r="X5" s="1" t="s">
        <v>41</v>
      </c>
      <c r="Y5" s="1" t="s">
        <v>41</v>
      </c>
      <c r="Z5" s="1" t="s">
        <v>41</v>
      </c>
      <c r="AA5" s="1" t="s">
        <v>41</v>
      </c>
      <c r="AB5" s="1" t="s">
        <v>41</v>
      </c>
      <c r="AC5" s="1" t="s">
        <v>41</v>
      </c>
      <c r="AD5" s="1" t="s">
        <v>41</v>
      </c>
      <c r="AE5" s="1" t="s">
        <v>41</v>
      </c>
      <c r="AF5" s="1" t="s">
        <v>41</v>
      </c>
      <c r="AG5" s="1" t="s">
        <v>41</v>
      </c>
      <c r="AH5" s="1" t="s">
        <v>41</v>
      </c>
      <c r="AI5" s="1" t="s">
        <v>41</v>
      </c>
      <c r="AJ5" s="1" t="s">
        <v>41</v>
      </c>
      <c r="AK5" s="1" t="s">
        <v>41</v>
      </c>
      <c r="AL5" s="1" t="s">
        <v>41</v>
      </c>
      <c r="AM5" s="1" t="s">
        <v>41</v>
      </c>
      <c r="AN5" s="1" t="s">
        <v>41</v>
      </c>
      <c r="AO5" s="1" t="s">
        <v>41</v>
      </c>
    </row>
    <row r="6" spans="1:41" x14ac:dyDescent="0.35">
      <c r="A6" s="1" t="s">
        <v>41</v>
      </c>
      <c r="B6" s="1" t="s">
        <v>41</v>
      </c>
      <c r="C6" s="1" t="s">
        <v>41</v>
      </c>
      <c r="D6" s="1" t="s">
        <v>41</v>
      </c>
      <c r="E6" s="1" t="s">
        <v>41</v>
      </c>
      <c r="F6" s="1" t="s">
        <v>41</v>
      </c>
      <c r="G6" s="1" t="s">
        <v>41</v>
      </c>
      <c r="H6" s="1" t="s">
        <v>41</v>
      </c>
      <c r="I6" s="1" t="s">
        <v>41</v>
      </c>
      <c r="J6" s="1" t="s">
        <v>41</v>
      </c>
      <c r="K6" s="1" t="s">
        <v>41</v>
      </c>
      <c r="L6" s="1" t="s">
        <v>41</v>
      </c>
      <c r="M6" s="1" t="s">
        <v>41</v>
      </c>
      <c r="N6" s="1" t="s">
        <v>41</v>
      </c>
      <c r="O6" s="1" t="s">
        <v>41</v>
      </c>
      <c r="P6" s="1" t="s">
        <v>41</v>
      </c>
      <c r="Q6" s="1" t="s">
        <v>41</v>
      </c>
      <c r="R6" s="1" t="s">
        <v>41</v>
      </c>
      <c r="S6" s="1" t="s">
        <v>41</v>
      </c>
      <c r="T6" s="1" t="s">
        <v>41</v>
      </c>
      <c r="U6" s="1" t="s">
        <v>41</v>
      </c>
      <c r="V6" s="1" t="s">
        <v>41</v>
      </c>
      <c r="W6" s="1" t="s">
        <v>41</v>
      </c>
      <c r="X6" s="1" t="s">
        <v>41</v>
      </c>
      <c r="Y6" s="1" t="s">
        <v>41</v>
      </c>
      <c r="Z6" s="1" t="s">
        <v>41</v>
      </c>
      <c r="AA6" s="1" t="s">
        <v>41</v>
      </c>
      <c r="AB6" s="1" t="s">
        <v>41</v>
      </c>
      <c r="AC6" s="1" t="s">
        <v>41</v>
      </c>
      <c r="AD6" s="1" t="s">
        <v>41</v>
      </c>
      <c r="AE6" s="1" t="s">
        <v>41</v>
      </c>
      <c r="AF6" s="1" t="s">
        <v>41</v>
      </c>
      <c r="AG6" s="1" t="s">
        <v>41</v>
      </c>
      <c r="AH6" s="1" t="s">
        <v>41</v>
      </c>
      <c r="AI6" s="1" t="s">
        <v>41</v>
      </c>
      <c r="AJ6" s="1" t="s">
        <v>41</v>
      </c>
      <c r="AK6" s="1" t="s">
        <v>41</v>
      </c>
      <c r="AL6" s="1" t="s">
        <v>41</v>
      </c>
      <c r="AM6" s="1" t="s">
        <v>41</v>
      </c>
      <c r="AN6" s="1" t="s">
        <v>41</v>
      </c>
      <c r="AO6" s="1" t="s">
        <v>41</v>
      </c>
    </row>
    <row r="7" spans="1:41" x14ac:dyDescent="0.35">
      <c r="A7" s="1" t="s">
        <v>41</v>
      </c>
      <c r="B7" s="1" t="s">
        <v>41</v>
      </c>
      <c r="C7" s="1" t="s">
        <v>41</v>
      </c>
      <c r="D7" s="1" t="s">
        <v>41</v>
      </c>
      <c r="E7" s="1" t="s">
        <v>41</v>
      </c>
      <c r="F7" s="1" t="s">
        <v>41</v>
      </c>
      <c r="G7" s="1" t="s">
        <v>41</v>
      </c>
      <c r="H7" s="1" t="s">
        <v>41</v>
      </c>
      <c r="I7" s="1" t="s">
        <v>41</v>
      </c>
      <c r="J7" s="1" t="s">
        <v>41</v>
      </c>
      <c r="K7" s="1" t="s">
        <v>41</v>
      </c>
      <c r="L7" s="1" t="s">
        <v>41</v>
      </c>
      <c r="M7" s="1" t="s">
        <v>41</v>
      </c>
      <c r="N7" s="1" t="s">
        <v>41</v>
      </c>
      <c r="O7" s="1" t="s">
        <v>41</v>
      </c>
      <c r="P7" s="1" t="s">
        <v>41</v>
      </c>
      <c r="Q7" s="1" t="s">
        <v>41</v>
      </c>
      <c r="R7" s="1" t="s">
        <v>41</v>
      </c>
      <c r="S7" s="1" t="s">
        <v>41</v>
      </c>
      <c r="T7" s="1" t="s">
        <v>41</v>
      </c>
      <c r="U7" s="1" t="s">
        <v>41</v>
      </c>
      <c r="V7" s="1" t="s">
        <v>41</v>
      </c>
      <c r="W7" s="1" t="s">
        <v>41</v>
      </c>
      <c r="X7" s="1" t="s">
        <v>41</v>
      </c>
      <c r="Y7" s="1" t="s">
        <v>41</v>
      </c>
      <c r="Z7" s="1" t="s">
        <v>41</v>
      </c>
      <c r="AA7" s="1" t="s">
        <v>41</v>
      </c>
      <c r="AB7" s="1" t="s">
        <v>41</v>
      </c>
      <c r="AC7" s="1" t="s">
        <v>41</v>
      </c>
      <c r="AD7" s="1" t="s">
        <v>41</v>
      </c>
      <c r="AE7" s="1" t="s">
        <v>41</v>
      </c>
      <c r="AF7" s="1" t="s">
        <v>41</v>
      </c>
      <c r="AG7" s="1" t="s">
        <v>41</v>
      </c>
      <c r="AH7" s="1" t="s">
        <v>41</v>
      </c>
      <c r="AI7" s="1" t="s">
        <v>41</v>
      </c>
      <c r="AJ7" s="1" t="s">
        <v>41</v>
      </c>
      <c r="AK7" s="1" t="s">
        <v>41</v>
      </c>
      <c r="AL7" s="1" t="s">
        <v>41</v>
      </c>
      <c r="AM7" s="1" t="s">
        <v>41</v>
      </c>
      <c r="AN7" s="1" t="s">
        <v>41</v>
      </c>
      <c r="AO7" s="1" t="s">
        <v>41</v>
      </c>
    </row>
    <row r="8" spans="1:41" x14ac:dyDescent="0.35">
      <c r="A8" s="1" t="s">
        <v>41</v>
      </c>
      <c r="B8" s="1" t="s">
        <v>41</v>
      </c>
      <c r="C8" s="1" t="s">
        <v>41</v>
      </c>
      <c r="D8" s="1" t="s">
        <v>41</v>
      </c>
      <c r="E8" s="1" t="s">
        <v>41</v>
      </c>
      <c r="F8" s="1" t="s">
        <v>41</v>
      </c>
      <c r="G8" s="1" t="s">
        <v>41</v>
      </c>
      <c r="H8" s="1" t="s">
        <v>41</v>
      </c>
      <c r="I8" s="1" t="s">
        <v>41</v>
      </c>
      <c r="J8" s="1" t="s">
        <v>41</v>
      </c>
      <c r="K8" s="1" t="s">
        <v>41</v>
      </c>
      <c r="L8" s="1" t="s">
        <v>41</v>
      </c>
      <c r="M8" s="1" t="s">
        <v>41</v>
      </c>
      <c r="N8" s="1" t="s">
        <v>41</v>
      </c>
      <c r="O8" s="1" t="s">
        <v>41</v>
      </c>
      <c r="P8" s="1" t="s">
        <v>41</v>
      </c>
      <c r="Q8" s="1" t="s">
        <v>41</v>
      </c>
      <c r="R8" s="1" t="s">
        <v>41</v>
      </c>
      <c r="S8" s="1" t="s">
        <v>41</v>
      </c>
      <c r="T8" s="1" t="s">
        <v>41</v>
      </c>
      <c r="U8" s="1" t="s">
        <v>41</v>
      </c>
      <c r="V8" s="1" t="s">
        <v>41</v>
      </c>
      <c r="W8" s="1" t="s">
        <v>41</v>
      </c>
      <c r="X8" s="1" t="s">
        <v>41</v>
      </c>
      <c r="Y8" s="1" t="s">
        <v>41</v>
      </c>
      <c r="Z8" s="1" t="s">
        <v>41</v>
      </c>
      <c r="AA8" s="1" t="s">
        <v>41</v>
      </c>
      <c r="AB8" s="1" t="s">
        <v>41</v>
      </c>
      <c r="AC8" s="1" t="s">
        <v>41</v>
      </c>
      <c r="AD8" s="1" t="s">
        <v>41</v>
      </c>
      <c r="AE8" s="1" t="s">
        <v>41</v>
      </c>
      <c r="AF8" s="1" t="s">
        <v>41</v>
      </c>
      <c r="AG8" s="1" t="s">
        <v>41</v>
      </c>
      <c r="AH8" s="1" t="s">
        <v>41</v>
      </c>
      <c r="AI8" s="1" t="s">
        <v>41</v>
      </c>
      <c r="AJ8" s="1" t="s">
        <v>41</v>
      </c>
      <c r="AK8" s="1" t="s">
        <v>41</v>
      </c>
      <c r="AL8" s="1" t="s">
        <v>41</v>
      </c>
      <c r="AM8" s="1" t="s">
        <v>41</v>
      </c>
      <c r="AN8" s="1" t="s">
        <v>41</v>
      </c>
      <c r="AO8" s="1" t="s">
        <v>41</v>
      </c>
    </row>
    <row r="9" spans="1:41" x14ac:dyDescent="0.35">
      <c r="A9" s="1" t="s">
        <v>41</v>
      </c>
      <c r="B9" s="1" t="s">
        <v>41</v>
      </c>
      <c r="C9" s="1" t="s">
        <v>41</v>
      </c>
      <c r="D9" s="1" t="s">
        <v>41</v>
      </c>
      <c r="E9" s="1" t="s">
        <v>41</v>
      </c>
      <c r="F9" s="1" t="s">
        <v>41</v>
      </c>
      <c r="G9" s="1" t="s">
        <v>41</v>
      </c>
      <c r="H9" s="1" t="s">
        <v>41</v>
      </c>
      <c r="I9" s="1" t="s">
        <v>41</v>
      </c>
      <c r="J9" s="1" t="s">
        <v>41</v>
      </c>
      <c r="K9" s="1" t="s">
        <v>41</v>
      </c>
      <c r="L9" s="1" t="s">
        <v>41</v>
      </c>
      <c r="M9" s="1" t="s">
        <v>41</v>
      </c>
      <c r="N9" s="1" t="s">
        <v>41</v>
      </c>
      <c r="O9" s="1" t="s">
        <v>41</v>
      </c>
      <c r="P9" s="1" t="s">
        <v>41</v>
      </c>
      <c r="Q9" s="1" t="s">
        <v>41</v>
      </c>
      <c r="R9" s="1" t="s">
        <v>41</v>
      </c>
      <c r="S9" s="1" t="s">
        <v>41</v>
      </c>
      <c r="T9" s="1" t="s">
        <v>41</v>
      </c>
      <c r="U9" s="1" t="s">
        <v>41</v>
      </c>
      <c r="V9" s="1" t="s">
        <v>41</v>
      </c>
      <c r="W9" s="1" t="s">
        <v>41</v>
      </c>
      <c r="X9" s="1" t="s">
        <v>41</v>
      </c>
      <c r="Y9" s="1" t="s">
        <v>41</v>
      </c>
      <c r="Z9" s="1" t="s">
        <v>41</v>
      </c>
      <c r="AA9" s="1" t="s">
        <v>41</v>
      </c>
      <c r="AB9" s="1" t="s">
        <v>41</v>
      </c>
      <c r="AC9" s="1" t="s">
        <v>41</v>
      </c>
      <c r="AD9" s="1" t="s">
        <v>41</v>
      </c>
      <c r="AE9" s="1" t="s">
        <v>41</v>
      </c>
      <c r="AF9" s="1" t="s">
        <v>41</v>
      </c>
      <c r="AG9" s="1" t="s">
        <v>41</v>
      </c>
      <c r="AH9" s="1" t="s">
        <v>41</v>
      </c>
      <c r="AI9" s="1" t="s">
        <v>41</v>
      </c>
      <c r="AJ9" s="1" t="s">
        <v>41</v>
      </c>
      <c r="AK9" s="1" t="s">
        <v>41</v>
      </c>
      <c r="AL9" s="1" t="s">
        <v>41</v>
      </c>
      <c r="AM9" s="1" t="s">
        <v>41</v>
      </c>
      <c r="AN9" s="1" t="s">
        <v>41</v>
      </c>
      <c r="AO9" s="1" t="s">
        <v>41</v>
      </c>
    </row>
    <row r="10" spans="1:41" x14ac:dyDescent="0.35">
      <c r="A10" s="1" t="s">
        <v>41</v>
      </c>
      <c r="B10" s="1" t="s">
        <v>41</v>
      </c>
      <c r="C10" s="1" t="s">
        <v>41</v>
      </c>
      <c r="D10" s="1" t="s">
        <v>41</v>
      </c>
      <c r="E10" s="1" t="s">
        <v>41</v>
      </c>
      <c r="F10" s="1" t="s">
        <v>41</v>
      </c>
      <c r="G10" s="1" t="s">
        <v>41</v>
      </c>
      <c r="H10" s="1" t="s">
        <v>41</v>
      </c>
      <c r="I10" s="1" t="s">
        <v>41</v>
      </c>
      <c r="J10" s="1" t="s">
        <v>41</v>
      </c>
      <c r="K10" s="1" t="s">
        <v>41</v>
      </c>
      <c r="L10" s="1" t="s">
        <v>41</v>
      </c>
      <c r="M10" s="1" t="s">
        <v>41</v>
      </c>
      <c r="N10" s="1" t="s">
        <v>41</v>
      </c>
      <c r="O10" s="1" t="s">
        <v>41</v>
      </c>
      <c r="P10" s="1" t="s">
        <v>41</v>
      </c>
      <c r="Q10" s="1" t="s">
        <v>41</v>
      </c>
      <c r="R10" s="1" t="s">
        <v>41</v>
      </c>
      <c r="S10" s="1" t="s">
        <v>41</v>
      </c>
      <c r="T10" s="1" t="s">
        <v>41</v>
      </c>
      <c r="U10" s="1" t="s">
        <v>41</v>
      </c>
      <c r="V10" s="1" t="s">
        <v>41</v>
      </c>
      <c r="W10" s="1" t="s">
        <v>41</v>
      </c>
      <c r="X10" s="1" t="s">
        <v>41</v>
      </c>
      <c r="Y10" s="1" t="s">
        <v>41</v>
      </c>
      <c r="Z10" s="1" t="s">
        <v>41</v>
      </c>
      <c r="AA10" s="1" t="s">
        <v>41</v>
      </c>
      <c r="AB10" s="1" t="s">
        <v>41</v>
      </c>
      <c r="AC10" s="1" t="s">
        <v>41</v>
      </c>
      <c r="AD10" s="1" t="s">
        <v>41</v>
      </c>
      <c r="AE10" s="1" t="s">
        <v>41</v>
      </c>
      <c r="AF10" s="1" t="s">
        <v>41</v>
      </c>
      <c r="AG10" s="1" t="s">
        <v>41</v>
      </c>
      <c r="AH10" s="1" t="s">
        <v>41</v>
      </c>
      <c r="AI10" s="1" t="s">
        <v>41</v>
      </c>
      <c r="AJ10" s="1" t="s">
        <v>41</v>
      </c>
      <c r="AK10" s="1" t="s">
        <v>41</v>
      </c>
      <c r="AL10" s="1" t="s">
        <v>41</v>
      </c>
      <c r="AM10" s="1" t="s">
        <v>41</v>
      </c>
      <c r="AN10" s="1" t="s">
        <v>41</v>
      </c>
      <c r="AO10" s="1" t="s">
        <v>41</v>
      </c>
    </row>
    <row r="11" spans="1:41" x14ac:dyDescent="0.35">
      <c r="A11" s="1" t="s">
        <v>41</v>
      </c>
      <c r="B11" s="1" t="s">
        <v>41</v>
      </c>
      <c r="C11" s="1" t="s">
        <v>41</v>
      </c>
      <c r="D11" s="1" t="s">
        <v>41</v>
      </c>
      <c r="E11" s="1" t="s">
        <v>41</v>
      </c>
      <c r="F11" s="1" t="s">
        <v>41</v>
      </c>
      <c r="G11" s="1" t="s">
        <v>41</v>
      </c>
      <c r="H11" s="1" t="s">
        <v>41</v>
      </c>
      <c r="I11" s="1" t="s">
        <v>41</v>
      </c>
      <c r="J11" s="1" t="s">
        <v>41</v>
      </c>
      <c r="K11" s="1" t="s">
        <v>41</v>
      </c>
      <c r="L11" s="1" t="s">
        <v>41</v>
      </c>
      <c r="M11" s="1" t="s">
        <v>41</v>
      </c>
      <c r="N11" s="1" t="s">
        <v>41</v>
      </c>
      <c r="O11" s="1" t="s">
        <v>41</v>
      </c>
      <c r="P11" s="1" t="s">
        <v>41</v>
      </c>
      <c r="Q11" s="1" t="s">
        <v>41</v>
      </c>
      <c r="R11" s="1" t="s">
        <v>41</v>
      </c>
      <c r="S11" s="1" t="s">
        <v>41</v>
      </c>
      <c r="T11" s="1" t="s">
        <v>41</v>
      </c>
      <c r="U11" s="1" t="s">
        <v>41</v>
      </c>
      <c r="V11" s="1" t="s">
        <v>41</v>
      </c>
      <c r="W11" s="1" t="s">
        <v>41</v>
      </c>
      <c r="X11" s="1" t="s">
        <v>41</v>
      </c>
      <c r="Y11" s="1" t="s">
        <v>41</v>
      </c>
      <c r="Z11" s="1" t="s">
        <v>41</v>
      </c>
      <c r="AA11" s="1" t="s">
        <v>41</v>
      </c>
      <c r="AB11" s="1" t="s">
        <v>41</v>
      </c>
      <c r="AC11" s="1" t="s">
        <v>41</v>
      </c>
      <c r="AD11" s="1" t="s">
        <v>41</v>
      </c>
      <c r="AE11" s="1" t="s">
        <v>41</v>
      </c>
      <c r="AF11" s="1" t="s">
        <v>41</v>
      </c>
      <c r="AG11" s="1" t="s">
        <v>41</v>
      </c>
      <c r="AH11" s="1" t="s">
        <v>41</v>
      </c>
      <c r="AI11" s="1" t="s">
        <v>41</v>
      </c>
      <c r="AJ11" s="1" t="s">
        <v>41</v>
      </c>
      <c r="AK11" s="1" t="s">
        <v>41</v>
      </c>
      <c r="AL11" s="1" t="s">
        <v>41</v>
      </c>
      <c r="AM11" s="1" t="s">
        <v>41</v>
      </c>
      <c r="AN11" s="1" t="s">
        <v>41</v>
      </c>
      <c r="AO11" s="1" t="s">
        <v>41</v>
      </c>
    </row>
    <row r="13" spans="1:41" x14ac:dyDescent="0.35">
      <c r="A13" s="2" t="s">
        <v>42</v>
      </c>
    </row>
    <row r="15" spans="1:41" x14ac:dyDescent="0.35">
      <c r="A15" s="2" t="s">
        <v>43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E F A A B Q S w M E F A A C A A g A I q + 7 U t z + Y r m k A A A A 9 Q A A A B I A H A B D b 2 5 m a W c v U G F j a 2 F n Z S 5 4 b W w g o h g A K K A U A A A A A A A A A A A A A A A A A A A A A A A A A A A A h Y + x D o I w G I R f h X S n L Z V B y U 8 Z j J s k J i T G t S k V G q E Y W i z v 5 u A j + Q p i F H U z u e X u v u H u f r 1 B N r Z N c F G 9 1 Z 1 J U Y Q p C p S R X a l N l a L B H c M l y j j s h D y J S g U T b G w y 2 j J F t X P n h B D v P f Y L 3 P U V Y Z R G 5 J B v C 1 m r V q A P r P / D o T b W C S M V 4 r B / j e E M r y b F M a Z A 5 g x y b b 4 9 m + Y + 2 5 8 Q 1 k P j h l 5 x Z c N N A W S 2 Q N 4 X + A N Q S w M E F A A C A A g A I q + 7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K v u 1 J C H U S V a w I A A H E f A A A T A B w A R m 9 y b X V s Y X M v U 2 V j d G l v b j E u b S C i G A A o o B Q A A A A A A A A A A A A A A A A A A A A A A A A A A A D t l F 1 r 2 z A U h u 8 D + Q / C u 0 n B D U 3 o d r G R C 8 e J G 9 M 0 8 h w 3 0 N a j q P Z p J 5 C l I M m h W e l / n 9 p 0 d E P q 5 Q g B + c I f L z r n v O d Y e h R U m g q O l r v n 4 F u 3 0 + 2 o n 0 R C j Z L 0 N h b N H e V Q n 5 7 e V o w o Q C P E Q H c 7 y F x Y 0 g f g R o n V p j 8 R V d s A 1 7 2 E M u j H g m v z o X p B / L W 8 V C B V S T h p S I k 5 T C T d Q P l n v V D l 8 G R 4 c m x u g 3 I t i X F R E V V q S b i q W q l E W V P Q S r f 1 9 t a k Y F s F 6 r g h S o M s c 1 A t 0 6 r k r Z b U 5 A J V J m n p c N 2 v 1 C Y 4 C m 8 m w G h D T e g o C I M Q x Y K 1 D V e j 0 0 G I p r w S N e U P o 8 H w 8 z B E 3 1 u h Y a m 3 D E b v r / 2 F 4 P D j K N y 1 / y k w M e Q O f p F a K L S W o h E b a l 4 D M 5 G C 3 J n l 2 Y u m Y Q a k N h P o 7 e Y V o p s 3 P W J s W R F G p B p p 2 f 6 d u K B r g S p i m j C 5 3 / M V L 0 O 5 F 7 L Z G S + 2 a 1 C 9 D 2 2 E T 0 / B e R z N T a P a r E Q a H v V z i J 6 C L M e F J R Z J Z I t x l I 8 t 8 Q K n S 0 u M 5 r E j O k n s O r M p t s T l 5 V l u i U k 6 n j p y O g q l O V 7 Y N q M z W 8 x m 2 P a e 4 S K y L e F J a o n X 6 c L R J s 4 y O 3 w 6 t 8 2 v 7 O D V e O D Q h p a 2 S C N X 8 B d 7 a n h u N 2 O q 2 C l X U W 6 v z K f 2 L h i b b W D / c J c Y 5 1 f 2 K O Z X s f 3 H 5 9 d 2 x g I 7 W j y 3 i 8 y w Y 7 Z L 1 / 6 9 c I m Z S 1 y l x c R Z 6 d 8 9 9 H z U 7 V D u P q Y f k x P U G i p 6 e O x 8 8 + 3 p 6 e n p 6 e n p u S d 6 3 p O G s u 3 B w X N n 2 7 P T s 9 O z 0 7 N z X + y k T B w e O Y 1 p z 0 3 P T c 9 N z 8 0 9 c d O c + l Y d H D h f X X t y e n J 6 c n p y 7 o m c Q p r z f 3 D k f H X t y e n J 6 c n p y f l / y f k b U E s B A i 0 A F A A C A A g A I q + 7 U t z + Y r m k A A A A 9 Q A A A B I A A A A A A A A A A A A A A A A A A A A A A E N v b m Z p Z y 9 Q Y W N r Y W d l L n h t b F B L A Q I t A B Q A A g A I A C K v u 1 I P y u m r p A A A A O k A A A A T A A A A A A A A A A A A A A A A A P A A A A B b Q 2 9 u d G V u d F 9 U e X B l c 1 0 u e G 1 s U E s B A i 0 A F A A C A A g A I q + 7 U k I d R J V r A g A A c R 8 A A B M A A A A A A A A A A A A A A A A A 4 Q E A A E Z v c m 1 1 b G F z L 1 N l Y 3 R p b 2 4 x L m 1 Q S w U G A A A A A A M A A w D C A A A A m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8 Q A A A A A A A D p w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X 0 N v b W J p b m V k N D R f Y 2 x h c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Z J X 0 N v b W J p b m V k N D R f Y 2 x h c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j d U M T k 6 N T U 6 M T c u M T M 5 O D Y w M l o i I C 8 + P E V u d H J 5 I F R 5 c G U 9 I k Z p b G x D b 2 x 1 b W 5 U e X B l c y I g V m F s d W U 9 I n N C Z 1 l H Q m d Z R 0 J n W U d C Z 1 l H Q m d Z R 0 J n W U d C Z 1 l H Q m d Z R 0 J n W U d C Z 1 l H Q m d Z R 0 J n W U d C Z 1 l H Q m d Z P S I g L z 4 8 R W 5 0 c n k g V H l w Z T 0 i R m l s b E N v b H V t b k 5 h b W V z I i B W Y W x 1 Z T 0 i c 1 s m c X V v d D t L Q 0 F M J n F 1 b 3 Q 7 L C Z x d W 9 0 O 1 B S T 1 Q m c X V v d D s s J n F 1 b 3 Q 7 V E Z B V C Z x d W 9 0 O y w m c X V v d D t D Q V J C J n F 1 b 3 Q 7 L C Z x d W 9 0 O 0 1 P S V M m c X V v d D s s J n F 1 b 3 Q 7 Q U x D J n F 1 b 3 Q 7 L C Z x d W 9 0 O 0 N B R k Y m c X V v d D s s J n F 1 b 3 Q 7 V E h F T y Z x d W 9 0 O y w m c X V v d D t T V U d S J n F 1 b 3 Q 7 L C Z x d W 9 0 O 0 Z J Q k U m c X V v d D s s J n F 1 b 3 Q 7 Q 0 F M Q y Z x d W 9 0 O y w m c X V v d D t J U k 9 O J n F 1 b 3 Q 7 L C Z x d W 9 0 O 0 1 B R 0 4 m c X V v d D s s J n F 1 b 3 Q 7 U E h P U y Z x d W 9 0 O y w m c X V v d D t Q T 1 R B J n F 1 b 3 Q 7 L C Z x d W 9 0 O 1 N P R E k m c X V v d D s s J n F 1 b 3 Q 7 W k l O Q y Z x d W 9 0 O y w m c X V v d D t D T 1 B Q J n F 1 b 3 Q 7 L C Z x d W 9 0 O 1 N F T E U m c X V v d D s s J n F 1 b 3 Q 7 V k M m c X V v d D s s J n F 1 b 3 Q 7 V k I x J n F 1 b 3 Q 7 L C Z x d W 9 0 O 1 Z C M i Z x d W 9 0 O y w m c X V v d D t O S U F D J n F 1 b 3 Q 7 L C Z x d W 9 0 O 1 Z C N i Z x d W 9 0 O y w m c X V v d D t G T 0 x B J n F 1 b 3 Q 7 L C Z x d W 9 0 O 1 Z C M T I m c X V v d D s s J n F 1 b 3 Q 7 V k F S Q S Z x d W 9 0 O y w m c X V v d D t S R V Q m c X V v d D s s J n F 1 b 3 Q 7 Q k N B U i Z x d W 9 0 O y w m c X V v d D t B Q 0 F S J n F 1 b 3 Q 7 L C Z x d W 9 0 O 0 N S W V A m c X V v d D s s J n F 1 b 3 Q 7 T F l D T y Z x d W 9 0 O y w m c X V v d D t M W i Z x d W 9 0 O y w m c X V v d D t B V E 9 D J n F 1 b 3 Q 7 L C Z x d W 9 0 O 1 Z L J n F 1 b 3 Q 7 L C Z x d W 9 0 O 0 N I T 0 x F J n F 1 b 3 Q 7 L C Z x d W 9 0 O 1 N G Q V Q m c X V v d D s s J n F 1 b 3 Q 7 T U Z B V C Z x d W 9 0 O y w m c X V v d D t Q R k F U J n F 1 b 3 Q 7 L C Z x d W 9 0 O 1 Z J V E Q m c X V v d D s s J n F 1 b 3 Q 7 Q 0 h P T E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k l f Q 2 9 t Y m l u Z W Q 0 N F 9 j b G F z Z S 9 B d X R v U m V t b 3 Z l Z E N v b H V t b n M x L n t L Q 0 F M L D B 9 J n F 1 b 3 Q 7 L C Z x d W 9 0 O 1 N l Y 3 R p b 2 4 x L 0 Z J X 0 N v b W J p b m V k N D R f Y 2 x h c 2 U v Q X V 0 b 1 J l b W 9 2 Z W R D b 2 x 1 b W 5 z M S 5 7 U F J P V C w x f S Z x d W 9 0 O y w m c X V v d D t T Z W N 0 a W 9 u M S 9 G S V 9 D b 2 1 i a W 5 l Z D Q 0 X 2 N s Y X N l L 0 F 1 d G 9 S Z W 1 v d m V k Q 2 9 s d W 1 u c z E u e 1 R G Q V Q s M n 0 m c X V v d D s s J n F 1 b 3 Q 7 U 2 V j d G l v b j E v R k l f Q 2 9 t Y m l u Z W Q 0 N F 9 j b G F z Z S 9 B d X R v U m V t b 3 Z l Z E N v b H V t b n M x L n t D Q V J C L D N 9 J n F 1 b 3 Q 7 L C Z x d W 9 0 O 1 N l Y 3 R p b 2 4 x L 0 Z J X 0 N v b W J p b m V k N D R f Y 2 x h c 2 U v Q X V 0 b 1 J l b W 9 2 Z W R D b 2 x 1 b W 5 z M S 5 7 T U 9 J U y w 0 f S Z x d W 9 0 O y w m c X V v d D t T Z W N 0 a W 9 u M S 9 G S V 9 D b 2 1 i a W 5 l Z D Q 0 X 2 N s Y X N l L 0 F 1 d G 9 S Z W 1 v d m V k Q 2 9 s d W 1 u c z E u e 0 F M Q y w 1 f S Z x d W 9 0 O y w m c X V v d D t T Z W N 0 a W 9 u M S 9 G S V 9 D b 2 1 i a W 5 l Z D Q 0 X 2 N s Y X N l L 0 F 1 d G 9 S Z W 1 v d m V k Q 2 9 s d W 1 u c z E u e 0 N B R k Y s N n 0 m c X V v d D s s J n F 1 b 3 Q 7 U 2 V j d G l v b j E v R k l f Q 2 9 t Y m l u Z W Q 0 N F 9 j b G F z Z S 9 B d X R v U m V t b 3 Z l Z E N v b H V t b n M x L n t U S E V P L D d 9 J n F 1 b 3 Q 7 L C Z x d W 9 0 O 1 N l Y 3 R p b 2 4 x L 0 Z J X 0 N v b W J p b m V k N D R f Y 2 x h c 2 U v Q X V 0 b 1 J l b W 9 2 Z W R D b 2 x 1 b W 5 z M S 5 7 U 1 V H U i w 4 f S Z x d W 9 0 O y w m c X V v d D t T Z W N 0 a W 9 u M S 9 G S V 9 D b 2 1 i a W 5 l Z D Q 0 X 2 N s Y X N l L 0 F 1 d G 9 S Z W 1 v d m V k Q 2 9 s d W 1 u c z E u e 0 Z J Q k U s O X 0 m c X V v d D s s J n F 1 b 3 Q 7 U 2 V j d G l v b j E v R k l f Q 2 9 t Y m l u Z W Q 0 N F 9 j b G F z Z S 9 B d X R v U m V t b 3 Z l Z E N v b H V t b n M x L n t D Q U x D L D E w f S Z x d W 9 0 O y w m c X V v d D t T Z W N 0 a W 9 u M S 9 G S V 9 D b 2 1 i a W 5 l Z D Q 0 X 2 N s Y X N l L 0 F 1 d G 9 S Z W 1 v d m V k Q 2 9 s d W 1 u c z E u e 0 l S T 0 4 s M T F 9 J n F 1 b 3 Q 7 L C Z x d W 9 0 O 1 N l Y 3 R p b 2 4 x L 0 Z J X 0 N v b W J p b m V k N D R f Y 2 x h c 2 U v Q X V 0 b 1 J l b W 9 2 Z W R D b 2 x 1 b W 5 z M S 5 7 T U F H T i w x M n 0 m c X V v d D s s J n F 1 b 3 Q 7 U 2 V j d G l v b j E v R k l f Q 2 9 t Y m l u Z W Q 0 N F 9 j b G F z Z S 9 B d X R v U m V t b 3 Z l Z E N v b H V t b n M x L n t Q S E 9 T L D E z f S Z x d W 9 0 O y w m c X V v d D t T Z W N 0 a W 9 u M S 9 G S V 9 D b 2 1 i a W 5 l Z D Q 0 X 2 N s Y X N l L 0 F 1 d G 9 S Z W 1 v d m V k Q 2 9 s d W 1 u c z E u e 1 B P V E E s M T R 9 J n F 1 b 3 Q 7 L C Z x d W 9 0 O 1 N l Y 3 R p b 2 4 x L 0 Z J X 0 N v b W J p b m V k N D R f Y 2 x h c 2 U v Q X V 0 b 1 J l b W 9 2 Z W R D b 2 x 1 b W 5 z M S 5 7 U 0 9 E S S w x N X 0 m c X V v d D s s J n F 1 b 3 Q 7 U 2 V j d G l v b j E v R k l f Q 2 9 t Y m l u Z W Q 0 N F 9 j b G F z Z S 9 B d X R v U m V t b 3 Z l Z E N v b H V t b n M x L n t a S U 5 D L D E 2 f S Z x d W 9 0 O y w m c X V v d D t T Z W N 0 a W 9 u M S 9 G S V 9 D b 2 1 i a W 5 l Z D Q 0 X 2 N s Y X N l L 0 F 1 d G 9 S Z W 1 v d m V k Q 2 9 s d W 1 u c z E u e 0 N P U F A s M T d 9 J n F 1 b 3 Q 7 L C Z x d W 9 0 O 1 N l Y 3 R p b 2 4 x L 0 Z J X 0 N v b W J p b m V k N D R f Y 2 x h c 2 U v Q X V 0 b 1 J l b W 9 2 Z W R D b 2 x 1 b W 5 z M S 5 7 U 0 V M R S w x O H 0 m c X V v d D s s J n F 1 b 3 Q 7 U 2 V j d G l v b j E v R k l f Q 2 9 t Y m l u Z W Q 0 N F 9 j b G F z Z S 9 B d X R v U m V t b 3 Z l Z E N v b H V t b n M x L n t W Q y w x O X 0 m c X V v d D s s J n F 1 b 3 Q 7 U 2 V j d G l v b j E v R k l f Q 2 9 t Y m l u Z W Q 0 N F 9 j b G F z Z S 9 B d X R v U m V t b 3 Z l Z E N v b H V t b n M x L n t W Q j E s M j B 9 J n F 1 b 3 Q 7 L C Z x d W 9 0 O 1 N l Y 3 R p b 2 4 x L 0 Z J X 0 N v b W J p b m V k N D R f Y 2 x h c 2 U v Q X V 0 b 1 J l b W 9 2 Z W R D b 2 x 1 b W 5 z M S 5 7 V k I y L D I x f S Z x d W 9 0 O y w m c X V v d D t T Z W N 0 a W 9 u M S 9 G S V 9 D b 2 1 i a W 5 l Z D Q 0 X 2 N s Y X N l L 0 F 1 d G 9 S Z W 1 v d m V k Q 2 9 s d W 1 u c z E u e 0 5 J Q U M s M j J 9 J n F 1 b 3 Q 7 L C Z x d W 9 0 O 1 N l Y 3 R p b 2 4 x L 0 Z J X 0 N v b W J p b m V k N D R f Y 2 x h c 2 U v Q X V 0 b 1 J l b W 9 2 Z W R D b 2 x 1 b W 5 z M S 5 7 V k I 2 L D I z f S Z x d W 9 0 O y w m c X V v d D t T Z W N 0 a W 9 u M S 9 G S V 9 D b 2 1 i a W 5 l Z D Q 0 X 2 N s Y X N l L 0 F 1 d G 9 S Z W 1 v d m V k Q 2 9 s d W 1 u c z E u e 0 Z P T E E s M j R 9 J n F 1 b 3 Q 7 L C Z x d W 9 0 O 1 N l Y 3 R p b 2 4 x L 0 Z J X 0 N v b W J p b m V k N D R f Y 2 x h c 2 U v Q X V 0 b 1 J l b W 9 2 Z W R D b 2 x 1 b W 5 z M S 5 7 V k I x M i w y N X 0 m c X V v d D s s J n F 1 b 3 Q 7 U 2 V j d G l v b j E v R k l f Q 2 9 t Y m l u Z W Q 0 N F 9 j b G F z Z S 9 B d X R v U m V t b 3 Z l Z E N v b H V t b n M x L n t W Q V J B L D I 2 f S Z x d W 9 0 O y w m c X V v d D t T Z W N 0 a W 9 u M S 9 G S V 9 D b 2 1 i a W 5 l Z D Q 0 X 2 N s Y X N l L 0 F 1 d G 9 S Z W 1 v d m V k Q 2 9 s d W 1 u c z E u e 1 J F V C w y N 3 0 m c X V v d D s s J n F 1 b 3 Q 7 U 2 V j d G l v b j E v R k l f Q 2 9 t Y m l u Z W Q 0 N F 9 j b G F z Z S 9 B d X R v U m V t b 3 Z l Z E N v b H V t b n M x L n t C Q 0 F S L D I 4 f S Z x d W 9 0 O y w m c X V v d D t T Z W N 0 a W 9 u M S 9 G S V 9 D b 2 1 i a W 5 l Z D Q 0 X 2 N s Y X N l L 0 F 1 d G 9 S Z W 1 v d m V k Q 2 9 s d W 1 u c z E u e 0 F D Q V I s M j l 9 J n F 1 b 3 Q 7 L C Z x d W 9 0 O 1 N l Y 3 R p b 2 4 x L 0 Z J X 0 N v b W J p b m V k N D R f Y 2 x h c 2 U v Q X V 0 b 1 J l b W 9 2 Z W R D b 2 x 1 b W 5 z M S 5 7 Q 1 J Z U C w z M H 0 m c X V v d D s s J n F 1 b 3 Q 7 U 2 V j d G l v b j E v R k l f Q 2 9 t Y m l u Z W Q 0 N F 9 j b G F z Z S 9 B d X R v U m V t b 3 Z l Z E N v b H V t b n M x L n t M W U N P L D M x f S Z x d W 9 0 O y w m c X V v d D t T Z W N 0 a W 9 u M S 9 G S V 9 D b 2 1 i a W 5 l Z D Q 0 X 2 N s Y X N l L 0 F 1 d G 9 S Z W 1 v d m V k Q 2 9 s d W 1 u c z E u e 0 x a L D M y f S Z x d W 9 0 O y w m c X V v d D t T Z W N 0 a W 9 u M S 9 G S V 9 D b 2 1 i a W 5 l Z D Q 0 X 2 N s Y X N l L 0 F 1 d G 9 S Z W 1 v d m V k Q 2 9 s d W 1 u c z E u e 0 F U T 0 M s M z N 9 J n F 1 b 3 Q 7 L C Z x d W 9 0 O 1 N l Y 3 R p b 2 4 x L 0 Z J X 0 N v b W J p b m V k N D R f Y 2 x h c 2 U v Q X V 0 b 1 J l b W 9 2 Z W R D b 2 x 1 b W 5 z M S 5 7 V k s s M z R 9 J n F 1 b 3 Q 7 L C Z x d W 9 0 O 1 N l Y 3 R p b 2 4 x L 0 Z J X 0 N v b W J p b m V k N D R f Y 2 x h c 2 U v Q X V 0 b 1 J l b W 9 2 Z W R D b 2 x 1 b W 5 z M S 5 7 Q 0 h P T E U s M z V 9 J n F 1 b 3 Q 7 L C Z x d W 9 0 O 1 N l Y 3 R p b 2 4 x L 0 Z J X 0 N v b W J p b m V k N D R f Y 2 x h c 2 U v Q X V 0 b 1 J l b W 9 2 Z W R D b 2 x 1 b W 5 z M S 5 7 U 0 Z B V C w z N n 0 m c X V v d D s s J n F 1 b 3 Q 7 U 2 V j d G l v b j E v R k l f Q 2 9 t Y m l u Z W Q 0 N F 9 j b G F z Z S 9 B d X R v U m V t b 3 Z l Z E N v b H V t b n M x L n t N R k F U L D M 3 f S Z x d W 9 0 O y w m c X V v d D t T Z W N 0 a W 9 u M S 9 G S V 9 D b 2 1 i a W 5 l Z D Q 0 X 2 N s Y X N l L 0 F 1 d G 9 S Z W 1 v d m V k Q 2 9 s d W 1 u c z E u e 1 B G Q V Q s M z h 9 J n F 1 b 3 Q 7 L C Z x d W 9 0 O 1 N l Y 3 R p b 2 4 x L 0 Z J X 0 N v b W J p b m V k N D R f Y 2 x h c 2 U v Q X V 0 b 1 J l b W 9 2 Z W R D b 2 x 1 b W 5 z M S 5 7 V k l U R C w z O X 0 m c X V v d D s s J n F 1 b 3 Q 7 U 2 V j d G l v b j E v R k l f Q 2 9 t Y m l u Z W Q 0 N F 9 j b G F z Z S 9 B d X R v U m V t b 3 Z l Z E N v b H V t b n M x L n t D S E 9 M T i w 0 M H 0 m c X V v d D t d L C Z x d W 9 0 O 0 N v b H V t b k N v d W 5 0 J n F 1 b 3 Q 7 O j Q x L C Z x d W 9 0 O 0 t l e U N v b H V t b k 5 h b W V z J n F 1 b 3 Q 7 O l t d L C Z x d W 9 0 O 0 N v b H V t b k l k Z W 5 0 a X R p Z X M m c X V v d D s 6 W y Z x d W 9 0 O 1 N l Y 3 R p b 2 4 x L 0 Z J X 0 N v b W J p b m V k N D R f Y 2 x h c 2 U v Q X V 0 b 1 J l b W 9 2 Z W R D b 2 x 1 b W 5 z M S 5 7 S 0 N B T C w w f S Z x d W 9 0 O y w m c X V v d D t T Z W N 0 a W 9 u M S 9 G S V 9 D b 2 1 i a W 5 l Z D Q 0 X 2 N s Y X N l L 0 F 1 d G 9 S Z W 1 v d m V k Q 2 9 s d W 1 u c z E u e 1 B S T 1 Q s M X 0 m c X V v d D s s J n F 1 b 3 Q 7 U 2 V j d G l v b j E v R k l f Q 2 9 t Y m l u Z W Q 0 N F 9 j b G F z Z S 9 B d X R v U m V t b 3 Z l Z E N v b H V t b n M x L n t U R k F U L D J 9 J n F 1 b 3 Q 7 L C Z x d W 9 0 O 1 N l Y 3 R p b 2 4 x L 0 Z J X 0 N v b W J p b m V k N D R f Y 2 x h c 2 U v Q X V 0 b 1 J l b W 9 2 Z W R D b 2 x 1 b W 5 z M S 5 7 Q 0 F S Q i w z f S Z x d W 9 0 O y w m c X V v d D t T Z W N 0 a W 9 u M S 9 G S V 9 D b 2 1 i a W 5 l Z D Q 0 X 2 N s Y X N l L 0 F 1 d G 9 S Z W 1 v d m V k Q 2 9 s d W 1 u c z E u e 0 1 P S V M s N H 0 m c X V v d D s s J n F 1 b 3 Q 7 U 2 V j d G l v b j E v R k l f Q 2 9 t Y m l u Z W Q 0 N F 9 j b G F z Z S 9 B d X R v U m V t b 3 Z l Z E N v b H V t b n M x L n t B T E M s N X 0 m c X V v d D s s J n F 1 b 3 Q 7 U 2 V j d G l v b j E v R k l f Q 2 9 t Y m l u Z W Q 0 N F 9 j b G F z Z S 9 B d X R v U m V t b 3 Z l Z E N v b H V t b n M x L n t D Q U Z G L D Z 9 J n F 1 b 3 Q 7 L C Z x d W 9 0 O 1 N l Y 3 R p b 2 4 x L 0 Z J X 0 N v b W J p b m V k N D R f Y 2 x h c 2 U v Q X V 0 b 1 J l b W 9 2 Z W R D b 2 x 1 b W 5 z M S 5 7 V E h F T y w 3 f S Z x d W 9 0 O y w m c X V v d D t T Z W N 0 a W 9 u M S 9 G S V 9 D b 2 1 i a W 5 l Z D Q 0 X 2 N s Y X N l L 0 F 1 d G 9 S Z W 1 v d m V k Q 2 9 s d W 1 u c z E u e 1 N V R 1 I s O H 0 m c X V v d D s s J n F 1 b 3 Q 7 U 2 V j d G l v b j E v R k l f Q 2 9 t Y m l u Z W Q 0 N F 9 j b G F z Z S 9 B d X R v U m V t b 3 Z l Z E N v b H V t b n M x L n t G S U J F L D l 9 J n F 1 b 3 Q 7 L C Z x d W 9 0 O 1 N l Y 3 R p b 2 4 x L 0 Z J X 0 N v b W J p b m V k N D R f Y 2 x h c 2 U v Q X V 0 b 1 J l b W 9 2 Z W R D b 2 x 1 b W 5 z M S 5 7 Q 0 F M Q y w x M H 0 m c X V v d D s s J n F 1 b 3 Q 7 U 2 V j d G l v b j E v R k l f Q 2 9 t Y m l u Z W Q 0 N F 9 j b G F z Z S 9 B d X R v U m V t b 3 Z l Z E N v b H V t b n M x L n t J U k 9 O L D E x f S Z x d W 9 0 O y w m c X V v d D t T Z W N 0 a W 9 u M S 9 G S V 9 D b 2 1 i a W 5 l Z D Q 0 X 2 N s Y X N l L 0 F 1 d G 9 S Z W 1 v d m V k Q 2 9 s d W 1 u c z E u e 0 1 B R 0 4 s M T J 9 J n F 1 b 3 Q 7 L C Z x d W 9 0 O 1 N l Y 3 R p b 2 4 x L 0 Z J X 0 N v b W J p b m V k N D R f Y 2 x h c 2 U v Q X V 0 b 1 J l b W 9 2 Z W R D b 2 x 1 b W 5 z M S 5 7 U E h P U y w x M 3 0 m c X V v d D s s J n F 1 b 3 Q 7 U 2 V j d G l v b j E v R k l f Q 2 9 t Y m l u Z W Q 0 N F 9 j b G F z Z S 9 B d X R v U m V t b 3 Z l Z E N v b H V t b n M x L n t Q T 1 R B L D E 0 f S Z x d W 9 0 O y w m c X V v d D t T Z W N 0 a W 9 u M S 9 G S V 9 D b 2 1 i a W 5 l Z D Q 0 X 2 N s Y X N l L 0 F 1 d G 9 S Z W 1 v d m V k Q 2 9 s d W 1 u c z E u e 1 N P R E k s M T V 9 J n F 1 b 3 Q 7 L C Z x d W 9 0 O 1 N l Y 3 R p b 2 4 x L 0 Z J X 0 N v b W J p b m V k N D R f Y 2 x h c 2 U v Q X V 0 b 1 J l b W 9 2 Z W R D b 2 x 1 b W 5 z M S 5 7 W k l O Q y w x N n 0 m c X V v d D s s J n F 1 b 3 Q 7 U 2 V j d G l v b j E v R k l f Q 2 9 t Y m l u Z W Q 0 N F 9 j b G F z Z S 9 B d X R v U m V t b 3 Z l Z E N v b H V t b n M x L n t D T 1 B Q L D E 3 f S Z x d W 9 0 O y w m c X V v d D t T Z W N 0 a W 9 u M S 9 G S V 9 D b 2 1 i a W 5 l Z D Q 0 X 2 N s Y X N l L 0 F 1 d G 9 S Z W 1 v d m V k Q 2 9 s d W 1 u c z E u e 1 N F T E U s M T h 9 J n F 1 b 3 Q 7 L C Z x d W 9 0 O 1 N l Y 3 R p b 2 4 x L 0 Z J X 0 N v b W J p b m V k N D R f Y 2 x h c 2 U v Q X V 0 b 1 J l b W 9 2 Z W R D b 2 x 1 b W 5 z M S 5 7 V k M s M T l 9 J n F 1 b 3 Q 7 L C Z x d W 9 0 O 1 N l Y 3 R p b 2 4 x L 0 Z J X 0 N v b W J p b m V k N D R f Y 2 x h c 2 U v Q X V 0 b 1 J l b W 9 2 Z W R D b 2 x 1 b W 5 z M S 5 7 V k I x L D I w f S Z x d W 9 0 O y w m c X V v d D t T Z W N 0 a W 9 u M S 9 G S V 9 D b 2 1 i a W 5 l Z D Q 0 X 2 N s Y X N l L 0 F 1 d G 9 S Z W 1 v d m V k Q 2 9 s d W 1 u c z E u e 1 Z C M i w y M X 0 m c X V v d D s s J n F 1 b 3 Q 7 U 2 V j d G l v b j E v R k l f Q 2 9 t Y m l u Z W Q 0 N F 9 j b G F z Z S 9 B d X R v U m V t b 3 Z l Z E N v b H V t b n M x L n t O S U F D L D I y f S Z x d W 9 0 O y w m c X V v d D t T Z W N 0 a W 9 u M S 9 G S V 9 D b 2 1 i a W 5 l Z D Q 0 X 2 N s Y X N l L 0 F 1 d G 9 S Z W 1 v d m V k Q 2 9 s d W 1 u c z E u e 1 Z C N i w y M 3 0 m c X V v d D s s J n F 1 b 3 Q 7 U 2 V j d G l v b j E v R k l f Q 2 9 t Y m l u Z W Q 0 N F 9 j b G F z Z S 9 B d X R v U m V t b 3 Z l Z E N v b H V t b n M x L n t G T 0 x B L D I 0 f S Z x d W 9 0 O y w m c X V v d D t T Z W N 0 a W 9 u M S 9 G S V 9 D b 2 1 i a W 5 l Z D Q 0 X 2 N s Y X N l L 0 F 1 d G 9 S Z W 1 v d m V k Q 2 9 s d W 1 u c z E u e 1 Z C M T I s M j V 9 J n F 1 b 3 Q 7 L C Z x d W 9 0 O 1 N l Y 3 R p b 2 4 x L 0 Z J X 0 N v b W J p b m V k N D R f Y 2 x h c 2 U v Q X V 0 b 1 J l b W 9 2 Z W R D b 2 x 1 b W 5 z M S 5 7 V k F S Q S w y N n 0 m c X V v d D s s J n F 1 b 3 Q 7 U 2 V j d G l v b j E v R k l f Q 2 9 t Y m l u Z W Q 0 N F 9 j b G F z Z S 9 B d X R v U m V t b 3 Z l Z E N v b H V t b n M x L n t S R V Q s M j d 9 J n F 1 b 3 Q 7 L C Z x d W 9 0 O 1 N l Y 3 R p b 2 4 x L 0 Z J X 0 N v b W J p b m V k N D R f Y 2 x h c 2 U v Q X V 0 b 1 J l b W 9 2 Z W R D b 2 x 1 b W 5 z M S 5 7 Q k N B U i w y O H 0 m c X V v d D s s J n F 1 b 3 Q 7 U 2 V j d G l v b j E v R k l f Q 2 9 t Y m l u Z W Q 0 N F 9 j b G F z Z S 9 B d X R v U m V t b 3 Z l Z E N v b H V t b n M x L n t B Q 0 F S L D I 5 f S Z x d W 9 0 O y w m c X V v d D t T Z W N 0 a W 9 u M S 9 G S V 9 D b 2 1 i a W 5 l Z D Q 0 X 2 N s Y X N l L 0 F 1 d G 9 S Z W 1 v d m V k Q 2 9 s d W 1 u c z E u e 0 N S W V A s M z B 9 J n F 1 b 3 Q 7 L C Z x d W 9 0 O 1 N l Y 3 R p b 2 4 x L 0 Z J X 0 N v b W J p b m V k N D R f Y 2 x h c 2 U v Q X V 0 b 1 J l b W 9 2 Z W R D b 2 x 1 b W 5 z M S 5 7 T F l D T y w z M X 0 m c X V v d D s s J n F 1 b 3 Q 7 U 2 V j d G l v b j E v R k l f Q 2 9 t Y m l u Z W Q 0 N F 9 j b G F z Z S 9 B d X R v U m V t b 3 Z l Z E N v b H V t b n M x L n t M W i w z M n 0 m c X V v d D s s J n F 1 b 3 Q 7 U 2 V j d G l v b j E v R k l f Q 2 9 t Y m l u Z W Q 0 N F 9 j b G F z Z S 9 B d X R v U m V t b 3 Z l Z E N v b H V t b n M x L n t B V E 9 D L D M z f S Z x d W 9 0 O y w m c X V v d D t T Z W N 0 a W 9 u M S 9 G S V 9 D b 2 1 i a W 5 l Z D Q 0 X 2 N s Y X N l L 0 F 1 d G 9 S Z W 1 v d m V k Q 2 9 s d W 1 u c z E u e 1 Z L L D M 0 f S Z x d W 9 0 O y w m c X V v d D t T Z W N 0 a W 9 u M S 9 G S V 9 D b 2 1 i a W 5 l Z D Q 0 X 2 N s Y X N l L 0 F 1 d G 9 S Z W 1 v d m V k Q 2 9 s d W 1 u c z E u e 0 N I T 0 x F L D M 1 f S Z x d W 9 0 O y w m c X V v d D t T Z W N 0 a W 9 u M S 9 G S V 9 D b 2 1 i a W 5 l Z D Q 0 X 2 N s Y X N l L 0 F 1 d G 9 S Z W 1 v d m V k Q 2 9 s d W 1 u c z E u e 1 N G Q V Q s M z Z 9 J n F 1 b 3 Q 7 L C Z x d W 9 0 O 1 N l Y 3 R p b 2 4 x L 0 Z J X 0 N v b W J p b m V k N D R f Y 2 x h c 2 U v Q X V 0 b 1 J l b W 9 2 Z W R D b 2 x 1 b W 5 z M S 5 7 T U Z B V C w z N 3 0 m c X V v d D s s J n F 1 b 3 Q 7 U 2 V j d G l v b j E v R k l f Q 2 9 t Y m l u Z W Q 0 N F 9 j b G F z Z S 9 B d X R v U m V t b 3 Z l Z E N v b H V t b n M x L n t Q R k F U L D M 4 f S Z x d W 9 0 O y w m c X V v d D t T Z W N 0 a W 9 u M S 9 G S V 9 D b 2 1 i a W 5 l Z D Q 0 X 2 N s Y X N l L 0 F 1 d G 9 S Z W 1 v d m V k Q 2 9 s d W 1 u c z E u e 1 Z J V E Q s M z l 9 J n F 1 b 3 Q 7 L C Z x d W 9 0 O 1 N l Y 3 R p b 2 4 x L 0 Z J X 0 N v b W J p b m V k N D R f Y 2 x h c 2 U v Q X V 0 b 1 J l b W 9 2 Z W R D b 2 x 1 b W 5 z M S 5 7 Q 0 h P T E 4 s N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S V 9 D b 2 1 i a W 5 l Z D Q 0 X 2 N s Y X N l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X 0 N v b W J p b m V k N D R f Y 2 x h c 2 U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l f Q 2 9 t Y m l u Z W Q 0 N F 9 j b G F z Z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S V 9 D b 2 1 i a W 5 l Z D Q 0 X 2 V z c G V j a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Z J X 0 N v b W J p b m V k N D R f Z X N w Z W N p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y N 1 Q x O T o 1 N T o z N y 4 x O D E z N T c x W i I g L z 4 8 R W 5 0 c n k g V H l w Z T 0 i R m l s b E N v b H V t b l R 5 c G V z I i B W Y W x 1 Z T 0 i c 0 J n W U d C Z 1 l H Q m d Z R 0 J n W U d C Z 1 l H Q m d Z R 0 J n W U d C Z 1 l H Q m d Z R 0 J n W U d C Z 1 l H Q m d Z R 0 J n W U d C Z 1 k 9 I i A v P j x F b n R y e S B U e X B l P S J G a W x s Q 2 9 s d W 1 u T m F t Z X M i I F Z h b H V l P S J z W y Z x d W 9 0 O 0 t D Q U w m c X V v d D s s J n F 1 b 3 Q 7 U F J P V C Z x d W 9 0 O y w m c X V v d D t U R k F U J n F 1 b 3 Q 7 L C Z x d W 9 0 O 0 N B U k I m c X V v d D s s J n F 1 b 3 Q 7 T U 9 J U y Z x d W 9 0 O y w m c X V v d D t B T E M m c X V v d D s s J n F 1 b 3 Q 7 Q 0 F G R i Z x d W 9 0 O y w m c X V v d D t U S E V P J n F 1 b 3 Q 7 L C Z x d W 9 0 O 1 N V R 1 I m c X V v d D s s J n F 1 b 3 Q 7 R k l C R S Z x d W 9 0 O y w m c X V v d D t D Q U x D J n F 1 b 3 Q 7 L C Z x d W 9 0 O 0 l S T 0 4 m c X V v d D s s J n F 1 b 3 Q 7 T U F H T i Z x d W 9 0 O y w m c X V v d D t Q S E 9 T J n F 1 b 3 Q 7 L C Z x d W 9 0 O 1 B P V E E m c X V v d D s s J n F 1 b 3 Q 7 U 0 9 E S S Z x d W 9 0 O y w m c X V v d D t a S U 5 D J n F 1 b 3 Q 7 L C Z x d W 9 0 O 0 N P U F A m c X V v d D s s J n F 1 b 3 Q 7 U 0 V M R S Z x d W 9 0 O y w m c X V v d D t W Q y Z x d W 9 0 O y w m c X V v d D t W Q j E m c X V v d D s s J n F 1 b 3 Q 7 V k I y J n F 1 b 3 Q 7 L C Z x d W 9 0 O 0 5 J Q U M m c X V v d D s s J n F 1 b 3 Q 7 V k I 2 J n F 1 b 3 Q 7 L C Z x d W 9 0 O 0 Z P T E E m c X V v d D s s J n F 1 b 3 Q 7 V k I x M i Z x d W 9 0 O y w m c X V v d D t W Q V J B J n F 1 b 3 Q 7 L C Z x d W 9 0 O 1 J F V C Z x d W 9 0 O y w m c X V v d D t C Q 0 F S J n F 1 b 3 Q 7 L C Z x d W 9 0 O 0 F D Q V I m c X V v d D s s J n F 1 b 3 Q 7 Q 1 J Z U C Z x d W 9 0 O y w m c X V v d D t M W U N P J n F 1 b 3 Q 7 L C Z x d W 9 0 O 0 x a J n F 1 b 3 Q 7 L C Z x d W 9 0 O 0 F U T 0 M m c X V v d D s s J n F 1 b 3 Q 7 V k s m c X V v d D s s J n F 1 b 3 Q 7 Q 0 h P T E U m c X V v d D s s J n F 1 b 3 Q 7 U 0 Z B V C Z x d W 9 0 O y w m c X V v d D t N R k F U J n F 1 b 3 Q 7 L C Z x d W 9 0 O 1 B G Q V Q m c X V v d D s s J n F 1 b 3 Q 7 V k l U R C Z x d W 9 0 O y w m c X V v d D t D S E 9 M T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S V 9 D b 2 1 i a W 5 l Z D Q 0 X 2 V z c G V j a W U v Q X V 0 b 1 J l b W 9 2 Z W R D b 2 x 1 b W 5 z M S 5 7 S 0 N B T C w w f S Z x d W 9 0 O y w m c X V v d D t T Z W N 0 a W 9 u M S 9 G S V 9 D b 2 1 i a W 5 l Z D Q 0 X 2 V z c G V j a W U v Q X V 0 b 1 J l b W 9 2 Z W R D b 2 x 1 b W 5 z M S 5 7 U F J P V C w x f S Z x d W 9 0 O y w m c X V v d D t T Z W N 0 a W 9 u M S 9 G S V 9 D b 2 1 i a W 5 l Z D Q 0 X 2 V z c G V j a W U v Q X V 0 b 1 J l b W 9 2 Z W R D b 2 x 1 b W 5 z M S 5 7 V E Z B V C w y f S Z x d W 9 0 O y w m c X V v d D t T Z W N 0 a W 9 u M S 9 G S V 9 D b 2 1 i a W 5 l Z D Q 0 X 2 V z c G V j a W U v Q X V 0 b 1 J l b W 9 2 Z W R D b 2 x 1 b W 5 z M S 5 7 Q 0 F S Q i w z f S Z x d W 9 0 O y w m c X V v d D t T Z W N 0 a W 9 u M S 9 G S V 9 D b 2 1 i a W 5 l Z D Q 0 X 2 V z c G V j a W U v Q X V 0 b 1 J l b W 9 2 Z W R D b 2 x 1 b W 5 z M S 5 7 T U 9 J U y w 0 f S Z x d W 9 0 O y w m c X V v d D t T Z W N 0 a W 9 u M S 9 G S V 9 D b 2 1 i a W 5 l Z D Q 0 X 2 V z c G V j a W U v Q X V 0 b 1 J l b W 9 2 Z W R D b 2 x 1 b W 5 z M S 5 7 Q U x D L D V 9 J n F 1 b 3 Q 7 L C Z x d W 9 0 O 1 N l Y 3 R p b 2 4 x L 0 Z J X 0 N v b W J p b m V k N D R f Z X N w Z W N p Z S 9 B d X R v U m V t b 3 Z l Z E N v b H V t b n M x L n t D Q U Z G L D Z 9 J n F 1 b 3 Q 7 L C Z x d W 9 0 O 1 N l Y 3 R p b 2 4 x L 0 Z J X 0 N v b W J p b m V k N D R f Z X N w Z W N p Z S 9 B d X R v U m V t b 3 Z l Z E N v b H V t b n M x L n t U S E V P L D d 9 J n F 1 b 3 Q 7 L C Z x d W 9 0 O 1 N l Y 3 R p b 2 4 x L 0 Z J X 0 N v b W J p b m V k N D R f Z X N w Z W N p Z S 9 B d X R v U m V t b 3 Z l Z E N v b H V t b n M x L n t T V U d S L D h 9 J n F 1 b 3 Q 7 L C Z x d W 9 0 O 1 N l Y 3 R p b 2 4 x L 0 Z J X 0 N v b W J p b m V k N D R f Z X N w Z W N p Z S 9 B d X R v U m V t b 3 Z l Z E N v b H V t b n M x L n t G S U J F L D l 9 J n F 1 b 3 Q 7 L C Z x d W 9 0 O 1 N l Y 3 R p b 2 4 x L 0 Z J X 0 N v b W J p b m V k N D R f Z X N w Z W N p Z S 9 B d X R v U m V t b 3 Z l Z E N v b H V t b n M x L n t D Q U x D L D E w f S Z x d W 9 0 O y w m c X V v d D t T Z W N 0 a W 9 u M S 9 G S V 9 D b 2 1 i a W 5 l Z D Q 0 X 2 V z c G V j a W U v Q X V 0 b 1 J l b W 9 2 Z W R D b 2 x 1 b W 5 z M S 5 7 S V J P T i w x M X 0 m c X V v d D s s J n F 1 b 3 Q 7 U 2 V j d G l v b j E v R k l f Q 2 9 t Y m l u Z W Q 0 N F 9 l c 3 B l Y 2 l l L 0 F 1 d G 9 S Z W 1 v d m V k Q 2 9 s d W 1 u c z E u e 0 1 B R 0 4 s M T J 9 J n F 1 b 3 Q 7 L C Z x d W 9 0 O 1 N l Y 3 R p b 2 4 x L 0 Z J X 0 N v b W J p b m V k N D R f Z X N w Z W N p Z S 9 B d X R v U m V t b 3 Z l Z E N v b H V t b n M x L n t Q S E 9 T L D E z f S Z x d W 9 0 O y w m c X V v d D t T Z W N 0 a W 9 u M S 9 G S V 9 D b 2 1 i a W 5 l Z D Q 0 X 2 V z c G V j a W U v Q X V 0 b 1 J l b W 9 2 Z W R D b 2 x 1 b W 5 z M S 5 7 U E 9 U Q S w x N H 0 m c X V v d D s s J n F 1 b 3 Q 7 U 2 V j d G l v b j E v R k l f Q 2 9 t Y m l u Z W Q 0 N F 9 l c 3 B l Y 2 l l L 0 F 1 d G 9 S Z W 1 v d m V k Q 2 9 s d W 1 u c z E u e 1 N P R E k s M T V 9 J n F 1 b 3 Q 7 L C Z x d W 9 0 O 1 N l Y 3 R p b 2 4 x L 0 Z J X 0 N v b W J p b m V k N D R f Z X N w Z W N p Z S 9 B d X R v U m V t b 3 Z l Z E N v b H V t b n M x L n t a S U 5 D L D E 2 f S Z x d W 9 0 O y w m c X V v d D t T Z W N 0 a W 9 u M S 9 G S V 9 D b 2 1 i a W 5 l Z D Q 0 X 2 V z c G V j a W U v Q X V 0 b 1 J l b W 9 2 Z W R D b 2 x 1 b W 5 z M S 5 7 Q 0 9 Q U C w x N 3 0 m c X V v d D s s J n F 1 b 3 Q 7 U 2 V j d G l v b j E v R k l f Q 2 9 t Y m l u Z W Q 0 N F 9 l c 3 B l Y 2 l l L 0 F 1 d G 9 S Z W 1 v d m V k Q 2 9 s d W 1 u c z E u e 1 N F T E U s M T h 9 J n F 1 b 3 Q 7 L C Z x d W 9 0 O 1 N l Y 3 R p b 2 4 x L 0 Z J X 0 N v b W J p b m V k N D R f Z X N w Z W N p Z S 9 B d X R v U m V t b 3 Z l Z E N v b H V t b n M x L n t W Q y w x O X 0 m c X V v d D s s J n F 1 b 3 Q 7 U 2 V j d G l v b j E v R k l f Q 2 9 t Y m l u Z W Q 0 N F 9 l c 3 B l Y 2 l l L 0 F 1 d G 9 S Z W 1 v d m V k Q 2 9 s d W 1 u c z E u e 1 Z C M S w y M H 0 m c X V v d D s s J n F 1 b 3 Q 7 U 2 V j d G l v b j E v R k l f Q 2 9 t Y m l u Z W Q 0 N F 9 l c 3 B l Y 2 l l L 0 F 1 d G 9 S Z W 1 v d m V k Q 2 9 s d W 1 u c z E u e 1 Z C M i w y M X 0 m c X V v d D s s J n F 1 b 3 Q 7 U 2 V j d G l v b j E v R k l f Q 2 9 t Y m l u Z W Q 0 N F 9 l c 3 B l Y 2 l l L 0 F 1 d G 9 S Z W 1 v d m V k Q 2 9 s d W 1 u c z E u e 0 5 J Q U M s M j J 9 J n F 1 b 3 Q 7 L C Z x d W 9 0 O 1 N l Y 3 R p b 2 4 x L 0 Z J X 0 N v b W J p b m V k N D R f Z X N w Z W N p Z S 9 B d X R v U m V t b 3 Z l Z E N v b H V t b n M x L n t W Q j Y s M j N 9 J n F 1 b 3 Q 7 L C Z x d W 9 0 O 1 N l Y 3 R p b 2 4 x L 0 Z J X 0 N v b W J p b m V k N D R f Z X N w Z W N p Z S 9 B d X R v U m V t b 3 Z l Z E N v b H V t b n M x L n t G T 0 x B L D I 0 f S Z x d W 9 0 O y w m c X V v d D t T Z W N 0 a W 9 u M S 9 G S V 9 D b 2 1 i a W 5 l Z D Q 0 X 2 V z c G V j a W U v Q X V 0 b 1 J l b W 9 2 Z W R D b 2 x 1 b W 5 z M S 5 7 V k I x M i w y N X 0 m c X V v d D s s J n F 1 b 3 Q 7 U 2 V j d G l v b j E v R k l f Q 2 9 t Y m l u Z W Q 0 N F 9 l c 3 B l Y 2 l l L 0 F 1 d G 9 S Z W 1 v d m V k Q 2 9 s d W 1 u c z E u e 1 Z B U k E s M j Z 9 J n F 1 b 3 Q 7 L C Z x d W 9 0 O 1 N l Y 3 R p b 2 4 x L 0 Z J X 0 N v b W J p b m V k N D R f Z X N w Z W N p Z S 9 B d X R v U m V t b 3 Z l Z E N v b H V t b n M x L n t S R V Q s M j d 9 J n F 1 b 3 Q 7 L C Z x d W 9 0 O 1 N l Y 3 R p b 2 4 x L 0 Z J X 0 N v b W J p b m V k N D R f Z X N w Z W N p Z S 9 B d X R v U m V t b 3 Z l Z E N v b H V t b n M x L n t C Q 0 F S L D I 4 f S Z x d W 9 0 O y w m c X V v d D t T Z W N 0 a W 9 u M S 9 G S V 9 D b 2 1 i a W 5 l Z D Q 0 X 2 V z c G V j a W U v Q X V 0 b 1 J l b W 9 2 Z W R D b 2 x 1 b W 5 z M S 5 7 Q U N B U i w y O X 0 m c X V v d D s s J n F 1 b 3 Q 7 U 2 V j d G l v b j E v R k l f Q 2 9 t Y m l u Z W Q 0 N F 9 l c 3 B l Y 2 l l L 0 F 1 d G 9 S Z W 1 v d m V k Q 2 9 s d W 1 u c z E u e 0 N S W V A s M z B 9 J n F 1 b 3 Q 7 L C Z x d W 9 0 O 1 N l Y 3 R p b 2 4 x L 0 Z J X 0 N v b W J p b m V k N D R f Z X N w Z W N p Z S 9 B d X R v U m V t b 3 Z l Z E N v b H V t b n M x L n t M W U N P L D M x f S Z x d W 9 0 O y w m c X V v d D t T Z W N 0 a W 9 u M S 9 G S V 9 D b 2 1 i a W 5 l Z D Q 0 X 2 V z c G V j a W U v Q X V 0 b 1 J l b W 9 2 Z W R D b 2 x 1 b W 5 z M S 5 7 T F o s M z J 9 J n F 1 b 3 Q 7 L C Z x d W 9 0 O 1 N l Y 3 R p b 2 4 x L 0 Z J X 0 N v b W J p b m V k N D R f Z X N w Z W N p Z S 9 B d X R v U m V t b 3 Z l Z E N v b H V t b n M x L n t B V E 9 D L D M z f S Z x d W 9 0 O y w m c X V v d D t T Z W N 0 a W 9 u M S 9 G S V 9 D b 2 1 i a W 5 l Z D Q 0 X 2 V z c G V j a W U v Q X V 0 b 1 J l b W 9 2 Z W R D b 2 x 1 b W 5 z M S 5 7 V k s s M z R 9 J n F 1 b 3 Q 7 L C Z x d W 9 0 O 1 N l Y 3 R p b 2 4 x L 0 Z J X 0 N v b W J p b m V k N D R f Z X N w Z W N p Z S 9 B d X R v U m V t b 3 Z l Z E N v b H V t b n M x L n t D S E 9 M R S w z N X 0 m c X V v d D s s J n F 1 b 3 Q 7 U 2 V j d G l v b j E v R k l f Q 2 9 t Y m l u Z W Q 0 N F 9 l c 3 B l Y 2 l l L 0 F 1 d G 9 S Z W 1 v d m V k Q 2 9 s d W 1 u c z E u e 1 N G Q V Q s M z Z 9 J n F 1 b 3 Q 7 L C Z x d W 9 0 O 1 N l Y 3 R p b 2 4 x L 0 Z J X 0 N v b W J p b m V k N D R f Z X N w Z W N p Z S 9 B d X R v U m V t b 3 Z l Z E N v b H V t b n M x L n t N R k F U L D M 3 f S Z x d W 9 0 O y w m c X V v d D t T Z W N 0 a W 9 u M S 9 G S V 9 D b 2 1 i a W 5 l Z D Q 0 X 2 V z c G V j a W U v Q X V 0 b 1 J l b W 9 2 Z W R D b 2 x 1 b W 5 z M S 5 7 U E Z B V C w z O H 0 m c X V v d D s s J n F 1 b 3 Q 7 U 2 V j d G l v b j E v R k l f Q 2 9 t Y m l u Z W Q 0 N F 9 l c 3 B l Y 2 l l L 0 F 1 d G 9 S Z W 1 v d m V k Q 2 9 s d W 1 u c z E u e 1 Z J V E Q s M z l 9 J n F 1 b 3 Q 7 L C Z x d W 9 0 O 1 N l Y 3 R p b 2 4 x L 0 Z J X 0 N v b W J p b m V k N D R f Z X N w Z W N p Z S 9 B d X R v U m V t b 3 Z l Z E N v b H V t b n M x L n t D S E 9 M T i w 0 M H 0 m c X V v d D t d L C Z x d W 9 0 O 0 N v b H V t b k N v d W 5 0 J n F 1 b 3 Q 7 O j Q x L C Z x d W 9 0 O 0 t l e U N v b H V t b k 5 h b W V z J n F 1 b 3 Q 7 O l t d L C Z x d W 9 0 O 0 N v b H V t b k l k Z W 5 0 a X R p Z X M m c X V v d D s 6 W y Z x d W 9 0 O 1 N l Y 3 R p b 2 4 x L 0 Z J X 0 N v b W J p b m V k N D R f Z X N w Z W N p Z S 9 B d X R v U m V t b 3 Z l Z E N v b H V t b n M x L n t L Q 0 F M L D B 9 J n F 1 b 3 Q 7 L C Z x d W 9 0 O 1 N l Y 3 R p b 2 4 x L 0 Z J X 0 N v b W J p b m V k N D R f Z X N w Z W N p Z S 9 B d X R v U m V t b 3 Z l Z E N v b H V t b n M x L n t Q U k 9 U L D F 9 J n F 1 b 3 Q 7 L C Z x d W 9 0 O 1 N l Y 3 R p b 2 4 x L 0 Z J X 0 N v b W J p b m V k N D R f Z X N w Z W N p Z S 9 B d X R v U m V t b 3 Z l Z E N v b H V t b n M x L n t U R k F U L D J 9 J n F 1 b 3 Q 7 L C Z x d W 9 0 O 1 N l Y 3 R p b 2 4 x L 0 Z J X 0 N v b W J p b m V k N D R f Z X N w Z W N p Z S 9 B d X R v U m V t b 3 Z l Z E N v b H V t b n M x L n t D Q V J C L D N 9 J n F 1 b 3 Q 7 L C Z x d W 9 0 O 1 N l Y 3 R p b 2 4 x L 0 Z J X 0 N v b W J p b m V k N D R f Z X N w Z W N p Z S 9 B d X R v U m V t b 3 Z l Z E N v b H V t b n M x L n t N T 0 l T L D R 9 J n F 1 b 3 Q 7 L C Z x d W 9 0 O 1 N l Y 3 R p b 2 4 x L 0 Z J X 0 N v b W J p b m V k N D R f Z X N w Z W N p Z S 9 B d X R v U m V t b 3 Z l Z E N v b H V t b n M x L n t B T E M s N X 0 m c X V v d D s s J n F 1 b 3 Q 7 U 2 V j d G l v b j E v R k l f Q 2 9 t Y m l u Z W Q 0 N F 9 l c 3 B l Y 2 l l L 0 F 1 d G 9 S Z W 1 v d m V k Q 2 9 s d W 1 u c z E u e 0 N B R k Y s N n 0 m c X V v d D s s J n F 1 b 3 Q 7 U 2 V j d G l v b j E v R k l f Q 2 9 t Y m l u Z W Q 0 N F 9 l c 3 B l Y 2 l l L 0 F 1 d G 9 S Z W 1 v d m V k Q 2 9 s d W 1 u c z E u e 1 R I R U 8 s N 3 0 m c X V v d D s s J n F 1 b 3 Q 7 U 2 V j d G l v b j E v R k l f Q 2 9 t Y m l u Z W Q 0 N F 9 l c 3 B l Y 2 l l L 0 F 1 d G 9 S Z W 1 v d m V k Q 2 9 s d W 1 u c z E u e 1 N V R 1 I s O H 0 m c X V v d D s s J n F 1 b 3 Q 7 U 2 V j d G l v b j E v R k l f Q 2 9 t Y m l u Z W Q 0 N F 9 l c 3 B l Y 2 l l L 0 F 1 d G 9 S Z W 1 v d m V k Q 2 9 s d W 1 u c z E u e 0 Z J Q k U s O X 0 m c X V v d D s s J n F 1 b 3 Q 7 U 2 V j d G l v b j E v R k l f Q 2 9 t Y m l u Z W Q 0 N F 9 l c 3 B l Y 2 l l L 0 F 1 d G 9 S Z W 1 v d m V k Q 2 9 s d W 1 u c z E u e 0 N B T E M s M T B 9 J n F 1 b 3 Q 7 L C Z x d W 9 0 O 1 N l Y 3 R p b 2 4 x L 0 Z J X 0 N v b W J p b m V k N D R f Z X N w Z W N p Z S 9 B d X R v U m V t b 3 Z l Z E N v b H V t b n M x L n t J U k 9 O L D E x f S Z x d W 9 0 O y w m c X V v d D t T Z W N 0 a W 9 u M S 9 G S V 9 D b 2 1 i a W 5 l Z D Q 0 X 2 V z c G V j a W U v Q X V 0 b 1 J l b W 9 2 Z W R D b 2 x 1 b W 5 z M S 5 7 T U F H T i w x M n 0 m c X V v d D s s J n F 1 b 3 Q 7 U 2 V j d G l v b j E v R k l f Q 2 9 t Y m l u Z W Q 0 N F 9 l c 3 B l Y 2 l l L 0 F 1 d G 9 S Z W 1 v d m V k Q 2 9 s d W 1 u c z E u e 1 B I T 1 M s M T N 9 J n F 1 b 3 Q 7 L C Z x d W 9 0 O 1 N l Y 3 R p b 2 4 x L 0 Z J X 0 N v b W J p b m V k N D R f Z X N w Z W N p Z S 9 B d X R v U m V t b 3 Z l Z E N v b H V t b n M x L n t Q T 1 R B L D E 0 f S Z x d W 9 0 O y w m c X V v d D t T Z W N 0 a W 9 u M S 9 G S V 9 D b 2 1 i a W 5 l Z D Q 0 X 2 V z c G V j a W U v Q X V 0 b 1 J l b W 9 2 Z W R D b 2 x 1 b W 5 z M S 5 7 U 0 9 E S S w x N X 0 m c X V v d D s s J n F 1 b 3 Q 7 U 2 V j d G l v b j E v R k l f Q 2 9 t Y m l u Z W Q 0 N F 9 l c 3 B l Y 2 l l L 0 F 1 d G 9 S Z W 1 v d m V k Q 2 9 s d W 1 u c z E u e 1 p J T k M s M T Z 9 J n F 1 b 3 Q 7 L C Z x d W 9 0 O 1 N l Y 3 R p b 2 4 x L 0 Z J X 0 N v b W J p b m V k N D R f Z X N w Z W N p Z S 9 B d X R v U m V t b 3 Z l Z E N v b H V t b n M x L n t D T 1 B Q L D E 3 f S Z x d W 9 0 O y w m c X V v d D t T Z W N 0 a W 9 u M S 9 G S V 9 D b 2 1 i a W 5 l Z D Q 0 X 2 V z c G V j a W U v Q X V 0 b 1 J l b W 9 2 Z W R D b 2 x 1 b W 5 z M S 5 7 U 0 V M R S w x O H 0 m c X V v d D s s J n F 1 b 3 Q 7 U 2 V j d G l v b j E v R k l f Q 2 9 t Y m l u Z W Q 0 N F 9 l c 3 B l Y 2 l l L 0 F 1 d G 9 S Z W 1 v d m V k Q 2 9 s d W 1 u c z E u e 1 Z D L D E 5 f S Z x d W 9 0 O y w m c X V v d D t T Z W N 0 a W 9 u M S 9 G S V 9 D b 2 1 i a W 5 l Z D Q 0 X 2 V z c G V j a W U v Q X V 0 b 1 J l b W 9 2 Z W R D b 2 x 1 b W 5 z M S 5 7 V k I x L D I w f S Z x d W 9 0 O y w m c X V v d D t T Z W N 0 a W 9 u M S 9 G S V 9 D b 2 1 i a W 5 l Z D Q 0 X 2 V z c G V j a W U v Q X V 0 b 1 J l b W 9 2 Z W R D b 2 x 1 b W 5 z M S 5 7 V k I y L D I x f S Z x d W 9 0 O y w m c X V v d D t T Z W N 0 a W 9 u M S 9 G S V 9 D b 2 1 i a W 5 l Z D Q 0 X 2 V z c G V j a W U v Q X V 0 b 1 J l b W 9 2 Z W R D b 2 x 1 b W 5 z M S 5 7 T k l B Q y w y M n 0 m c X V v d D s s J n F 1 b 3 Q 7 U 2 V j d G l v b j E v R k l f Q 2 9 t Y m l u Z W Q 0 N F 9 l c 3 B l Y 2 l l L 0 F 1 d G 9 S Z W 1 v d m V k Q 2 9 s d W 1 u c z E u e 1 Z C N i w y M 3 0 m c X V v d D s s J n F 1 b 3 Q 7 U 2 V j d G l v b j E v R k l f Q 2 9 t Y m l u Z W Q 0 N F 9 l c 3 B l Y 2 l l L 0 F 1 d G 9 S Z W 1 v d m V k Q 2 9 s d W 1 u c z E u e 0 Z P T E E s M j R 9 J n F 1 b 3 Q 7 L C Z x d W 9 0 O 1 N l Y 3 R p b 2 4 x L 0 Z J X 0 N v b W J p b m V k N D R f Z X N w Z W N p Z S 9 B d X R v U m V t b 3 Z l Z E N v b H V t b n M x L n t W Q j E y L D I 1 f S Z x d W 9 0 O y w m c X V v d D t T Z W N 0 a W 9 u M S 9 G S V 9 D b 2 1 i a W 5 l Z D Q 0 X 2 V z c G V j a W U v Q X V 0 b 1 J l b W 9 2 Z W R D b 2 x 1 b W 5 z M S 5 7 V k F S Q S w y N n 0 m c X V v d D s s J n F 1 b 3 Q 7 U 2 V j d G l v b j E v R k l f Q 2 9 t Y m l u Z W Q 0 N F 9 l c 3 B l Y 2 l l L 0 F 1 d G 9 S Z W 1 v d m V k Q 2 9 s d W 1 u c z E u e 1 J F V C w y N 3 0 m c X V v d D s s J n F 1 b 3 Q 7 U 2 V j d G l v b j E v R k l f Q 2 9 t Y m l u Z W Q 0 N F 9 l c 3 B l Y 2 l l L 0 F 1 d G 9 S Z W 1 v d m V k Q 2 9 s d W 1 u c z E u e 0 J D Q V I s M j h 9 J n F 1 b 3 Q 7 L C Z x d W 9 0 O 1 N l Y 3 R p b 2 4 x L 0 Z J X 0 N v b W J p b m V k N D R f Z X N w Z W N p Z S 9 B d X R v U m V t b 3 Z l Z E N v b H V t b n M x L n t B Q 0 F S L D I 5 f S Z x d W 9 0 O y w m c X V v d D t T Z W N 0 a W 9 u M S 9 G S V 9 D b 2 1 i a W 5 l Z D Q 0 X 2 V z c G V j a W U v Q X V 0 b 1 J l b W 9 2 Z W R D b 2 x 1 b W 5 z M S 5 7 Q 1 J Z U C w z M H 0 m c X V v d D s s J n F 1 b 3 Q 7 U 2 V j d G l v b j E v R k l f Q 2 9 t Y m l u Z W Q 0 N F 9 l c 3 B l Y 2 l l L 0 F 1 d G 9 S Z W 1 v d m V k Q 2 9 s d W 1 u c z E u e 0 x Z Q 0 8 s M z F 9 J n F 1 b 3 Q 7 L C Z x d W 9 0 O 1 N l Y 3 R p b 2 4 x L 0 Z J X 0 N v b W J p b m V k N D R f Z X N w Z W N p Z S 9 B d X R v U m V t b 3 Z l Z E N v b H V t b n M x L n t M W i w z M n 0 m c X V v d D s s J n F 1 b 3 Q 7 U 2 V j d G l v b j E v R k l f Q 2 9 t Y m l u Z W Q 0 N F 9 l c 3 B l Y 2 l l L 0 F 1 d G 9 S Z W 1 v d m V k Q 2 9 s d W 1 u c z E u e 0 F U T 0 M s M z N 9 J n F 1 b 3 Q 7 L C Z x d W 9 0 O 1 N l Y 3 R p b 2 4 x L 0 Z J X 0 N v b W J p b m V k N D R f Z X N w Z W N p Z S 9 B d X R v U m V t b 3 Z l Z E N v b H V t b n M x L n t W S y w z N H 0 m c X V v d D s s J n F 1 b 3 Q 7 U 2 V j d G l v b j E v R k l f Q 2 9 t Y m l u Z W Q 0 N F 9 l c 3 B l Y 2 l l L 0 F 1 d G 9 S Z W 1 v d m V k Q 2 9 s d W 1 u c z E u e 0 N I T 0 x F L D M 1 f S Z x d W 9 0 O y w m c X V v d D t T Z W N 0 a W 9 u M S 9 G S V 9 D b 2 1 i a W 5 l Z D Q 0 X 2 V z c G V j a W U v Q X V 0 b 1 J l b W 9 2 Z W R D b 2 x 1 b W 5 z M S 5 7 U 0 Z B V C w z N n 0 m c X V v d D s s J n F 1 b 3 Q 7 U 2 V j d G l v b j E v R k l f Q 2 9 t Y m l u Z W Q 0 N F 9 l c 3 B l Y 2 l l L 0 F 1 d G 9 S Z W 1 v d m V k Q 2 9 s d W 1 u c z E u e 0 1 G Q V Q s M z d 9 J n F 1 b 3 Q 7 L C Z x d W 9 0 O 1 N l Y 3 R p b 2 4 x L 0 Z J X 0 N v b W J p b m V k N D R f Z X N w Z W N p Z S 9 B d X R v U m V t b 3 Z l Z E N v b H V t b n M x L n t Q R k F U L D M 4 f S Z x d W 9 0 O y w m c X V v d D t T Z W N 0 a W 9 u M S 9 G S V 9 D b 2 1 i a W 5 l Z D Q 0 X 2 V z c G V j a W U v Q X V 0 b 1 J l b W 9 2 Z W R D b 2 x 1 b W 5 z M S 5 7 V k l U R C w z O X 0 m c X V v d D s s J n F 1 b 3 Q 7 U 2 V j d G l v b j E v R k l f Q 2 9 t Y m l u Z W Q 0 N F 9 l c 3 B l Y 2 l l L 0 F 1 d G 9 S Z W 1 v d m V k Q 2 9 s d W 1 u c z E u e 0 N I T 0 x O L D Q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k l f Q 2 9 t Y m l u Z W Q 0 N F 9 l c 3 B l Y 2 l l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X 0 N v b W J p b m V k N D R f Z X N w Z W N p Z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S V 9 D b 2 1 i a W 5 l Z D Q 0 X 2 V z c G V j a W U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l f Q 2 9 t Y m l u Z W Q 0 N F 9 m Y W 1 p b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Z J X 0 N v b W J p b m V k N D R f Z m F t a W x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I 3 V D E 5 O j U 1 O j U 2 L j g y M z g 0 O T R a I i A v P j x F b n R y e S B U e X B l P S J G a W x s Q 2 9 s d W 1 u V H l w Z X M i I F Z h b H V l P S J z Q m d Z R 0 J n W U d C Z 1 l H Q m d Z R 0 J n W U d C Z 1 l H Q m d Z R 0 J n W U d C Z 1 l H Q m d Z R 0 J n W U d C Z 1 l H Q m d Z R 0 J n W T 0 i I C 8 + P E V u d H J 5 I F R 5 c G U 9 I k Z p b G x D b 2 x 1 b W 5 O Y W 1 l c y I g V m F s d W U 9 I n N b J n F 1 b 3 Q 7 S 0 N B T C Z x d W 9 0 O y w m c X V v d D t Q U k 9 U J n F 1 b 3 Q 7 L C Z x d W 9 0 O 1 R G Q V Q m c X V v d D s s J n F 1 b 3 Q 7 Q 0 F S Q i Z x d W 9 0 O y w m c X V v d D t N T 0 l T J n F 1 b 3 Q 7 L C Z x d W 9 0 O 0 F M Q y Z x d W 9 0 O y w m c X V v d D t D Q U Z G J n F 1 b 3 Q 7 L C Z x d W 9 0 O 1 R I R U 8 m c X V v d D s s J n F 1 b 3 Q 7 U 1 V H U i Z x d W 9 0 O y w m c X V v d D t G S U J F J n F 1 b 3 Q 7 L C Z x d W 9 0 O 0 N B T E M m c X V v d D s s J n F 1 b 3 Q 7 S V J P T i Z x d W 9 0 O y w m c X V v d D t N Q U d O J n F 1 b 3 Q 7 L C Z x d W 9 0 O 1 B I T 1 M m c X V v d D s s J n F 1 b 3 Q 7 U E 9 U Q S Z x d W 9 0 O y w m c X V v d D t T T 0 R J J n F 1 b 3 Q 7 L C Z x d W 9 0 O 1 p J T k M m c X V v d D s s J n F 1 b 3 Q 7 Q 0 9 Q U C Z x d W 9 0 O y w m c X V v d D t T R U x F J n F 1 b 3 Q 7 L C Z x d W 9 0 O 1 Z D J n F 1 b 3 Q 7 L C Z x d W 9 0 O 1 Z C M S Z x d W 9 0 O y w m c X V v d D t W Q j I m c X V v d D s s J n F 1 b 3 Q 7 T k l B Q y Z x d W 9 0 O y w m c X V v d D t W Q j Y m c X V v d D s s J n F 1 b 3 Q 7 R k 9 M Q S Z x d W 9 0 O y w m c X V v d D t W Q j E y J n F 1 b 3 Q 7 L C Z x d W 9 0 O 1 Z B U k E m c X V v d D s s J n F 1 b 3 Q 7 U k V U J n F 1 b 3 Q 7 L C Z x d W 9 0 O 0 J D Q V I m c X V v d D s s J n F 1 b 3 Q 7 Q U N B U i Z x d W 9 0 O y w m c X V v d D t D U l l Q J n F 1 b 3 Q 7 L C Z x d W 9 0 O 0 x Z Q 0 8 m c X V v d D s s J n F 1 b 3 Q 7 T F o m c X V v d D s s J n F 1 b 3 Q 7 Q V R P Q y Z x d W 9 0 O y w m c X V v d D t W S y Z x d W 9 0 O y w m c X V v d D t D S E 9 M R S Z x d W 9 0 O y w m c X V v d D t T R k F U J n F 1 b 3 Q 7 L C Z x d W 9 0 O 0 1 G Q V Q m c X V v d D s s J n F 1 b 3 Q 7 U E Z B V C Z x d W 9 0 O y w m c X V v d D t W S V R E J n F 1 b 3 Q 7 L C Z x d W 9 0 O 0 N I T 0 x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J X 0 N v b W J p b m V k N D R f Z m F t a W x 5 L 0 F 1 d G 9 S Z W 1 v d m V k Q 2 9 s d W 1 u c z E u e 0 t D Q U w s M H 0 m c X V v d D s s J n F 1 b 3 Q 7 U 2 V j d G l v b j E v R k l f Q 2 9 t Y m l u Z W Q 0 N F 9 m Y W 1 p b H k v Q X V 0 b 1 J l b W 9 2 Z W R D b 2 x 1 b W 5 z M S 5 7 U F J P V C w x f S Z x d W 9 0 O y w m c X V v d D t T Z W N 0 a W 9 u M S 9 G S V 9 D b 2 1 i a W 5 l Z D Q 0 X 2 Z h b W l s e S 9 B d X R v U m V t b 3 Z l Z E N v b H V t b n M x L n t U R k F U L D J 9 J n F 1 b 3 Q 7 L C Z x d W 9 0 O 1 N l Y 3 R p b 2 4 x L 0 Z J X 0 N v b W J p b m V k N D R f Z m F t a W x 5 L 0 F 1 d G 9 S Z W 1 v d m V k Q 2 9 s d W 1 u c z E u e 0 N B U k I s M 3 0 m c X V v d D s s J n F 1 b 3 Q 7 U 2 V j d G l v b j E v R k l f Q 2 9 t Y m l u Z W Q 0 N F 9 m Y W 1 p b H k v Q X V 0 b 1 J l b W 9 2 Z W R D b 2 x 1 b W 5 z M S 5 7 T U 9 J U y w 0 f S Z x d W 9 0 O y w m c X V v d D t T Z W N 0 a W 9 u M S 9 G S V 9 D b 2 1 i a W 5 l Z D Q 0 X 2 Z h b W l s e S 9 B d X R v U m V t b 3 Z l Z E N v b H V t b n M x L n t B T E M s N X 0 m c X V v d D s s J n F 1 b 3 Q 7 U 2 V j d G l v b j E v R k l f Q 2 9 t Y m l u Z W Q 0 N F 9 m Y W 1 p b H k v Q X V 0 b 1 J l b W 9 2 Z W R D b 2 x 1 b W 5 z M S 5 7 Q 0 F G R i w 2 f S Z x d W 9 0 O y w m c X V v d D t T Z W N 0 a W 9 u M S 9 G S V 9 D b 2 1 i a W 5 l Z D Q 0 X 2 Z h b W l s e S 9 B d X R v U m V t b 3 Z l Z E N v b H V t b n M x L n t U S E V P L D d 9 J n F 1 b 3 Q 7 L C Z x d W 9 0 O 1 N l Y 3 R p b 2 4 x L 0 Z J X 0 N v b W J p b m V k N D R f Z m F t a W x 5 L 0 F 1 d G 9 S Z W 1 v d m V k Q 2 9 s d W 1 u c z E u e 1 N V R 1 I s O H 0 m c X V v d D s s J n F 1 b 3 Q 7 U 2 V j d G l v b j E v R k l f Q 2 9 t Y m l u Z W Q 0 N F 9 m Y W 1 p b H k v Q X V 0 b 1 J l b W 9 2 Z W R D b 2 x 1 b W 5 z M S 5 7 R k l C R S w 5 f S Z x d W 9 0 O y w m c X V v d D t T Z W N 0 a W 9 u M S 9 G S V 9 D b 2 1 i a W 5 l Z D Q 0 X 2 Z h b W l s e S 9 B d X R v U m V t b 3 Z l Z E N v b H V t b n M x L n t D Q U x D L D E w f S Z x d W 9 0 O y w m c X V v d D t T Z W N 0 a W 9 u M S 9 G S V 9 D b 2 1 i a W 5 l Z D Q 0 X 2 Z h b W l s e S 9 B d X R v U m V t b 3 Z l Z E N v b H V t b n M x L n t J U k 9 O L D E x f S Z x d W 9 0 O y w m c X V v d D t T Z W N 0 a W 9 u M S 9 G S V 9 D b 2 1 i a W 5 l Z D Q 0 X 2 Z h b W l s e S 9 B d X R v U m V t b 3 Z l Z E N v b H V t b n M x L n t N Q U d O L D E y f S Z x d W 9 0 O y w m c X V v d D t T Z W N 0 a W 9 u M S 9 G S V 9 D b 2 1 i a W 5 l Z D Q 0 X 2 Z h b W l s e S 9 B d X R v U m V t b 3 Z l Z E N v b H V t b n M x L n t Q S E 9 T L D E z f S Z x d W 9 0 O y w m c X V v d D t T Z W N 0 a W 9 u M S 9 G S V 9 D b 2 1 i a W 5 l Z D Q 0 X 2 Z h b W l s e S 9 B d X R v U m V t b 3 Z l Z E N v b H V t b n M x L n t Q T 1 R B L D E 0 f S Z x d W 9 0 O y w m c X V v d D t T Z W N 0 a W 9 u M S 9 G S V 9 D b 2 1 i a W 5 l Z D Q 0 X 2 Z h b W l s e S 9 B d X R v U m V t b 3 Z l Z E N v b H V t b n M x L n t T T 0 R J L D E 1 f S Z x d W 9 0 O y w m c X V v d D t T Z W N 0 a W 9 u M S 9 G S V 9 D b 2 1 i a W 5 l Z D Q 0 X 2 Z h b W l s e S 9 B d X R v U m V t b 3 Z l Z E N v b H V t b n M x L n t a S U 5 D L D E 2 f S Z x d W 9 0 O y w m c X V v d D t T Z W N 0 a W 9 u M S 9 G S V 9 D b 2 1 i a W 5 l Z D Q 0 X 2 Z h b W l s e S 9 B d X R v U m V t b 3 Z l Z E N v b H V t b n M x L n t D T 1 B Q L D E 3 f S Z x d W 9 0 O y w m c X V v d D t T Z W N 0 a W 9 u M S 9 G S V 9 D b 2 1 i a W 5 l Z D Q 0 X 2 Z h b W l s e S 9 B d X R v U m V t b 3 Z l Z E N v b H V t b n M x L n t T R U x F L D E 4 f S Z x d W 9 0 O y w m c X V v d D t T Z W N 0 a W 9 u M S 9 G S V 9 D b 2 1 i a W 5 l Z D Q 0 X 2 Z h b W l s e S 9 B d X R v U m V t b 3 Z l Z E N v b H V t b n M x L n t W Q y w x O X 0 m c X V v d D s s J n F 1 b 3 Q 7 U 2 V j d G l v b j E v R k l f Q 2 9 t Y m l u Z W Q 0 N F 9 m Y W 1 p b H k v Q X V 0 b 1 J l b W 9 2 Z W R D b 2 x 1 b W 5 z M S 5 7 V k I x L D I w f S Z x d W 9 0 O y w m c X V v d D t T Z W N 0 a W 9 u M S 9 G S V 9 D b 2 1 i a W 5 l Z D Q 0 X 2 Z h b W l s e S 9 B d X R v U m V t b 3 Z l Z E N v b H V t b n M x L n t W Q j I s M j F 9 J n F 1 b 3 Q 7 L C Z x d W 9 0 O 1 N l Y 3 R p b 2 4 x L 0 Z J X 0 N v b W J p b m V k N D R f Z m F t a W x 5 L 0 F 1 d G 9 S Z W 1 v d m V k Q 2 9 s d W 1 u c z E u e 0 5 J Q U M s M j J 9 J n F 1 b 3 Q 7 L C Z x d W 9 0 O 1 N l Y 3 R p b 2 4 x L 0 Z J X 0 N v b W J p b m V k N D R f Z m F t a W x 5 L 0 F 1 d G 9 S Z W 1 v d m V k Q 2 9 s d W 1 u c z E u e 1 Z C N i w y M 3 0 m c X V v d D s s J n F 1 b 3 Q 7 U 2 V j d G l v b j E v R k l f Q 2 9 t Y m l u Z W Q 0 N F 9 m Y W 1 p b H k v Q X V 0 b 1 J l b W 9 2 Z W R D b 2 x 1 b W 5 z M S 5 7 R k 9 M Q S w y N H 0 m c X V v d D s s J n F 1 b 3 Q 7 U 2 V j d G l v b j E v R k l f Q 2 9 t Y m l u Z W Q 0 N F 9 m Y W 1 p b H k v Q X V 0 b 1 J l b W 9 2 Z W R D b 2 x 1 b W 5 z M S 5 7 V k I x M i w y N X 0 m c X V v d D s s J n F 1 b 3 Q 7 U 2 V j d G l v b j E v R k l f Q 2 9 t Y m l u Z W Q 0 N F 9 m Y W 1 p b H k v Q X V 0 b 1 J l b W 9 2 Z W R D b 2 x 1 b W 5 z M S 5 7 V k F S Q S w y N n 0 m c X V v d D s s J n F 1 b 3 Q 7 U 2 V j d G l v b j E v R k l f Q 2 9 t Y m l u Z W Q 0 N F 9 m Y W 1 p b H k v Q X V 0 b 1 J l b W 9 2 Z W R D b 2 x 1 b W 5 z M S 5 7 U k V U L D I 3 f S Z x d W 9 0 O y w m c X V v d D t T Z W N 0 a W 9 u M S 9 G S V 9 D b 2 1 i a W 5 l Z D Q 0 X 2 Z h b W l s e S 9 B d X R v U m V t b 3 Z l Z E N v b H V t b n M x L n t C Q 0 F S L D I 4 f S Z x d W 9 0 O y w m c X V v d D t T Z W N 0 a W 9 u M S 9 G S V 9 D b 2 1 i a W 5 l Z D Q 0 X 2 Z h b W l s e S 9 B d X R v U m V t b 3 Z l Z E N v b H V t b n M x L n t B Q 0 F S L D I 5 f S Z x d W 9 0 O y w m c X V v d D t T Z W N 0 a W 9 u M S 9 G S V 9 D b 2 1 i a W 5 l Z D Q 0 X 2 Z h b W l s e S 9 B d X R v U m V t b 3 Z l Z E N v b H V t b n M x L n t D U l l Q L D M w f S Z x d W 9 0 O y w m c X V v d D t T Z W N 0 a W 9 u M S 9 G S V 9 D b 2 1 i a W 5 l Z D Q 0 X 2 Z h b W l s e S 9 B d X R v U m V t b 3 Z l Z E N v b H V t b n M x L n t M W U N P L D M x f S Z x d W 9 0 O y w m c X V v d D t T Z W N 0 a W 9 u M S 9 G S V 9 D b 2 1 i a W 5 l Z D Q 0 X 2 Z h b W l s e S 9 B d X R v U m V t b 3 Z l Z E N v b H V t b n M x L n t M W i w z M n 0 m c X V v d D s s J n F 1 b 3 Q 7 U 2 V j d G l v b j E v R k l f Q 2 9 t Y m l u Z W Q 0 N F 9 m Y W 1 p b H k v Q X V 0 b 1 J l b W 9 2 Z W R D b 2 x 1 b W 5 z M S 5 7 Q V R P Q y w z M 3 0 m c X V v d D s s J n F 1 b 3 Q 7 U 2 V j d G l v b j E v R k l f Q 2 9 t Y m l u Z W Q 0 N F 9 m Y W 1 p b H k v Q X V 0 b 1 J l b W 9 2 Z W R D b 2 x 1 b W 5 z M S 5 7 V k s s M z R 9 J n F 1 b 3 Q 7 L C Z x d W 9 0 O 1 N l Y 3 R p b 2 4 x L 0 Z J X 0 N v b W J p b m V k N D R f Z m F t a W x 5 L 0 F 1 d G 9 S Z W 1 v d m V k Q 2 9 s d W 1 u c z E u e 0 N I T 0 x F L D M 1 f S Z x d W 9 0 O y w m c X V v d D t T Z W N 0 a W 9 u M S 9 G S V 9 D b 2 1 i a W 5 l Z D Q 0 X 2 Z h b W l s e S 9 B d X R v U m V t b 3 Z l Z E N v b H V t b n M x L n t T R k F U L D M 2 f S Z x d W 9 0 O y w m c X V v d D t T Z W N 0 a W 9 u M S 9 G S V 9 D b 2 1 i a W 5 l Z D Q 0 X 2 Z h b W l s e S 9 B d X R v U m V t b 3 Z l Z E N v b H V t b n M x L n t N R k F U L D M 3 f S Z x d W 9 0 O y w m c X V v d D t T Z W N 0 a W 9 u M S 9 G S V 9 D b 2 1 i a W 5 l Z D Q 0 X 2 Z h b W l s e S 9 B d X R v U m V t b 3 Z l Z E N v b H V t b n M x L n t Q R k F U L D M 4 f S Z x d W 9 0 O y w m c X V v d D t T Z W N 0 a W 9 u M S 9 G S V 9 D b 2 1 i a W 5 l Z D Q 0 X 2 Z h b W l s e S 9 B d X R v U m V t b 3 Z l Z E N v b H V t b n M x L n t W S V R E L D M 5 f S Z x d W 9 0 O y w m c X V v d D t T Z W N 0 a W 9 u M S 9 G S V 9 D b 2 1 i a W 5 l Z D Q 0 X 2 Z h b W l s e S 9 B d X R v U m V t b 3 Z l Z E N v b H V t b n M x L n t D S E 9 M T i w 0 M H 0 m c X V v d D t d L C Z x d W 9 0 O 0 N v b H V t b k N v d W 5 0 J n F 1 b 3 Q 7 O j Q x L C Z x d W 9 0 O 0 t l e U N v b H V t b k 5 h b W V z J n F 1 b 3 Q 7 O l t d L C Z x d W 9 0 O 0 N v b H V t b k l k Z W 5 0 a X R p Z X M m c X V v d D s 6 W y Z x d W 9 0 O 1 N l Y 3 R p b 2 4 x L 0 Z J X 0 N v b W J p b m V k N D R f Z m F t a W x 5 L 0 F 1 d G 9 S Z W 1 v d m V k Q 2 9 s d W 1 u c z E u e 0 t D Q U w s M H 0 m c X V v d D s s J n F 1 b 3 Q 7 U 2 V j d G l v b j E v R k l f Q 2 9 t Y m l u Z W Q 0 N F 9 m Y W 1 p b H k v Q X V 0 b 1 J l b W 9 2 Z W R D b 2 x 1 b W 5 z M S 5 7 U F J P V C w x f S Z x d W 9 0 O y w m c X V v d D t T Z W N 0 a W 9 u M S 9 G S V 9 D b 2 1 i a W 5 l Z D Q 0 X 2 Z h b W l s e S 9 B d X R v U m V t b 3 Z l Z E N v b H V t b n M x L n t U R k F U L D J 9 J n F 1 b 3 Q 7 L C Z x d W 9 0 O 1 N l Y 3 R p b 2 4 x L 0 Z J X 0 N v b W J p b m V k N D R f Z m F t a W x 5 L 0 F 1 d G 9 S Z W 1 v d m V k Q 2 9 s d W 1 u c z E u e 0 N B U k I s M 3 0 m c X V v d D s s J n F 1 b 3 Q 7 U 2 V j d G l v b j E v R k l f Q 2 9 t Y m l u Z W Q 0 N F 9 m Y W 1 p b H k v Q X V 0 b 1 J l b W 9 2 Z W R D b 2 x 1 b W 5 z M S 5 7 T U 9 J U y w 0 f S Z x d W 9 0 O y w m c X V v d D t T Z W N 0 a W 9 u M S 9 G S V 9 D b 2 1 i a W 5 l Z D Q 0 X 2 Z h b W l s e S 9 B d X R v U m V t b 3 Z l Z E N v b H V t b n M x L n t B T E M s N X 0 m c X V v d D s s J n F 1 b 3 Q 7 U 2 V j d G l v b j E v R k l f Q 2 9 t Y m l u Z W Q 0 N F 9 m Y W 1 p b H k v Q X V 0 b 1 J l b W 9 2 Z W R D b 2 x 1 b W 5 z M S 5 7 Q 0 F G R i w 2 f S Z x d W 9 0 O y w m c X V v d D t T Z W N 0 a W 9 u M S 9 G S V 9 D b 2 1 i a W 5 l Z D Q 0 X 2 Z h b W l s e S 9 B d X R v U m V t b 3 Z l Z E N v b H V t b n M x L n t U S E V P L D d 9 J n F 1 b 3 Q 7 L C Z x d W 9 0 O 1 N l Y 3 R p b 2 4 x L 0 Z J X 0 N v b W J p b m V k N D R f Z m F t a W x 5 L 0 F 1 d G 9 S Z W 1 v d m V k Q 2 9 s d W 1 u c z E u e 1 N V R 1 I s O H 0 m c X V v d D s s J n F 1 b 3 Q 7 U 2 V j d G l v b j E v R k l f Q 2 9 t Y m l u Z W Q 0 N F 9 m Y W 1 p b H k v Q X V 0 b 1 J l b W 9 2 Z W R D b 2 x 1 b W 5 z M S 5 7 R k l C R S w 5 f S Z x d W 9 0 O y w m c X V v d D t T Z W N 0 a W 9 u M S 9 G S V 9 D b 2 1 i a W 5 l Z D Q 0 X 2 Z h b W l s e S 9 B d X R v U m V t b 3 Z l Z E N v b H V t b n M x L n t D Q U x D L D E w f S Z x d W 9 0 O y w m c X V v d D t T Z W N 0 a W 9 u M S 9 G S V 9 D b 2 1 i a W 5 l Z D Q 0 X 2 Z h b W l s e S 9 B d X R v U m V t b 3 Z l Z E N v b H V t b n M x L n t J U k 9 O L D E x f S Z x d W 9 0 O y w m c X V v d D t T Z W N 0 a W 9 u M S 9 G S V 9 D b 2 1 i a W 5 l Z D Q 0 X 2 Z h b W l s e S 9 B d X R v U m V t b 3 Z l Z E N v b H V t b n M x L n t N Q U d O L D E y f S Z x d W 9 0 O y w m c X V v d D t T Z W N 0 a W 9 u M S 9 G S V 9 D b 2 1 i a W 5 l Z D Q 0 X 2 Z h b W l s e S 9 B d X R v U m V t b 3 Z l Z E N v b H V t b n M x L n t Q S E 9 T L D E z f S Z x d W 9 0 O y w m c X V v d D t T Z W N 0 a W 9 u M S 9 G S V 9 D b 2 1 i a W 5 l Z D Q 0 X 2 Z h b W l s e S 9 B d X R v U m V t b 3 Z l Z E N v b H V t b n M x L n t Q T 1 R B L D E 0 f S Z x d W 9 0 O y w m c X V v d D t T Z W N 0 a W 9 u M S 9 G S V 9 D b 2 1 i a W 5 l Z D Q 0 X 2 Z h b W l s e S 9 B d X R v U m V t b 3 Z l Z E N v b H V t b n M x L n t T T 0 R J L D E 1 f S Z x d W 9 0 O y w m c X V v d D t T Z W N 0 a W 9 u M S 9 G S V 9 D b 2 1 i a W 5 l Z D Q 0 X 2 Z h b W l s e S 9 B d X R v U m V t b 3 Z l Z E N v b H V t b n M x L n t a S U 5 D L D E 2 f S Z x d W 9 0 O y w m c X V v d D t T Z W N 0 a W 9 u M S 9 G S V 9 D b 2 1 i a W 5 l Z D Q 0 X 2 Z h b W l s e S 9 B d X R v U m V t b 3 Z l Z E N v b H V t b n M x L n t D T 1 B Q L D E 3 f S Z x d W 9 0 O y w m c X V v d D t T Z W N 0 a W 9 u M S 9 G S V 9 D b 2 1 i a W 5 l Z D Q 0 X 2 Z h b W l s e S 9 B d X R v U m V t b 3 Z l Z E N v b H V t b n M x L n t T R U x F L D E 4 f S Z x d W 9 0 O y w m c X V v d D t T Z W N 0 a W 9 u M S 9 G S V 9 D b 2 1 i a W 5 l Z D Q 0 X 2 Z h b W l s e S 9 B d X R v U m V t b 3 Z l Z E N v b H V t b n M x L n t W Q y w x O X 0 m c X V v d D s s J n F 1 b 3 Q 7 U 2 V j d G l v b j E v R k l f Q 2 9 t Y m l u Z W Q 0 N F 9 m Y W 1 p b H k v Q X V 0 b 1 J l b W 9 2 Z W R D b 2 x 1 b W 5 z M S 5 7 V k I x L D I w f S Z x d W 9 0 O y w m c X V v d D t T Z W N 0 a W 9 u M S 9 G S V 9 D b 2 1 i a W 5 l Z D Q 0 X 2 Z h b W l s e S 9 B d X R v U m V t b 3 Z l Z E N v b H V t b n M x L n t W Q j I s M j F 9 J n F 1 b 3 Q 7 L C Z x d W 9 0 O 1 N l Y 3 R p b 2 4 x L 0 Z J X 0 N v b W J p b m V k N D R f Z m F t a W x 5 L 0 F 1 d G 9 S Z W 1 v d m V k Q 2 9 s d W 1 u c z E u e 0 5 J Q U M s M j J 9 J n F 1 b 3 Q 7 L C Z x d W 9 0 O 1 N l Y 3 R p b 2 4 x L 0 Z J X 0 N v b W J p b m V k N D R f Z m F t a W x 5 L 0 F 1 d G 9 S Z W 1 v d m V k Q 2 9 s d W 1 u c z E u e 1 Z C N i w y M 3 0 m c X V v d D s s J n F 1 b 3 Q 7 U 2 V j d G l v b j E v R k l f Q 2 9 t Y m l u Z W Q 0 N F 9 m Y W 1 p b H k v Q X V 0 b 1 J l b W 9 2 Z W R D b 2 x 1 b W 5 z M S 5 7 R k 9 M Q S w y N H 0 m c X V v d D s s J n F 1 b 3 Q 7 U 2 V j d G l v b j E v R k l f Q 2 9 t Y m l u Z W Q 0 N F 9 m Y W 1 p b H k v Q X V 0 b 1 J l b W 9 2 Z W R D b 2 x 1 b W 5 z M S 5 7 V k I x M i w y N X 0 m c X V v d D s s J n F 1 b 3 Q 7 U 2 V j d G l v b j E v R k l f Q 2 9 t Y m l u Z W Q 0 N F 9 m Y W 1 p b H k v Q X V 0 b 1 J l b W 9 2 Z W R D b 2 x 1 b W 5 z M S 5 7 V k F S Q S w y N n 0 m c X V v d D s s J n F 1 b 3 Q 7 U 2 V j d G l v b j E v R k l f Q 2 9 t Y m l u Z W Q 0 N F 9 m Y W 1 p b H k v Q X V 0 b 1 J l b W 9 2 Z W R D b 2 x 1 b W 5 z M S 5 7 U k V U L D I 3 f S Z x d W 9 0 O y w m c X V v d D t T Z W N 0 a W 9 u M S 9 G S V 9 D b 2 1 i a W 5 l Z D Q 0 X 2 Z h b W l s e S 9 B d X R v U m V t b 3 Z l Z E N v b H V t b n M x L n t C Q 0 F S L D I 4 f S Z x d W 9 0 O y w m c X V v d D t T Z W N 0 a W 9 u M S 9 G S V 9 D b 2 1 i a W 5 l Z D Q 0 X 2 Z h b W l s e S 9 B d X R v U m V t b 3 Z l Z E N v b H V t b n M x L n t B Q 0 F S L D I 5 f S Z x d W 9 0 O y w m c X V v d D t T Z W N 0 a W 9 u M S 9 G S V 9 D b 2 1 i a W 5 l Z D Q 0 X 2 Z h b W l s e S 9 B d X R v U m V t b 3 Z l Z E N v b H V t b n M x L n t D U l l Q L D M w f S Z x d W 9 0 O y w m c X V v d D t T Z W N 0 a W 9 u M S 9 G S V 9 D b 2 1 i a W 5 l Z D Q 0 X 2 Z h b W l s e S 9 B d X R v U m V t b 3 Z l Z E N v b H V t b n M x L n t M W U N P L D M x f S Z x d W 9 0 O y w m c X V v d D t T Z W N 0 a W 9 u M S 9 G S V 9 D b 2 1 i a W 5 l Z D Q 0 X 2 Z h b W l s e S 9 B d X R v U m V t b 3 Z l Z E N v b H V t b n M x L n t M W i w z M n 0 m c X V v d D s s J n F 1 b 3 Q 7 U 2 V j d G l v b j E v R k l f Q 2 9 t Y m l u Z W Q 0 N F 9 m Y W 1 p b H k v Q X V 0 b 1 J l b W 9 2 Z W R D b 2 x 1 b W 5 z M S 5 7 Q V R P Q y w z M 3 0 m c X V v d D s s J n F 1 b 3 Q 7 U 2 V j d G l v b j E v R k l f Q 2 9 t Y m l u Z W Q 0 N F 9 m Y W 1 p b H k v Q X V 0 b 1 J l b W 9 2 Z W R D b 2 x 1 b W 5 z M S 5 7 V k s s M z R 9 J n F 1 b 3 Q 7 L C Z x d W 9 0 O 1 N l Y 3 R p b 2 4 x L 0 Z J X 0 N v b W J p b m V k N D R f Z m F t a W x 5 L 0 F 1 d G 9 S Z W 1 v d m V k Q 2 9 s d W 1 u c z E u e 0 N I T 0 x F L D M 1 f S Z x d W 9 0 O y w m c X V v d D t T Z W N 0 a W 9 u M S 9 G S V 9 D b 2 1 i a W 5 l Z D Q 0 X 2 Z h b W l s e S 9 B d X R v U m V t b 3 Z l Z E N v b H V t b n M x L n t T R k F U L D M 2 f S Z x d W 9 0 O y w m c X V v d D t T Z W N 0 a W 9 u M S 9 G S V 9 D b 2 1 i a W 5 l Z D Q 0 X 2 Z h b W l s e S 9 B d X R v U m V t b 3 Z l Z E N v b H V t b n M x L n t N R k F U L D M 3 f S Z x d W 9 0 O y w m c X V v d D t T Z W N 0 a W 9 u M S 9 G S V 9 D b 2 1 i a W 5 l Z D Q 0 X 2 Z h b W l s e S 9 B d X R v U m V t b 3 Z l Z E N v b H V t b n M x L n t Q R k F U L D M 4 f S Z x d W 9 0 O y w m c X V v d D t T Z W N 0 a W 9 u M S 9 G S V 9 D b 2 1 i a W 5 l Z D Q 0 X 2 Z h b W l s e S 9 B d X R v U m V t b 3 Z l Z E N v b H V t b n M x L n t W S V R E L D M 5 f S Z x d W 9 0 O y w m c X V v d D t T Z W N 0 a W 9 u M S 9 G S V 9 D b 2 1 i a W 5 l Z D Q 0 X 2 Z h b W l s e S 9 B d X R v U m V t b 3 Z l Z E N v b H V t b n M x L n t D S E 9 M T i w 0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J X 0 N v b W J p b m V k N D R f Z m F t a W x 5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X 0 N v b W J p b m V k N D R f Z m F t a W x 5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X 0 N v b W J p b m V k N D R f Z m F t a W x 5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X 0 N v b W J p b m V k N D R f Z m l s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R k l f Q 2 9 t Y m l u Z W Q 0 N F 9 m a W x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I 3 V D E 5 O j U 2 O j E 1 L j A y M T I 2 N z B a I i A v P j x F b n R y e S B U e X B l P S J G a W x s Q 2 9 s d W 1 u V H l w Z X M i I F Z h b H V l P S J z Q m d Z R 0 J n W U d C Z 1 l H Q m d Z R 0 J n W U d C Z 1 l H Q m d Z R 0 J n W U d C Z 1 l H Q m d Z R 0 J n W U d C Z 1 l H Q m d Z R 0 J n W T 0 i I C 8 + P E V u d H J 5 I F R 5 c G U 9 I k Z p b G x D b 2 x 1 b W 5 O Y W 1 l c y I g V m F s d W U 9 I n N b J n F 1 b 3 Q 7 S 0 N B T C Z x d W 9 0 O y w m c X V v d D t Q U k 9 U J n F 1 b 3 Q 7 L C Z x d W 9 0 O 1 R G Q V Q m c X V v d D s s J n F 1 b 3 Q 7 Q 0 F S Q i Z x d W 9 0 O y w m c X V v d D t N T 0 l T J n F 1 b 3 Q 7 L C Z x d W 9 0 O 0 F M Q y Z x d W 9 0 O y w m c X V v d D t D Q U Z G J n F 1 b 3 Q 7 L C Z x d W 9 0 O 1 R I R U 8 m c X V v d D s s J n F 1 b 3 Q 7 U 1 V H U i Z x d W 9 0 O y w m c X V v d D t G S U J F J n F 1 b 3 Q 7 L C Z x d W 9 0 O 0 N B T E M m c X V v d D s s J n F 1 b 3 Q 7 S V J P T i Z x d W 9 0 O y w m c X V v d D t N Q U d O J n F 1 b 3 Q 7 L C Z x d W 9 0 O 1 B I T 1 M m c X V v d D s s J n F 1 b 3 Q 7 U E 9 U Q S Z x d W 9 0 O y w m c X V v d D t T T 0 R J J n F 1 b 3 Q 7 L C Z x d W 9 0 O 1 p J T k M m c X V v d D s s J n F 1 b 3 Q 7 Q 0 9 Q U C Z x d W 9 0 O y w m c X V v d D t T R U x F J n F 1 b 3 Q 7 L C Z x d W 9 0 O 1 Z D J n F 1 b 3 Q 7 L C Z x d W 9 0 O 1 Z C M S Z x d W 9 0 O y w m c X V v d D t W Q j I m c X V v d D s s J n F 1 b 3 Q 7 T k l B Q y Z x d W 9 0 O y w m c X V v d D t W Q j Y m c X V v d D s s J n F 1 b 3 Q 7 R k 9 M Q S Z x d W 9 0 O y w m c X V v d D t W Q j E y J n F 1 b 3 Q 7 L C Z x d W 9 0 O 1 Z B U k E m c X V v d D s s J n F 1 b 3 Q 7 U k V U J n F 1 b 3 Q 7 L C Z x d W 9 0 O 0 J D Q V I m c X V v d D s s J n F 1 b 3 Q 7 Q U N B U i Z x d W 9 0 O y w m c X V v d D t D U l l Q J n F 1 b 3 Q 7 L C Z x d W 9 0 O 0 x Z Q 0 8 m c X V v d D s s J n F 1 b 3 Q 7 T F o m c X V v d D s s J n F 1 b 3 Q 7 Q V R P Q y Z x d W 9 0 O y w m c X V v d D t W S y Z x d W 9 0 O y w m c X V v d D t D S E 9 M R S Z x d W 9 0 O y w m c X V v d D t T R k F U J n F 1 b 3 Q 7 L C Z x d W 9 0 O 0 1 G Q V Q m c X V v d D s s J n F 1 b 3 Q 7 U E Z B V C Z x d W 9 0 O y w m c X V v d D t W S V R E J n F 1 b 3 Q 7 L C Z x d W 9 0 O 0 N I T 0 x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J X 0 N v b W J p b m V k N D R f Z m l s b y 9 B d X R v U m V t b 3 Z l Z E N v b H V t b n M x L n t L Q 0 F M L D B 9 J n F 1 b 3 Q 7 L C Z x d W 9 0 O 1 N l Y 3 R p b 2 4 x L 0 Z J X 0 N v b W J p b m V k N D R f Z m l s b y 9 B d X R v U m V t b 3 Z l Z E N v b H V t b n M x L n t Q U k 9 U L D F 9 J n F 1 b 3 Q 7 L C Z x d W 9 0 O 1 N l Y 3 R p b 2 4 x L 0 Z J X 0 N v b W J p b m V k N D R f Z m l s b y 9 B d X R v U m V t b 3 Z l Z E N v b H V t b n M x L n t U R k F U L D J 9 J n F 1 b 3 Q 7 L C Z x d W 9 0 O 1 N l Y 3 R p b 2 4 x L 0 Z J X 0 N v b W J p b m V k N D R f Z m l s b y 9 B d X R v U m V t b 3 Z l Z E N v b H V t b n M x L n t D Q V J C L D N 9 J n F 1 b 3 Q 7 L C Z x d W 9 0 O 1 N l Y 3 R p b 2 4 x L 0 Z J X 0 N v b W J p b m V k N D R f Z m l s b y 9 B d X R v U m V t b 3 Z l Z E N v b H V t b n M x L n t N T 0 l T L D R 9 J n F 1 b 3 Q 7 L C Z x d W 9 0 O 1 N l Y 3 R p b 2 4 x L 0 Z J X 0 N v b W J p b m V k N D R f Z m l s b y 9 B d X R v U m V t b 3 Z l Z E N v b H V t b n M x L n t B T E M s N X 0 m c X V v d D s s J n F 1 b 3 Q 7 U 2 V j d G l v b j E v R k l f Q 2 9 t Y m l u Z W Q 0 N F 9 m a W x v L 0 F 1 d G 9 S Z W 1 v d m V k Q 2 9 s d W 1 u c z E u e 0 N B R k Y s N n 0 m c X V v d D s s J n F 1 b 3 Q 7 U 2 V j d G l v b j E v R k l f Q 2 9 t Y m l u Z W Q 0 N F 9 m a W x v L 0 F 1 d G 9 S Z W 1 v d m V k Q 2 9 s d W 1 u c z E u e 1 R I R U 8 s N 3 0 m c X V v d D s s J n F 1 b 3 Q 7 U 2 V j d G l v b j E v R k l f Q 2 9 t Y m l u Z W Q 0 N F 9 m a W x v L 0 F 1 d G 9 S Z W 1 v d m V k Q 2 9 s d W 1 u c z E u e 1 N V R 1 I s O H 0 m c X V v d D s s J n F 1 b 3 Q 7 U 2 V j d G l v b j E v R k l f Q 2 9 t Y m l u Z W Q 0 N F 9 m a W x v L 0 F 1 d G 9 S Z W 1 v d m V k Q 2 9 s d W 1 u c z E u e 0 Z J Q k U s O X 0 m c X V v d D s s J n F 1 b 3 Q 7 U 2 V j d G l v b j E v R k l f Q 2 9 t Y m l u Z W Q 0 N F 9 m a W x v L 0 F 1 d G 9 S Z W 1 v d m V k Q 2 9 s d W 1 u c z E u e 0 N B T E M s M T B 9 J n F 1 b 3 Q 7 L C Z x d W 9 0 O 1 N l Y 3 R p b 2 4 x L 0 Z J X 0 N v b W J p b m V k N D R f Z m l s b y 9 B d X R v U m V t b 3 Z l Z E N v b H V t b n M x L n t J U k 9 O L D E x f S Z x d W 9 0 O y w m c X V v d D t T Z W N 0 a W 9 u M S 9 G S V 9 D b 2 1 i a W 5 l Z D Q 0 X 2 Z p b G 8 v Q X V 0 b 1 J l b W 9 2 Z W R D b 2 x 1 b W 5 z M S 5 7 T U F H T i w x M n 0 m c X V v d D s s J n F 1 b 3 Q 7 U 2 V j d G l v b j E v R k l f Q 2 9 t Y m l u Z W Q 0 N F 9 m a W x v L 0 F 1 d G 9 S Z W 1 v d m V k Q 2 9 s d W 1 u c z E u e 1 B I T 1 M s M T N 9 J n F 1 b 3 Q 7 L C Z x d W 9 0 O 1 N l Y 3 R p b 2 4 x L 0 Z J X 0 N v b W J p b m V k N D R f Z m l s b y 9 B d X R v U m V t b 3 Z l Z E N v b H V t b n M x L n t Q T 1 R B L D E 0 f S Z x d W 9 0 O y w m c X V v d D t T Z W N 0 a W 9 u M S 9 G S V 9 D b 2 1 i a W 5 l Z D Q 0 X 2 Z p b G 8 v Q X V 0 b 1 J l b W 9 2 Z W R D b 2 x 1 b W 5 z M S 5 7 U 0 9 E S S w x N X 0 m c X V v d D s s J n F 1 b 3 Q 7 U 2 V j d G l v b j E v R k l f Q 2 9 t Y m l u Z W Q 0 N F 9 m a W x v L 0 F 1 d G 9 S Z W 1 v d m V k Q 2 9 s d W 1 u c z E u e 1 p J T k M s M T Z 9 J n F 1 b 3 Q 7 L C Z x d W 9 0 O 1 N l Y 3 R p b 2 4 x L 0 Z J X 0 N v b W J p b m V k N D R f Z m l s b y 9 B d X R v U m V t b 3 Z l Z E N v b H V t b n M x L n t D T 1 B Q L D E 3 f S Z x d W 9 0 O y w m c X V v d D t T Z W N 0 a W 9 u M S 9 G S V 9 D b 2 1 i a W 5 l Z D Q 0 X 2 Z p b G 8 v Q X V 0 b 1 J l b W 9 2 Z W R D b 2 x 1 b W 5 z M S 5 7 U 0 V M R S w x O H 0 m c X V v d D s s J n F 1 b 3 Q 7 U 2 V j d G l v b j E v R k l f Q 2 9 t Y m l u Z W Q 0 N F 9 m a W x v L 0 F 1 d G 9 S Z W 1 v d m V k Q 2 9 s d W 1 u c z E u e 1 Z D L D E 5 f S Z x d W 9 0 O y w m c X V v d D t T Z W N 0 a W 9 u M S 9 G S V 9 D b 2 1 i a W 5 l Z D Q 0 X 2 Z p b G 8 v Q X V 0 b 1 J l b W 9 2 Z W R D b 2 x 1 b W 5 z M S 5 7 V k I x L D I w f S Z x d W 9 0 O y w m c X V v d D t T Z W N 0 a W 9 u M S 9 G S V 9 D b 2 1 i a W 5 l Z D Q 0 X 2 Z p b G 8 v Q X V 0 b 1 J l b W 9 2 Z W R D b 2 x 1 b W 5 z M S 5 7 V k I y L D I x f S Z x d W 9 0 O y w m c X V v d D t T Z W N 0 a W 9 u M S 9 G S V 9 D b 2 1 i a W 5 l Z D Q 0 X 2 Z p b G 8 v Q X V 0 b 1 J l b W 9 2 Z W R D b 2 x 1 b W 5 z M S 5 7 T k l B Q y w y M n 0 m c X V v d D s s J n F 1 b 3 Q 7 U 2 V j d G l v b j E v R k l f Q 2 9 t Y m l u Z W Q 0 N F 9 m a W x v L 0 F 1 d G 9 S Z W 1 v d m V k Q 2 9 s d W 1 u c z E u e 1 Z C N i w y M 3 0 m c X V v d D s s J n F 1 b 3 Q 7 U 2 V j d G l v b j E v R k l f Q 2 9 t Y m l u Z W Q 0 N F 9 m a W x v L 0 F 1 d G 9 S Z W 1 v d m V k Q 2 9 s d W 1 u c z E u e 0 Z P T E E s M j R 9 J n F 1 b 3 Q 7 L C Z x d W 9 0 O 1 N l Y 3 R p b 2 4 x L 0 Z J X 0 N v b W J p b m V k N D R f Z m l s b y 9 B d X R v U m V t b 3 Z l Z E N v b H V t b n M x L n t W Q j E y L D I 1 f S Z x d W 9 0 O y w m c X V v d D t T Z W N 0 a W 9 u M S 9 G S V 9 D b 2 1 i a W 5 l Z D Q 0 X 2 Z p b G 8 v Q X V 0 b 1 J l b W 9 2 Z W R D b 2 x 1 b W 5 z M S 5 7 V k F S Q S w y N n 0 m c X V v d D s s J n F 1 b 3 Q 7 U 2 V j d G l v b j E v R k l f Q 2 9 t Y m l u Z W Q 0 N F 9 m a W x v L 0 F 1 d G 9 S Z W 1 v d m V k Q 2 9 s d W 1 u c z E u e 1 J F V C w y N 3 0 m c X V v d D s s J n F 1 b 3 Q 7 U 2 V j d G l v b j E v R k l f Q 2 9 t Y m l u Z W Q 0 N F 9 m a W x v L 0 F 1 d G 9 S Z W 1 v d m V k Q 2 9 s d W 1 u c z E u e 0 J D Q V I s M j h 9 J n F 1 b 3 Q 7 L C Z x d W 9 0 O 1 N l Y 3 R p b 2 4 x L 0 Z J X 0 N v b W J p b m V k N D R f Z m l s b y 9 B d X R v U m V t b 3 Z l Z E N v b H V t b n M x L n t B Q 0 F S L D I 5 f S Z x d W 9 0 O y w m c X V v d D t T Z W N 0 a W 9 u M S 9 G S V 9 D b 2 1 i a W 5 l Z D Q 0 X 2 Z p b G 8 v Q X V 0 b 1 J l b W 9 2 Z W R D b 2 x 1 b W 5 z M S 5 7 Q 1 J Z U C w z M H 0 m c X V v d D s s J n F 1 b 3 Q 7 U 2 V j d G l v b j E v R k l f Q 2 9 t Y m l u Z W Q 0 N F 9 m a W x v L 0 F 1 d G 9 S Z W 1 v d m V k Q 2 9 s d W 1 u c z E u e 0 x Z Q 0 8 s M z F 9 J n F 1 b 3 Q 7 L C Z x d W 9 0 O 1 N l Y 3 R p b 2 4 x L 0 Z J X 0 N v b W J p b m V k N D R f Z m l s b y 9 B d X R v U m V t b 3 Z l Z E N v b H V t b n M x L n t M W i w z M n 0 m c X V v d D s s J n F 1 b 3 Q 7 U 2 V j d G l v b j E v R k l f Q 2 9 t Y m l u Z W Q 0 N F 9 m a W x v L 0 F 1 d G 9 S Z W 1 v d m V k Q 2 9 s d W 1 u c z E u e 0 F U T 0 M s M z N 9 J n F 1 b 3 Q 7 L C Z x d W 9 0 O 1 N l Y 3 R p b 2 4 x L 0 Z J X 0 N v b W J p b m V k N D R f Z m l s b y 9 B d X R v U m V t b 3 Z l Z E N v b H V t b n M x L n t W S y w z N H 0 m c X V v d D s s J n F 1 b 3 Q 7 U 2 V j d G l v b j E v R k l f Q 2 9 t Y m l u Z W Q 0 N F 9 m a W x v L 0 F 1 d G 9 S Z W 1 v d m V k Q 2 9 s d W 1 u c z E u e 0 N I T 0 x F L D M 1 f S Z x d W 9 0 O y w m c X V v d D t T Z W N 0 a W 9 u M S 9 G S V 9 D b 2 1 i a W 5 l Z D Q 0 X 2 Z p b G 8 v Q X V 0 b 1 J l b W 9 2 Z W R D b 2 x 1 b W 5 z M S 5 7 U 0 Z B V C w z N n 0 m c X V v d D s s J n F 1 b 3 Q 7 U 2 V j d G l v b j E v R k l f Q 2 9 t Y m l u Z W Q 0 N F 9 m a W x v L 0 F 1 d G 9 S Z W 1 v d m V k Q 2 9 s d W 1 u c z E u e 0 1 G Q V Q s M z d 9 J n F 1 b 3 Q 7 L C Z x d W 9 0 O 1 N l Y 3 R p b 2 4 x L 0 Z J X 0 N v b W J p b m V k N D R f Z m l s b y 9 B d X R v U m V t b 3 Z l Z E N v b H V t b n M x L n t Q R k F U L D M 4 f S Z x d W 9 0 O y w m c X V v d D t T Z W N 0 a W 9 u M S 9 G S V 9 D b 2 1 i a W 5 l Z D Q 0 X 2 Z p b G 8 v Q X V 0 b 1 J l b W 9 2 Z W R D b 2 x 1 b W 5 z M S 5 7 V k l U R C w z O X 0 m c X V v d D s s J n F 1 b 3 Q 7 U 2 V j d G l v b j E v R k l f Q 2 9 t Y m l u Z W Q 0 N F 9 m a W x v L 0 F 1 d G 9 S Z W 1 v d m V k Q 2 9 s d W 1 u c z E u e 0 N I T 0 x O L D Q w f S Z x d W 9 0 O 1 0 s J n F 1 b 3 Q 7 Q 2 9 s d W 1 u Q 2 9 1 b n Q m c X V v d D s 6 N D E s J n F 1 b 3 Q 7 S 2 V 5 Q 2 9 s d W 1 u T m F t Z X M m c X V v d D s 6 W 1 0 s J n F 1 b 3 Q 7 Q 2 9 s d W 1 u S W R l b n R p d G l l c y Z x d W 9 0 O z p b J n F 1 b 3 Q 7 U 2 V j d G l v b j E v R k l f Q 2 9 t Y m l u Z W Q 0 N F 9 m a W x v L 0 F 1 d G 9 S Z W 1 v d m V k Q 2 9 s d W 1 u c z E u e 0 t D Q U w s M H 0 m c X V v d D s s J n F 1 b 3 Q 7 U 2 V j d G l v b j E v R k l f Q 2 9 t Y m l u Z W Q 0 N F 9 m a W x v L 0 F 1 d G 9 S Z W 1 v d m V k Q 2 9 s d W 1 u c z E u e 1 B S T 1 Q s M X 0 m c X V v d D s s J n F 1 b 3 Q 7 U 2 V j d G l v b j E v R k l f Q 2 9 t Y m l u Z W Q 0 N F 9 m a W x v L 0 F 1 d G 9 S Z W 1 v d m V k Q 2 9 s d W 1 u c z E u e 1 R G Q V Q s M n 0 m c X V v d D s s J n F 1 b 3 Q 7 U 2 V j d G l v b j E v R k l f Q 2 9 t Y m l u Z W Q 0 N F 9 m a W x v L 0 F 1 d G 9 S Z W 1 v d m V k Q 2 9 s d W 1 u c z E u e 0 N B U k I s M 3 0 m c X V v d D s s J n F 1 b 3 Q 7 U 2 V j d G l v b j E v R k l f Q 2 9 t Y m l u Z W Q 0 N F 9 m a W x v L 0 F 1 d G 9 S Z W 1 v d m V k Q 2 9 s d W 1 u c z E u e 0 1 P S V M s N H 0 m c X V v d D s s J n F 1 b 3 Q 7 U 2 V j d G l v b j E v R k l f Q 2 9 t Y m l u Z W Q 0 N F 9 m a W x v L 0 F 1 d G 9 S Z W 1 v d m V k Q 2 9 s d W 1 u c z E u e 0 F M Q y w 1 f S Z x d W 9 0 O y w m c X V v d D t T Z W N 0 a W 9 u M S 9 G S V 9 D b 2 1 i a W 5 l Z D Q 0 X 2 Z p b G 8 v Q X V 0 b 1 J l b W 9 2 Z W R D b 2 x 1 b W 5 z M S 5 7 Q 0 F G R i w 2 f S Z x d W 9 0 O y w m c X V v d D t T Z W N 0 a W 9 u M S 9 G S V 9 D b 2 1 i a W 5 l Z D Q 0 X 2 Z p b G 8 v Q X V 0 b 1 J l b W 9 2 Z W R D b 2 x 1 b W 5 z M S 5 7 V E h F T y w 3 f S Z x d W 9 0 O y w m c X V v d D t T Z W N 0 a W 9 u M S 9 G S V 9 D b 2 1 i a W 5 l Z D Q 0 X 2 Z p b G 8 v Q X V 0 b 1 J l b W 9 2 Z W R D b 2 x 1 b W 5 z M S 5 7 U 1 V H U i w 4 f S Z x d W 9 0 O y w m c X V v d D t T Z W N 0 a W 9 u M S 9 G S V 9 D b 2 1 i a W 5 l Z D Q 0 X 2 Z p b G 8 v Q X V 0 b 1 J l b W 9 2 Z W R D b 2 x 1 b W 5 z M S 5 7 R k l C R S w 5 f S Z x d W 9 0 O y w m c X V v d D t T Z W N 0 a W 9 u M S 9 G S V 9 D b 2 1 i a W 5 l Z D Q 0 X 2 Z p b G 8 v Q X V 0 b 1 J l b W 9 2 Z W R D b 2 x 1 b W 5 z M S 5 7 Q 0 F M Q y w x M H 0 m c X V v d D s s J n F 1 b 3 Q 7 U 2 V j d G l v b j E v R k l f Q 2 9 t Y m l u Z W Q 0 N F 9 m a W x v L 0 F 1 d G 9 S Z W 1 v d m V k Q 2 9 s d W 1 u c z E u e 0 l S T 0 4 s M T F 9 J n F 1 b 3 Q 7 L C Z x d W 9 0 O 1 N l Y 3 R p b 2 4 x L 0 Z J X 0 N v b W J p b m V k N D R f Z m l s b y 9 B d X R v U m V t b 3 Z l Z E N v b H V t b n M x L n t N Q U d O L D E y f S Z x d W 9 0 O y w m c X V v d D t T Z W N 0 a W 9 u M S 9 G S V 9 D b 2 1 i a W 5 l Z D Q 0 X 2 Z p b G 8 v Q X V 0 b 1 J l b W 9 2 Z W R D b 2 x 1 b W 5 z M S 5 7 U E h P U y w x M 3 0 m c X V v d D s s J n F 1 b 3 Q 7 U 2 V j d G l v b j E v R k l f Q 2 9 t Y m l u Z W Q 0 N F 9 m a W x v L 0 F 1 d G 9 S Z W 1 v d m V k Q 2 9 s d W 1 u c z E u e 1 B P V E E s M T R 9 J n F 1 b 3 Q 7 L C Z x d W 9 0 O 1 N l Y 3 R p b 2 4 x L 0 Z J X 0 N v b W J p b m V k N D R f Z m l s b y 9 B d X R v U m V t b 3 Z l Z E N v b H V t b n M x L n t T T 0 R J L D E 1 f S Z x d W 9 0 O y w m c X V v d D t T Z W N 0 a W 9 u M S 9 G S V 9 D b 2 1 i a W 5 l Z D Q 0 X 2 Z p b G 8 v Q X V 0 b 1 J l b W 9 2 Z W R D b 2 x 1 b W 5 z M S 5 7 W k l O Q y w x N n 0 m c X V v d D s s J n F 1 b 3 Q 7 U 2 V j d G l v b j E v R k l f Q 2 9 t Y m l u Z W Q 0 N F 9 m a W x v L 0 F 1 d G 9 S Z W 1 v d m V k Q 2 9 s d W 1 u c z E u e 0 N P U F A s M T d 9 J n F 1 b 3 Q 7 L C Z x d W 9 0 O 1 N l Y 3 R p b 2 4 x L 0 Z J X 0 N v b W J p b m V k N D R f Z m l s b y 9 B d X R v U m V t b 3 Z l Z E N v b H V t b n M x L n t T R U x F L D E 4 f S Z x d W 9 0 O y w m c X V v d D t T Z W N 0 a W 9 u M S 9 G S V 9 D b 2 1 i a W 5 l Z D Q 0 X 2 Z p b G 8 v Q X V 0 b 1 J l b W 9 2 Z W R D b 2 x 1 b W 5 z M S 5 7 V k M s M T l 9 J n F 1 b 3 Q 7 L C Z x d W 9 0 O 1 N l Y 3 R p b 2 4 x L 0 Z J X 0 N v b W J p b m V k N D R f Z m l s b y 9 B d X R v U m V t b 3 Z l Z E N v b H V t b n M x L n t W Q j E s M j B 9 J n F 1 b 3 Q 7 L C Z x d W 9 0 O 1 N l Y 3 R p b 2 4 x L 0 Z J X 0 N v b W J p b m V k N D R f Z m l s b y 9 B d X R v U m V t b 3 Z l Z E N v b H V t b n M x L n t W Q j I s M j F 9 J n F 1 b 3 Q 7 L C Z x d W 9 0 O 1 N l Y 3 R p b 2 4 x L 0 Z J X 0 N v b W J p b m V k N D R f Z m l s b y 9 B d X R v U m V t b 3 Z l Z E N v b H V t b n M x L n t O S U F D L D I y f S Z x d W 9 0 O y w m c X V v d D t T Z W N 0 a W 9 u M S 9 G S V 9 D b 2 1 i a W 5 l Z D Q 0 X 2 Z p b G 8 v Q X V 0 b 1 J l b W 9 2 Z W R D b 2 x 1 b W 5 z M S 5 7 V k I 2 L D I z f S Z x d W 9 0 O y w m c X V v d D t T Z W N 0 a W 9 u M S 9 G S V 9 D b 2 1 i a W 5 l Z D Q 0 X 2 Z p b G 8 v Q X V 0 b 1 J l b W 9 2 Z W R D b 2 x 1 b W 5 z M S 5 7 R k 9 M Q S w y N H 0 m c X V v d D s s J n F 1 b 3 Q 7 U 2 V j d G l v b j E v R k l f Q 2 9 t Y m l u Z W Q 0 N F 9 m a W x v L 0 F 1 d G 9 S Z W 1 v d m V k Q 2 9 s d W 1 u c z E u e 1 Z C M T I s M j V 9 J n F 1 b 3 Q 7 L C Z x d W 9 0 O 1 N l Y 3 R p b 2 4 x L 0 Z J X 0 N v b W J p b m V k N D R f Z m l s b y 9 B d X R v U m V t b 3 Z l Z E N v b H V t b n M x L n t W Q V J B L D I 2 f S Z x d W 9 0 O y w m c X V v d D t T Z W N 0 a W 9 u M S 9 G S V 9 D b 2 1 i a W 5 l Z D Q 0 X 2 Z p b G 8 v Q X V 0 b 1 J l b W 9 2 Z W R D b 2 x 1 b W 5 z M S 5 7 U k V U L D I 3 f S Z x d W 9 0 O y w m c X V v d D t T Z W N 0 a W 9 u M S 9 G S V 9 D b 2 1 i a W 5 l Z D Q 0 X 2 Z p b G 8 v Q X V 0 b 1 J l b W 9 2 Z W R D b 2 x 1 b W 5 z M S 5 7 Q k N B U i w y O H 0 m c X V v d D s s J n F 1 b 3 Q 7 U 2 V j d G l v b j E v R k l f Q 2 9 t Y m l u Z W Q 0 N F 9 m a W x v L 0 F 1 d G 9 S Z W 1 v d m V k Q 2 9 s d W 1 u c z E u e 0 F D Q V I s M j l 9 J n F 1 b 3 Q 7 L C Z x d W 9 0 O 1 N l Y 3 R p b 2 4 x L 0 Z J X 0 N v b W J p b m V k N D R f Z m l s b y 9 B d X R v U m V t b 3 Z l Z E N v b H V t b n M x L n t D U l l Q L D M w f S Z x d W 9 0 O y w m c X V v d D t T Z W N 0 a W 9 u M S 9 G S V 9 D b 2 1 i a W 5 l Z D Q 0 X 2 Z p b G 8 v Q X V 0 b 1 J l b W 9 2 Z W R D b 2 x 1 b W 5 z M S 5 7 T F l D T y w z M X 0 m c X V v d D s s J n F 1 b 3 Q 7 U 2 V j d G l v b j E v R k l f Q 2 9 t Y m l u Z W Q 0 N F 9 m a W x v L 0 F 1 d G 9 S Z W 1 v d m V k Q 2 9 s d W 1 u c z E u e 0 x a L D M y f S Z x d W 9 0 O y w m c X V v d D t T Z W N 0 a W 9 u M S 9 G S V 9 D b 2 1 i a W 5 l Z D Q 0 X 2 Z p b G 8 v Q X V 0 b 1 J l b W 9 2 Z W R D b 2 x 1 b W 5 z M S 5 7 Q V R P Q y w z M 3 0 m c X V v d D s s J n F 1 b 3 Q 7 U 2 V j d G l v b j E v R k l f Q 2 9 t Y m l u Z W Q 0 N F 9 m a W x v L 0 F 1 d G 9 S Z W 1 v d m V k Q 2 9 s d W 1 u c z E u e 1 Z L L D M 0 f S Z x d W 9 0 O y w m c X V v d D t T Z W N 0 a W 9 u M S 9 G S V 9 D b 2 1 i a W 5 l Z D Q 0 X 2 Z p b G 8 v Q X V 0 b 1 J l b W 9 2 Z W R D b 2 x 1 b W 5 z M S 5 7 Q 0 h P T E U s M z V 9 J n F 1 b 3 Q 7 L C Z x d W 9 0 O 1 N l Y 3 R p b 2 4 x L 0 Z J X 0 N v b W J p b m V k N D R f Z m l s b y 9 B d X R v U m V t b 3 Z l Z E N v b H V t b n M x L n t T R k F U L D M 2 f S Z x d W 9 0 O y w m c X V v d D t T Z W N 0 a W 9 u M S 9 G S V 9 D b 2 1 i a W 5 l Z D Q 0 X 2 Z p b G 8 v Q X V 0 b 1 J l b W 9 2 Z W R D b 2 x 1 b W 5 z M S 5 7 T U Z B V C w z N 3 0 m c X V v d D s s J n F 1 b 3 Q 7 U 2 V j d G l v b j E v R k l f Q 2 9 t Y m l u Z W Q 0 N F 9 m a W x v L 0 F 1 d G 9 S Z W 1 v d m V k Q 2 9 s d W 1 u c z E u e 1 B G Q V Q s M z h 9 J n F 1 b 3 Q 7 L C Z x d W 9 0 O 1 N l Y 3 R p b 2 4 x L 0 Z J X 0 N v b W J p b m V k N D R f Z m l s b y 9 B d X R v U m V t b 3 Z l Z E N v b H V t b n M x L n t W S V R E L D M 5 f S Z x d W 9 0 O y w m c X V v d D t T Z W N 0 a W 9 u M S 9 G S V 9 D b 2 1 i a W 5 l Z D Q 0 X 2 Z p b G 8 v Q X V 0 b 1 J l b W 9 2 Z W R D b 2 x 1 b W 5 z M S 5 7 Q 0 h P T E 4 s N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S V 9 D b 2 1 i a W 5 l Z D Q 0 X 2 Z p b G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l f Q 2 9 t Y m l u Z W Q 0 N F 9 m a W x v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X 0 N v b W J p b m V k N D R f Z m l s b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S V 9 D b 2 1 i a W 5 l Z D Q 0 X 2 d l b n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G S V 9 D b 2 1 i a W 5 l Z D Q 0 X 2 d l b n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I 3 V D E 5 O j U 2 O j Q w L j M 5 O T Y 4 M T R a I i A v P j x F b n R y e S B U e X B l P S J G a W x s Q 2 9 s d W 1 u V H l w Z X M i I F Z h b H V l P S J z Q m d Z R 0 J n W U d C Z 1 l H Q m d Z R 0 J n W U d C Z 1 l H Q m d Z R 0 J n W U d C Z 1 l H Q m d Z R 0 J n W U d C Z 1 l H Q m d Z R 0 J n W T 0 i I C 8 + P E V u d H J 5 I F R 5 c G U 9 I k Z p b G x D b 2 x 1 b W 5 O Y W 1 l c y I g V m F s d W U 9 I n N b J n F 1 b 3 Q 7 S 0 N B T C Z x d W 9 0 O y w m c X V v d D t Q U k 9 U J n F 1 b 3 Q 7 L C Z x d W 9 0 O 1 R G Q V Q m c X V v d D s s J n F 1 b 3 Q 7 Q 0 F S Q i Z x d W 9 0 O y w m c X V v d D t N T 0 l T J n F 1 b 3 Q 7 L C Z x d W 9 0 O 0 F M Q y Z x d W 9 0 O y w m c X V v d D t D Q U Z G J n F 1 b 3 Q 7 L C Z x d W 9 0 O 1 R I R U 8 m c X V v d D s s J n F 1 b 3 Q 7 U 1 V H U i Z x d W 9 0 O y w m c X V v d D t G S U J F J n F 1 b 3 Q 7 L C Z x d W 9 0 O 0 N B T E M m c X V v d D s s J n F 1 b 3 Q 7 S V J P T i Z x d W 9 0 O y w m c X V v d D t N Q U d O J n F 1 b 3 Q 7 L C Z x d W 9 0 O 1 B I T 1 M m c X V v d D s s J n F 1 b 3 Q 7 U E 9 U Q S Z x d W 9 0 O y w m c X V v d D t T T 0 R J J n F 1 b 3 Q 7 L C Z x d W 9 0 O 1 p J T k M m c X V v d D s s J n F 1 b 3 Q 7 Q 0 9 Q U C Z x d W 9 0 O y w m c X V v d D t T R U x F J n F 1 b 3 Q 7 L C Z x d W 9 0 O 1 Z D J n F 1 b 3 Q 7 L C Z x d W 9 0 O 1 Z C M S Z x d W 9 0 O y w m c X V v d D t W Q j I m c X V v d D s s J n F 1 b 3 Q 7 T k l B Q y Z x d W 9 0 O y w m c X V v d D t W Q j Y m c X V v d D s s J n F 1 b 3 Q 7 R k 9 M Q S Z x d W 9 0 O y w m c X V v d D t W Q j E y J n F 1 b 3 Q 7 L C Z x d W 9 0 O 1 Z B U k E m c X V v d D s s J n F 1 b 3 Q 7 U k V U J n F 1 b 3 Q 7 L C Z x d W 9 0 O 0 J D Q V I m c X V v d D s s J n F 1 b 3 Q 7 Q U N B U i Z x d W 9 0 O y w m c X V v d D t D U l l Q J n F 1 b 3 Q 7 L C Z x d W 9 0 O 0 x Z Q 0 8 m c X V v d D s s J n F 1 b 3 Q 7 T F o m c X V v d D s s J n F 1 b 3 Q 7 Q V R P Q y Z x d W 9 0 O y w m c X V v d D t W S y Z x d W 9 0 O y w m c X V v d D t D S E 9 M R S Z x d W 9 0 O y w m c X V v d D t T R k F U J n F 1 b 3 Q 7 L C Z x d W 9 0 O 0 1 G Q V Q m c X V v d D s s J n F 1 b 3 Q 7 U E Z B V C Z x d W 9 0 O y w m c X V v d D t W S V R E J n F 1 b 3 Q 7 L C Z x d W 9 0 O 0 N I T 0 x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J X 0 N v b W J p b m V k N D R f Z 2 V u d X M v Q X V 0 b 1 J l b W 9 2 Z W R D b 2 x 1 b W 5 z M S 5 7 S 0 N B T C w w f S Z x d W 9 0 O y w m c X V v d D t T Z W N 0 a W 9 u M S 9 G S V 9 D b 2 1 i a W 5 l Z D Q 0 X 2 d l b n V z L 0 F 1 d G 9 S Z W 1 v d m V k Q 2 9 s d W 1 u c z E u e 1 B S T 1 Q s M X 0 m c X V v d D s s J n F 1 b 3 Q 7 U 2 V j d G l v b j E v R k l f Q 2 9 t Y m l u Z W Q 0 N F 9 n Z W 5 1 c y 9 B d X R v U m V t b 3 Z l Z E N v b H V t b n M x L n t U R k F U L D J 9 J n F 1 b 3 Q 7 L C Z x d W 9 0 O 1 N l Y 3 R p b 2 4 x L 0 Z J X 0 N v b W J p b m V k N D R f Z 2 V u d X M v Q X V 0 b 1 J l b W 9 2 Z W R D b 2 x 1 b W 5 z M S 5 7 Q 0 F S Q i w z f S Z x d W 9 0 O y w m c X V v d D t T Z W N 0 a W 9 u M S 9 G S V 9 D b 2 1 i a W 5 l Z D Q 0 X 2 d l b n V z L 0 F 1 d G 9 S Z W 1 v d m V k Q 2 9 s d W 1 u c z E u e 0 1 P S V M s N H 0 m c X V v d D s s J n F 1 b 3 Q 7 U 2 V j d G l v b j E v R k l f Q 2 9 t Y m l u Z W Q 0 N F 9 n Z W 5 1 c y 9 B d X R v U m V t b 3 Z l Z E N v b H V t b n M x L n t B T E M s N X 0 m c X V v d D s s J n F 1 b 3 Q 7 U 2 V j d G l v b j E v R k l f Q 2 9 t Y m l u Z W Q 0 N F 9 n Z W 5 1 c y 9 B d X R v U m V t b 3 Z l Z E N v b H V t b n M x L n t D Q U Z G L D Z 9 J n F 1 b 3 Q 7 L C Z x d W 9 0 O 1 N l Y 3 R p b 2 4 x L 0 Z J X 0 N v b W J p b m V k N D R f Z 2 V u d X M v Q X V 0 b 1 J l b W 9 2 Z W R D b 2 x 1 b W 5 z M S 5 7 V E h F T y w 3 f S Z x d W 9 0 O y w m c X V v d D t T Z W N 0 a W 9 u M S 9 G S V 9 D b 2 1 i a W 5 l Z D Q 0 X 2 d l b n V z L 0 F 1 d G 9 S Z W 1 v d m V k Q 2 9 s d W 1 u c z E u e 1 N V R 1 I s O H 0 m c X V v d D s s J n F 1 b 3 Q 7 U 2 V j d G l v b j E v R k l f Q 2 9 t Y m l u Z W Q 0 N F 9 n Z W 5 1 c y 9 B d X R v U m V t b 3 Z l Z E N v b H V t b n M x L n t G S U J F L D l 9 J n F 1 b 3 Q 7 L C Z x d W 9 0 O 1 N l Y 3 R p b 2 4 x L 0 Z J X 0 N v b W J p b m V k N D R f Z 2 V u d X M v Q X V 0 b 1 J l b W 9 2 Z W R D b 2 x 1 b W 5 z M S 5 7 Q 0 F M Q y w x M H 0 m c X V v d D s s J n F 1 b 3 Q 7 U 2 V j d G l v b j E v R k l f Q 2 9 t Y m l u Z W Q 0 N F 9 n Z W 5 1 c y 9 B d X R v U m V t b 3 Z l Z E N v b H V t b n M x L n t J U k 9 O L D E x f S Z x d W 9 0 O y w m c X V v d D t T Z W N 0 a W 9 u M S 9 G S V 9 D b 2 1 i a W 5 l Z D Q 0 X 2 d l b n V z L 0 F 1 d G 9 S Z W 1 v d m V k Q 2 9 s d W 1 u c z E u e 0 1 B R 0 4 s M T J 9 J n F 1 b 3 Q 7 L C Z x d W 9 0 O 1 N l Y 3 R p b 2 4 x L 0 Z J X 0 N v b W J p b m V k N D R f Z 2 V u d X M v Q X V 0 b 1 J l b W 9 2 Z W R D b 2 x 1 b W 5 z M S 5 7 U E h P U y w x M 3 0 m c X V v d D s s J n F 1 b 3 Q 7 U 2 V j d G l v b j E v R k l f Q 2 9 t Y m l u Z W Q 0 N F 9 n Z W 5 1 c y 9 B d X R v U m V t b 3 Z l Z E N v b H V t b n M x L n t Q T 1 R B L D E 0 f S Z x d W 9 0 O y w m c X V v d D t T Z W N 0 a W 9 u M S 9 G S V 9 D b 2 1 i a W 5 l Z D Q 0 X 2 d l b n V z L 0 F 1 d G 9 S Z W 1 v d m V k Q 2 9 s d W 1 u c z E u e 1 N P R E k s M T V 9 J n F 1 b 3 Q 7 L C Z x d W 9 0 O 1 N l Y 3 R p b 2 4 x L 0 Z J X 0 N v b W J p b m V k N D R f Z 2 V u d X M v Q X V 0 b 1 J l b W 9 2 Z W R D b 2 x 1 b W 5 z M S 5 7 W k l O Q y w x N n 0 m c X V v d D s s J n F 1 b 3 Q 7 U 2 V j d G l v b j E v R k l f Q 2 9 t Y m l u Z W Q 0 N F 9 n Z W 5 1 c y 9 B d X R v U m V t b 3 Z l Z E N v b H V t b n M x L n t D T 1 B Q L D E 3 f S Z x d W 9 0 O y w m c X V v d D t T Z W N 0 a W 9 u M S 9 G S V 9 D b 2 1 i a W 5 l Z D Q 0 X 2 d l b n V z L 0 F 1 d G 9 S Z W 1 v d m V k Q 2 9 s d W 1 u c z E u e 1 N F T E U s M T h 9 J n F 1 b 3 Q 7 L C Z x d W 9 0 O 1 N l Y 3 R p b 2 4 x L 0 Z J X 0 N v b W J p b m V k N D R f Z 2 V u d X M v Q X V 0 b 1 J l b W 9 2 Z W R D b 2 x 1 b W 5 z M S 5 7 V k M s M T l 9 J n F 1 b 3 Q 7 L C Z x d W 9 0 O 1 N l Y 3 R p b 2 4 x L 0 Z J X 0 N v b W J p b m V k N D R f Z 2 V u d X M v Q X V 0 b 1 J l b W 9 2 Z W R D b 2 x 1 b W 5 z M S 5 7 V k I x L D I w f S Z x d W 9 0 O y w m c X V v d D t T Z W N 0 a W 9 u M S 9 G S V 9 D b 2 1 i a W 5 l Z D Q 0 X 2 d l b n V z L 0 F 1 d G 9 S Z W 1 v d m V k Q 2 9 s d W 1 u c z E u e 1 Z C M i w y M X 0 m c X V v d D s s J n F 1 b 3 Q 7 U 2 V j d G l v b j E v R k l f Q 2 9 t Y m l u Z W Q 0 N F 9 n Z W 5 1 c y 9 B d X R v U m V t b 3 Z l Z E N v b H V t b n M x L n t O S U F D L D I y f S Z x d W 9 0 O y w m c X V v d D t T Z W N 0 a W 9 u M S 9 G S V 9 D b 2 1 i a W 5 l Z D Q 0 X 2 d l b n V z L 0 F 1 d G 9 S Z W 1 v d m V k Q 2 9 s d W 1 u c z E u e 1 Z C N i w y M 3 0 m c X V v d D s s J n F 1 b 3 Q 7 U 2 V j d G l v b j E v R k l f Q 2 9 t Y m l u Z W Q 0 N F 9 n Z W 5 1 c y 9 B d X R v U m V t b 3 Z l Z E N v b H V t b n M x L n t G T 0 x B L D I 0 f S Z x d W 9 0 O y w m c X V v d D t T Z W N 0 a W 9 u M S 9 G S V 9 D b 2 1 i a W 5 l Z D Q 0 X 2 d l b n V z L 0 F 1 d G 9 S Z W 1 v d m V k Q 2 9 s d W 1 u c z E u e 1 Z C M T I s M j V 9 J n F 1 b 3 Q 7 L C Z x d W 9 0 O 1 N l Y 3 R p b 2 4 x L 0 Z J X 0 N v b W J p b m V k N D R f Z 2 V u d X M v Q X V 0 b 1 J l b W 9 2 Z W R D b 2 x 1 b W 5 z M S 5 7 V k F S Q S w y N n 0 m c X V v d D s s J n F 1 b 3 Q 7 U 2 V j d G l v b j E v R k l f Q 2 9 t Y m l u Z W Q 0 N F 9 n Z W 5 1 c y 9 B d X R v U m V t b 3 Z l Z E N v b H V t b n M x L n t S R V Q s M j d 9 J n F 1 b 3 Q 7 L C Z x d W 9 0 O 1 N l Y 3 R p b 2 4 x L 0 Z J X 0 N v b W J p b m V k N D R f Z 2 V u d X M v Q X V 0 b 1 J l b W 9 2 Z W R D b 2 x 1 b W 5 z M S 5 7 Q k N B U i w y O H 0 m c X V v d D s s J n F 1 b 3 Q 7 U 2 V j d G l v b j E v R k l f Q 2 9 t Y m l u Z W Q 0 N F 9 n Z W 5 1 c y 9 B d X R v U m V t b 3 Z l Z E N v b H V t b n M x L n t B Q 0 F S L D I 5 f S Z x d W 9 0 O y w m c X V v d D t T Z W N 0 a W 9 u M S 9 G S V 9 D b 2 1 i a W 5 l Z D Q 0 X 2 d l b n V z L 0 F 1 d G 9 S Z W 1 v d m V k Q 2 9 s d W 1 u c z E u e 0 N S W V A s M z B 9 J n F 1 b 3 Q 7 L C Z x d W 9 0 O 1 N l Y 3 R p b 2 4 x L 0 Z J X 0 N v b W J p b m V k N D R f Z 2 V u d X M v Q X V 0 b 1 J l b W 9 2 Z W R D b 2 x 1 b W 5 z M S 5 7 T F l D T y w z M X 0 m c X V v d D s s J n F 1 b 3 Q 7 U 2 V j d G l v b j E v R k l f Q 2 9 t Y m l u Z W Q 0 N F 9 n Z W 5 1 c y 9 B d X R v U m V t b 3 Z l Z E N v b H V t b n M x L n t M W i w z M n 0 m c X V v d D s s J n F 1 b 3 Q 7 U 2 V j d G l v b j E v R k l f Q 2 9 t Y m l u Z W Q 0 N F 9 n Z W 5 1 c y 9 B d X R v U m V t b 3 Z l Z E N v b H V t b n M x L n t B V E 9 D L D M z f S Z x d W 9 0 O y w m c X V v d D t T Z W N 0 a W 9 u M S 9 G S V 9 D b 2 1 i a W 5 l Z D Q 0 X 2 d l b n V z L 0 F 1 d G 9 S Z W 1 v d m V k Q 2 9 s d W 1 u c z E u e 1 Z L L D M 0 f S Z x d W 9 0 O y w m c X V v d D t T Z W N 0 a W 9 u M S 9 G S V 9 D b 2 1 i a W 5 l Z D Q 0 X 2 d l b n V z L 0 F 1 d G 9 S Z W 1 v d m V k Q 2 9 s d W 1 u c z E u e 0 N I T 0 x F L D M 1 f S Z x d W 9 0 O y w m c X V v d D t T Z W N 0 a W 9 u M S 9 G S V 9 D b 2 1 i a W 5 l Z D Q 0 X 2 d l b n V z L 0 F 1 d G 9 S Z W 1 v d m V k Q 2 9 s d W 1 u c z E u e 1 N G Q V Q s M z Z 9 J n F 1 b 3 Q 7 L C Z x d W 9 0 O 1 N l Y 3 R p b 2 4 x L 0 Z J X 0 N v b W J p b m V k N D R f Z 2 V u d X M v Q X V 0 b 1 J l b W 9 2 Z W R D b 2 x 1 b W 5 z M S 5 7 T U Z B V C w z N 3 0 m c X V v d D s s J n F 1 b 3 Q 7 U 2 V j d G l v b j E v R k l f Q 2 9 t Y m l u Z W Q 0 N F 9 n Z W 5 1 c y 9 B d X R v U m V t b 3 Z l Z E N v b H V t b n M x L n t Q R k F U L D M 4 f S Z x d W 9 0 O y w m c X V v d D t T Z W N 0 a W 9 u M S 9 G S V 9 D b 2 1 i a W 5 l Z D Q 0 X 2 d l b n V z L 0 F 1 d G 9 S Z W 1 v d m V k Q 2 9 s d W 1 u c z E u e 1 Z J V E Q s M z l 9 J n F 1 b 3 Q 7 L C Z x d W 9 0 O 1 N l Y 3 R p b 2 4 x L 0 Z J X 0 N v b W J p b m V k N D R f Z 2 V u d X M v Q X V 0 b 1 J l b W 9 2 Z W R D b 2 x 1 b W 5 z M S 5 7 Q 0 h P T E 4 s N D B 9 J n F 1 b 3 Q 7 X S w m c X V v d D t D b 2 x 1 b W 5 D b 3 V u d C Z x d W 9 0 O z o 0 M S w m c X V v d D t L Z X l D b 2 x 1 b W 5 O Y W 1 l c y Z x d W 9 0 O z p b X S w m c X V v d D t D b 2 x 1 b W 5 J Z G V u d G l 0 a W V z J n F 1 b 3 Q 7 O l s m c X V v d D t T Z W N 0 a W 9 u M S 9 G S V 9 D b 2 1 i a W 5 l Z D Q 0 X 2 d l b n V z L 0 F 1 d G 9 S Z W 1 v d m V k Q 2 9 s d W 1 u c z E u e 0 t D Q U w s M H 0 m c X V v d D s s J n F 1 b 3 Q 7 U 2 V j d G l v b j E v R k l f Q 2 9 t Y m l u Z W Q 0 N F 9 n Z W 5 1 c y 9 B d X R v U m V t b 3 Z l Z E N v b H V t b n M x L n t Q U k 9 U L D F 9 J n F 1 b 3 Q 7 L C Z x d W 9 0 O 1 N l Y 3 R p b 2 4 x L 0 Z J X 0 N v b W J p b m V k N D R f Z 2 V u d X M v Q X V 0 b 1 J l b W 9 2 Z W R D b 2 x 1 b W 5 z M S 5 7 V E Z B V C w y f S Z x d W 9 0 O y w m c X V v d D t T Z W N 0 a W 9 u M S 9 G S V 9 D b 2 1 i a W 5 l Z D Q 0 X 2 d l b n V z L 0 F 1 d G 9 S Z W 1 v d m V k Q 2 9 s d W 1 u c z E u e 0 N B U k I s M 3 0 m c X V v d D s s J n F 1 b 3 Q 7 U 2 V j d G l v b j E v R k l f Q 2 9 t Y m l u Z W Q 0 N F 9 n Z W 5 1 c y 9 B d X R v U m V t b 3 Z l Z E N v b H V t b n M x L n t N T 0 l T L D R 9 J n F 1 b 3 Q 7 L C Z x d W 9 0 O 1 N l Y 3 R p b 2 4 x L 0 Z J X 0 N v b W J p b m V k N D R f Z 2 V u d X M v Q X V 0 b 1 J l b W 9 2 Z W R D b 2 x 1 b W 5 z M S 5 7 Q U x D L D V 9 J n F 1 b 3 Q 7 L C Z x d W 9 0 O 1 N l Y 3 R p b 2 4 x L 0 Z J X 0 N v b W J p b m V k N D R f Z 2 V u d X M v Q X V 0 b 1 J l b W 9 2 Z W R D b 2 x 1 b W 5 z M S 5 7 Q 0 F G R i w 2 f S Z x d W 9 0 O y w m c X V v d D t T Z W N 0 a W 9 u M S 9 G S V 9 D b 2 1 i a W 5 l Z D Q 0 X 2 d l b n V z L 0 F 1 d G 9 S Z W 1 v d m V k Q 2 9 s d W 1 u c z E u e 1 R I R U 8 s N 3 0 m c X V v d D s s J n F 1 b 3 Q 7 U 2 V j d G l v b j E v R k l f Q 2 9 t Y m l u Z W Q 0 N F 9 n Z W 5 1 c y 9 B d X R v U m V t b 3 Z l Z E N v b H V t b n M x L n t T V U d S L D h 9 J n F 1 b 3 Q 7 L C Z x d W 9 0 O 1 N l Y 3 R p b 2 4 x L 0 Z J X 0 N v b W J p b m V k N D R f Z 2 V u d X M v Q X V 0 b 1 J l b W 9 2 Z W R D b 2 x 1 b W 5 z M S 5 7 R k l C R S w 5 f S Z x d W 9 0 O y w m c X V v d D t T Z W N 0 a W 9 u M S 9 G S V 9 D b 2 1 i a W 5 l Z D Q 0 X 2 d l b n V z L 0 F 1 d G 9 S Z W 1 v d m V k Q 2 9 s d W 1 u c z E u e 0 N B T E M s M T B 9 J n F 1 b 3 Q 7 L C Z x d W 9 0 O 1 N l Y 3 R p b 2 4 x L 0 Z J X 0 N v b W J p b m V k N D R f Z 2 V u d X M v Q X V 0 b 1 J l b W 9 2 Z W R D b 2 x 1 b W 5 z M S 5 7 S V J P T i w x M X 0 m c X V v d D s s J n F 1 b 3 Q 7 U 2 V j d G l v b j E v R k l f Q 2 9 t Y m l u Z W Q 0 N F 9 n Z W 5 1 c y 9 B d X R v U m V t b 3 Z l Z E N v b H V t b n M x L n t N Q U d O L D E y f S Z x d W 9 0 O y w m c X V v d D t T Z W N 0 a W 9 u M S 9 G S V 9 D b 2 1 i a W 5 l Z D Q 0 X 2 d l b n V z L 0 F 1 d G 9 S Z W 1 v d m V k Q 2 9 s d W 1 u c z E u e 1 B I T 1 M s M T N 9 J n F 1 b 3 Q 7 L C Z x d W 9 0 O 1 N l Y 3 R p b 2 4 x L 0 Z J X 0 N v b W J p b m V k N D R f Z 2 V u d X M v Q X V 0 b 1 J l b W 9 2 Z W R D b 2 x 1 b W 5 z M S 5 7 U E 9 U Q S w x N H 0 m c X V v d D s s J n F 1 b 3 Q 7 U 2 V j d G l v b j E v R k l f Q 2 9 t Y m l u Z W Q 0 N F 9 n Z W 5 1 c y 9 B d X R v U m V t b 3 Z l Z E N v b H V t b n M x L n t T T 0 R J L D E 1 f S Z x d W 9 0 O y w m c X V v d D t T Z W N 0 a W 9 u M S 9 G S V 9 D b 2 1 i a W 5 l Z D Q 0 X 2 d l b n V z L 0 F 1 d G 9 S Z W 1 v d m V k Q 2 9 s d W 1 u c z E u e 1 p J T k M s M T Z 9 J n F 1 b 3 Q 7 L C Z x d W 9 0 O 1 N l Y 3 R p b 2 4 x L 0 Z J X 0 N v b W J p b m V k N D R f Z 2 V u d X M v Q X V 0 b 1 J l b W 9 2 Z W R D b 2 x 1 b W 5 z M S 5 7 Q 0 9 Q U C w x N 3 0 m c X V v d D s s J n F 1 b 3 Q 7 U 2 V j d G l v b j E v R k l f Q 2 9 t Y m l u Z W Q 0 N F 9 n Z W 5 1 c y 9 B d X R v U m V t b 3 Z l Z E N v b H V t b n M x L n t T R U x F L D E 4 f S Z x d W 9 0 O y w m c X V v d D t T Z W N 0 a W 9 u M S 9 G S V 9 D b 2 1 i a W 5 l Z D Q 0 X 2 d l b n V z L 0 F 1 d G 9 S Z W 1 v d m V k Q 2 9 s d W 1 u c z E u e 1 Z D L D E 5 f S Z x d W 9 0 O y w m c X V v d D t T Z W N 0 a W 9 u M S 9 G S V 9 D b 2 1 i a W 5 l Z D Q 0 X 2 d l b n V z L 0 F 1 d G 9 S Z W 1 v d m V k Q 2 9 s d W 1 u c z E u e 1 Z C M S w y M H 0 m c X V v d D s s J n F 1 b 3 Q 7 U 2 V j d G l v b j E v R k l f Q 2 9 t Y m l u Z W Q 0 N F 9 n Z W 5 1 c y 9 B d X R v U m V t b 3 Z l Z E N v b H V t b n M x L n t W Q j I s M j F 9 J n F 1 b 3 Q 7 L C Z x d W 9 0 O 1 N l Y 3 R p b 2 4 x L 0 Z J X 0 N v b W J p b m V k N D R f Z 2 V u d X M v Q X V 0 b 1 J l b W 9 2 Z W R D b 2 x 1 b W 5 z M S 5 7 T k l B Q y w y M n 0 m c X V v d D s s J n F 1 b 3 Q 7 U 2 V j d G l v b j E v R k l f Q 2 9 t Y m l u Z W Q 0 N F 9 n Z W 5 1 c y 9 B d X R v U m V t b 3 Z l Z E N v b H V t b n M x L n t W Q j Y s M j N 9 J n F 1 b 3 Q 7 L C Z x d W 9 0 O 1 N l Y 3 R p b 2 4 x L 0 Z J X 0 N v b W J p b m V k N D R f Z 2 V u d X M v Q X V 0 b 1 J l b W 9 2 Z W R D b 2 x 1 b W 5 z M S 5 7 R k 9 M Q S w y N H 0 m c X V v d D s s J n F 1 b 3 Q 7 U 2 V j d G l v b j E v R k l f Q 2 9 t Y m l u Z W Q 0 N F 9 n Z W 5 1 c y 9 B d X R v U m V t b 3 Z l Z E N v b H V t b n M x L n t W Q j E y L D I 1 f S Z x d W 9 0 O y w m c X V v d D t T Z W N 0 a W 9 u M S 9 G S V 9 D b 2 1 i a W 5 l Z D Q 0 X 2 d l b n V z L 0 F 1 d G 9 S Z W 1 v d m V k Q 2 9 s d W 1 u c z E u e 1 Z B U k E s M j Z 9 J n F 1 b 3 Q 7 L C Z x d W 9 0 O 1 N l Y 3 R p b 2 4 x L 0 Z J X 0 N v b W J p b m V k N D R f Z 2 V u d X M v Q X V 0 b 1 J l b W 9 2 Z W R D b 2 x 1 b W 5 z M S 5 7 U k V U L D I 3 f S Z x d W 9 0 O y w m c X V v d D t T Z W N 0 a W 9 u M S 9 G S V 9 D b 2 1 i a W 5 l Z D Q 0 X 2 d l b n V z L 0 F 1 d G 9 S Z W 1 v d m V k Q 2 9 s d W 1 u c z E u e 0 J D Q V I s M j h 9 J n F 1 b 3 Q 7 L C Z x d W 9 0 O 1 N l Y 3 R p b 2 4 x L 0 Z J X 0 N v b W J p b m V k N D R f Z 2 V u d X M v Q X V 0 b 1 J l b W 9 2 Z W R D b 2 x 1 b W 5 z M S 5 7 Q U N B U i w y O X 0 m c X V v d D s s J n F 1 b 3 Q 7 U 2 V j d G l v b j E v R k l f Q 2 9 t Y m l u Z W Q 0 N F 9 n Z W 5 1 c y 9 B d X R v U m V t b 3 Z l Z E N v b H V t b n M x L n t D U l l Q L D M w f S Z x d W 9 0 O y w m c X V v d D t T Z W N 0 a W 9 u M S 9 G S V 9 D b 2 1 i a W 5 l Z D Q 0 X 2 d l b n V z L 0 F 1 d G 9 S Z W 1 v d m V k Q 2 9 s d W 1 u c z E u e 0 x Z Q 0 8 s M z F 9 J n F 1 b 3 Q 7 L C Z x d W 9 0 O 1 N l Y 3 R p b 2 4 x L 0 Z J X 0 N v b W J p b m V k N D R f Z 2 V u d X M v Q X V 0 b 1 J l b W 9 2 Z W R D b 2 x 1 b W 5 z M S 5 7 T F o s M z J 9 J n F 1 b 3 Q 7 L C Z x d W 9 0 O 1 N l Y 3 R p b 2 4 x L 0 Z J X 0 N v b W J p b m V k N D R f Z 2 V u d X M v Q X V 0 b 1 J l b W 9 2 Z W R D b 2 x 1 b W 5 z M S 5 7 Q V R P Q y w z M 3 0 m c X V v d D s s J n F 1 b 3 Q 7 U 2 V j d G l v b j E v R k l f Q 2 9 t Y m l u Z W Q 0 N F 9 n Z W 5 1 c y 9 B d X R v U m V t b 3 Z l Z E N v b H V t b n M x L n t W S y w z N H 0 m c X V v d D s s J n F 1 b 3 Q 7 U 2 V j d G l v b j E v R k l f Q 2 9 t Y m l u Z W Q 0 N F 9 n Z W 5 1 c y 9 B d X R v U m V t b 3 Z l Z E N v b H V t b n M x L n t D S E 9 M R S w z N X 0 m c X V v d D s s J n F 1 b 3 Q 7 U 2 V j d G l v b j E v R k l f Q 2 9 t Y m l u Z W Q 0 N F 9 n Z W 5 1 c y 9 B d X R v U m V t b 3 Z l Z E N v b H V t b n M x L n t T R k F U L D M 2 f S Z x d W 9 0 O y w m c X V v d D t T Z W N 0 a W 9 u M S 9 G S V 9 D b 2 1 i a W 5 l Z D Q 0 X 2 d l b n V z L 0 F 1 d G 9 S Z W 1 v d m V k Q 2 9 s d W 1 u c z E u e 0 1 G Q V Q s M z d 9 J n F 1 b 3 Q 7 L C Z x d W 9 0 O 1 N l Y 3 R p b 2 4 x L 0 Z J X 0 N v b W J p b m V k N D R f Z 2 V u d X M v Q X V 0 b 1 J l b W 9 2 Z W R D b 2 x 1 b W 5 z M S 5 7 U E Z B V C w z O H 0 m c X V v d D s s J n F 1 b 3 Q 7 U 2 V j d G l v b j E v R k l f Q 2 9 t Y m l u Z W Q 0 N F 9 n Z W 5 1 c y 9 B d X R v U m V t b 3 Z l Z E N v b H V t b n M x L n t W S V R E L D M 5 f S Z x d W 9 0 O y w m c X V v d D t T Z W N 0 a W 9 u M S 9 G S V 9 D b 2 1 i a W 5 l Z D Q 0 X 2 d l b n V z L 0 F 1 d G 9 S Z W 1 v d m V k Q 2 9 s d W 1 u c z E u e 0 N I T 0 x O L D Q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k l f Q 2 9 t Y m l u Z W Q 0 N F 9 n Z W 5 1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S V 9 D b 2 1 i a W 5 l Z D Q 0 X 2 d l b n V z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X 0 N v b W J p b m V k N D R f Z 2 V u d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l f Q 2 9 t Y m l u Z W Q 0 N F 9 v c m R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R k l f Q 2 9 t Y m l u Z W Q 0 N F 9 v c m R l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y N 1 Q x O T o 1 N z o w N C 4 x M z M z M j I x W i I g L z 4 8 R W 5 0 c n k g V H l w Z T 0 i R m l s b E N v b H V t b l R 5 c G V z I i B W Y W x 1 Z T 0 i c 0 J n W U d C Z 1 l H Q m d Z R 0 J n W U d C Z 1 l H Q m d Z R 0 J n W U d C Z 1 l H Q m d Z R 0 J n W U d C Z 1 l H Q m d Z R 0 J n W U d C Z 1 k 9 I i A v P j x F b n R y e S B U e X B l P S J G a W x s Q 2 9 s d W 1 u T m F t Z X M i I F Z h b H V l P S J z W y Z x d W 9 0 O 0 t D Q U w m c X V v d D s s J n F 1 b 3 Q 7 U F J P V C Z x d W 9 0 O y w m c X V v d D t U R k F U J n F 1 b 3 Q 7 L C Z x d W 9 0 O 0 N B U k I m c X V v d D s s J n F 1 b 3 Q 7 T U 9 J U y Z x d W 9 0 O y w m c X V v d D t B T E M m c X V v d D s s J n F 1 b 3 Q 7 Q 0 F G R i Z x d W 9 0 O y w m c X V v d D t U S E V P J n F 1 b 3 Q 7 L C Z x d W 9 0 O 1 N V R 1 I m c X V v d D s s J n F 1 b 3 Q 7 R k l C R S Z x d W 9 0 O y w m c X V v d D t D Q U x D J n F 1 b 3 Q 7 L C Z x d W 9 0 O 0 l S T 0 4 m c X V v d D s s J n F 1 b 3 Q 7 T U F H T i Z x d W 9 0 O y w m c X V v d D t Q S E 9 T J n F 1 b 3 Q 7 L C Z x d W 9 0 O 1 B P V E E m c X V v d D s s J n F 1 b 3 Q 7 U 0 9 E S S Z x d W 9 0 O y w m c X V v d D t a S U 5 D J n F 1 b 3 Q 7 L C Z x d W 9 0 O 0 N P U F A m c X V v d D s s J n F 1 b 3 Q 7 U 0 V M R S Z x d W 9 0 O y w m c X V v d D t W Q y Z x d W 9 0 O y w m c X V v d D t W Q j E m c X V v d D s s J n F 1 b 3 Q 7 V k I y J n F 1 b 3 Q 7 L C Z x d W 9 0 O 0 5 J Q U M m c X V v d D s s J n F 1 b 3 Q 7 V k I 2 J n F 1 b 3 Q 7 L C Z x d W 9 0 O 0 Z P T E E m c X V v d D s s J n F 1 b 3 Q 7 V k I x M i Z x d W 9 0 O y w m c X V v d D t W Q V J B J n F 1 b 3 Q 7 L C Z x d W 9 0 O 1 J F V C Z x d W 9 0 O y w m c X V v d D t C Q 0 F S J n F 1 b 3 Q 7 L C Z x d W 9 0 O 0 F D Q V I m c X V v d D s s J n F 1 b 3 Q 7 Q 1 J Z U C Z x d W 9 0 O y w m c X V v d D t M W U N P J n F 1 b 3 Q 7 L C Z x d W 9 0 O 0 x a J n F 1 b 3 Q 7 L C Z x d W 9 0 O 0 F U T 0 M m c X V v d D s s J n F 1 b 3 Q 7 V k s m c X V v d D s s J n F 1 b 3 Q 7 Q 0 h P T E U m c X V v d D s s J n F 1 b 3 Q 7 U 0 Z B V C Z x d W 9 0 O y w m c X V v d D t N R k F U J n F 1 b 3 Q 7 L C Z x d W 9 0 O 1 B G Q V Q m c X V v d D s s J n F 1 b 3 Q 7 V k l U R C Z x d W 9 0 O y w m c X V v d D t D S E 9 M T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S V 9 D b 2 1 i a W 5 l Z D Q 0 X 2 9 y Z G V y L 0 F 1 d G 9 S Z W 1 v d m V k Q 2 9 s d W 1 u c z E u e 0 t D Q U w s M H 0 m c X V v d D s s J n F 1 b 3 Q 7 U 2 V j d G l v b j E v R k l f Q 2 9 t Y m l u Z W Q 0 N F 9 v c m R l c i 9 B d X R v U m V t b 3 Z l Z E N v b H V t b n M x L n t Q U k 9 U L D F 9 J n F 1 b 3 Q 7 L C Z x d W 9 0 O 1 N l Y 3 R p b 2 4 x L 0 Z J X 0 N v b W J p b m V k N D R f b 3 J k Z X I v Q X V 0 b 1 J l b W 9 2 Z W R D b 2 x 1 b W 5 z M S 5 7 V E Z B V C w y f S Z x d W 9 0 O y w m c X V v d D t T Z W N 0 a W 9 u M S 9 G S V 9 D b 2 1 i a W 5 l Z D Q 0 X 2 9 y Z G V y L 0 F 1 d G 9 S Z W 1 v d m V k Q 2 9 s d W 1 u c z E u e 0 N B U k I s M 3 0 m c X V v d D s s J n F 1 b 3 Q 7 U 2 V j d G l v b j E v R k l f Q 2 9 t Y m l u Z W Q 0 N F 9 v c m R l c i 9 B d X R v U m V t b 3 Z l Z E N v b H V t b n M x L n t N T 0 l T L D R 9 J n F 1 b 3 Q 7 L C Z x d W 9 0 O 1 N l Y 3 R p b 2 4 x L 0 Z J X 0 N v b W J p b m V k N D R f b 3 J k Z X I v Q X V 0 b 1 J l b W 9 2 Z W R D b 2 x 1 b W 5 z M S 5 7 Q U x D L D V 9 J n F 1 b 3 Q 7 L C Z x d W 9 0 O 1 N l Y 3 R p b 2 4 x L 0 Z J X 0 N v b W J p b m V k N D R f b 3 J k Z X I v Q X V 0 b 1 J l b W 9 2 Z W R D b 2 x 1 b W 5 z M S 5 7 Q 0 F G R i w 2 f S Z x d W 9 0 O y w m c X V v d D t T Z W N 0 a W 9 u M S 9 G S V 9 D b 2 1 i a W 5 l Z D Q 0 X 2 9 y Z G V y L 0 F 1 d G 9 S Z W 1 v d m V k Q 2 9 s d W 1 u c z E u e 1 R I R U 8 s N 3 0 m c X V v d D s s J n F 1 b 3 Q 7 U 2 V j d G l v b j E v R k l f Q 2 9 t Y m l u Z W Q 0 N F 9 v c m R l c i 9 B d X R v U m V t b 3 Z l Z E N v b H V t b n M x L n t T V U d S L D h 9 J n F 1 b 3 Q 7 L C Z x d W 9 0 O 1 N l Y 3 R p b 2 4 x L 0 Z J X 0 N v b W J p b m V k N D R f b 3 J k Z X I v Q X V 0 b 1 J l b W 9 2 Z W R D b 2 x 1 b W 5 z M S 5 7 R k l C R S w 5 f S Z x d W 9 0 O y w m c X V v d D t T Z W N 0 a W 9 u M S 9 G S V 9 D b 2 1 i a W 5 l Z D Q 0 X 2 9 y Z G V y L 0 F 1 d G 9 S Z W 1 v d m V k Q 2 9 s d W 1 u c z E u e 0 N B T E M s M T B 9 J n F 1 b 3 Q 7 L C Z x d W 9 0 O 1 N l Y 3 R p b 2 4 x L 0 Z J X 0 N v b W J p b m V k N D R f b 3 J k Z X I v Q X V 0 b 1 J l b W 9 2 Z W R D b 2 x 1 b W 5 z M S 5 7 S V J P T i w x M X 0 m c X V v d D s s J n F 1 b 3 Q 7 U 2 V j d G l v b j E v R k l f Q 2 9 t Y m l u Z W Q 0 N F 9 v c m R l c i 9 B d X R v U m V t b 3 Z l Z E N v b H V t b n M x L n t N Q U d O L D E y f S Z x d W 9 0 O y w m c X V v d D t T Z W N 0 a W 9 u M S 9 G S V 9 D b 2 1 i a W 5 l Z D Q 0 X 2 9 y Z G V y L 0 F 1 d G 9 S Z W 1 v d m V k Q 2 9 s d W 1 u c z E u e 1 B I T 1 M s M T N 9 J n F 1 b 3 Q 7 L C Z x d W 9 0 O 1 N l Y 3 R p b 2 4 x L 0 Z J X 0 N v b W J p b m V k N D R f b 3 J k Z X I v Q X V 0 b 1 J l b W 9 2 Z W R D b 2 x 1 b W 5 z M S 5 7 U E 9 U Q S w x N H 0 m c X V v d D s s J n F 1 b 3 Q 7 U 2 V j d G l v b j E v R k l f Q 2 9 t Y m l u Z W Q 0 N F 9 v c m R l c i 9 B d X R v U m V t b 3 Z l Z E N v b H V t b n M x L n t T T 0 R J L D E 1 f S Z x d W 9 0 O y w m c X V v d D t T Z W N 0 a W 9 u M S 9 G S V 9 D b 2 1 i a W 5 l Z D Q 0 X 2 9 y Z G V y L 0 F 1 d G 9 S Z W 1 v d m V k Q 2 9 s d W 1 u c z E u e 1 p J T k M s M T Z 9 J n F 1 b 3 Q 7 L C Z x d W 9 0 O 1 N l Y 3 R p b 2 4 x L 0 Z J X 0 N v b W J p b m V k N D R f b 3 J k Z X I v Q X V 0 b 1 J l b W 9 2 Z W R D b 2 x 1 b W 5 z M S 5 7 Q 0 9 Q U C w x N 3 0 m c X V v d D s s J n F 1 b 3 Q 7 U 2 V j d G l v b j E v R k l f Q 2 9 t Y m l u Z W Q 0 N F 9 v c m R l c i 9 B d X R v U m V t b 3 Z l Z E N v b H V t b n M x L n t T R U x F L D E 4 f S Z x d W 9 0 O y w m c X V v d D t T Z W N 0 a W 9 u M S 9 G S V 9 D b 2 1 i a W 5 l Z D Q 0 X 2 9 y Z G V y L 0 F 1 d G 9 S Z W 1 v d m V k Q 2 9 s d W 1 u c z E u e 1 Z D L D E 5 f S Z x d W 9 0 O y w m c X V v d D t T Z W N 0 a W 9 u M S 9 G S V 9 D b 2 1 i a W 5 l Z D Q 0 X 2 9 y Z G V y L 0 F 1 d G 9 S Z W 1 v d m V k Q 2 9 s d W 1 u c z E u e 1 Z C M S w y M H 0 m c X V v d D s s J n F 1 b 3 Q 7 U 2 V j d G l v b j E v R k l f Q 2 9 t Y m l u Z W Q 0 N F 9 v c m R l c i 9 B d X R v U m V t b 3 Z l Z E N v b H V t b n M x L n t W Q j I s M j F 9 J n F 1 b 3 Q 7 L C Z x d W 9 0 O 1 N l Y 3 R p b 2 4 x L 0 Z J X 0 N v b W J p b m V k N D R f b 3 J k Z X I v Q X V 0 b 1 J l b W 9 2 Z W R D b 2 x 1 b W 5 z M S 5 7 T k l B Q y w y M n 0 m c X V v d D s s J n F 1 b 3 Q 7 U 2 V j d G l v b j E v R k l f Q 2 9 t Y m l u Z W Q 0 N F 9 v c m R l c i 9 B d X R v U m V t b 3 Z l Z E N v b H V t b n M x L n t W Q j Y s M j N 9 J n F 1 b 3 Q 7 L C Z x d W 9 0 O 1 N l Y 3 R p b 2 4 x L 0 Z J X 0 N v b W J p b m V k N D R f b 3 J k Z X I v Q X V 0 b 1 J l b W 9 2 Z W R D b 2 x 1 b W 5 z M S 5 7 R k 9 M Q S w y N H 0 m c X V v d D s s J n F 1 b 3 Q 7 U 2 V j d G l v b j E v R k l f Q 2 9 t Y m l u Z W Q 0 N F 9 v c m R l c i 9 B d X R v U m V t b 3 Z l Z E N v b H V t b n M x L n t W Q j E y L D I 1 f S Z x d W 9 0 O y w m c X V v d D t T Z W N 0 a W 9 u M S 9 G S V 9 D b 2 1 i a W 5 l Z D Q 0 X 2 9 y Z G V y L 0 F 1 d G 9 S Z W 1 v d m V k Q 2 9 s d W 1 u c z E u e 1 Z B U k E s M j Z 9 J n F 1 b 3 Q 7 L C Z x d W 9 0 O 1 N l Y 3 R p b 2 4 x L 0 Z J X 0 N v b W J p b m V k N D R f b 3 J k Z X I v Q X V 0 b 1 J l b W 9 2 Z W R D b 2 x 1 b W 5 z M S 5 7 U k V U L D I 3 f S Z x d W 9 0 O y w m c X V v d D t T Z W N 0 a W 9 u M S 9 G S V 9 D b 2 1 i a W 5 l Z D Q 0 X 2 9 y Z G V y L 0 F 1 d G 9 S Z W 1 v d m V k Q 2 9 s d W 1 u c z E u e 0 J D Q V I s M j h 9 J n F 1 b 3 Q 7 L C Z x d W 9 0 O 1 N l Y 3 R p b 2 4 x L 0 Z J X 0 N v b W J p b m V k N D R f b 3 J k Z X I v Q X V 0 b 1 J l b W 9 2 Z W R D b 2 x 1 b W 5 z M S 5 7 Q U N B U i w y O X 0 m c X V v d D s s J n F 1 b 3 Q 7 U 2 V j d G l v b j E v R k l f Q 2 9 t Y m l u Z W Q 0 N F 9 v c m R l c i 9 B d X R v U m V t b 3 Z l Z E N v b H V t b n M x L n t D U l l Q L D M w f S Z x d W 9 0 O y w m c X V v d D t T Z W N 0 a W 9 u M S 9 G S V 9 D b 2 1 i a W 5 l Z D Q 0 X 2 9 y Z G V y L 0 F 1 d G 9 S Z W 1 v d m V k Q 2 9 s d W 1 u c z E u e 0 x Z Q 0 8 s M z F 9 J n F 1 b 3 Q 7 L C Z x d W 9 0 O 1 N l Y 3 R p b 2 4 x L 0 Z J X 0 N v b W J p b m V k N D R f b 3 J k Z X I v Q X V 0 b 1 J l b W 9 2 Z W R D b 2 x 1 b W 5 z M S 5 7 T F o s M z J 9 J n F 1 b 3 Q 7 L C Z x d W 9 0 O 1 N l Y 3 R p b 2 4 x L 0 Z J X 0 N v b W J p b m V k N D R f b 3 J k Z X I v Q X V 0 b 1 J l b W 9 2 Z W R D b 2 x 1 b W 5 z M S 5 7 Q V R P Q y w z M 3 0 m c X V v d D s s J n F 1 b 3 Q 7 U 2 V j d G l v b j E v R k l f Q 2 9 t Y m l u Z W Q 0 N F 9 v c m R l c i 9 B d X R v U m V t b 3 Z l Z E N v b H V t b n M x L n t W S y w z N H 0 m c X V v d D s s J n F 1 b 3 Q 7 U 2 V j d G l v b j E v R k l f Q 2 9 t Y m l u Z W Q 0 N F 9 v c m R l c i 9 B d X R v U m V t b 3 Z l Z E N v b H V t b n M x L n t D S E 9 M R S w z N X 0 m c X V v d D s s J n F 1 b 3 Q 7 U 2 V j d G l v b j E v R k l f Q 2 9 t Y m l u Z W Q 0 N F 9 v c m R l c i 9 B d X R v U m V t b 3 Z l Z E N v b H V t b n M x L n t T R k F U L D M 2 f S Z x d W 9 0 O y w m c X V v d D t T Z W N 0 a W 9 u M S 9 G S V 9 D b 2 1 i a W 5 l Z D Q 0 X 2 9 y Z G V y L 0 F 1 d G 9 S Z W 1 v d m V k Q 2 9 s d W 1 u c z E u e 0 1 G Q V Q s M z d 9 J n F 1 b 3 Q 7 L C Z x d W 9 0 O 1 N l Y 3 R p b 2 4 x L 0 Z J X 0 N v b W J p b m V k N D R f b 3 J k Z X I v Q X V 0 b 1 J l b W 9 2 Z W R D b 2 x 1 b W 5 z M S 5 7 U E Z B V C w z O H 0 m c X V v d D s s J n F 1 b 3 Q 7 U 2 V j d G l v b j E v R k l f Q 2 9 t Y m l u Z W Q 0 N F 9 v c m R l c i 9 B d X R v U m V t b 3 Z l Z E N v b H V t b n M x L n t W S V R E L D M 5 f S Z x d W 9 0 O y w m c X V v d D t T Z W N 0 a W 9 u M S 9 G S V 9 D b 2 1 i a W 5 l Z D Q 0 X 2 9 y Z G V y L 0 F 1 d G 9 S Z W 1 v d m V k Q 2 9 s d W 1 u c z E u e 0 N I T 0 x O L D Q w f S Z x d W 9 0 O 1 0 s J n F 1 b 3 Q 7 Q 2 9 s d W 1 u Q 2 9 1 b n Q m c X V v d D s 6 N D E s J n F 1 b 3 Q 7 S 2 V 5 Q 2 9 s d W 1 u T m F t Z X M m c X V v d D s 6 W 1 0 s J n F 1 b 3 Q 7 Q 2 9 s d W 1 u S W R l b n R p d G l l c y Z x d W 9 0 O z p b J n F 1 b 3 Q 7 U 2 V j d G l v b j E v R k l f Q 2 9 t Y m l u Z W Q 0 N F 9 v c m R l c i 9 B d X R v U m V t b 3 Z l Z E N v b H V t b n M x L n t L Q 0 F M L D B 9 J n F 1 b 3 Q 7 L C Z x d W 9 0 O 1 N l Y 3 R p b 2 4 x L 0 Z J X 0 N v b W J p b m V k N D R f b 3 J k Z X I v Q X V 0 b 1 J l b W 9 2 Z W R D b 2 x 1 b W 5 z M S 5 7 U F J P V C w x f S Z x d W 9 0 O y w m c X V v d D t T Z W N 0 a W 9 u M S 9 G S V 9 D b 2 1 i a W 5 l Z D Q 0 X 2 9 y Z G V y L 0 F 1 d G 9 S Z W 1 v d m V k Q 2 9 s d W 1 u c z E u e 1 R G Q V Q s M n 0 m c X V v d D s s J n F 1 b 3 Q 7 U 2 V j d G l v b j E v R k l f Q 2 9 t Y m l u Z W Q 0 N F 9 v c m R l c i 9 B d X R v U m V t b 3 Z l Z E N v b H V t b n M x L n t D Q V J C L D N 9 J n F 1 b 3 Q 7 L C Z x d W 9 0 O 1 N l Y 3 R p b 2 4 x L 0 Z J X 0 N v b W J p b m V k N D R f b 3 J k Z X I v Q X V 0 b 1 J l b W 9 2 Z W R D b 2 x 1 b W 5 z M S 5 7 T U 9 J U y w 0 f S Z x d W 9 0 O y w m c X V v d D t T Z W N 0 a W 9 u M S 9 G S V 9 D b 2 1 i a W 5 l Z D Q 0 X 2 9 y Z G V y L 0 F 1 d G 9 S Z W 1 v d m V k Q 2 9 s d W 1 u c z E u e 0 F M Q y w 1 f S Z x d W 9 0 O y w m c X V v d D t T Z W N 0 a W 9 u M S 9 G S V 9 D b 2 1 i a W 5 l Z D Q 0 X 2 9 y Z G V y L 0 F 1 d G 9 S Z W 1 v d m V k Q 2 9 s d W 1 u c z E u e 0 N B R k Y s N n 0 m c X V v d D s s J n F 1 b 3 Q 7 U 2 V j d G l v b j E v R k l f Q 2 9 t Y m l u Z W Q 0 N F 9 v c m R l c i 9 B d X R v U m V t b 3 Z l Z E N v b H V t b n M x L n t U S E V P L D d 9 J n F 1 b 3 Q 7 L C Z x d W 9 0 O 1 N l Y 3 R p b 2 4 x L 0 Z J X 0 N v b W J p b m V k N D R f b 3 J k Z X I v Q X V 0 b 1 J l b W 9 2 Z W R D b 2 x 1 b W 5 z M S 5 7 U 1 V H U i w 4 f S Z x d W 9 0 O y w m c X V v d D t T Z W N 0 a W 9 u M S 9 G S V 9 D b 2 1 i a W 5 l Z D Q 0 X 2 9 y Z G V y L 0 F 1 d G 9 S Z W 1 v d m V k Q 2 9 s d W 1 u c z E u e 0 Z J Q k U s O X 0 m c X V v d D s s J n F 1 b 3 Q 7 U 2 V j d G l v b j E v R k l f Q 2 9 t Y m l u Z W Q 0 N F 9 v c m R l c i 9 B d X R v U m V t b 3 Z l Z E N v b H V t b n M x L n t D Q U x D L D E w f S Z x d W 9 0 O y w m c X V v d D t T Z W N 0 a W 9 u M S 9 G S V 9 D b 2 1 i a W 5 l Z D Q 0 X 2 9 y Z G V y L 0 F 1 d G 9 S Z W 1 v d m V k Q 2 9 s d W 1 u c z E u e 0 l S T 0 4 s M T F 9 J n F 1 b 3 Q 7 L C Z x d W 9 0 O 1 N l Y 3 R p b 2 4 x L 0 Z J X 0 N v b W J p b m V k N D R f b 3 J k Z X I v Q X V 0 b 1 J l b W 9 2 Z W R D b 2 x 1 b W 5 z M S 5 7 T U F H T i w x M n 0 m c X V v d D s s J n F 1 b 3 Q 7 U 2 V j d G l v b j E v R k l f Q 2 9 t Y m l u Z W Q 0 N F 9 v c m R l c i 9 B d X R v U m V t b 3 Z l Z E N v b H V t b n M x L n t Q S E 9 T L D E z f S Z x d W 9 0 O y w m c X V v d D t T Z W N 0 a W 9 u M S 9 G S V 9 D b 2 1 i a W 5 l Z D Q 0 X 2 9 y Z G V y L 0 F 1 d G 9 S Z W 1 v d m V k Q 2 9 s d W 1 u c z E u e 1 B P V E E s M T R 9 J n F 1 b 3 Q 7 L C Z x d W 9 0 O 1 N l Y 3 R p b 2 4 x L 0 Z J X 0 N v b W J p b m V k N D R f b 3 J k Z X I v Q X V 0 b 1 J l b W 9 2 Z W R D b 2 x 1 b W 5 z M S 5 7 U 0 9 E S S w x N X 0 m c X V v d D s s J n F 1 b 3 Q 7 U 2 V j d G l v b j E v R k l f Q 2 9 t Y m l u Z W Q 0 N F 9 v c m R l c i 9 B d X R v U m V t b 3 Z l Z E N v b H V t b n M x L n t a S U 5 D L D E 2 f S Z x d W 9 0 O y w m c X V v d D t T Z W N 0 a W 9 u M S 9 G S V 9 D b 2 1 i a W 5 l Z D Q 0 X 2 9 y Z G V y L 0 F 1 d G 9 S Z W 1 v d m V k Q 2 9 s d W 1 u c z E u e 0 N P U F A s M T d 9 J n F 1 b 3 Q 7 L C Z x d W 9 0 O 1 N l Y 3 R p b 2 4 x L 0 Z J X 0 N v b W J p b m V k N D R f b 3 J k Z X I v Q X V 0 b 1 J l b W 9 2 Z W R D b 2 x 1 b W 5 z M S 5 7 U 0 V M R S w x O H 0 m c X V v d D s s J n F 1 b 3 Q 7 U 2 V j d G l v b j E v R k l f Q 2 9 t Y m l u Z W Q 0 N F 9 v c m R l c i 9 B d X R v U m V t b 3 Z l Z E N v b H V t b n M x L n t W Q y w x O X 0 m c X V v d D s s J n F 1 b 3 Q 7 U 2 V j d G l v b j E v R k l f Q 2 9 t Y m l u Z W Q 0 N F 9 v c m R l c i 9 B d X R v U m V t b 3 Z l Z E N v b H V t b n M x L n t W Q j E s M j B 9 J n F 1 b 3 Q 7 L C Z x d W 9 0 O 1 N l Y 3 R p b 2 4 x L 0 Z J X 0 N v b W J p b m V k N D R f b 3 J k Z X I v Q X V 0 b 1 J l b W 9 2 Z W R D b 2 x 1 b W 5 z M S 5 7 V k I y L D I x f S Z x d W 9 0 O y w m c X V v d D t T Z W N 0 a W 9 u M S 9 G S V 9 D b 2 1 i a W 5 l Z D Q 0 X 2 9 y Z G V y L 0 F 1 d G 9 S Z W 1 v d m V k Q 2 9 s d W 1 u c z E u e 0 5 J Q U M s M j J 9 J n F 1 b 3 Q 7 L C Z x d W 9 0 O 1 N l Y 3 R p b 2 4 x L 0 Z J X 0 N v b W J p b m V k N D R f b 3 J k Z X I v Q X V 0 b 1 J l b W 9 2 Z W R D b 2 x 1 b W 5 z M S 5 7 V k I 2 L D I z f S Z x d W 9 0 O y w m c X V v d D t T Z W N 0 a W 9 u M S 9 G S V 9 D b 2 1 i a W 5 l Z D Q 0 X 2 9 y Z G V y L 0 F 1 d G 9 S Z W 1 v d m V k Q 2 9 s d W 1 u c z E u e 0 Z P T E E s M j R 9 J n F 1 b 3 Q 7 L C Z x d W 9 0 O 1 N l Y 3 R p b 2 4 x L 0 Z J X 0 N v b W J p b m V k N D R f b 3 J k Z X I v Q X V 0 b 1 J l b W 9 2 Z W R D b 2 x 1 b W 5 z M S 5 7 V k I x M i w y N X 0 m c X V v d D s s J n F 1 b 3 Q 7 U 2 V j d G l v b j E v R k l f Q 2 9 t Y m l u Z W Q 0 N F 9 v c m R l c i 9 B d X R v U m V t b 3 Z l Z E N v b H V t b n M x L n t W Q V J B L D I 2 f S Z x d W 9 0 O y w m c X V v d D t T Z W N 0 a W 9 u M S 9 G S V 9 D b 2 1 i a W 5 l Z D Q 0 X 2 9 y Z G V y L 0 F 1 d G 9 S Z W 1 v d m V k Q 2 9 s d W 1 u c z E u e 1 J F V C w y N 3 0 m c X V v d D s s J n F 1 b 3 Q 7 U 2 V j d G l v b j E v R k l f Q 2 9 t Y m l u Z W Q 0 N F 9 v c m R l c i 9 B d X R v U m V t b 3 Z l Z E N v b H V t b n M x L n t C Q 0 F S L D I 4 f S Z x d W 9 0 O y w m c X V v d D t T Z W N 0 a W 9 u M S 9 G S V 9 D b 2 1 i a W 5 l Z D Q 0 X 2 9 y Z G V y L 0 F 1 d G 9 S Z W 1 v d m V k Q 2 9 s d W 1 u c z E u e 0 F D Q V I s M j l 9 J n F 1 b 3 Q 7 L C Z x d W 9 0 O 1 N l Y 3 R p b 2 4 x L 0 Z J X 0 N v b W J p b m V k N D R f b 3 J k Z X I v Q X V 0 b 1 J l b W 9 2 Z W R D b 2 x 1 b W 5 z M S 5 7 Q 1 J Z U C w z M H 0 m c X V v d D s s J n F 1 b 3 Q 7 U 2 V j d G l v b j E v R k l f Q 2 9 t Y m l u Z W Q 0 N F 9 v c m R l c i 9 B d X R v U m V t b 3 Z l Z E N v b H V t b n M x L n t M W U N P L D M x f S Z x d W 9 0 O y w m c X V v d D t T Z W N 0 a W 9 u M S 9 G S V 9 D b 2 1 i a W 5 l Z D Q 0 X 2 9 y Z G V y L 0 F 1 d G 9 S Z W 1 v d m V k Q 2 9 s d W 1 u c z E u e 0 x a L D M y f S Z x d W 9 0 O y w m c X V v d D t T Z W N 0 a W 9 u M S 9 G S V 9 D b 2 1 i a W 5 l Z D Q 0 X 2 9 y Z G V y L 0 F 1 d G 9 S Z W 1 v d m V k Q 2 9 s d W 1 u c z E u e 0 F U T 0 M s M z N 9 J n F 1 b 3 Q 7 L C Z x d W 9 0 O 1 N l Y 3 R p b 2 4 x L 0 Z J X 0 N v b W J p b m V k N D R f b 3 J k Z X I v Q X V 0 b 1 J l b W 9 2 Z W R D b 2 x 1 b W 5 z M S 5 7 V k s s M z R 9 J n F 1 b 3 Q 7 L C Z x d W 9 0 O 1 N l Y 3 R p b 2 4 x L 0 Z J X 0 N v b W J p b m V k N D R f b 3 J k Z X I v Q X V 0 b 1 J l b W 9 2 Z W R D b 2 x 1 b W 5 z M S 5 7 Q 0 h P T E U s M z V 9 J n F 1 b 3 Q 7 L C Z x d W 9 0 O 1 N l Y 3 R p b 2 4 x L 0 Z J X 0 N v b W J p b m V k N D R f b 3 J k Z X I v Q X V 0 b 1 J l b W 9 2 Z W R D b 2 x 1 b W 5 z M S 5 7 U 0 Z B V C w z N n 0 m c X V v d D s s J n F 1 b 3 Q 7 U 2 V j d G l v b j E v R k l f Q 2 9 t Y m l u Z W Q 0 N F 9 v c m R l c i 9 B d X R v U m V t b 3 Z l Z E N v b H V t b n M x L n t N R k F U L D M 3 f S Z x d W 9 0 O y w m c X V v d D t T Z W N 0 a W 9 u M S 9 G S V 9 D b 2 1 i a W 5 l Z D Q 0 X 2 9 y Z G V y L 0 F 1 d G 9 S Z W 1 v d m V k Q 2 9 s d W 1 u c z E u e 1 B G Q V Q s M z h 9 J n F 1 b 3 Q 7 L C Z x d W 9 0 O 1 N l Y 3 R p b 2 4 x L 0 Z J X 0 N v b W J p b m V k N D R f b 3 J k Z X I v Q X V 0 b 1 J l b W 9 2 Z W R D b 2 x 1 b W 5 z M S 5 7 V k l U R C w z O X 0 m c X V v d D s s J n F 1 b 3 Q 7 U 2 V j d G l v b j E v R k l f Q 2 9 t Y m l u Z W Q 0 N F 9 v c m R l c i 9 B d X R v U m V t b 3 Z l Z E N v b H V t b n M x L n t D S E 9 M T i w 0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J X 0 N v b W J p b m V k N D R f b 3 J k Z X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l f Q 2 9 t Y m l u Z W Q 0 N F 9 v c m R l c i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S V 9 D b 2 1 i a W 5 l Z D Q 0 X 2 9 y Z G V y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/ 8 R A O P c / R q b R Y y L J W 7 T Y A A A A A A I A A A A A A B B m A A A A A Q A A I A A A A D u N z z v 3 k n l T I J F w n f U 4 E I p y q w 3 f p l j r j w 2 d 3 J r w d W X v A A A A A A 6 A A A A A A g A A I A A A A H M g f c 7 V 7 b i R h S B j T M o r a n X R x 0 y r r A h X Y t / r b A c M 2 B p P U A A A A B t m d x 4 T d 2 n 7 8 / o p D 5 8 + / u y Y 0 t Y p s W c X x F y W e / 3 9 a e I f F v n w u T D L N C w t W u L X m L 6 Y i k T e 0 E 0 q v I K P E Y r S B x 3 o H x W X S i a s R U m 0 B S v d U N c 4 I T 4 y Q A A A A A S M 9 K n E T 0 C P o T B p r P Z k b z s W 1 F E R g 2 C E 1 6 f u l x B c 7 g A Y 1 5 h m X r X a Q v h v 8 t u 1 / u V X M 8 4 3 X L d V f t p b j 8 M j o E s r i X c = < / D a t a M a s h u p > 
</file>

<file path=customXml/itemProps1.xml><?xml version="1.0" encoding="utf-8"?>
<ds:datastoreItem xmlns:ds="http://schemas.openxmlformats.org/officeDocument/2006/customXml" ds:itemID="{2AD32577-E7EA-4AB9-86F2-E48802B0900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FI_Combined44_clase</vt:lpstr>
      <vt:lpstr>FI_Combined44_especie</vt:lpstr>
      <vt:lpstr>FI_Combined44_family</vt:lpstr>
      <vt:lpstr>FI_Combined44_filo</vt:lpstr>
      <vt:lpstr>FI_Combined44_genus</vt:lpstr>
      <vt:lpstr>FI_Combined44_order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María Anhel Valdés</dc:creator>
  <cp:lastModifiedBy>Ana María Anhel Valdés</cp:lastModifiedBy>
  <dcterms:created xsi:type="dcterms:W3CDTF">2021-05-27T19:53:04Z</dcterms:created>
  <dcterms:modified xsi:type="dcterms:W3CDTF">2021-05-27T20:46:00Z</dcterms:modified>
</cp:coreProperties>
</file>